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du/Downloads/"/>
    </mc:Choice>
  </mc:AlternateContent>
  <xr:revisionPtr revIDLastSave="0" documentId="13_ncr:1_{706F07C8-0DD0-FA46-BD55-62BFA360EF1E}" xr6:coauthVersionLast="45" xr6:coauthVersionMax="45" xr10:uidLastSave="{00000000-0000-0000-0000-000000000000}"/>
  <bookViews>
    <workbookView xWindow="0" yWindow="460" windowWidth="33600" windowHeight="19380" firstSheet="1" activeTab="2" xr2:uid="{00000000-000D-0000-FFFF-FFFF00000000}"/>
  </bookViews>
  <sheets>
    <sheet name="Sheet1" sheetId="6" r:id="rId1"/>
    <sheet name="wca_2" sheetId="5" r:id="rId2"/>
    <sheet name="cases_data_23042020" sheetId="4" r:id="rId3"/>
    <sheet name="W22" sheetId="7" r:id="rId4"/>
    <sheet name="W23" sheetId="10" r:id="rId5"/>
    <sheet name="W24" sheetId="9" r:id="rId6"/>
    <sheet name="W25" sheetId="11" r:id="rId7"/>
    <sheet name="W26" sheetId="12" r:id="rId8"/>
    <sheet name="W27" sheetId="14" r:id="rId9"/>
    <sheet name="W28" sheetId="15" r:id="rId10"/>
    <sheet name="Feuil1" sheetId="13" r:id="rId11"/>
  </sheets>
  <definedNames>
    <definedName name="_xlnm.Database" localSheetId="0">#REF!</definedName>
    <definedName name="_xlnm.Database" localSheetId="1">wca_2!$A$1:$F$421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4" l="1"/>
  <c r="R2" i="4" s="1"/>
  <c r="V2" i="4"/>
  <c r="T2" i="4" l="1"/>
  <c r="S2" i="4"/>
  <c r="V3385" i="4"/>
  <c r="T3385" i="4"/>
  <c r="S3385" i="4"/>
  <c r="R3385" i="4"/>
  <c r="Q3385" i="4"/>
  <c r="V3384" i="4"/>
  <c r="T3384" i="4"/>
  <c r="S3384" i="4"/>
  <c r="R3384" i="4"/>
  <c r="Q3384" i="4"/>
  <c r="D3384" i="4"/>
  <c r="V3383" i="4"/>
  <c r="T3383" i="4"/>
  <c r="S3383" i="4"/>
  <c r="R3383" i="4"/>
  <c r="Q3383" i="4"/>
  <c r="V3382" i="4"/>
  <c r="T3382" i="4"/>
  <c r="S3382" i="4"/>
  <c r="R3382" i="4"/>
  <c r="Q3382" i="4"/>
  <c r="V3381" i="4"/>
  <c r="T3381" i="4"/>
  <c r="S3381" i="4"/>
  <c r="R3381" i="4"/>
  <c r="Q3381" i="4"/>
  <c r="V3354" i="4"/>
  <c r="T3354" i="4"/>
  <c r="S3354" i="4"/>
  <c r="R3354" i="4"/>
  <c r="Q3354" i="4"/>
  <c r="V3353" i="4"/>
  <c r="T3353" i="4"/>
  <c r="S3353" i="4"/>
  <c r="R3353" i="4"/>
  <c r="Q3353" i="4"/>
  <c r="V3352" i="4"/>
  <c r="T3352" i="4"/>
  <c r="S3352" i="4"/>
  <c r="R3352" i="4"/>
  <c r="Q3352" i="4"/>
  <c r="V3351" i="4"/>
  <c r="T3351" i="4"/>
  <c r="S3351" i="4"/>
  <c r="R3351" i="4"/>
  <c r="Q3351" i="4"/>
  <c r="V3350" i="4"/>
  <c r="T3350" i="4"/>
  <c r="S3350" i="4"/>
  <c r="R3350" i="4"/>
  <c r="Q3350" i="4"/>
  <c r="V3349" i="4"/>
  <c r="T3349" i="4"/>
  <c r="S3349" i="4"/>
  <c r="R3349" i="4"/>
  <c r="Q3349" i="4"/>
  <c r="V3348" i="4"/>
  <c r="T3348" i="4"/>
  <c r="S3348" i="4"/>
  <c r="R3348" i="4"/>
  <c r="Q3348" i="4"/>
  <c r="V3347" i="4"/>
  <c r="T3347" i="4"/>
  <c r="S3347" i="4"/>
  <c r="R3347" i="4"/>
  <c r="Q3347" i="4"/>
  <c r="V3346" i="4"/>
  <c r="T3346" i="4"/>
  <c r="S3346" i="4"/>
  <c r="R3346" i="4"/>
  <c r="Q3346" i="4"/>
  <c r="V3345" i="4"/>
  <c r="T3345" i="4"/>
  <c r="S3345" i="4"/>
  <c r="R3345" i="4"/>
  <c r="Q3345" i="4"/>
  <c r="V3344" i="4"/>
  <c r="T3344" i="4"/>
  <c r="S3344" i="4"/>
  <c r="R3344" i="4"/>
  <c r="Q3344" i="4"/>
  <c r="V3343" i="4"/>
  <c r="T3343" i="4"/>
  <c r="S3343" i="4"/>
  <c r="R3343" i="4"/>
  <c r="Q3343" i="4"/>
  <c r="V3342" i="4"/>
  <c r="T3342" i="4"/>
  <c r="S3342" i="4"/>
  <c r="R3342" i="4"/>
  <c r="Q3342" i="4"/>
  <c r="V3341" i="4"/>
  <c r="T3341" i="4"/>
  <c r="S3341" i="4"/>
  <c r="R3341" i="4"/>
  <c r="Q3341" i="4"/>
  <c r="V3340" i="4"/>
  <c r="T3340" i="4"/>
  <c r="S3340" i="4"/>
  <c r="R3340" i="4"/>
  <c r="Q3340" i="4"/>
  <c r="V3234" i="4"/>
  <c r="T3234" i="4"/>
  <c r="S3234" i="4"/>
  <c r="R3234" i="4"/>
  <c r="Q3234" i="4"/>
  <c r="V3233" i="4"/>
  <c r="T3233" i="4"/>
  <c r="S3233" i="4"/>
  <c r="R3233" i="4"/>
  <c r="Q3233" i="4"/>
  <c r="V3232" i="4"/>
  <c r="T3232" i="4"/>
  <c r="S3232" i="4"/>
  <c r="R3232" i="4"/>
  <c r="Q3232" i="4"/>
  <c r="V3231" i="4"/>
  <c r="T3231" i="4"/>
  <c r="S3231" i="4"/>
  <c r="R3231" i="4"/>
  <c r="Q3231" i="4"/>
  <c r="V3230" i="4"/>
  <c r="T3230" i="4"/>
  <c r="S3230" i="4"/>
  <c r="R3230" i="4"/>
  <c r="Q3230" i="4"/>
  <c r="V3229" i="4"/>
  <c r="T3229" i="4"/>
  <c r="S3229" i="4"/>
  <c r="R3229" i="4"/>
  <c r="Q3229" i="4"/>
  <c r="V3228" i="4"/>
  <c r="T3228" i="4"/>
  <c r="S3228" i="4"/>
  <c r="R3228" i="4"/>
  <c r="Q3228" i="4"/>
  <c r="V3227" i="4"/>
  <c r="T3227" i="4"/>
  <c r="S3227" i="4"/>
  <c r="R3227" i="4"/>
  <c r="Q3227" i="4"/>
  <c r="V3226" i="4"/>
  <c r="T3226" i="4"/>
  <c r="S3226" i="4"/>
  <c r="R3226" i="4"/>
  <c r="Q3226" i="4"/>
  <c r="V3225" i="4"/>
  <c r="T3225" i="4"/>
  <c r="S3225" i="4"/>
  <c r="R3225" i="4"/>
  <c r="Q3225" i="4"/>
  <c r="V3224" i="4"/>
  <c r="T3224" i="4"/>
  <c r="S3224" i="4"/>
  <c r="R3224" i="4"/>
  <c r="Q3224" i="4"/>
  <c r="E3224" i="4"/>
  <c r="V3223" i="4"/>
  <c r="T3223" i="4"/>
  <c r="S3223" i="4"/>
  <c r="R3223" i="4"/>
  <c r="Q3223" i="4"/>
  <c r="V3222" i="4"/>
  <c r="T3222" i="4"/>
  <c r="S3222" i="4"/>
  <c r="R3222" i="4"/>
  <c r="Q3222" i="4"/>
  <c r="V3221" i="4"/>
  <c r="T3221" i="4"/>
  <c r="S3221" i="4"/>
  <c r="R3221" i="4"/>
  <c r="Q3221" i="4"/>
  <c r="V3122" i="4"/>
  <c r="T3122" i="4"/>
  <c r="S3122" i="4"/>
  <c r="R3122" i="4"/>
  <c r="Q3122" i="4"/>
  <c r="V3121" i="4"/>
  <c r="T3121" i="4"/>
  <c r="S3121" i="4"/>
  <c r="R3121" i="4"/>
  <c r="Q3121" i="4"/>
  <c r="V3106" i="4"/>
  <c r="T3106" i="4"/>
  <c r="S3106" i="4"/>
  <c r="R3106" i="4"/>
  <c r="Q3106" i="4"/>
  <c r="V3105" i="4"/>
  <c r="T3105" i="4"/>
  <c r="S3105" i="4"/>
  <c r="R3105" i="4"/>
  <c r="Q3105" i="4"/>
  <c r="V3104" i="4"/>
  <c r="T3104" i="4"/>
  <c r="S3104" i="4"/>
  <c r="R3104" i="4"/>
  <c r="Q3104" i="4"/>
  <c r="V3103" i="4"/>
  <c r="T3103" i="4"/>
  <c r="S3103" i="4"/>
  <c r="R3103" i="4"/>
  <c r="Q3103" i="4"/>
  <c r="V3102" i="4"/>
  <c r="T3102" i="4"/>
  <c r="S3102" i="4"/>
  <c r="R3102" i="4"/>
  <c r="Q3102" i="4"/>
  <c r="V3101" i="4"/>
  <c r="T3101" i="4"/>
  <c r="S3101" i="4"/>
  <c r="R3101" i="4"/>
  <c r="Q3101" i="4"/>
  <c r="V3100" i="4"/>
  <c r="T3100" i="4"/>
  <c r="S3100" i="4"/>
  <c r="R3100" i="4"/>
  <c r="Q3100" i="4"/>
  <c r="V3099" i="4"/>
  <c r="T3099" i="4"/>
  <c r="S3099" i="4"/>
  <c r="R3099" i="4"/>
  <c r="Q3099" i="4"/>
  <c r="V3098" i="4"/>
  <c r="T3098" i="4"/>
  <c r="S3098" i="4"/>
  <c r="R3098" i="4"/>
  <c r="Q3098" i="4"/>
  <c r="V3097" i="4"/>
  <c r="T3097" i="4"/>
  <c r="S3097" i="4"/>
  <c r="R3097" i="4"/>
  <c r="Q3097" i="4"/>
  <c r="V3096" i="4"/>
  <c r="T3096" i="4"/>
  <c r="S3096" i="4"/>
  <c r="R3096" i="4"/>
  <c r="Q3096" i="4"/>
  <c r="V3095" i="4"/>
  <c r="T3095" i="4"/>
  <c r="S3095" i="4"/>
  <c r="R3095" i="4"/>
  <c r="Q3095" i="4"/>
  <c r="V3010" i="4"/>
  <c r="T3010" i="4"/>
  <c r="S3010" i="4"/>
  <c r="R3010" i="4"/>
  <c r="Q3010" i="4"/>
  <c r="V3009" i="4"/>
  <c r="T3009" i="4"/>
  <c r="S3009" i="4"/>
  <c r="R3009" i="4"/>
  <c r="Q3009" i="4"/>
  <c r="V3008" i="4"/>
  <c r="T3008" i="4"/>
  <c r="S3008" i="4"/>
  <c r="R3008" i="4"/>
  <c r="Q3008" i="4"/>
  <c r="V3007" i="4"/>
  <c r="T3007" i="4"/>
  <c r="S3007" i="4"/>
  <c r="R3007" i="4"/>
  <c r="Q3007" i="4"/>
  <c r="V3006" i="4"/>
  <c r="T3006" i="4"/>
  <c r="S3006" i="4"/>
  <c r="R3006" i="4"/>
  <c r="Q3006" i="4"/>
  <c r="V3005" i="4"/>
  <c r="T3005" i="4"/>
  <c r="S3005" i="4"/>
  <c r="R3005" i="4"/>
  <c r="Q3005" i="4"/>
  <c r="V3004" i="4"/>
  <c r="T3004" i="4"/>
  <c r="S3004" i="4"/>
  <c r="R3004" i="4"/>
  <c r="Q3004" i="4"/>
  <c r="V3003" i="4"/>
  <c r="T3003" i="4"/>
  <c r="S3003" i="4"/>
  <c r="R3003" i="4"/>
  <c r="Q3003" i="4"/>
  <c r="V3002" i="4"/>
  <c r="T3002" i="4"/>
  <c r="S3002" i="4"/>
  <c r="R3002" i="4"/>
  <c r="Q3002" i="4"/>
  <c r="V3001" i="4"/>
  <c r="T3001" i="4"/>
  <c r="S3001" i="4"/>
  <c r="R3001" i="4"/>
  <c r="Q3001" i="4"/>
  <c r="V3000" i="4"/>
  <c r="T3000" i="4"/>
  <c r="S3000" i="4"/>
  <c r="R3000" i="4"/>
  <c r="Q3000" i="4"/>
  <c r="V2999" i="4"/>
  <c r="T2999" i="4"/>
  <c r="S2999" i="4"/>
  <c r="R2999" i="4"/>
  <c r="Q2999" i="4"/>
  <c r="V2998" i="4"/>
  <c r="T2998" i="4"/>
  <c r="S2998" i="4"/>
  <c r="R2998" i="4"/>
  <c r="Q2998" i="4"/>
  <c r="V2997" i="4"/>
  <c r="T2997" i="4"/>
  <c r="S2997" i="4"/>
  <c r="R2997" i="4"/>
  <c r="Q2997" i="4"/>
  <c r="V2996" i="4"/>
  <c r="T2996" i="4"/>
  <c r="S2996" i="4"/>
  <c r="R2996" i="4"/>
  <c r="Q2996" i="4"/>
  <c r="V2995" i="4"/>
  <c r="T2995" i="4"/>
  <c r="S2995" i="4"/>
  <c r="R2995" i="4"/>
  <c r="Q2995" i="4"/>
  <c r="V2994" i="4"/>
  <c r="T2994" i="4"/>
  <c r="S2994" i="4"/>
  <c r="R2994" i="4"/>
  <c r="Q2994" i="4"/>
  <c r="V2993" i="4"/>
  <c r="T2993" i="4"/>
  <c r="S2993" i="4"/>
  <c r="R2993" i="4"/>
  <c r="Q2993" i="4"/>
  <c r="V2992" i="4"/>
  <c r="T2992" i="4"/>
  <c r="S2992" i="4"/>
  <c r="R2992" i="4"/>
  <c r="Q2992" i="4"/>
  <c r="V2991" i="4"/>
  <c r="T2991" i="4"/>
  <c r="S2991" i="4"/>
  <c r="R2991" i="4"/>
  <c r="Q2991" i="4"/>
  <c r="V2990" i="4"/>
  <c r="T2990" i="4"/>
  <c r="S2990" i="4"/>
  <c r="R2990" i="4"/>
  <c r="Q2990" i="4"/>
  <c r="V2989" i="4"/>
  <c r="T2989" i="4"/>
  <c r="S2989" i="4"/>
  <c r="R2989" i="4"/>
  <c r="Q2989" i="4"/>
  <c r="V2988" i="4"/>
  <c r="T2988" i="4"/>
  <c r="S2988" i="4"/>
  <c r="R2988" i="4"/>
  <c r="Q2988" i="4"/>
  <c r="V2987" i="4"/>
  <c r="T2987" i="4"/>
  <c r="S2987" i="4"/>
  <c r="R2987" i="4"/>
  <c r="Q2987" i="4"/>
  <c r="V2986" i="4"/>
  <c r="T2986" i="4"/>
  <c r="S2986" i="4"/>
  <c r="R2986" i="4"/>
  <c r="Q2986" i="4"/>
  <c r="V2985" i="4"/>
  <c r="T2985" i="4"/>
  <c r="S2985" i="4"/>
  <c r="R2985" i="4"/>
  <c r="Q2985" i="4"/>
  <c r="V2984" i="4"/>
  <c r="T2984" i="4"/>
  <c r="S2984" i="4"/>
  <c r="R2984" i="4"/>
  <c r="Q2984" i="4"/>
  <c r="V2983" i="4"/>
  <c r="T2983" i="4"/>
  <c r="S2983" i="4"/>
  <c r="R2983" i="4"/>
  <c r="Q2983" i="4"/>
  <c r="V2982" i="4"/>
  <c r="T2982" i="4"/>
  <c r="S2982" i="4"/>
  <c r="R2982" i="4"/>
  <c r="Q2982" i="4"/>
  <c r="V2981" i="4"/>
  <c r="T2981" i="4"/>
  <c r="S2981" i="4"/>
  <c r="R2981" i="4"/>
  <c r="Q2981" i="4"/>
  <c r="V2980" i="4"/>
  <c r="T2980" i="4"/>
  <c r="S2980" i="4"/>
  <c r="R2980" i="4"/>
  <c r="Q2980" i="4"/>
  <c r="V2979" i="4"/>
  <c r="T2979" i="4"/>
  <c r="S2979" i="4"/>
  <c r="R2979" i="4"/>
  <c r="Q2979" i="4"/>
  <c r="V2978" i="4"/>
  <c r="T2978" i="4"/>
  <c r="S2978" i="4"/>
  <c r="R2978" i="4"/>
  <c r="Q2978" i="4"/>
  <c r="V2977" i="4"/>
  <c r="T2977" i="4"/>
  <c r="S2977" i="4"/>
  <c r="R2977" i="4"/>
  <c r="Q2977" i="4"/>
  <c r="V2976" i="4"/>
  <c r="T2976" i="4"/>
  <c r="S2976" i="4"/>
  <c r="R2976" i="4"/>
  <c r="Q2976" i="4"/>
  <c r="V2975" i="4"/>
  <c r="T2975" i="4"/>
  <c r="S2975" i="4"/>
  <c r="R2975" i="4"/>
  <c r="Q2975" i="4"/>
  <c r="V2974" i="4"/>
  <c r="T2974" i="4"/>
  <c r="S2974" i="4"/>
  <c r="R2974" i="4"/>
  <c r="Q2974" i="4"/>
  <c r="V2714" i="4"/>
  <c r="T2714" i="4"/>
  <c r="S2714" i="4"/>
  <c r="R2714" i="4"/>
  <c r="Q2714" i="4"/>
  <c r="V2713" i="4"/>
  <c r="T2713" i="4"/>
  <c r="S2713" i="4"/>
  <c r="R2713" i="4"/>
  <c r="Q2713" i="4"/>
  <c r="V2712" i="4"/>
  <c r="T2712" i="4"/>
  <c r="S2712" i="4"/>
  <c r="R2712" i="4"/>
  <c r="Q2712" i="4"/>
  <c r="V2711" i="4"/>
  <c r="T2711" i="4"/>
  <c r="S2711" i="4"/>
  <c r="R2711" i="4"/>
  <c r="Q2711" i="4"/>
  <c r="V2710" i="4"/>
  <c r="T2710" i="4"/>
  <c r="S2710" i="4"/>
  <c r="R2710" i="4"/>
  <c r="Q2710" i="4"/>
  <c r="V2709" i="4"/>
  <c r="T2709" i="4"/>
  <c r="S2709" i="4"/>
  <c r="R2709" i="4"/>
  <c r="Q2709" i="4"/>
  <c r="V2708" i="4"/>
  <c r="T2708" i="4"/>
  <c r="S2708" i="4"/>
  <c r="R2708" i="4"/>
  <c r="Q2708" i="4"/>
  <c r="V2707" i="4"/>
  <c r="T2707" i="4"/>
  <c r="S2707" i="4"/>
  <c r="R2707" i="4"/>
  <c r="Q2707" i="4"/>
  <c r="V2650" i="4"/>
  <c r="T2650" i="4"/>
  <c r="S2650" i="4"/>
  <c r="R2650" i="4"/>
  <c r="Q2650" i="4"/>
  <c r="V2649" i="4"/>
  <c r="T2649" i="4"/>
  <c r="S2649" i="4"/>
  <c r="R2649" i="4"/>
  <c r="Q2649" i="4"/>
  <c r="V2648" i="4"/>
  <c r="T2648" i="4"/>
  <c r="S2648" i="4"/>
  <c r="R2648" i="4"/>
  <c r="Q2648" i="4"/>
  <c r="V2647" i="4"/>
  <c r="T2647" i="4"/>
  <c r="S2647" i="4"/>
  <c r="R2647" i="4"/>
  <c r="Q2647" i="4"/>
  <c r="V2646" i="4"/>
  <c r="T2646" i="4"/>
  <c r="S2646" i="4"/>
  <c r="R2646" i="4"/>
  <c r="Q2646" i="4"/>
  <c r="V2645" i="4"/>
  <c r="T2645" i="4"/>
  <c r="S2645" i="4"/>
  <c r="R2645" i="4"/>
  <c r="Q2645" i="4"/>
  <c r="V2644" i="4"/>
  <c r="T2644" i="4"/>
  <c r="S2644" i="4"/>
  <c r="R2644" i="4"/>
  <c r="Q2644" i="4"/>
  <c r="V2643" i="4"/>
  <c r="T2643" i="4"/>
  <c r="S2643" i="4"/>
  <c r="R2643" i="4"/>
  <c r="Q2643" i="4"/>
  <c r="V2642" i="4"/>
  <c r="T2642" i="4"/>
  <c r="S2642" i="4"/>
  <c r="R2642" i="4"/>
  <c r="Q2642" i="4"/>
  <c r="V2641" i="4"/>
  <c r="T2641" i="4"/>
  <c r="S2641" i="4"/>
  <c r="R2641" i="4"/>
  <c r="Q2641" i="4"/>
  <c r="V2640" i="4"/>
  <c r="T2640" i="4"/>
  <c r="S2640" i="4"/>
  <c r="R2640" i="4"/>
  <c r="Q2640" i="4"/>
  <c r="V2639" i="4"/>
  <c r="T2639" i="4"/>
  <c r="S2639" i="4"/>
  <c r="R2639" i="4"/>
  <c r="Q2639" i="4"/>
  <c r="V2638" i="4"/>
  <c r="T2638" i="4"/>
  <c r="S2638" i="4"/>
  <c r="R2638" i="4"/>
  <c r="Q2638" i="4"/>
  <c r="E2638" i="4"/>
  <c r="D2638" i="4"/>
  <c r="V2546" i="4"/>
  <c r="T2546" i="4"/>
  <c r="S2546" i="4"/>
  <c r="R2546" i="4"/>
  <c r="Q2546" i="4"/>
  <c r="V2545" i="4"/>
  <c r="T2545" i="4"/>
  <c r="S2545" i="4"/>
  <c r="R2545" i="4"/>
  <c r="Q2545" i="4"/>
  <c r="V2544" i="4"/>
  <c r="T2544" i="4"/>
  <c r="S2544" i="4"/>
  <c r="R2544" i="4"/>
  <c r="Q2544" i="4"/>
  <c r="V2543" i="4"/>
  <c r="T2543" i="4"/>
  <c r="S2543" i="4"/>
  <c r="R2543" i="4"/>
  <c r="Q2543" i="4"/>
  <c r="V2542" i="4"/>
  <c r="T2542" i="4"/>
  <c r="S2542" i="4"/>
  <c r="R2542" i="4"/>
  <c r="Q2542" i="4"/>
  <c r="V2541" i="4"/>
  <c r="T2541" i="4"/>
  <c r="S2541" i="4"/>
  <c r="R2541" i="4"/>
  <c r="Q2541" i="4"/>
  <c r="V2540" i="4"/>
  <c r="T2540" i="4"/>
  <c r="S2540" i="4"/>
  <c r="R2540" i="4"/>
  <c r="Q2540" i="4"/>
  <c r="V2539" i="4"/>
  <c r="T2539" i="4"/>
  <c r="S2539" i="4"/>
  <c r="R2539" i="4"/>
  <c r="Q2539" i="4"/>
  <c r="V2538" i="4"/>
  <c r="T2538" i="4"/>
  <c r="S2538" i="4"/>
  <c r="R2538" i="4"/>
  <c r="Q2538" i="4"/>
  <c r="V2474" i="4"/>
  <c r="T2474" i="4"/>
  <c r="S2474" i="4"/>
  <c r="R2474" i="4"/>
  <c r="Q2474" i="4"/>
  <c r="V2473" i="4"/>
  <c r="T2473" i="4"/>
  <c r="S2473" i="4"/>
  <c r="R2473" i="4"/>
  <c r="Q2473" i="4"/>
  <c r="V2472" i="4"/>
  <c r="T2472" i="4"/>
  <c r="S2472" i="4"/>
  <c r="R2472" i="4"/>
  <c r="Q2472" i="4"/>
  <c r="V2471" i="4"/>
  <c r="T2471" i="4"/>
  <c r="S2471" i="4"/>
  <c r="R2471" i="4"/>
  <c r="Q2471" i="4"/>
  <c r="V2470" i="4"/>
  <c r="T2470" i="4"/>
  <c r="S2470" i="4"/>
  <c r="R2470" i="4"/>
  <c r="Q2470" i="4"/>
  <c r="V2469" i="4"/>
  <c r="T2469" i="4"/>
  <c r="S2469" i="4"/>
  <c r="R2469" i="4"/>
  <c r="Q2469" i="4"/>
  <c r="V2468" i="4"/>
  <c r="T2468" i="4"/>
  <c r="S2468" i="4"/>
  <c r="R2468" i="4"/>
  <c r="Q2468" i="4"/>
  <c r="V2467" i="4"/>
  <c r="T2467" i="4"/>
  <c r="S2467" i="4"/>
  <c r="R2467" i="4"/>
  <c r="Q2467" i="4"/>
  <c r="V2466" i="4"/>
  <c r="T2466" i="4"/>
  <c r="S2466" i="4"/>
  <c r="R2466" i="4"/>
  <c r="Q2466" i="4"/>
  <c r="V2465" i="4"/>
  <c r="T2465" i="4"/>
  <c r="S2465" i="4"/>
  <c r="R2465" i="4"/>
  <c r="Q2465" i="4"/>
  <c r="V2464" i="4"/>
  <c r="T2464" i="4"/>
  <c r="S2464" i="4"/>
  <c r="R2464" i="4"/>
  <c r="Q2464" i="4"/>
  <c r="V2463" i="4"/>
  <c r="T2463" i="4"/>
  <c r="S2463" i="4"/>
  <c r="R2463" i="4"/>
  <c r="Q2463" i="4"/>
  <c r="V2462" i="4"/>
  <c r="T2462" i="4"/>
  <c r="S2462" i="4"/>
  <c r="R2462" i="4"/>
  <c r="Q2462" i="4"/>
  <c r="V2461" i="4"/>
  <c r="T2461" i="4"/>
  <c r="S2461" i="4"/>
  <c r="R2461" i="4"/>
  <c r="Q2461" i="4"/>
  <c r="V2460" i="4"/>
  <c r="T2460" i="4"/>
  <c r="S2460" i="4"/>
  <c r="R2460" i="4"/>
  <c r="Q2460" i="4"/>
  <c r="V2354" i="4"/>
  <c r="T2354" i="4"/>
  <c r="S2354" i="4"/>
  <c r="R2354" i="4"/>
  <c r="Q2354" i="4"/>
  <c r="V2353" i="4"/>
  <c r="T2353" i="4"/>
  <c r="S2353" i="4"/>
  <c r="R2353" i="4"/>
  <c r="Q2353" i="4"/>
  <c r="V2352" i="4"/>
  <c r="T2352" i="4"/>
  <c r="S2352" i="4"/>
  <c r="R2352" i="4"/>
  <c r="Q2352" i="4"/>
  <c r="V2351" i="4"/>
  <c r="T2351" i="4"/>
  <c r="S2351" i="4"/>
  <c r="R2351" i="4"/>
  <c r="Q2351" i="4"/>
  <c r="V2350" i="4"/>
  <c r="T2350" i="4"/>
  <c r="S2350" i="4"/>
  <c r="R2350" i="4"/>
  <c r="Q2350" i="4"/>
  <c r="V2349" i="4"/>
  <c r="T2349" i="4"/>
  <c r="S2349" i="4"/>
  <c r="R2349" i="4"/>
  <c r="Q2349" i="4"/>
  <c r="V2348" i="4"/>
  <c r="T2348" i="4"/>
  <c r="S2348" i="4"/>
  <c r="R2348" i="4"/>
  <c r="Q2348" i="4"/>
  <c r="V2347" i="4"/>
  <c r="T2347" i="4"/>
  <c r="S2347" i="4"/>
  <c r="R2347" i="4"/>
  <c r="Q2347" i="4"/>
  <c r="V2346" i="4"/>
  <c r="T2346" i="4"/>
  <c r="S2346" i="4"/>
  <c r="R2346" i="4"/>
  <c r="Q2346" i="4"/>
  <c r="V2282" i="4"/>
  <c r="T2282" i="4"/>
  <c r="S2282" i="4"/>
  <c r="R2282" i="4"/>
  <c r="Q2282" i="4"/>
  <c r="V2281" i="4"/>
  <c r="T2281" i="4"/>
  <c r="S2281" i="4"/>
  <c r="R2281" i="4"/>
  <c r="Q2281" i="4"/>
  <c r="V2280" i="4"/>
  <c r="T2280" i="4"/>
  <c r="S2280" i="4"/>
  <c r="R2280" i="4"/>
  <c r="Q2280" i="4"/>
  <c r="V2279" i="4"/>
  <c r="T2279" i="4"/>
  <c r="S2279" i="4"/>
  <c r="R2279" i="4"/>
  <c r="Q2279" i="4"/>
  <c r="V2278" i="4"/>
  <c r="T2278" i="4"/>
  <c r="S2278" i="4"/>
  <c r="R2278" i="4"/>
  <c r="Q2278" i="4"/>
  <c r="V2277" i="4"/>
  <c r="T2277" i="4"/>
  <c r="S2277" i="4"/>
  <c r="R2277" i="4"/>
  <c r="Q2277" i="4"/>
  <c r="V2276" i="4"/>
  <c r="T2276" i="4"/>
  <c r="S2276" i="4"/>
  <c r="R2276" i="4"/>
  <c r="Q2276" i="4"/>
  <c r="V2275" i="4"/>
  <c r="T2275" i="4"/>
  <c r="S2275" i="4"/>
  <c r="R2275" i="4"/>
  <c r="Q2275" i="4"/>
  <c r="V2218" i="4"/>
  <c r="T2218" i="4"/>
  <c r="S2218" i="4"/>
  <c r="R2218" i="4"/>
  <c r="Q2218" i="4"/>
  <c r="D2218" i="4"/>
  <c r="V2217" i="4"/>
  <c r="T2217" i="4"/>
  <c r="S2217" i="4"/>
  <c r="R2217" i="4"/>
  <c r="Q2217" i="4"/>
  <c r="V2216" i="4"/>
  <c r="T2216" i="4"/>
  <c r="S2216" i="4"/>
  <c r="R2216" i="4"/>
  <c r="Q2216" i="4"/>
  <c r="V2215" i="4"/>
  <c r="T2215" i="4"/>
  <c r="S2215" i="4"/>
  <c r="R2215" i="4"/>
  <c r="Q2215" i="4"/>
  <c r="V2214" i="4"/>
  <c r="T2214" i="4"/>
  <c r="S2214" i="4"/>
  <c r="R2214" i="4"/>
  <c r="Q2214" i="4"/>
  <c r="V2213" i="4"/>
  <c r="T2213" i="4"/>
  <c r="S2213" i="4"/>
  <c r="R2213" i="4"/>
  <c r="Q2213" i="4"/>
  <c r="V2212" i="4"/>
  <c r="T2212" i="4"/>
  <c r="S2212" i="4"/>
  <c r="R2212" i="4"/>
  <c r="Q2212" i="4"/>
  <c r="V2211" i="4"/>
  <c r="T2211" i="4"/>
  <c r="S2211" i="4"/>
  <c r="R2211" i="4"/>
  <c r="Q2211" i="4"/>
  <c r="V2210" i="4"/>
  <c r="T2210" i="4"/>
  <c r="S2210" i="4"/>
  <c r="R2210" i="4"/>
  <c r="Q2210" i="4"/>
  <c r="V2209" i="4"/>
  <c r="T2209" i="4"/>
  <c r="S2209" i="4"/>
  <c r="R2209" i="4"/>
  <c r="Q2209" i="4"/>
  <c r="V2208" i="4"/>
  <c r="T2208" i="4"/>
  <c r="S2208" i="4"/>
  <c r="R2208" i="4"/>
  <c r="Q2208" i="4"/>
  <c r="V2207" i="4"/>
  <c r="T2207" i="4"/>
  <c r="S2207" i="4"/>
  <c r="R2207" i="4"/>
  <c r="Q2207" i="4"/>
  <c r="V2206" i="4"/>
  <c r="T2206" i="4"/>
  <c r="S2206" i="4"/>
  <c r="R2206" i="4"/>
  <c r="Q2206" i="4"/>
  <c r="V2114" i="4"/>
  <c r="T2114" i="4"/>
  <c r="S2114" i="4"/>
  <c r="R2114" i="4"/>
  <c r="Q2114" i="4"/>
  <c r="V2113" i="4"/>
  <c r="T2113" i="4"/>
  <c r="S2113" i="4"/>
  <c r="R2113" i="4"/>
  <c r="Q2113" i="4"/>
  <c r="V2112" i="4"/>
  <c r="T2112" i="4"/>
  <c r="S2112" i="4"/>
  <c r="R2112" i="4"/>
  <c r="Q2112" i="4"/>
  <c r="V2111" i="4"/>
  <c r="T2111" i="4"/>
  <c r="S2111" i="4"/>
  <c r="R2111" i="4"/>
  <c r="Q2111" i="4"/>
  <c r="V2110" i="4"/>
  <c r="T2110" i="4"/>
  <c r="S2110" i="4"/>
  <c r="R2110" i="4"/>
  <c r="Q2110" i="4"/>
  <c r="V2109" i="4"/>
  <c r="T2109" i="4"/>
  <c r="S2109" i="4"/>
  <c r="R2109" i="4"/>
  <c r="Q2109" i="4"/>
  <c r="V2108" i="4"/>
  <c r="T2108" i="4"/>
  <c r="S2108" i="4"/>
  <c r="R2108" i="4"/>
  <c r="Q2108" i="4"/>
  <c r="V2107" i="4"/>
  <c r="T2107" i="4"/>
  <c r="S2107" i="4"/>
  <c r="R2107" i="4"/>
  <c r="Q2107" i="4"/>
  <c r="V2050" i="4"/>
  <c r="T2050" i="4"/>
  <c r="S2050" i="4"/>
  <c r="R2050" i="4"/>
  <c r="Q2050" i="4"/>
  <c r="V2049" i="4"/>
  <c r="T2049" i="4"/>
  <c r="S2049" i="4"/>
  <c r="R2049" i="4"/>
  <c r="Q2049" i="4"/>
  <c r="V2048" i="4"/>
  <c r="T2048" i="4"/>
  <c r="S2048" i="4"/>
  <c r="R2048" i="4"/>
  <c r="Q2048" i="4"/>
  <c r="V2047" i="4"/>
  <c r="T2047" i="4"/>
  <c r="S2047" i="4"/>
  <c r="R2047" i="4"/>
  <c r="Q2047" i="4"/>
  <c r="V2046" i="4"/>
  <c r="T2046" i="4"/>
  <c r="S2046" i="4"/>
  <c r="R2046" i="4"/>
  <c r="Q2046" i="4"/>
  <c r="V2045" i="4"/>
  <c r="T2045" i="4"/>
  <c r="S2045" i="4"/>
  <c r="R2045" i="4"/>
  <c r="Q2045" i="4"/>
  <c r="V2044" i="4"/>
  <c r="T2044" i="4"/>
  <c r="S2044" i="4"/>
  <c r="R2044" i="4"/>
  <c r="Q2044" i="4"/>
  <c r="V2043" i="4"/>
  <c r="T2043" i="4"/>
  <c r="S2043" i="4"/>
  <c r="R2043" i="4"/>
  <c r="Q2043" i="4"/>
  <c r="V2042" i="4"/>
  <c r="T2042" i="4"/>
  <c r="S2042" i="4"/>
  <c r="R2042" i="4"/>
  <c r="Q2042" i="4"/>
  <c r="V1978" i="4"/>
  <c r="T1978" i="4"/>
  <c r="S1978" i="4"/>
  <c r="R1978" i="4"/>
  <c r="Q1978" i="4"/>
  <c r="V1977" i="4"/>
  <c r="T1977" i="4"/>
  <c r="S1977" i="4"/>
  <c r="R1977" i="4"/>
  <c r="Q1977" i="4"/>
  <c r="V1976" i="4"/>
  <c r="T1976" i="4"/>
  <c r="S1976" i="4"/>
  <c r="R1976" i="4"/>
  <c r="Q1976" i="4"/>
  <c r="V1975" i="4"/>
  <c r="T1975" i="4"/>
  <c r="S1975" i="4"/>
  <c r="R1975" i="4"/>
  <c r="Q1975" i="4"/>
  <c r="V1974" i="4"/>
  <c r="T1974" i="4"/>
  <c r="S1974" i="4"/>
  <c r="R1974" i="4"/>
  <c r="Q1974" i="4"/>
  <c r="V1973" i="4"/>
  <c r="T1973" i="4"/>
  <c r="S1973" i="4"/>
  <c r="R1973" i="4"/>
  <c r="Q1973" i="4"/>
  <c r="V1972" i="4"/>
  <c r="T1972" i="4"/>
  <c r="S1972" i="4"/>
  <c r="R1972" i="4"/>
  <c r="Q1972" i="4"/>
  <c r="V1922" i="4"/>
  <c r="T1922" i="4"/>
  <c r="S1922" i="4"/>
  <c r="R1922" i="4"/>
  <c r="Q1922" i="4"/>
  <c r="V1921" i="4"/>
  <c r="T1921" i="4"/>
  <c r="S1921" i="4"/>
  <c r="R1921" i="4"/>
  <c r="Q1921" i="4"/>
  <c r="V1920" i="4"/>
  <c r="T1920" i="4"/>
  <c r="S1920" i="4"/>
  <c r="R1920" i="4"/>
  <c r="Q1920" i="4"/>
  <c r="V1919" i="4"/>
  <c r="T1919" i="4"/>
  <c r="S1919" i="4"/>
  <c r="R1919" i="4"/>
  <c r="Q1919" i="4"/>
  <c r="V1918" i="4"/>
  <c r="T1918" i="4"/>
  <c r="S1918" i="4"/>
  <c r="R1918" i="4"/>
  <c r="Q1918" i="4"/>
  <c r="V1917" i="4"/>
  <c r="T1917" i="4"/>
  <c r="S1917" i="4"/>
  <c r="R1917" i="4"/>
  <c r="Q1917" i="4"/>
  <c r="V1916" i="4"/>
  <c r="T1916" i="4"/>
  <c r="S1916" i="4"/>
  <c r="R1916" i="4"/>
  <c r="Q1916" i="4"/>
  <c r="V1915" i="4"/>
  <c r="T1915" i="4"/>
  <c r="S1915" i="4"/>
  <c r="R1915" i="4"/>
  <c r="Q1915" i="4"/>
  <c r="V1914" i="4"/>
  <c r="T1914" i="4"/>
  <c r="S1914" i="4"/>
  <c r="R1914" i="4"/>
  <c r="Q1914" i="4"/>
  <c r="V1913" i="4"/>
  <c r="T1913" i="4"/>
  <c r="S1913" i="4"/>
  <c r="R1913" i="4"/>
  <c r="Q1913" i="4"/>
  <c r="V1912" i="4"/>
  <c r="T1912" i="4"/>
  <c r="S1912" i="4"/>
  <c r="R1912" i="4"/>
  <c r="Q1912" i="4"/>
  <c r="V1911" i="4"/>
  <c r="T1911" i="4"/>
  <c r="S1911" i="4"/>
  <c r="R1911" i="4"/>
  <c r="Q1911" i="4"/>
  <c r="V1910" i="4"/>
  <c r="T1910" i="4"/>
  <c r="S1910" i="4"/>
  <c r="R1910" i="4"/>
  <c r="Q1910" i="4"/>
  <c r="V1909" i="4"/>
  <c r="T1909" i="4"/>
  <c r="S1909" i="4"/>
  <c r="R1909" i="4"/>
  <c r="Q1909" i="4"/>
  <c r="V1908" i="4"/>
  <c r="T1908" i="4"/>
  <c r="S1908" i="4"/>
  <c r="R1908" i="4"/>
  <c r="Q1908" i="4"/>
  <c r="V1907" i="4"/>
  <c r="T1907" i="4"/>
  <c r="S1907" i="4"/>
  <c r="R1907" i="4"/>
  <c r="Q1907" i="4"/>
  <c r="V1906" i="4"/>
  <c r="T1906" i="4"/>
  <c r="S1906" i="4"/>
  <c r="R1906" i="4"/>
  <c r="Q1906" i="4"/>
  <c r="V1905" i="4"/>
  <c r="T1905" i="4"/>
  <c r="S1905" i="4"/>
  <c r="R1905" i="4"/>
  <c r="Q1905" i="4"/>
  <c r="V1904" i="4"/>
  <c r="T1904" i="4"/>
  <c r="S1904" i="4"/>
  <c r="R1904" i="4"/>
  <c r="Q1904" i="4"/>
  <c r="V1903" i="4"/>
  <c r="T1903" i="4"/>
  <c r="S1903" i="4"/>
  <c r="R1903" i="4"/>
  <c r="Q1903" i="4"/>
  <c r="V1902" i="4"/>
  <c r="T1902" i="4"/>
  <c r="S1902" i="4"/>
  <c r="R1902" i="4"/>
  <c r="Q1902" i="4"/>
  <c r="V1901" i="4"/>
  <c r="T1901" i="4"/>
  <c r="S1901" i="4"/>
  <c r="R1901" i="4"/>
  <c r="Q1901" i="4"/>
  <c r="V1900" i="4"/>
  <c r="T1900" i="4"/>
  <c r="S1900" i="4"/>
  <c r="R1900" i="4"/>
  <c r="Q1900" i="4"/>
  <c r="V1899" i="4"/>
  <c r="T1899" i="4"/>
  <c r="S1899" i="4"/>
  <c r="R1899" i="4"/>
  <c r="Q1899" i="4"/>
  <c r="V1898" i="4"/>
  <c r="T1898" i="4"/>
  <c r="S1898" i="4"/>
  <c r="R1898" i="4"/>
  <c r="Q1898" i="4"/>
  <c r="V1897" i="4"/>
  <c r="T1897" i="4"/>
  <c r="S1897" i="4"/>
  <c r="R1897" i="4"/>
  <c r="Q1897" i="4"/>
  <c r="V1714" i="4"/>
  <c r="T1714" i="4"/>
  <c r="S1714" i="4"/>
  <c r="R1714" i="4"/>
  <c r="Q1714" i="4"/>
  <c r="V1713" i="4"/>
  <c r="T1713" i="4"/>
  <c r="S1713" i="4"/>
  <c r="R1713" i="4"/>
  <c r="Q1713" i="4"/>
  <c r="V1712" i="4"/>
  <c r="T1712" i="4"/>
  <c r="S1712" i="4"/>
  <c r="R1712" i="4"/>
  <c r="Q1712" i="4"/>
  <c r="V1711" i="4"/>
  <c r="T1711" i="4"/>
  <c r="S1711" i="4"/>
  <c r="R1711" i="4"/>
  <c r="Q1711" i="4"/>
  <c r="V1710" i="4"/>
  <c r="T1710" i="4"/>
  <c r="S1710" i="4"/>
  <c r="R1710" i="4"/>
  <c r="Q1710" i="4"/>
  <c r="V1709" i="4"/>
  <c r="T1709" i="4"/>
  <c r="S1709" i="4"/>
  <c r="R1709" i="4"/>
  <c r="Q1709" i="4"/>
  <c r="V1708" i="4"/>
  <c r="T1708" i="4"/>
  <c r="S1708" i="4"/>
  <c r="R1708" i="4"/>
  <c r="Q1708" i="4"/>
  <c r="V1707" i="4"/>
  <c r="T1707" i="4"/>
  <c r="S1707" i="4"/>
  <c r="R1707" i="4"/>
  <c r="Q1707" i="4"/>
  <c r="V1706" i="4"/>
  <c r="T1706" i="4"/>
  <c r="S1706" i="4"/>
  <c r="R1706" i="4"/>
  <c r="Q1706" i="4"/>
  <c r="V1705" i="4"/>
  <c r="T1705" i="4"/>
  <c r="S1705" i="4"/>
  <c r="R1705" i="4"/>
  <c r="Q1705" i="4"/>
  <c r="V1704" i="4"/>
  <c r="T1704" i="4"/>
  <c r="S1704" i="4"/>
  <c r="R1704" i="4"/>
  <c r="Q1704" i="4"/>
  <c r="V1703" i="4"/>
  <c r="T1703" i="4"/>
  <c r="S1703" i="4"/>
  <c r="R1703" i="4"/>
  <c r="Q1703" i="4"/>
  <c r="V1702" i="4"/>
  <c r="T1702" i="4"/>
  <c r="S1702" i="4"/>
  <c r="R1702" i="4"/>
  <c r="Q1702" i="4"/>
  <c r="V1701" i="4"/>
  <c r="T1701" i="4"/>
  <c r="S1701" i="4"/>
  <c r="R1701" i="4"/>
  <c r="Q1701" i="4"/>
  <c r="V1700" i="4"/>
  <c r="T1700" i="4"/>
  <c r="S1700" i="4"/>
  <c r="R1700" i="4"/>
  <c r="Q1700" i="4"/>
  <c r="V1699" i="4"/>
  <c r="T1699" i="4"/>
  <c r="S1699" i="4"/>
  <c r="R1699" i="4"/>
  <c r="Q1699" i="4"/>
  <c r="V1698" i="4"/>
  <c r="T1698" i="4"/>
  <c r="S1698" i="4"/>
  <c r="R1698" i="4"/>
  <c r="Q1698" i="4"/>
  <c r="V1697" i="4"/>
  <c r="T1697" i="4"/>
  <c r="S1697" i="4"/>
  <c r="R1697" i="4"/>
  <c r="Q1697" i="4"/>
  <c r="V1696" i="4"/>
  <c r="T1696" i="4"/>
  <c r="S1696" i="4"/>
  <c r="R1696" i="4"/>
  <c r="Q1696" i="4"/>
  <c r="V1695" i="4"/>
  <c r="T1695" i="4"/>
  <c r="S1695" i="4"/>
  <c r="R1695" i="4"/>
  <c r="Q1695" i="4"/>
  <c r="V1694" i="4"/>
  <c r="T1694" i="4"/>
  <c r="S1694" i="4"/>
  <c r="R1694" i="4"/>
  <c r="Q1694" i="4"/>
  <c r="V1693" i="4"/>
  <c r="T1693" i="4"/>
  <c r="S1693" i="4"/>
  <c r="R1693" i="4"/>
  <c r="Q1693" i="4"/>
  <c r="V1692" i="4"/>
  <c r="T1692" i="4"/>
  <c r="S1692" i="4"/>
  <c r="R1692" i="4"/>
  <c r="Q1692" i="4"/>
  <c r="V1691" i="4"/>
  <c r="T1691" i="4"/>
  <c r="S1691" i="4"/>
  <c r="R1691" i="4"/>
  <c r="Q1691" i="4"/>
  <c r="V1690" i="4"/>
  <c r="T1690" i="4"/>
  <c r="S1690" i="4"/>
  <c r="R1690" i="4"/>
  <c r="Q1690" i="4"/>
  <c r="V1689" i="4"/>
  <c r="T1689" i="4"/>
  <c r="S1689" i="4"/>
  <c r="R1689" i="4"/>
  <c r="Q1689" i="4"/>
  <c r="V1688" i="4"/>
  <c r="T1688" i="4"/>
  <c r="S1688" i="4"/>
  <c r="R1688" i="4"/>
  <c r="Q1688" i="4"/>
  <c r="V1687" i="4"/>
  <c r="T1687" i="4"/>
  <c r="S1687" i="4"/>
  <c r="R1687" i="4"/>
  <c r="Q1687" i="4"/>
  <c r="V1686" i="4"/>
  <c r="T1686" i="4"/>
  <c r="S1686" i="4"/>
  <c r="R1686" i="4"/>
  <c r="Q1686" i="4"/>
  <c r="V1685" i="4"/>
  <c r="T1685" i="4"/>
  <c r="S1685" i="4"/>
  <c r="R1685" i="4"/>
  <c r="Q1685" i="4"/>
  <c r="V1684" i="4"/>
  <c r="T1684" i="4"/>
  <c r="S1684" i="4"/>
  <c r="R1684" i="4"/>
  <c r="Q1684" i="4"/>
  <c r="V1683" i="4"/>
  <c r="T1683" i="4"/>
  <c r="S1683" i="4"/>
  <c r="R1683" i="4"/>
  <c r="Q1683" i="4"/>
  <c r="V1682" i="4"/>
  <c r="T1682" i="4"/>
  <c r="S1682" i="4"/>
  <c r="R1682" i="4"/>
  <c r="Q1682" i="4"/>
  <c r="V1450" i="4"/>
  <c r="T1450" i="4"/>
  <c r="S1450" i="4"/>
  <c r="R1450" i="4"/>
  <c r="Q1450" i="4"/>
  <c r="V1449" i="4"/>
  <c r="T1449" i="4"/>
  <c r="S1449" i="4"/>
  <c r="R1449" i="4"/>
  <c r="Q1449" i="4"/>
  <c r="V1448" i="4"/>
  <c r="T1448" i="4"/>
  <c r="S1448" i="4"/>
  <c r="R1448" i="4"/>
  <c r="Q1448" i="4"/>
  <c r="V1447" i="4"/>
  <c r="T1447" i="4"/>
  <c r="S1447" i="4"/>
  <c r="R1447" i="4"/>
  <c r="Q1447" i="4"/>
  <c r="V1446" i="4"/>
  <c r="T1446" i="4"/>
  <c r="S1446" i="4"/>
  <c r="R1446" i="4"/>
  <c r="Q1446" i="4"/>
  <c r="V1445" i="4"/>
  <c r="T1445" i="4"/>
  <c r="S1445" i="4"/>
  <c r="R1445" i="4"/>
  <c r="Q1445" i="4"/>
  <c r="V1444" i="4"/>
  <c r="T1444" i="4"/>
  <c r="S1444" i="4"/>
  <c r="R1444" i="4"/>
  <c r="Q1444" i="4"/>
  <c r="V1443" i="4"/>
  <c r="T1443" i="4"/>
  <c r="S1443" i="4"/>
  <c r="R1443" i="4"/>
  <c r="Q1443" i="4"/>
  <c r="V1442" i="4"/>
  <c r="T1442" i="4"/>
  <c r="S1442" i="4"/>
  <c r="R1442" i="4"/>
  <c r="Q1442" i="4"/>
  <c r="V1441" i="4"/>
  <c r="T1441" i="4"/>
  <c r="S1441" i="4"/>
  <c r="R1441" i="4"/>
  <c r="Q1441" i="4"/>
  <c r="V1440" i="4"/>
  <c r="T1440" i="4"/>
  <c r="S1440" i="4"/>
  <c r="R1440" i="4"/>
  <c r="Q1440" i="4"/>
  <c r="V1439" i="4"/>
  <c r="T1439" i="4"/>
  <c r="S1439" i="4"/>
  <c r="R1439" i="4"/>
  <c r="Q1439" i="4"/>
  <c r="V1438" i="4"/>
  <c r="T1438" i="4"/>
  <c r="S1438" i="4"/>
  <c r="R1438" i="4"/>
  <c r="Q1438" i="4"/>
  <c r="V1437" i="4"/>
  <c r="T1437" i="4"/>
  <c r="S1437" i="4"/>
  <c r="R1437" i="4"/>
  <c r="Q1437" i="4"/>
  <c r="V1436" i="4"/>
  <c r="T1436" i="4"/>
  <c r="S1436" i="4"/>
  <c r="R1436" i="4"/>
  <c r="Q1436" i="4"/>
  <c r="V1435" i="4"/>
  <c r="T1435" i="4"/>
  <c r="S1435" i="4"/>
  <c r="R1435" i="4"/>
  <c r="Q1435" i="4"/>
  <c r="V1434" i="4"/>
  <c r="T1434" i="4"/>
  <c r="S1434" i="4"/>
  <c r="R1434" i="4"/>
  <c r="Q1434" i="4"/>
  <c r="V1433" i="4"/>
  <c r="T1433" i="4"/>
  <c r="S1433" i="4"/>
  <c r="R1433" i="4"/>
  <c r="Q1433" i="4"/>
  <c r="V1432" i="4"/>
  <c r="T1432" i="4"/>
  <c r="S1432" i="4"/>
  <c r="R1432" i="4"/>
  <c r="Q1432" i="4"/>
  <c r="V1431" i="4"/>
  <c r="T1431" i="4"/>
  <c r="S1431" i="4"/>
  <c r="R1431" i="4"/>
  <c r="Q1431" i="4"/>
  <c r="V1430" i="4"/>
  <c r="T1430" i="4"/>
  <c r="S1430" i="4"/>
  <c r="R1430" i="4"/>
  <c r="Q1430" i="4"/>
  <c r="V1429" i="4"/>
  <c r="T1429" i="4"/>
  <c r="S1429" i="4"/>
  <c r="R1429" i="4"/>
  <c r="Q1429" i="4"/>
  <c r="V1428" i="4"/>
  <c r="T1428" i="4"/>
  <c r="S1428" i="4"/>
  <c r="R1428" i="4"/>
  <c r="Q1428" i="4"/>
  <c r="V1266" i="4"/>
  <c r="T1266" i="4"/>
  <c r="S1266" i="4"/>
  <c r="R1266" i="4"/>
  <c r="Q1266" i="4"/>
  <c r="V1265" i="4"/>
  <c r="T1265" i="4"/>
  <c r="S1265" i="4"/>
  <c r="R1265" i="4"/>
  <c r="Q1265" i="4"/>
  <c r="V1264" i="4"/>
  <c r="T1264" i="4"/>
  <c r="S1264" i="4"/>
  <c r="R1264" i="4"/>
  <c r="Q1264" i="4"/>
  <c r="V1263" i="4"/>
  <c r="T1263" i="4"/>
  <c r="S1263" i="4"/>
  <c r="R1263" i="4"/>
  <c r="Q1263" i="4"/>
  <c r="V1262" i="4"/>
  <c r="T1262" i="4"/>
  <c r="S1262" i="4"/>
  <c r="R1262" i="4"/>
  <c r="Q1262" i="4"/>
  <c r="V1261" i="4"/>
  <c r="T1261" i="4"/>
  <c r="S1261" i="4"/>
  <c r="R1261" i="4"/>
  <c r="Q1261" i="4"/>
  <c r="V1260" i="4"/>
  <c r="T1260" i="4"/>
  <c r="S1260" i="4"/>
  <c r="R1260" i="4"/>
  <c r="Q1260" i="4"/>
  <c r="V1259" i="4"/>
  <c r="T1259" i="4"/>
  <c r="S1259" i="4"/>
  <c r="R1259" i="4"/>
  <c r="Q1259" i="4"/>
  <c r="V1258" i="4"/>
  <c r="T1258" i="4"/>
  <c r="S1258" i="4"/>
  <c r="R1258" i="4"/>
  <c r="Q1258" i="4"/>
  <c r="V1257" i="4"/>
  <c r="T1257" i="4"/>
  <c r="S1257" i="4"/>
  <c r="R1257" i="4"/>
  <c r="Q1257" i="4"/>
  <c r="V1256" i="4"/>
  <c r="T1256" i="4"/>
  <c r="S1256" i="4"/>
  <c r="R1256" i="4"/>
  <c r="Q1256" i="4"/>
  <c r="V1255" i="4"/>
  <c r="T1255" i="4"/>
  <c r="S1255" i="4"/>
  <c r="R1255" i="4"/>
  <c r="Q1255" i="4"/>
  <c r="V1254" i="4"/>
  <c r="T1254" i="4"/>
  <c r="S1254" i="4"/>
  <c r="R1254" i="4"/>
  <c r="Q1254" i="4"/>
  <c r="V1253" i="4"/>
  <c r="T1253" i="4"/>
  <c r="S1253" i="4"/>
  <c r="R1253" i="4"/>
  <c r="Q1253" i="4"/>
  <c r="V1252" i="4"/>
  <c r="T1252" i="4"/>
  <c r="S1252" i="4"/>
  <c r="R1252" i="4"/>
  <c r="Q1252" i="4"/>
  <c r="V1251" i="4"/>
  <c r="T1251" i="4"/>
  <c r="S1251" i="4"/>
  <c r="R1251" i="4"/>
  <c r="Q1251" i="4"/>
  <c r="V1250" i="4"/>
  <c r="T1250" i="4"/>
  <c r="S1250" i="4"/>
  <c r="R1250" i="4"/>
  <c r="Q1250" i="4"/>
  <c r="V1130" i="4"/>
  <c r="T1130" i="4"/>
  <c r="S1130" i="4"/>
  <c r="R1130" i="4"/>
  <c r="Q1130" i="4"/>
  <c r="V1129" i="4"/>
  <c r="T1129" i="4"/>
  <c r="S1129" i="4"/>
  <c r="R1129" i="4"/>
  <c r="Q1129" i="4"/>
  <c r="V1128" i="4"/>
  <c r="T1128" i="4"/>
  <c r="S1128" i="4"/>
  <c r="R1128" i="4"/>
  <c r="Q1128" i="4"/>
  <c r="V1127" i="4"/>
  <c r="T1127" i="4"/>
  <c r="S1127" i="4"/>
  <c r="R1127" i="4"/>
  <c r="Q1127" i="4"/>
  <c r="V1126" i="4"/>
  <c r="T1126" i="4"/>
  <c r="S1126" i="4"/>
  <c r="R1126" i="4"/>
  <c r="Q1126" i="4"/>
  <c r="V1125" i="4"/>
  <c r="T1125" i="4"/>
  <c r="S1125" i="4"/>
  <c r="R1125" i="4"/>
  <c r="Q1125" i="4"/>
  <c r="V1124" i="4"/>
  <c r="T1124" i="4"/>
  <c r="S1124" i="4"/>
  <c r="R1124" i="4"/>
  <c r="Q1124" i="4"/>
  <c r="V1123" i="4"/>
  <c r="T1123" i="4"/>
  <c r="S1123" i="4"/>
  <c r="R1123" i="4"/>
  <c r="Q1123" i="4"/>
  <c r="V1122" i="4"/>
  <c r="T1122" i="4"/>
  <c r="S1122" i="4"/>
  <c r="R1122" i="4"/>
  <c r="Q1122" i="4"/>
  <c r="V1121" i="4"/>
  <c r="T1121" i="4"/>
  <c r="S1121" i="4"/>
  <c r="R1121" i="4"/>
  <c r="Q1121" i="4"/>
  <c r="V1050" i="4"/>
  <c r="T1050" i="4"/>
  <c r="S1050" i="4"/>
  <c r="R1050" i="4"/>
  <c r="Q1050" i="4"/>
  <c r="V1049" i="4"/>
  <c r="T1049" i="4"/>
  <c r="S1049" i="4"/>
  <c r="R1049" i="4"/>
  <c r="Q1049" i="4"/>
  <c r="V1048" i="4"/>
  <c r="T1048" i="4"/>
  <c r="S1048" i="4"/>
  <c r="R1048" i="4"/>
  <c r="Q1048" i="4"/>
  <c r="V1047" i="4"/>
  <c r="T1047" i="4"/>
  <c r="S1047" i="4"/>
  <c r="R1047" i="4"/>
  <c r="Q1047" i="4"/>
  <c r="V1046" i="4"/>
  <c r="T1046" i="4"/>
  <c r="S1046" i="4"/>
  <c r="R1046" i="4"/>
  <c r="Q1046" i="4"/>
  <c r="V1045" i="4"/>
  <c r="T1045" i="4"/>
  <c r="S1045" i="4"/>
  <c r="R1045" i="4"/>
  <c r="Q1045" i="4"/>
  <c r="V1044" i="4"/>
  <c r="T1044" i="4"/>
  <c r="S1044" i="4"/>
  <c r="R1044" i="4"/>
  <c r="Q1044" i="4"/>
  <c r="V1043" i="4"/>
  <c r="T1043" i="4"/>
  <c r="S1043" i="4"/>
  <c r="R1043" i="4"/>
  <c r="Q1043" i="4"/>
  <c r="V1042" i="4"/>
  <c r="T1042" i="4"/>
  <c r="S1042" i="4"/>
  <c r="R1042" i="4"/>
  <c r="Q1042" i="4"/>
  <c r="V1041" i="4"/>
  <c r="T1041" i="4"/>
  <c r="S1041" i="4"/>
  <c r="R1041" i="4"/>
  <c r="Q1041" i="4"/>
  <c r="V1040" i="4"/>
  <c r="T1040" i="4"/>
  <c r="S1040" i="4"/>
  <c r="R1040" i="4"/>
  <c r="Q1040" i="4"/>
  <c r="V1039" i="4"/>
  <c r="T1039" i="4"/>
  <c r="S1039" i="4"/>
  <c r="R1039" i="4"/>
  <c r="Q1039" i="4"/>
  <c r="V1038" i="4"/>
  <c r="T1038" i="4"/>
  <c r="S1038" i="4"/>
  <c r="R1038" i="4"/>
  <c r="Q1038" i="4"/>
  <c r="V1037" i="4"/>
  <c r="T1037" i="4"/>
  <c r="S1037" i="4"/>
  <c r="R1037" i="4"/>
  <c r="Q1037" i="4"/>
  <c r="V1036" i="4"/>
  <c r="T1036" i="4"/>
  <c r="S1036" i="4"/>
  <c r="R1036" i="4"/>
  <c r="Q1036" i="4"/>
  <c r="V1035" i="4"/>
  <c r="T1035" i="4"/>
  <c r="S1035" i="4"/>
  <c r="R1035" i="4"/>
  <c r="Q1035" i="4"/>
  <c r="V1034" i="4"/>
  <c r="T1034" i="4"/>
  <c r="S1034" i="4"/>
  <c r="R1034" i="4"/>
  <c r="Q1034" i="4"/>
  <c r="V1033" i="4"/>
  <c r="T1033" i="4"/>
  <c r="S1033" i="4"/>
  <c r="R1033" i="4"/>
  <c r="Q1033" i="4"/>
  <c r="V1032" i="4"/>
  <c r="T1032" i="4"/>
  <c r="S1032" i="4"/>
  <c r="R1032" i="4"/>
  <c r="Q1032" i="4"/>
  <c r="V1031" i="4"/>
  <c r="T1031" i="4"/>
  <c r="S1031" i="4"/>
  <c r="R1031" i="4"/>
  <c r="Q1031" i="4"/>
  <c r="V1030" i="4"/>
  <c r="T1030" i="4"/>
  <c r="S1030" i="4"/>
  <c r="R1030" i="4"/>
  <c r="Q1030" i="4"/>
  <c r="V1029" i="4"/>
  <c r="T1029" i="4"/>
  <c r="S1029" i="4"/>
  <c r="R1029" i="4"/>
  <c r="Q1029" i="4"/>
  <c r="V874" i="4"/>
  <c r="T874" i="4"/>
  <c r="S874" i="4"/>
  <c r="R874" i="4"/>
  <c r="Q874" i="4"/>
  <c r="V873" i="4"/>
  <c r="T873" i="4"/>
  <c r="S873" i="4"/>
  <c r="R873" i="4"/>
  <c r="Q873" i="4"/>
  <c r="V872" i="4"/>
  <c r="T872" i="4"/>
  <c r="S872" i="4"/>
  <c r="R872" i="4"/>
  <c r="Q872" i="4"/>
  <c r="V871" i="4"/>
  <c r="T871" i="4"/>
  <c r="S871" i="4"/>
  <c r="R871" i="4"/>
  <c r="Q871" i="4"/>
  <c r="V870" i="4"/>
  <c r="T870" i="4"/>
  <c r="S870" i="4"/>
  <c r="R870" i="4"/>
  <c r="Q870" i="4"/>
  <c r="V869" i="4"/>
  <c r="T869" i="4"/>
  <c r="S869" i="4"/>
  <c r="R869" i="4"/>
  <c r="Q869" i="4"/>
  <c r="V868" i="4"/>
  <c r="T868" i="4"/>
  <c r="S868" i="4"/>
  <c r="R868" i="4"/>
  <c r="Q868" i="4"/>
  <c r="V867" i="4"/>
  <c r="T867" i="4"/>
  <c r="S867" i="4"/>
  <c r="R867" i="4"/>
  <c r="Q867" i="4"/>
  <c r="V866" i="4"/>
  <c r="T866" i="4"/>
  <c r="S866" i="4"/>
  <c r="R866" i="4"/>
  <c r="Q866" i="4"/>
  <c r="V865" i="4"/>
  <c r="T865" i="4"/>
  <c r="S865" i="4"/>
  <c r="R865" i="4"/>
  <c r="Q865" i="4"/>
  <c r="V864" i="4"/>
  <c r="T864" i="4"/>
  <c r="S864" i="4"/>
  <c r="R864" i="4"/>
  <c r="Q864" i="4"/>
  <c r="V863" i="4"/>
  <c r="T863" i="4"/>
  <c r="S863" i="4"/>
  <c r="R863" i="4"/>
  <c r="Q863" i="4"/>
  <c r="V862" i="4"/>
  <c r="T862" i="4"/>
  <c r="S862" i="4"/>
  <c r="R862" i="4"/>
  <c r="Q862" i="4"/>
  <c r="V861" i="4"/>
  <c r="T861" i="4"/>
  <c r="S861" i="4"/>
  <c r="R861" i="4"/>
  <c r="Q861" i="4"/>
  <c r="V860" i="4"/>
  <c r="T860" i="4"/>
  <c r="S860" i="4"/>
  <c r="R860" i="4"/>
  <c r="Q860" i="4"/>
  <c r="V859" i="4"/>
  <c r="T859" i="4"/>
  <c r="S859" i="4"/>
  <c r="R859" i="4"/>
  <c r="Q859" i="4"/>
  <c r="V858" i="4"/>
  <c r="T858" i="4"/>
  <c r="S858" i="4"/>
  <c r="R858" i="4"/>
  <c r="Q858" i="4"/>
  <c r="V857" i="4"/>
  <c r="T857" i="4"/>
  <c r="S857" i="4"/>
  <c r="R857" i="4"/>
  <c r="Q857" i="4"/>
  <c r="V730" i="4"/>
  <c r="T730" i="4"/>
  <c r="S730" i="4"/>
  <c r="R730" i="4"/>
  <c r="Q730" i="4"/>
  <c r="V729" i="4"/>
  <c r="T729" i="4"/>
  <c r="S729" i="4"/>
  <c r="R729" i="4"/>
  <c r="Q729" i="4"/>
  <c r="V728" i="4"/>
  <c r="T728" i="4"/>
  <c r="S728" i="4"/>
  <c r="R728" i="4"/>
  <c r="Q728" i="4"/>
  <c r="V727" i="4"/>
  <c r="T727" i="4"/>
  <c r="S727" i="4"/>
  <c r="R727" i="4"/>
  <c r="Q727" i="4"/>
  <c r="V726" i="4"/>
  <c r="T726" i="4"/>
  <c r="S726" i="4"/>
  <c r="R726" i="4"/>
  <c r="Q726" i="4"/>
  <c r="V725" i="4"/>
  <c r="T725" i="4"/>
  <c r="S725" i="4"/>
  <c r="R725" i="4"/>
  <c r="Q725" i="4"/>
  <c r="V724" i="4"/>
  <c r="T724" i="4"/>
  <c r="S724" i="4"/>
  <c r="R724" i="4"/>
  <c r="Q724" i="4"/>
  <c r="V723" i="4"/>
  <c r="T723" i="4"/>
  <c r="S723" i="4"/>
  <c r="R723" i="4"/>
  <c r="Q723" i="4"/>
  <c r="V722" i="4"/>
  <c r="T722" i="4"/>
  <c r="S722" i="4"/>
  <c r="R722" i="4"/>
  <c r="Q722" i="4"/>
  <c r="V721" i="4"/>
  <c r="T721" i="4"/>
  <c r="S721" i="4"/>
  <c r="R721" i="4"/>
  <c r="Q721" i="4"/>
  <c r="V720" i="4"/>
  <c r="T720" i="4"/>
  <c r="S720" i="4"/>
  <c r="R720" i="4"/>
  <c r="Q720" i="4"/>
  <c r="V719" i="4"/>
  <c r="T719" i="4"/>
  <c r="S719" i="4"/>
  <c r="R719" i="4"/>
  <c r="Q719" i="4"/>
  <c r="V718" i="4"/>
  <c r="T718" i="4"/>
  <c r="S718" i="4"/>
  <c r="R718" i="4"/>
  <c r="Q718" i="4"/>
  <c r="V626" i="4"/>
  <c r="T626" i="4"/>
  <c r="S626" i="4"/>
  <c r="R626" i="4"/>
  <c r="Q626" i="4"/>
  <c r="V625" i="4"/>
  <c r="T625" i="4"/>
  <c r="S625" i="4"/>
  <c r="R625" i="4"/>
  <c r="Q625" i="4"/>
  <c r="V624" i="4"/>
  <c r="T624" i="4"/>
  <c r="S624" i="4"/>
  <c r="R624" i="4"/>
  <c r="Q624" i="4"/>
  <c r="V623" i="4"/>
  <c r="T623" i="4"/>
  <c r="S623" i="4"/>
  <c r="R623" i="4"/>
  <c r="Q623" i="4"/>
  <c r="V622" i="4"/>
  <c r="T622" i="4"/>
  <c r="S622" i="4"/>
  <c r="R622" i="4"/>
  <c r="Q622" i="4"/>
  <c r="V621" i="4"/>
  <c r="T621" i="4"/>
  <c r="S621" i="4"/>
  <c r="R621" i="4"/>
  <c r="Q621" i="4"/>
  <c r="V620" i="4"/>
  <c r="T620" i="4"/>
  <c r="S620" i="4"/>
  <c r="R620" i="4"/>
  <c r="Q620" i="4"/>
  <c r="V619" i="4"/>
  <c r="T619" i="4"/>
  <c r="S619" i="4"/>
  <c r="R619" i="4"/>
  <c r="Q619" i="4"/>
  <c r="V618" i="4"/>
  <c r="T618" i="4"/>
  <c r="S618" i="4"/>
  <c r="R618" i="4"/>
  <c r="Q618" i="4"/>
  <c r="V617" i="4"/>
  <c r="T617" i="4"/>
  <c r="S617" i="4"/>
  <c r="R617" i="4"/>
  <c r="Q617" i="4"/>
  <c r="V616" i="4"/>
  <c r="T616" i="4"/>
  <c r="S616" i="4"/>
  <c r="R616" i="4"/>
  <c r="Q616" i="4"/>
  <c r="V615" i="4"/>
  <c r="T615" i="4"/>
  <c r="S615" i="4"/>
  <c r="R615" i="4"/>
  <c r="Q615" i="4"/>
  <c r="V530" i="4"/>
  <c r="R530" i="4"/>
  <c r="Q530" i="4"/>
  <c r="V529" i="4"/>
  <c r="R529" i="4"/>
  <c r="Q529" i="4"/>
  <c r="V528" i="4"/>
  <c r="R528" i="4"/>
  <c r="Q528" i="4"/>
  <c r="V527" i="4"/>
  <c r="R527" i="4"/>
  <c r="Q527" i="4"/>
  <c r="V526" i="4"/>
  <c r="R526" i="4"/>
  <c r="Q526" i="4"/>
  <c r="V525" i="4"/>
  <c r="R525" i="4"/>
  <c r="Q525" i="4"/>
  <c r="V524" i="4"/>
  <c r="R524" i="4"/>
  <c r="Q524" i="4"/>
  <c r="V523" i="4"/>
  <c r="R523" i="4"/>
  <c r="Q523" i="4"/>
  <c r="V522" i="4"/>
  <c r="R522" i="4"/>
  <c r="Q522" i="4"/>
  <c r="V521" i="4"/>
  <c r="R521" i="4"/>
  <c r="Q521" i="4"/>
  <c r="V520" i="4"/>
  <c r="R520" i="4"/>
  <c r="Q520" i="4"/>
  <c r="V519" i="4"/>
  <c r="R519" i="4"/>
  <c r="Q519" i="4"/>
  <c r="V518" i="4"/>
  <c r="R518" i="4"/>
  <c r="Q518" i="4"/>
  <c r="V517" i="4"/>
  <c r="R517" i="4"/>
  <c r="Q517" i="4"/>
  <c r="V516" i="4"/>
  <c r="R516" i="4"/>
  <c r="Q516" i="4"/>
  <c r="V515" i="4"/>
  <c r="R515" i="4"/>
  <c r="Q515" i="4"/>
  <c r="V514" i="4"/>
  <c r="R514" i="4"/>
  <c r="Q514" i="4"/>
  <c r="V513" i="4"/>
  <c r="R513" i="4"/>
  <c r="Q513" i="4"/>
  <c r="V386" i="4"/>
  <c r="R386" i="4"/>
  <c r="Q386" i="4"/>
  <c r="V385" i="4"/>
  <c r="R385" i="4"/>
  <c r="Q385" i="4"/>
  <c r="V384" i="4"/>
  <c r="R384" i="4"/>
  <c r="Q384" i="4"/>
  <c r="V383" i="4"/>
  <c r="R383" i="4"/>
  <c r="Q383" i="4"/>
  <c r="V382" i="4"/>
  <c r="R382" i="4"/>
  <c r="Q382" i="4"/>
  <c r="V381" i="4"/>
  <c r="R381" i="4"/>
  <c r="Q381" i="4"/>
  <c r="V380" i="4"/>
  <c r="R380" i="4"/>
  <c r="Q380" i="4"/>
  <c r="V379" i="4"/>
  <c r="R379" i="4"/>
  <c r="Q379" i="4"/>
  <c r="V378" i="4"/>
  <c r="R378" i="4"/>
  <c r="Q378" i="4"/>
  <c r="V377" i="4"/>
  <c r="R377" i="4"/>
  <c r="Q377" i="4"/>
  <c r="V376" i="4"/>
  <c r="R376" i="4"/>
  <c r="Q376" i="4"/>
  <c r="V375" i="4"/>
  <c r="R375" i="4"/>
  <c r="Q375" i="4"/>
  <c r="V374" i="4"/>
  <c r="R374" i="4"/>
  <c r="Q374" i="4"/>
  <c r="V373" i="4"/>
  <c r="R373" i="4"/>
  <c r="Q373" i="4"/>
  <c r="V372" i="4"/>
  <c r="R372" i="4"/>
  <c r="Q372" i="4"/>
  <c r="V371" i="4"/>
  <c r="R371" i="4"/>
  <c r="Q371" i="4"/>
  <c r="V370" i="4"/>
  <c r="R370" i="4"/>
  <c r="Q370" i="4"/>
  <c r="V369" i="4"/>
  <c r="R369" i="4"/>
  <c r="Q369" i="4"/>
  <c r="V368" i="4"/>
  <c r="R368" i="4"/>
  <c r="Q368" i="4"/>
  <c r="V367" i="4"/>
  <c r="R367" i="4"/>
  <c r="Q367" i="4"/>
  <c r="V366" i="4"/>
  <c r="R366" i="4"/>
  <c r="Q366" i="4"/>
  <c r="V365" i="4"/>
  <c r="R365" i="4"/>
  <c r="Q365" i="4"/>
  <c r="V364" i="4"/>
  <c r="R364" i="4"/>
  <c r="Q364" i="4"/>
  <c r="V363" i="4"/>
  <c r="R363" i="4"/>
  <c r="Q363" i="4"/>
  <c r="V362" i="4"/>
  <c r="R362" i="4"/>
  <c r="Q362" i="4"/>
  <c r="V361" i="4"/>
  <c r="R361" i="4"/>
  <c r="Q361" i="4"/>
  <c r="V360" i="4"/>
  <c r="R360" i="4"/>
  <c r="Q360" i="4"/>
  <c r="V359" i="4"/>
  <c r="R359" i="4"/>
  <c r="Q359" i="4"/>
  <c r="V358" i="4"/>
  <c r="R358" i="4"/>
  <c r="Q358" i="4"/>
  <c r="V357" i="4"/>
  <c r="R357" i="4"/>
  <c r="Q357" i="4"/>
  <c r="V356" i="4"/>
  <c r="R356" i="4"/>
  <c r="Q356" i="4"/>
  <c r="V355" i="4"/>
  <c r="R355" i="4"/>
  <c r="Q355" i="4"/>
  <c r="V354" i="4"/>
  <c r="R354" i="4"/>
  <c r="Q354" i="4"/>
  <c r="V353" i="4"/>
  <c r="R353" i="4"/>
  <c r="Q353" i="4"/>
  <c r="V352" i="4"/>
  <c r="R352" i="4"/>
  <c r="Q352" i="4"/>
  <c r="V351" i="4"/>
  <c r="R351" i="4"/>
  <c r="Q351" i="4"/>
  <c r="V350" i="4"/>
  <c r="R350" i="4"/>
  <c r="Q350" i="4"/>
  <c r="V349" i="4"/>
  <c r="R349" i="4"/>
  <c r="Q349" i="4"/>
  <c r="V348" i="4"/>
  <c r="R348" i="4"/>
  <c r="Q348" i="4"/>
  <c r="V347" i="4"/>
  <c r="R347" i="4"/>
  <c r="Q347" i="4"/>
  <c r="V346" i="4"/>
  <c r="R346" i="4"/>
  <c r="Q346" i="4"/>
  <c r="V345" i="4"/>
  <c r="R345" i="4"/>
  <c r="Q345" i="4"/>
  <c r="V344" i="4"/>
  <c r="R344" i="4"/>
  <c r="Q344" i="4"/>
  <c r="V343" i="4"/>
  <c r="R343" i="4"/>
  <c r="Q343" i="4"/>
  <c r="V342" i="4"/>
  <c r="R342" i="4"/>
  <c r="Q342" i="4"/>
  <c r="V341" i="4"/>
  <c r="R341" i="4"/>
  <c r="Q341" i="4"/>
  <c r="V340" i="4"/>
  <c r="R340" i="4"/>
  <c r="Q340" i="4"/>
  <c r="V339" i="4"/>
  <c r="R339" i="4"/>
  <c r="Q339" i="4"/>
  <c r="D424" i="15" l="1"/>
  <c r="E395" i="15"/>
  <c r="D320" i="15"/>
  <c r="E320" i="15"/>
  <c r="V320" i="15"/>
  <c r="D278" i="15"/>
  <c r="V278" i="15" s="1"/>
  <c r="V425" i="15"/>
  <c r="Q425" i="15"/>
  <c r="V424" i="15"/>
  <c r="Q424" i="15"/>
  <c r="V423" i="15"/>
  <c r="Q423" i="15"/>
  <c r="V422" i="15"/>
  <c r="Q422" i="15"/>
  <c r="V421" i="15"/>
  <c r="Q421" i="15"/>
  <c r="V420" i="15"/>
  <c r="Q420" i="15"/>
  <c r="V419" i="15"/>
  <c r="Q419" i="15"/>
  <c r="V418" i="15"/>
  <c r="Q418" i="15"/>
  <c r="V417" i="15"/>
  <c r="Q417" i="15"/>
  <c r="V416" i="15"/>
  <c r="Q416" i="15"/>
  <c r="V415" i="15"/>
  <c r="Q415" i="15"/>
  <c r="V414" i="15"/>
  <c r="Q414" i="15"/>
  <c r="V413" i="15"/>
  <c r="Q413" i="15"/>
  <c r="V412" i="15"/>
  <c r="Q412" i="15"/>
  <c r="V411" i="15"/>
  <c r="Q411" i="15"/>
  <c r="V410" i="15"/>
  <c r="Q410" i="15"/>
  <c r="V409" i="15"/>
  <c r="Q409" i="15"/>
  <c r="V408" i="15"/>
  <c r="Q408" i="15"/>
  <c r="V407" i="15"/>
  <c r="Q407" i="15"/>
  <c r="V406" i="15"/>
  <c r="Q406" i="15"/>
  <c r="V405" i="15"/>
  <c r="Q405" i="15"/>
  <c r="V404" i="15"/>
  <c r="Q404" i="15"/>
  <c r="V403" i="15"/>
  <c r="Q403" i="15"/>
  <c r="V402" i="15"/>
  <c r="Q402" i="15"/>
  <c r="V401" i="15"/>
  <c r="Q401" i="15"/>
  <c r="V400" i="15"/>
  <c r="Q400" i="15"/>
  <c r="V399" i="15"/>
  <c r="Q399" i="15"/>
  <c r="V398" i="15"/>
  <c r="Q398" i="15"/>
  <c r="V397" i="15"/>
  <c r="Q397" i="15"/>
  <c r="V396" i="15"/>
  <c r="Q396" i="15"/>
  <c r="V395" i="15"/>
  <c r="Q395" i="15"/>
  <c r="V394" i="15"/>
  <c r="Q394" i="15"/>
  <c r="V393" i="15"/>
  <c r="Q393" i="15"/>
  <c r="V392" i="15"/>
  <c r="Q392" i="15"/>
  <c r="V391" i="15"/>
  <c r="Q391" i="15"/>
  <c r="V390" i="15"/>
  <c r="Q390" i="15"/>
  <c r="V389" i="15"/>
  <c r="Q389" i="15"/>
  <c r="V388" i="15"/>
  <c r="Q388" i="15"/>
  <c r="V387" i="15"/>
  <c r="Q387" i="15"/>
  <c r="V386" i="15"/>
  <c r="Q386" i="15"/>
  <c r="V385" i="15"/>
  <c r="Q385" i="15"/>
  <c r="V384" i="15"/>
  <c r="Q384" i="15"/>
  <c r="V383" i="15"/>
  <c r="Q383" i="15"/>
  <c r="V382" i="15"/>
  <c r="Q382" i="15"/>
  <c r="V381" i="15"/>
  <c r="Q381" i="15"/>
  <c r="V380" i="15"/>
  <c r="Q380" i="15"/>
  <c r="V379" i="15"/>
  <c r="Q379" i="15"/>
  <c r="V378" i="15"/>
  <c r="Q378" i="15"/>
  <c r="V377" i="15"/>
  <c r="Q377" i="15"/>
  <c r="V376" i="15"/>
  <c r="Q376" i="15"/>
  <c r="V375" i="15"/>
  <c r="Q375" i="15"/>
  <c r="V374" i="15"/>
  <c r="Q374" i="15"/>
  <c r="V373" i="15"/>
  <c r="Q373" i="15"/>
  <c r="V372" i="15"/>
  <c r="Q372" i="15"/>
  <c r="V371" i="15"/>
  <c r="Q371" i="15"/>
  <c r="V370" i="15"/>
  <c r="Q370" i="15"/>
  <c r="V369" i="15"/>
  <c r="Q369" i="15"/>
  <c r="V368" i="15"/>
  <c r="Q368" i="15"/>
  <c r="V367" i="15"/>
  <c r="Q367" i="15"/>
  <c r="V366" i="15"/>
  <c r="Q366" i="15"/>
  <c r="V365" i="15"/>
  <c r="Q365" i="15"/>
  <c r="V364" i="15"/>
  <c r="Q364" i="15"/>
  <c r="V363" i="15"/>
  <c r="Q363" i="15"/>
  <c r="V362" i="15"/>
  <c r="Q362" i="15"/>
  <c r="V361" i="15"/>
  <c r="Q361" i="15"/>
  <c r="V360" i="15"/>
  <c r="Q360" i="15"/>
  <c r="V359" i="15"/>
  <c r="Q359" i="15"/>
  <c r="V358" i="15"/>
  <c r="Q358" i="15"/>
  <c r="V357" i="15"/>
  <c r="Q357" i="15"/>
  <c r="V356" i="15"/>
  <c r="Q356" i="15"/>
  <c r="V355" i="15"/>
  <c r="Q355" i="15"/>
  <c r="V354" i="15"/>
  <c r="Q354" i="15"/>
  <c r="V353" i="15"/>
  <c r="Q353" i="15"/>
  <c r="V352" i="15"/>
  <c r="Q352" i="15"/>
  <c r="V351" i="15"/>
  <c r="Q351" i="15"/>
  <c r="V350" i="15"/>
  <c r="Q350" i="15"/>
  <c r="V349" i="15"/>
  <c r="Q349" i="15"/>
  <c r="V348" i="15"/>
  <c r="Q348" i="15"/>
  <c r="V347" i="15"/>
  <c r="Q347" i="15"/>
  <c r="V346" i="15"/>
  <c r="Q346" i="15"/>
  <c r="V345" i="15"/>
  <c r="Q345" i="15"/>
  <c r="V344" i="15"/>
  <c r="Q344" i="15"/>
  <c r="V343" i="15"/>
  <c r="Q343" i="15"/>
  <c r="V342" i="15"/>
  <c r="Q342" i="15"/>
  <c r="V341" i="15"/>
  <c r="Q341" i="15"/>
  <c r="V340" i="15"/>
  <c r="Q340" i="15"/>
  <c r="V339" i="15"/>
  <c r="Q339" i="15"/>
  <c r="V338" i="15"/>
  <c r="Q338" i="15"/>
  <c r="V337" i="15"/>
  <c r="Q337" i="15"/>
  <c r="V336" i="15"/>
  <c r="Q336" i="15"/>
  <c r="V335" i="15"/>
  <c r="Q335" i="15"/>
  <c r="V334" i="15"/>
  <c r="Q334" i="15"/>
  <c r="V333" i="15"/>
  <c r="Q333" i="15"/>
  <c r="V332" i="15"/>
  <c r="Q332" i="15"/>
  <c r="V331" i="15"/>
  <c r="Q331" i="15"/>
  <c r="V330" i="15"/>
  <c r="Q330" i="15"/>
  <c r="V329" i="15"/>
  <c r="Q329" i="15"/>
  <c r="V328" i="15"/>
  <c r="Q328" i="15"/>
  <c r="V327" i="15"/>
  <c r="Q327" i="15"/>
  <c r="V326" i="15"/>
  <c r="Q326" i="15"/>
  <c r="V325" i="15"/>
  <c r="Q325" i="15"/>
  <c r="V324" i="15"/>
  <c r="Q324" i="15"/>
  <c r="V323" i="15"/>
  <c r="Q323" i="15"/>
  <c r="V322" i="15"/>
  <c r="Q322" i="15"/>
  <c r="V321" i="15"/>
  <c r="Q321" i="15"/>
  <c r="Q320" i="15"/>
  <c r="V319" i="15"/>
  <c r="Q319" i="15"/>
  <c r="V318" i="15"/>
  <c r="Q318" i="15"/>
  <c r="V317" i="15"/>
  <c r="Q317" i="15"/>
  <c r="V316" i="15"/>
  <c r="Q316" i="15"/>
  <c r="V315" i="15"/>
  <c r="Q315" i="15"/>
  <c r="V314" i="15"/>
  <c r="Q314" i="15"/>
  <c r="V313" i="15"/>
  <c r="Q313" i="15"/>
  <c r="V312" i="15"/>
  <c r="Q312" i="15"/>
  <c r="V311" i="15"/>
  <c r="Q311" i="15"/>
  <c r="V310" i="15"/>
  <c r="Q310" i="15"/>
  <c r="V309" i="15"/>
  <c r="Q309" i="15"/>
  <c r="V308" i="15"/>
  <c r="Q308" i="15"/>
  <c r="V307" i="15"/>
  <c r="Q307" i="15"/>
  <c r="V306" i="15"/>
  <c r="Q306" i="15"/>
  <c r="V305" i="15"/>
  <c r="Q305" i="15"/>
  <c r="V304" i="15"/>
  <c r="Q304" i="15"/>
  <c r="V303" i="15"/>
  <c r="Q303" i="15"/>
  <c r="V302" i="15"/>
  <c r="Q302" i="15"/>
  <c r="V301" i="15"/>
  <c r="Q301" i="15"/>
  <c r="V300" i="15"/>
  <c r="Q300" i="15"/>
  <c r="V299" i="15"/>
  <c r="Q299" i="15"/>
  <c r="V298" i="15"/>
  <c r="Q298" i="15"/>
  <c r="V297" i="15"/>
  <c r="Q297" i="15"/>
  <c r="V296" i="15"/>
  <c r="Q296" i="15"/>
  <c r="V295" i="15"/>
  <c r="Q295" i="15"/>
  <c r="V294" i="15"/>
  <c r="Q294" i="15"/>
  <c r="V293" i="15"/>
  <c r="Q293" i="15"/>
  <c r="V292" i="15"/>
  <c r="Q292" i="15"/>
  <c r="V291" i="15"/>
  <c r="Q291" i="15"/>
  <c r="V290" i="15"/>
  <c r="Q290" i="15"/>
  <c r="V289" i="15"/>
  <c r="Q289" i="15"/>
  <c r="V288" i="15"/>
  <c r="Q288" i="15"/>
  <c r="V287" i="15"/>
  <c r="Q287" i="15"/>
  <c r="V286" i="15"/>
  <c r="Q286" i="15"/>
  <c r="V285" i="15"/>
  <c r="Q285" i="15"/>
  <c r="V284" i="15"/>
  <c r="Q284" i="15"/>
  <c r="V283" i="15"/>
  <c r="Q283" i="15"/>
  <c r="V282" i="15"/>
  <c r="Q282" i="15"/>
  <c r="V281" i="15"/>
  <c r="Q281" i="15"/>
  <c r="V280" i="15"/>
  <c r="Q280" i="15"/>
  <c r="V279" i="15"/>
  <c r="Q279" i="15"/>
  <c r="Q278" i="15"/>
  <c r="V277" i="15"/>
  <c r="Q277" i="15"/>
  <c r="V276" i="15"/>
  <c r="Q276" i="15"/>
  <c r="V275" i="15"/>
  <c r="Q275" i="15"/>
  <c r="V274" i="15"/>
  <c r="Q274" i="15"/>
  <c r="V273" i="15"/>
  <c r="Q273" i="15"/>
  <c r="V272" i="15"/>
  <c r="Q272" i="15"/>
  <c r="V271" i="15"/>
  <c r="Q271" i="15"/>
  <c r="V270" i="15"/>
  <c r="Q270" i="15"/>
  <c r="V269" i="15"/>
  <c r="Q269" i="15"/>
  <c r="V268" i="15"/>
  <c r="Q268" i="15"/>
  <c r="V267" i="15"/>
  <c r="Q267" i="15"/>
  <c r="V266" i="15"/>
  <c r="Q266" i="15"/>
  <c r="V265" i="15"/>
  <c r="Q265" i="15"/>
  <c r="V264" i="15"/>
  <c r="Q264" i="15"/>
  <c r="V263" i="15"/>
  <c r="Q263" i="15"/>
  <c r="V262" i="15"/>
  <c r="Q262" i="15"/>
  <c r="V261" i="15"/>
  <c r="Q261" i="15"/>
  <c r="V260" i="15"/>
  <c r="Q260" i="15"/>
  <c r="V259" i="15"/>
  <c r="Q259" i="15"/>
  <c r="V258" i="15"/>
  <c r="Q258" i="15"/>
  <c r="V257" i="15"/>
  <c r="Q257" i="15"/>
  <c r="V256" i="15"/>
  <c r="Q256" i="15"/>
  <c r="V255" i="15"/>
  <c r="Q255" i="15"/>
  <c r="V254" i="15"/>
  <c r="Q254" i="15"/>
  <c r="V253" i="15"/>
  <c r="Q253" i="15"/>
  <c r="V252" i="15"/>
  <c r="Q252" i="15"/>
  <c r="V251" i="15"/>
  <c r="Q251" i="15"/>
  <c r="V250" i="15"/>
  <c r="Q250" i="15"/>
  <c r="V249" i="15"/>
  <c r="Q249" i="15"/>
  <c r="V248" i="15"/>
  <c r="Q248" i="15"/>
  <c r="V247" i="15"/>
  <c r="Q247" i="15"/>
  <c r="V246" i="15"/>
  <c r="Q246" i="15"/>
  <c r="V245" i="15"/>
  <c r="Q245" i="15"/>
  <c r="V244" i="15"/>
  <c r="Q244" i="15"/>
  <c r="V243" i="15"/>
  <c r="Q243" i="15"/>
  <c r="V242" i="15"/>
  <c r="Q242" i="15"/>
  <c r="V241" i="15"/>
  <c r="Q241" i="15"/>
  <c r="V240" i="15"/>
  <c r="Q240" i="15"/>
  <c r="V239" i="15"/>
  <c r="Q239" i="15"/>
  <c r="V238" i="15"/>
  <c r="Q238" i="15"/>
  <c r="V237" i="15"/>
  <c r="Q237" i="15"/>
  <c r="V236" i="15"/>
  <c r="Q236" i="15"/>
  <c r="V235" i="15"/>
  <c r="Q235" i="15"/>
  <c r="V234" i="15"/>
  <c r="Q234" i="15"/>
  <c r="V233" i="15"/>
  <c r="Q233" i="15"/>
  <c r="V232" i="15"/>
  <c r="Q232" i="15"/>
  <c r="V231" i="15"/>
  <c r="Q231" i="15"/>
  <c r="V230" i="15"/>
  <c r="Q230" i="15"/>
  <c r="V229" i="15"/>
  <c r="Q229" i="15"/>
  <c r="V228" i="15"/>
  <c r="Q228" i="15"/>
  <c r="V227" i="15"/>
  <c r="Q227" i="15"/>
  <c r="V226" i="15"/>
  <c r="Q226" i="15"/>
  <c r="V225" i="15"/>
  <c r="Q225" i="15"/>
  <c r="V224" i="15"/>
  <c r="Q224" i="15"/>
  <c r="V223" i="15"/>
  <c r="Q223" i="15"/>
  <c r="V222" i="15"/>
  <c r="Q222" i="15"/>
  <c r="V221" i="15"/>
  <c r="Q221" i="15"/>
  <c r="V220" i="15"/>
  <c r="Q220" i="15"/>
  <c r="V219" i="15"/>
  <c r="Q219" i="15"/>
  <c r="V218" i="15"/>
  <c r="Q218" i="15"/>
  <c r="V217" i="15"/>
  <c r="Q217" i="15"/>
  <c r="V216" i="15"/>
  <c r="Q216" i="15"/>
  <c r="V215" i="15"/>
  <c r="Q215" i="15"/>
  <c r="V214" i="15"/>
  <c r="Q214" i="15"/>
  <c r="V213" i="15"/>
  <c r="Q213" i="15"/>
  <c r="V212" i="15"/>
  <c r="Q212" i="15"/>
  <c r="V211" i="15"/>
  <c r="Q211" i="15"/>
  <c r="V210" i="15"/>
  <c r="Q210" i="15"/>
  <c r="V209" i="15"/>
  <c r="Q209" i="15"/>
  <c r="V208" i="15"/>
  <c r="Q208" i="15"/>
  <c r="V207" i="15"/>
  <c r="Q207" i="15"/>
  <c r="V206" i="15"/>
  <c r="Q206" i="15"/>
  <c r="V205" i="15"/>
  <c r="Q205" i="15"/>
  <c r="V204" i="15"/>
  <c r="Q204" i="15"/>
  <c r="V203" i="15"/>
  <c r="Q203" i="15"/>
  <c r="V202" i="15"/>
  <c r="Q202" i="15"/>
  <c r="V201" i="15"/>
  <c r="Q201" i="15"/>
  <c r="V200" i="15"/>
  <c r="Q200" i="15"/>
  <c r="V199" i="15"/>
  <c r="Q199" i="15"/>
  <c r="V198" i="15"/>
  <c r="Q198" i="15"/>
  <c r="V197" i="15"/>
  <c r="Q197" i="15"/>
  <c r="V196" i="15"/>
  <c r="Q196" i="15"/>
  <c r="V195" i="15"/>
  <c r="Q195" i="15"/>
  <c r="V194" i="15"/>
  <c r="Q194" i="15"/>
  <c r="V193" i="15"/>
  <c r="Q193" i="15"/>
  <c r="V192" i="15"/>
  <c r="Q192" i="15"/>
  <c r="V191" i="15"/>
  <c r="Q191" i="15"/>
  <c r="V190" i="15"/>
  <c r="Q190" i="15"/>
  <c r="V189" i="15"/>
  <c r="Q189" i="15"/>
  <c r="V188" i="15"/>
  <c r="Q188" i="15"/>
  <c r="V187" i="15"/>
  <c r="Q187" i="15"/>
  <c r="V186" i="15"/>
  <c r="Q186" i="15"/>
  <c r="V185" i="15"/>
  <c r="Q185" i="15"/>
  <c r="V184" i="15"/>
  <c r="Q184" i="15"/>
  <c r="V183" i="15"/>
  <c r="Q183" i="15"/>
  <c r="V182" i="15"/>
  <c r="Q182" i="15"/>
  <c r="V181" i="15"/>
  <c r="Q181" i="15"/>
  <c r="V180" i="15"/>
  <c r="Q180" i="15"/>
  <c r="V179" i="15"/>
  <c r="Q179" i="15"/>
  <c r="V178" i="15"/>
  <c r="Q178" i="15"/>
  <c r="V177" i="15"/>
  <c r="Q177" i="15"/>
  <c r="V176" i="15"/>
  <c r="Q176" i="15"/>
  <c r="V175" i="15"/>
  <c r="Q175" i="15"/>
  <c r="V174" i="15"/>
  <c r="Q174" i="15"/>
  <c r="V173" i="15"/>
  <c r="Q173" i="15"/>
  <c r="V172" i="15"/>
  <c r="Q172" i="15"/>
  <c r="V171" i="15"/>
  <c r="Q171" i="15"/>
  <c r="V170" i="15"/>
  <c r="Q170" i="15"/>
  <c r="V169" i="15"/>
  <c r="Q169" i="15"/>
  <c r="V168" i="15"/>
  <c r="Q168" i="15"/>
  <c r="V167" i="15"/>
  <c r="Q167" i="15"/>
  <c r="V166" i="15"/>
  <c r="Q166" i="15"/>
  <c r="V165" i="15"/>
  <c r="Q165" i="15"/>
  <c r="V164" i="15"/>
  <c r="Q164" i="15"/>
  <c r="V163" i="15"/>
  <c r="Q163" i="15"/>
  <c r="V162" i="15"/>
  <c r="Q162" i="15"/>
  <c r="V161" i="15"/>
  <c r="Q161" i="15"/>
  <c r="V160" i="15"/>
  <c r="Q160" i="15"/>
  <c r="V159" i="15"/>
  <c r="Q159" i="15"/>
  <c r="V158" i="15"/>
  <c r="Q158" i="15"/>
  <c r="V157" i="15"/>
  <c r="Q157" i="15"/>
  <c r="V156" i="15"/>
  <c r="Q156" i="15"/>
  <c r="V155" i="15"/>
  <c r="Q155" i="15"/>
  <c r="V154" i="15"/>
  <c r="Q154" i="15"/>
  <c r="V153" i="15"/>
  <c r="Q153" i="15"/>
  <c r="V152" i="15"/>
  <c r="Q152" i="15"/>
  <c r="V151" i="15"/>
  <c r="Q151" i="15"/>
  <c r="V150" i="15"/>
  <c r="Q150" i="15"/>
  <c r="V149" i="15"/>
  <c r="Q149" i="15"/>
  <c r="V148" i="15"/>
  <c r="Q148" i="15"/>
  <c r="V147" i="15"/>
  <c r="Q147" i="15"/>
  <c r="V146" i="15"/>
  <c r="Q146" i="15"/>
  <c r="V145" i="15"/>
  <c r="Q145" i="15"/>
  <c r="V144" i="15"/>
  <c r="Q144" i="15"/>
  <c r="V143" i="15"/>
  <c r="Q143" i="15"/>
  <c r="V142" i="15"/>
  <c r="Q142" i="15"/>
  <c r="V141" i="15"/>
  <c r="Q141" i="15"/>
  <c r="V140" i="15"/>
  <c r="Q140" i="15"/>
  <c r="V139" i="15"/>
  <c r="Q139" i="15"/>
  <c r="V138" i="15"/>
  <c r="Q138" i="15"/>
  <c r="V137" i="15"/>
  <c r="Q137" i="15"/>
  <c r="V136" i="15"/>
  <c r="Q136" i="15"/>
  <c r="V135" i="15"/>
  <c r="Q135" i="15"/>
  <c r="V134" i="15"/>
  <c r="Q134" i="15"/>
  <c r="V133" i="15"/>
  <c r="Q133" i="15"/>
  <c r="V132" i="15"/>
  <c r="Q132" i="15"/>
  <c r="V131" i="15"/>
  <c r="Q131" i="15"/>
  <c r="V130" i="15"/>
  <c r="Q130" i="15"/>
  <c r="V129" i="15"/>
  <c r="Q129" i="15"/>
  <c r="V128" i="15"/>
  <c r="Q128" i="15"/>
  <c r="V127" i="15"/>
  <c r="Q127" i="15"/>
  <c r="V126" i="15"/>
  <c r="Q126" i="15"/>
  <c r="V125" i="15"/>
  <c r="Q125" i="15"/>
  <c r="V124" i="15"/>
  <c r="Q124" i="15"/>
  <c r="V123" i="15"/>
  <c r="Q123" i="15"/>
  <c r="V122" i="15"/>
  <c r="Q122" i="15"/>
  <c r="V121" i="15"/>
  <c r="Q121" i="15"/>
  <c r="V120" i="15"/>
  <c r="Q120" i="15"/>
  <c r="V119" i="15"/>
  <c r="Q119" i="15"/>
  <c r="V118" i="15"/>
  <c r="Q118" i="15"/>
  <c r="V117" i="15"/>
  <c r="Q117" i="15"/>
  <c r="V116" i="15"/>
  <c r="Q116" i="15"/>
  <c r="V115" i="15"/>
  <c r="Q115" i="15"/>
  <c r="V114" i="15"/>
  <c r="Q114" i="15"/>
  <c r="V113" i="15"/>
  <c r="Q113" i="15"/>
  <c r="V112" i="15"/>
  <c r="Q112" i="15"/>
  <c r="V111" i="15"/>
  <c r="Q111" i="15"/>
  <c r="V110" i="15"/>
  <c r="Q110" i="15"/>
  <c r="V109" i="15"/>
  <c r="Q109" i="15"/>
  <c r="V108" i="15"/>
  <c r="Q108" i="15"/>
  <c r="V107" i="15"/>
  <c r="Q107" i="15"/>
  <c r="V106" i="15"/>
  <c r="Q106" i="15"/>
  <c r="V105" i="15"/>
  <c r="Q105" i="15"/>
  <c r="V104" i="15"/>
  <c r="Q104" i="15"/>
  <c r="V103" i="15"/>
  <c r="Q103" i="15"/>
  <c r="V102" i="15"/>
  <c r="Q102" i="15"/>
  <c r="V101" i="15"/>
  <c r="Q101" i="15"/>
  <c r="V100" i="15"/>
  <c r="Q100" i="15"/>
  <c r="V99" i="15"/>
  <c r="Q99" i="15"/>
  <c r="V98" i="15"/>
  <c r="Q98" i="15"/>
  <c r="V97" i="15"/>
  <c r="Q97" i="15"/>
  <c r="V96" i="15"/>
  <c r="Q96" i="15"/>
  <c r="V95" i="15"/>
  <c r="Q95" i="15"/>
  <c r="V94" i="15"/>
  <c r="Q94" i="15"/>
  <c r="V93" i="15"/>
  <c r="Q93" i="15"/>
  <c r="V92" i="15"/>
  <c r="Q92" i="15"/>
  <c r="V91" i="15"/>
  <c r="Q91" i="15"/>
  <c r="V90" i="15"/>
  <c r="Q90" i="15"/>
  <c r="V89" i="15"/>
  <c r="Q89" i="15"/>
  <c r="V88" i="15"/>
  <c r="Q88" i="15"/>
  <c r="V87" i="15"/>
  <c r="Q87" i="15"/>
  <c r="V86" i="15"/>
  <c r="Q86" i="15"/>
  <c r="V85" i="15"/>
  <c r="Q85" i="15"/>
  <c r="V84" i="15"/>
  <c r="Q84" i="15"/>
  <c r="V83" i="15"/>
  <c r="Q83" i="15"/>
  <c r="V82" i="15"/>
  <c r="Q82" i="15"/>
  <c r="V81" i="15"/>
  <c r="Q81" i="15"/>
  <c r="V80" i="15"/>
  <c r="Q80" i="15"/>
  <c r="V79" i="15"/>
  <c r="Q79" i="15"/>
  <c r="V78" i="15"/>
  <c r="Q78" i="15"/>
  <c r="V77" i="15"/>
  <c r="Q77" i="15"/>
  <c r="V76" i="15"/>
  <c r="Q76" i="15"/>
  <c r="V75" i="15"/>
  <c r="Q75" i="15"/>
  <c r="V74" i="15"/>
  <c r="Q74" i="15"/>
  <c r="V73" i="15"/>
  <c r="Q73" i="15"/>
  <c r="V72" i="15"/>
  <c r="Q72" i="15"/>
  <c r="V71" i="15"/>
  <c r="Q71" i="15"/>
  <c r="V70" i="15"/>
  <c r="Q70" i="15"/>
  <c r="V69" i="15"/>
  <c r="Q69" i="15"/>
  <c r="V68" i="15"/>
  <c r="Q68" i="15"/>
  <c r="V67" i="15"/>
  <c r="Q67" i="15"/>
  <c r="V66" i="15"/>
  <c r="Q66" i="15"/>
  <c r="V65" i="15"/>
  <c r="Q65" i="15"/>
  <c r="V64" i="15"/>
  <c r="Q64" i="15"/>
  <c r="V63" i="15"/>
  <c r="Q63" i="15"/>
  <c r="V62" i="15"/>
  <c r="Q62" i="15"/>
  <c r="V61" i="15"/>
  <c r="Q61" i="15"/>
  <c r="V60" i="15"/>
  <c r="Q60" i="15"/>
  <c r="V59" i="15"/>
  <c r="Q59" i="15"/>
  <c r="V58" i="15"/>
  <c r="Q58" i="15"/>
  <c r="V57" i="15"/>
  <c r="Q57" i="15"/>
  <c r="V56" i="15"/>
  <c r="Q56" i="15"/>
  <c r="V55" i="15"/>
  <c r="Q55" i="15"/>
  <c r="V54" i="15"/>
  <c r="Q54" i="15"/>
  <c r="V53" i="15"/>
  <c r="Q53" i="15"/>
  <c r="V52" i="15"/>
  <c r="Q52" i="15"/>
  <c r="V51" i="15"/>
  <c r="Q51" i="15"/>
  <c r="V50" i="15"/>
  <c r="Q50" i="15"/>
  <c r="V49" i="15"/>
  <c r="Q49" i="15"/>
  <c r="V48" i="15"/>
  <c r="Q48" i="15"/>
  <c r="V47" i="15"/>
  <c r="Q47" i="15"/>
  <c r="V46" i="15"/>
  <c r="Q46" i="15"/>
  <c r="V45" i="15"/>
  <c r="Q45" i="15"/>
  <c r="V44" i="15"/>
  <c r="Q44" i="15"/>
  <c r="V43" i="15"/>
  <c r="Q43" i="15"/>
  <c r="V42" i="15"/>
  <c r="Q42" i="15"/>
  <c r="V41" i="15"/>
  <c r="Q41" i="15"/>
  <c r="V40" i="15"/>
  <c r="Q40" i="15"/>
  <c r="V39" i="15"/>
  <c r="Q39" i="15"/>
  <c r="V38" i="15"/>
  <c r="Q38" i="15"/>
  <c r="V37" i="15"/>
  <c r="Q37" i="15"/>
  <c r="V36" i="15"/>
  <c r="Q36" i="15"/>
  <c r="V35" i="15"/>
  <c r="Q35" i="15"/>
  <c r="V34" i="15"/>
  <c r="Q34" i="15"/>
  <c r="V33" i="15"/>
  <c r="Q33" i="15"/>
  <c r="V32" i="15"/>
  <c r="Q32" i="15"/>
  <c r="V31" i="15"/>
  <c r="Q31" i="15"/>
  <c r="V30" i="15"/>
  <c r="Q30" i="15"/>
  <c r="V29" i="15"/>
  <c r="Q29" i="15"/>
  <c r="V28" i="15"/>
  <c r="Q28" i="15"/>
  <c r="V27" i="15"/>
  <c r="Q27" i="15"/>
  <c r="V26" i="15"/>
  <c r="Q26" i="15"/>
  <c r="V25" i="15"/>
  <c r="Q25" i="15"/>
  <c r="V24" i="15"/>
  <c r="Q24" i="15"/>
  <c r="V23" i="15"/>
  <c r="Q23" i="15"/>
  <c r="V22" i="15"/>
  <c r="Q22" i="15"/>
  <c r="V21" i="15"/>
  <c r="Q21" i="15"/>
  <c r="V20" i="15"/>
  <c r="Q20" i="15"/>
  <c r="V19" i="15"/>
  <c r="Q19" i="15"/>
  <c r="V18" i="15"/>
  <c r="Q18" i="15"/>
  <c r="V17" i="15"/>
  <c r="Q17" i="15"/>
  <c r="V16" i="15"/>
  <c r="Q16" i="15"/>
  <c r="V15" i="15"/>
  <c r="Q15" i="15"/>
  <c r="V14" i="15"/>
  <c r="Q14" i="15"/>
  <c r="V13" i="15"/>
  <c r="Q13" i="15"/>
  <c r="V12" i="15"/>
  <c r="Q12" i="15"/>
  <c r="V11" i="15"/>
  <c r="Q11" i="15"/>
  <c r="V10" i="15"/>
  <c r="Q10" i="15"/>
  <c r="V9" i="15"/>
  <c r="Q9" i="15"/>
  <c r="V8" i="15"/>
  <c r="Q8" i="15"/>
  <c r="V7" i="15"/>
  <c r="Q7" i="15"/>
  <c r="V6" i="15"/>
  <c r="Q6" i="15"/>
  <c r="V5" i="15"/>
  <c r="Q5" i="15"/>
  <c r="V4" i="15"/>
  <c r="Q4" i="15"/>
  <c r="V3" i="15"/>
  <c r="Q3" i="15"/>
  <c r="V2" i="15"/>
  <c r="Q2" i="15"/>
  <c r="D2219" i="4" l="1"/>
  <c r="V3359" i="4" l="1"/>
  <c r="T3359" i="4"/>
  <c r="S3359" i="4"/>
  <c r="R3359" i="4"/>
  <c r="Q3359" i="4"/>
  <c r="V3358" i="4"/>
  <c r="T3358" i="4"/>
  <c r="S3358" i="4"/>
  <c r="R3358" i="4"/>
  <c r="Q3358" i="4"/>
  <c r="D3358" i="4"/>
  <c r="V3357" i="4"/>
  <c r="T3357" i="4"/>
  <c r="S3357" i="4"/>
  <c r="R3357" i="4"/>
  <c r="Q3357" i="4"/>
  <c r="V3356" i="4"/>
  <c r="T3356" i="4"/>
  <c r="S3356" i="4"/>
  <c r="R3356" i="4"/>
  <c r="Q3356" i="4"/>
  <c r="V3355" i="4"/>
  <c r="T3355" i="4"/>
  <c r="S3355" i="4"/>
  <c r="R3355" i="4"/>
  <c r="Q3355" i="4"/>
  <c r="V3249" i="4"/>
  <c r="T3249" i="4"/>
  <c r="S3249" i="4"/>
  <c r="R3249" i="4"/>
  <c r="Q3249" i="4"/>
  <c r="V3248" i="4"/>
  <c r="T3248" i="4"/>
  <c r="S3248" i="4"/>
  <c r="R3248" i="4"/>
  <c r="Q3248" i="4"/>
  <c r="V3247" i="4"/>
  <c r="T3247" i="4"/>
  <c r="S3247" i="4"/>
  <c r="R3247" i="4"/>
  <c r="Q3247" i="4"/>
  <c r="V3246" i="4"/>
  <c r="T3246" i="4"/>
  <c r="S3246" i="4"/>
  <c r="R3246" i="4"/>
  <c r="Q3246" i="4"/>
  <c r="V3245" i="4"/>
  <c r="T3245" i="4"/>
  <c r="S3245" i="4"/>
  <c r="R3245" i="4"/>
  <c r="Q3245" i="4"/>
  <c r="V3244" i="4"/>
  <c r="T3244" i="4"/>
  <c r="S3244" i="4"/>
  <c r="R3244" i="4"/>
  <c r="Q3244" i="4"/>
  <c r="V3243" i="4"/>
  <c r="T3243" i="4"/>
  <c r="S3243" i="4"/>
  <c r="R3243" i="4"/>
  <c r="Q3243" i="4"/>
  <c r="V3242" i="4"/>
  <c r="T3242" i="4"/>
  <c r="S3242" i="4"/>
  <c r="R3242" i="4"/>
  <c r="Q3242" i="4"/>
  <c r="V3241" i="4"/>
  <c r="T3241" i="4"/>
  <c r="S3241" i="4"/>
  <c r="R3241" i="4"/>
  <c r="Q3241" i="4"/>
  <c r="V3240" i="4"/>
  <c r="T3240" i="4"/>
  <c r="S3240" i="4"/>
  <c r="R3240" i="4"/>
  <c r="Q3240" i="4"/>
  <c r="V3239" i="4"/>
  <c r="T3239" i="4"/>
  <c r="S3239" i="4"/>
  <c r="R3239" i="4"/>
  <c r="Q3239" i="4"/>
  <c r="V3238" i="4"/>
  <c r="T3238" i="4"/>
  <c r="S3238" i="4"/>
  <c r="R3238" i="4"/>
  <c r="Q3238" i="4"/>
  <c r="V3237" i="4"/>
  <c r="T3237" i="4"/>
  <c r="S3237" i="4"/>
  <c r="R3237" i="4"/>
  <c r="Q3237" i="4"/>
  <c r="V3236" i="4"/>
  <c r="T3236" i="4"/>
  <c r="S3236" i="4"/>
  <c r="R3236" i="4"/>
  <c r="Q3236" i="4"/>
  <c r="V3235" i="4"/>
  <c r="T3235" i="4"/>
  <c r="S3235" i="4"/>
  <c r="R3235" i="4"/>
  <c r="Q3235" i="4"/>
  <c r="V3136" i="4"/>
  <c r="T3136" i="4"/>
  <c r="S3136" i="4"/>
  <c r="R3136" i="4"/>
  <c r="Q3136" i="4"/>
  <c r="V3135" i="4"/>
  <c r="T3135" i="4"/>
  <c r="S3135" i="4"/>
  <c r="R3135" i="4"/>
  <c r="Q3135" i="4"/>
  <c r="V3134" i="4"/>
  <c r="T3134" i="4"/>
  <c r="S3134" i="4"/>
  <c r="R3134" i="4"/>
  <c r="Q3134" i="4"/>
  <c r="V3133" i="4"/>
  <c r="T3133" i="4"/>
  <c r="S3133" i="4"/>
  <c r="R3133" i="4"/>
  <c r="Q3133" i="4"/>
  <c r="V3132" i="4"/>
  <c r="T3132" i="4"/>
  <c r="S3132" i="4"/>
  <c r="R3132" i="4"/>
  <c r="Q3132" i="4"/>
  <c r="V3131" i="4"/>
  <c r="T3131" i="4"/>
  <c r="S3131" i="4"/>
  <c r="R3131" i="4"/>
  <c r="Q3131" i="4"/>
  <c r="V3130" i="4"/>
  <c r="T3130" i="4"/>
  <c r="S3130" i="4"/>
  <c r="R3130" i="4"/>
  <c r="Q3130" i="4"/>
  <c r="V3129" i="4"/>
  <c r="T3129" i="4"/>
  <c r="S3129" i="4"/>
  <c r="R3129" i="4"/>
  <c r="Q3129" i="4"/>
  <c r="V3128" i="4"/>
  <c r="T3128" i="4"/>
  <c r="S3128" i="4"/>
  <c r="R3128" i="4"/>
  <c r="Q3128" i="4"/>
  <c r="V3127" i="4"/>
  <c r="T3127" i="4"/>
  <c r="S3127" i="4"/>
  <c r="R3127" i="4"/>
  <c r="Q3127" i="4"/>
  <c r="V3126" i="4"/>
  <c r="T3126" i="4"/>
  <c r="S3126" i="4"/>
  <c r="R3126" i="4"/>
  <c r="Q3126" i="4"/>
  <c r="E3126" i="4"/>
  <c r="V3125" i="4"/>
  <c r="T3125" i="4"/>
  <c r="S3125" i="4"/>
  <c r="R3125" i="4"/>
  <c r="Q3125" i="4"/>
  <c r="V3124" i="4"/>
  <c r="T3124" i="4"/>
  <c r="S3124" i="4"/>
  <c r="R3124" i="4"/>
  <c r="Q3124" i="4"/>
  <c r="V3123" i="4"/>
  <c r="T3123" i="4"/>
  <c r="S3123" i="4"/>
  <c r="R3123" i="4"/>
  <c r="Q3123" i="4"/>
  <c r="V3108" i="4"/>
  <c r="T3108" i="4"/>
  <c r="S3108" i="4"/>
  <c r="R3108" i="4"/>
  <c r="Q3108" i="4"/>
  <c r="V3107" i="4"/>
  <c r="T3107" i="4"/>
  <c r="S3107" i="4"/>
  <c r="R3107" i="4"/>
  <c r="Q3107" i="4"/>
  <c r="V3022" i="4"/>
  <c r="T3022" i="4"/>
  <c r="S3022" i="4"/>
  <c r="R3022" i="4"/>
  <c r="Q3022" i="4"/>
  <c r="V3021" i="4"/>
  <c r="T3021" i="4"/>
  <c r="S3021" i="4"/>
  <c r="R3021" i="4"/>
  <c r="Q3021" i="4"/>
  <c r="V3020" i="4"/>
  <c r="T3020" i="4"/>
  <c r="S3020" i="4"/>
  <c r="R3020" i="4"/>
  <c r="Q3020" i="4"/>
  <c r="V3019" i="4"/>
  <c r="T3019" i="4"/>
  <c r="S3019" i="4"/>
  <c r="R3019" i="4"/>
  <c r="Q3019" i="4"/>
  <c r="V3018" i="4"/>
  <c r="T3018" i="4"/>
  <c r="S3018" i="4"/>
  <c r="R3018" i="4"/>
  <c r="Q3018" i="4"/>
  <c r="V3017" i="4"/>
  <c r="T3017" i="4"/>
  <c r="S3017" i="4"/>
  <c r="R3017" i="4"/>
  <c r="Q3017" i="4"/>
  <c r="V3016" i="4"/>
  <c r="T3016" i="4"/>
  <c r="S3016" i="4"/>
  <c r="R3016" i="4"/>
  <c r="Q3016" i="4"/>
  <c r="V3015" i="4"/>
  <c r="T3015" i="4"/>
  <c r="S3015" i="4"/>
  <c r="R3015" i="4"/>
  <c r="Q3015" i="4"/>
  <c r="V3014" i="4"/>
  <c r="T3014" i="4"/>
  <c r="S3014" i="4"/>
  <c r="R3014" i="4"/>
  <c r="Q3014" i="4"/>
  <c r="V3013" i="4"/>
  <c r="T3013" i="4"/>
  <c r="S3013" i="4"/>
  <c r="R3013" i="4"/>
  <c r="Q3013" i="4"/>
  <c r="V3012" i="4"/>
  <c r="T3012" i="4"/>
  <c r="S3012" i="4"/>
  <c r="R3012" i="4"/>
  <c r="Q3012" i="4"/>
  <c r="V3011" i="4"/>
  <c r="T3011" i="4"/>
  <c r="S3011" i="4"/>
  <c r="R3011" i="4"/>
  <c r="Q3011" i="4"/>
  <c r="V2751" i="4"/>
  <c r="T2751" i="4"/>
  <c r="S2751" i="4"/>
  <c r="R2751" i="4"/>
  <c r="Q2751" i="4"/>
  <c r="V2750" i="4"/>
  <c r="T2750" i="4"/>
  <c r="S2750" i="4"/>
  <c r="R2750" i="4"/>
  <c r="Q2750" i="4"/>
  <c r="V2749" i="4"/>
  <c r="T2749" i="4"/>
  <c r="S2749" i="4"/>
  <c r="R2749" i="4"/>
  <c r="Q2749" i="4"/>
  <c r="V2748" i="4"/>
  <c r="T2748" i="4"/>
  <c r="S2748" i="4"/>
  <c r="R2748" i="4"/>
  <c r="Q2748" i="4"/>
  <c r="V2747" i="4"/>
  <c r="T2747" i="4"/>
  <c r="S2747" i="4"/>
  <c r="R2747" i="4"/>
  <c r="Q2747" i="4"/>
  <c r="V2746" i="4"/>
  <c r="T2746" i="4"/>
  <c r="S2746" i="4"/>
  <c r="R2746" i="4"/>
  <c r="Q2746" i="4"/>
  <c r="V2745" i="4"/>
  <c r="T2745" i="4"/>
  <c r="S2745" i="4"/>
  <c r="R2745" i="4"/>
  <c r="Q2745" i="4"/>
  <c r="V2744" i="4"/>
  <c r="T2744" i="4"/>
  <c r="S2744" i="4"/>
  <c r="R2744" i="4"/>
  <c r="Q2744" i="4"/>
  <c r="V2743" i="4"/>
  <c r="T2743" i="4"/>
  <c r="S2743" i="4"/>
  <c r="R2743" i="4"/>
  <c r="Q2743" i="4"/>
  <c r="V2742" i="4"/>
  <c r="T2742" i="4"/>
  <c r="S2742" i="4"/>
  <c r="R2742" i="4"/>
  <c r="Q2742" i="4"/>
  <c r="V2741" i="4"/>
  <c r="T2741" i="4"/>
  <c r="S2741" i="4"/>
  <c r="R2741" i="4"/>
  <c r="Q2741" i="4"/>
  <c r="V2740" i="4"/>
  <c r="T2740" i="4"/>
  <c r="S2740" i="4"/>
  <c r="R2740" i="4"/>
  <c r="Q2740" i="4"/>
  <c r="V2739" i="4"/>
  <c r="T2739" i="4"/>
  <c r="S2739" i="4"/>
  <c r="R2739" i="4"/>
  <c r="Q2739" i="4"/>
  <c r="V2738" i="4"/>
  <c r="T2738" i="4"/>
  <c r="S2738" i="4"/>
  <c r="R2738" i="4"/>
  <c r="Q2738" i="4"/>
  <c r="V2737" i="4"/>
  <c r="T2737" i="4"/>
  <c r="S2737" i="4"/>
  <c r="R2737" i="4"/>
  <c r="Q2737" i="4"/>
  <c r="V2736" i="4"/>
  <c r="T2736" i="4"/>
  <c r="S2736" i="4"/>
  <c r="R2736" i="4"/>
  <c r="Q2736" i="4"/>
  <c r="V2735" i="4"/>
  <c r="T2735" i="4"/>
  <c r="S2735" i="4"/>
  <c r="R2735" i="4"/>
  <c r="Q2735" i="4"/>
  <c r="V2734" i="4"/>
  <c r="T2734" i="4"/>
  <c r="S2734" i="4"/>
  <c r="R2734" i="4"/>
  <c r="Q2734" i="4"/>
  <c r="V2733" i="4"/>
  <c r="T2733" i="4"/>
  <c r="S2733" i="4"/>
  <c r="R2733" i="4"/>
  <c r="Q2733" i="4"/>
  <c r="V2732" i="4"/>
  <c r="T2732" i="4"/>
  <c r="S2732" i="4"/>
  <c r="R2732" i="4"/>
  <c r="Q2732" i="4"/>
  <c r="V2731" i="4"/>
  <c r="T2731" i="4"/>
  <c r="S2731" i="4"/>
  <c r="R2731" i="4"/>
  <c r="Q2731" i="4"/>
  <c r="V2730" i="4"/>
  <c r="T2730" i="4"/>
  <c r="S2730" i="4"/>
  <c r="R2730" i="4"/>
  <c r="Q2730" i="4"/>
  <c r="V2729" i="4"/>
  <c r="T2729" i="4"/>
  <c r="S2729" i="4"/>
  <c r="R2729" i="4"/>
  <c r="Q2729" i="4"/>
  <c r="V2728" i="4"/>
  <c r="T2728" i="4"/>
  <c r="S2728" i="4"/>
  <c r="R2728" i="4"/>
  <c r="Q2728" i="4"/>
  <c r="V2727" i="4"/>
  <c r="T2727" i="4"/>
  <c r="S2727" i="4"/>
  <c r="R2727" i="4"/>
  <c r="Q2727" i="4"/>
  <c r="V2726" i="4"/>
  <c r="T2726" i="4"/>
  <c r="S2726" i="4"/>
  <c r="R2726" i="4"/>
  <c r="Q2726" i="4"/>
  <c r="V2725" i="4"/>
  <c r="T2725" i="4"/>
  <c r="S2725" i="4"/>
  <c r="R2725" i="4"/>
  <c r="Q2725" i="4"/>
  <c r="V2724" i="4"/>
  <c r="T2724" i="4"/>
  <c r="S2724" i="4"/>
  <c r="R2724" i="4"/>
  <c r="Q2724" i="4"/>
  <c r="V2723" i="4"/>
  <c r="T2723" i="4"/>
  <c r="S2723" i="4"/>
  <c r="R2723" i="4"/>
  <c r="Q2723" i="4"/>
  <c r="V2722" i="4"/>
  <c r="T2722" i="4"/>
  <c r="S2722" i="4"/>
  <c r="R2722" i="4"/>
  <c r="Q2722" i="4"/>
  <c r="V2721" i="4"/>
  <c r="T2721" i="4"/>
  <c r="S2721" i="4"/>
  <c r="R2721" i="4"/>
  <c r="Q2721" i="4"/>
  <c r="V2720" i="4"/>
  <c r="T2720" i="4"/>
  <c r="S2720" i="4"/>
  <c r="R2720" i="4"/>
  <c r="Q2720" i="4"/>
  <c r="V2719" i="4"/>
  <c r="T2719" i="4"/>
  <c r="S2719" i="4"/>
  <c r="R2719" i="4"/>
  <c r="Q2719" i="4"/>
  <c r="V2718" i="4"/>
  <c r="T2718" i="4"/>
  <c r="S2718" i="4"/>
  <c r="R2718" i="4"/>
  <c r="Q2718" i="4"/>
  <c r="V2717" i="4"/>
  <c r="T2717" i="4"/>
  <c r="S2717" i="4"/>
  <c r="R2717" i="4"/>
  <c r="Q2717" i="4"/>
  <c r="V2716" i="4"/>
  <c r="T2716" i="4"/>
  <c r="S2716" i="4"/>
  <c r="R2716" i="4"/>
  <c r="Q2716" i="4"/>
  <c r="V2715" i="4"/>
  <c r="T2715" i="4"/>
  <c r="S2715" i="4"/>
  <c r="R2715" i="4"/>
  <c r="Q2715" i="4"/>
  <c r="V2658" i="4"/>
  <c r="T2658" i="4"/>
  <c r="S2658" i="4"/>
  <c r="R2658" i="4"/>
  <c r="Q2658" i="4"/>
  <c r="V2657" i="4"/>
  <c r="T2657" i="4"/>
  <c r="S2657" i="4"/>
  <c r="R2657" i="4"/>
  <c r="Q2657" i="4"/>
  <c r="V2656" i="4"/>
  <c r="T2656" i="4"/>
  <c r="S2656" i="4"/>
  <c r="R2656" i="4"/>
  <c r="Q2656" i="4"/>
  <c r="V2655" i="4"/>
  <c r="T2655" i="4"/>
  <c r="S2655" i="4"/>
  <c r="R2655" i="4"/>
  <c r="Q2655" i="4"/>
  <c r="V2654" i="4"/>
  <c r="T2654" i="4"/>
  <c r="S2654" i="4"/>
  <c r="R2654" i="4"/>
  <c r="Q2654" i="4"/>
  <c r="V2653" i="4"/>
  <c r="T2653" i="4"/>
  <c r="S2653" i="4"/>
  <c r="R2653" i="4"/>
  <c r="Q2653" i="4"/>
  <c r="V2652" i="4"/>
  <c r="T2652" i="4"/>
  <c r="S2652" i="4"/>
  <c r="R2652" i="4"/>
  <c r="Q2652" i="4"/>
  <c r="V2651" i="4"/>
  <c r="T2651" i="4"/>
  <c r="S2651" i="4"/>
  <c r="R2651" i="4"/>
  <c r="Q2651" i="4"/>
  <c r="V2559" i="4"/>
  <c r="T2559" i="4"/>
  <c r="S2559" i="4"/>
  <c r="R2559" i="4"/>
  <c r="Q2559" i="4"/>
  <c r="V2558" i="4"/>
  <c r="T2558" i="4"/>
  <c r="S2558" i="4"/>
  <c r="R2558" i="4"/>
  <c r="Q2558" i="4"/>
  <c r="V2557" i="4"/>
  <c r="T2557" i="4"/>
  <c r="S2557" i="4"/>
  <c r="R2557" i="4"/>
  <c r="Q2557" i="4"/>
  <c r="V2556" i="4"/>
  <c r="T2556" i="4"/>
  <c r="S2556" i="4"/>
  <c r="R2556" i="4"/>
  <c r="Q2556" i="4"/>
  <c r="V2555" i="4"/>
  <c r="T2555" i="4"/>
  <c r="S2555" i="4"/>
  <c r="R2555" i="4"/>
  <c r="Q2555" i="4"/>
  <c r="V2554" i="4"/>
  <c r="T2554" i="4"/>
  <c r="S2554" i="4"/>
  <c r="R2554" i="4"/>
  <c r="Q2554" i="4"/>
  <c r="V2553" i="4"/>
  <c r="T2553" i="4"/>
  <c r="S2553" i="4"/>
  <c r="R2553" i="4"/>
  <c r="Q2553" i="4"/>
  <c r="V2552" i="4"/>
  <c r="T2552" i="4"/>
  <c r="S2552" i="4"/>
  <c r="R2552" i="4"/>
  <c r="Q2552" i="4"/>
  <c r="V2551" i="4"/>
  <c r="T2551" i="4"/>
  <c r="S2551" i="4"/>
  <c r="R2551" i="4"/>
  <c r="Q2551" i="4"/>
  <c r="V2550" i="4"/>
  <c r="T2550" i="4"/>
  <c r="S2550" i="4"/>
  <c r="R2550" i="4"/>
  <c r="Q2550" i="4"/>
  <c r="V2549" i="4"/>
  <c r="T2549" i="4"/>
  <c r="S2549" i="4"/>
  <c r="R2549" i="4"/>
  <c r="Q2549" i="4"/>
  <c r="V2548" i="4"/>
  <c r="T2548" i="4"/>
  <c r="S2548" i="4"/>
  <c r="R2548" i="4"/>
  <c r="Q2548" i="4"/>
  <c r="V2547" i="4"/>
  <c r="T2547" i="4"/>
  <c r="S2547" i="4"/>
  <c r="R2547" i="4"/>
  <c r="Q2547" i="4"/>
  <c r="F2547" i="4"/>
  <c r="E2547" i="4"/>
  <c r="D2547" i="4"/>
  <c r="V2483" i="4"/>
  <c r="T2483" i="4"/>
  <c r="S2483" i="4"/>
  <c r="R2483" i="4"/>
  <c r="Q2483" i="4"/>
  <c r="V2482" i="4"/>
  <c r="T2482" i="4"/>
  <c r="S2482" i="4"/>
  <c r="R2482" i="4"/>
  <c r="Q2482" i="4"/>
  <c r="V2481" i="4"/>
  <c r="T2481" i="4"/>
  <c r="S2481" i="4"/>
  <c r="R2481" i="4"/>
  <c r="Q2481" i="4"/>
  <c r="V2480" i="4"/>
  <c r="T2480" i="4"/>
  <c r="S2480" i="4"/>
  <c r="R2480" i="4"/>
  <c r="Q2480" i="4"/>
  <c r="V2479" i="4"/>
  <c r="T2479" i="4"/>
  <c r="S2479" i="4"/>
  <c r="R2479" i="4"/>
  <c r="Q2479" i="4"/>
  <c r="V2478" i="4"/>
  <c r="T2478" i="4"/>
  <c r="S2478" i="4"/>
  <c r="R2478" i="4"/>
  <c r="Q2478" i="4"/>
  <c r="V2477" i="4"/>
  <c r="T2477" i="4"/>
  <c r="S2477" i="4"/>
  <c r="R2477" i="4"/>
  <c r="Q2477" i="4"/>
  <c r="V2476" i="4"/>
  <c r="T2476" i="4"/>
  <c r="S2476" i="4"/>
  <c r="R2476" i="4"/>
  <c r="Q2476" i="4"/>
  <c r="V2475" i="4"/>
  <c r="T2475" i="4"/>
  <c r="S2475" i="4"/>
  <c r="R2475" i="4"/>
  <c r="Q2475" i="4"/>
  <c r="V2369" i="4"/>
  <c r="T2369" i="4"/>
  <c r="S2369" i="4"/>
  <c r="R2369" i="4"/>
  <c r="Q2369" i="4"/>
  <c r="V2368" i="4"/>
  <c r="T2368" i="4"/>
  <c r="S2368" i="4"/>
  <c r="R2368" i="4"/>
  <c r="Q2368" i="4"/>
  <c r="V2367" i="4"/>
  <c r="T2367" i="4"/>
  <c r="S2367" i="4"/>
  <c r="R2367" i="4"/>
  <c r="Q2367" i="4"/>
  <c r="V2366" i="4"/>
  <c r="T2366" i="4"/>
  <c r="S2366" i="4"/>
  <c r="R2366" i="4"/>
  <c r="Q2366" i="4"/>
  <c r="V2365" i="4"/>
  <c r="T2365" i="4"/>
  <c r="S2365" i="4"/>
  <c r="R2365" i="4"/>
  <c r="Q2365" i="4"/>
  <c r="V2364" i="4"/>
  <c r="T2364" i="4"/>
  <c r="S2364" i="4"/>
  <c r="R2364" i="4"/>
  <c r="Q2364" i="4"/>
  <c r="V2363" i="4"/>
  <c r="T2363" i="4"/>
  <c r="S2363" i="4"/>
  <c r="R2363" i="4"/>
  <c r="Q2363" i="4"/>
  <c r="V2362" i="4"/>
  <c r="T2362" i="4"/>
  <c r="S2362" i="4"/>
  <c r="R2362" i="4"/>
  <c r="Q2362" i="4"/>
  <c r="V2361" i="4"/>
  <c r="T2361" i="4"/>
  <c r="S2361" i="4"/>
  <c r="R2361" i="4"/>
  <c r="Q2361" i="4"/>
  <c r="V2360" i="4"/>
  <c r="T2360" i="4"/>
  <c r="S2360" i="4"/>
  <c r="R2360" i="4"/>
  <c r="Q2360" i="4"/>
  <c r="V2359" i="4"/>
  <c r="T2359" i="4"/>
  <c r="S2359" i="4"/>
  <c r="R2359" i="4"/>
  <c r="Q2359" i="4"/>
  <c r="V2358" i="4"/>
  <c r="T2358" i="4"/>
  <c r="S2358" i="4"/>
  <c r="R2358" i="4"/>
  <c r="Q2358" i="4"/>
  <c r="V2357" i="4"/>
  <c r="T2357" i="4"/>
  <c r="S2357" i="4"/>
  <c r="R2357" i="4"/>
  <c r="Q2357" i="4"/>
  <c r="V2356" i="4"/>
  <c r="T2356" i="4"/>
  <c r="S2356" i="4"/>
  <c r="R2356" i="4"/>
  <c r="Q2356" i="4"/>
  <c r="V2355" i="4"/>
  <c r="T2355" i="4"/>
  <c r="S2355" i="4"/>
  <c r="R2355" i="4"/>
  <c r="Q2355" i="4"/>
  <c r="V2291" i="4"/>
  <c r="T2291" i="4"/>
  <c r="S2291" i="4"/>
  <c r="R2291" i="4"/>
  <c r="Q2291" i="4"/>
  <c r="V2290" i="4"/>
  <c r="T2290" i="4"/>
  <c r="S2290" i="4"/>
  <c r="R2290" i="4"/>
  <c r="Q2290" i="4"/>
  <c r="V2289" i="4"/>
  <c r="T2289" i="4"/>
  <c r="S2289" i="4"/>
  <c r="R2289" i="4"/>
  <c r="Q2289" i="4"/>
  <c r="V2288" i="4"/>
  <c r="T2288" i="4"/>
  <c r="S2288" i="4"/>
  <c r="R2288" i="4"/>
  <c r="Q2288" i="4"/>
  <c r="V2287" i="4"/>
  <c r="T2287" i="4"/>
  <c r="S2287" i="4"/>
  <c r="R2287" i="4"/>
  <c r="Q2287" i="4"/>
  <c r="V2286" i="4"/>
  <c r="T2286" i="4"/>
  <c r="S2286" i="4"/>
  <c r="R2286" i="4"/>
  <c r="Q2286" i="4"/>
  <c r="V2285" i="4"/>
  <c r="T2285" i="4"/>
  <c r="S2285" i="4"/>
  <c r="R2285" i="4"/>
  <c r="Q2285" i="4"/>
  <c r="V2284" i="4"/>
  <c r="T2284" i="4"/>
  <c r="S2284" i="4"/>
  <c r="R2284" i="4"/>
  <c r="Q2284" i="4"/>
  <c r="V2283" i="4"/>
  <c r="T2283" i="4"/>
  <c r="S2283" i="4"/>
  <c r="R2283" i="4"/>
  <c r="Q2283" i="4"/>
  <c r="V2226" i="4"/>
  <c r="T2226" i="4"/>
  <c r="S2226" i="4"/>
  <c r="R2226" i="4"/>
  <c r="Q2226" i="4"/>
  <c r="V2225" i="4"/>
  <c r="T2225" i="4"/>
  <c r="S2225" i="4"/>
  <c r="R2225" i="4"/>
  <c r="Q2225" i="4"/>
  <c r="V2224" i="4"/>
  <c r="T2224" i="4"/>
  <c r="S2224" i="4"/>
  <c r="R2224" i="4"/>
  <c r="Q2224" i="4"/>
  <c r="V2223" i="4"/>
  <c r="T2223" i="4"/>
  <c r="S2223" i="4"/>
  <c r="R2223" i="4"/>
  <c r="Q2223" i="4"/>
  <c r="V2222" i="4"/>
  <c r="T2222" i="4"/>
  <c r="S2222" i="4"/>
  <c r="R2222" i="4"/>
  <c r="Q2222" i="4"/>
  <c r="V2221" i="4"/>
  <c r="T2221" i="4"/>
  <c r="S2221" i="4"/>
  <c r="R2221" i="4"/>
  <c r="Q2221" i="4"/>
  <c r="V2220" i="4"/>
  <c r="T2220" i="4"/>
  <c r="S2220" i="4"/>
  <c r="R2220" i="4"/>
  <c r="Q2220" i="4"/>
  <c r="V2219" i="4"/>
  <c r="T2219" i="4"/>
  <c r="S2219" i="4"/>
  <c r="R2219" i="4"/>
  <c r="Q2219" i="4"/>
  <c r="V2127" i="4"/>
  <c r="T2127" i="4"/>
  <c r="S2127" i="4"/>
  <c r="R2127" i="4"/>
  <c r="Q2127" i="4"/>
  <c r="D2127" i="4"/>
  <c r="V2126" i="4"/>
  <c r="T2126" i="4"/>
  <c r="S2126" i="4"/>
  <c r="R2126" i="4"/>
  <c r="Q2126" i="4"/>
  <c r="V2125" i="4"/>
  <c r="T2125" i="4"/>
  <c r="S2125" i="4"/>
  <c r="R2125" i="4"/>
  <c r="Q2125" i="4"/>
  <c r="V2124" i="4"/>
  <c r="T2124" i="4"/>
  <c r="S2124" i="4"/>
  <c r="R2124" i="4"/>
  <c r="Q2124" i="4"/>
  <c r="V2123" i="4"/>
  <c r="T2123" i="4"/>
  <c r="S2123" i="4"/>
  <c r="R2123" i="4"/>
  <c r="Q2123" i="4"/>
  <c r="V2122" i="4"/>
  <c r="T2122" i="4"/>
  <c r="S2122" i="4"/>
  <c r="R2122" i="4"/>
  <c r="Q2122" i="4"/>
  <c r="V2121" i="4"/>
  <c r="T2121" i="4"/>
  <c r="S2121" i="4"/>
  <c r="R2121" i="4"/>
  <c r="Q2121" i="4"/>
  <c r="V2120" i="4"/>
  <c r="T2120" i="4"/>
  <c r="S2120" i="4"/>
  <c r="R2120" i="4"/>
  <c r="Q2120" i="4"/>
  <c r="V2119" i="4"/>
  <c r="T2119" i="4"/>
  <c r="S2119" i="4"/>
  <c r="R2119" i="4"/>
  <c r="Q2119" i="4"/>
  <c r="V2118" i="4"/>
  <c r="T2118" i="4"/>
  <c r="S2118" i="4"/>
  <c r="R2118" i="4"/>
  <c r="Q2118" i="4"/>
  <c r="V2117" i="4"/>
  <c r="T2117" i="4"/>
  <c r="S2117" i="4"/>
  <c r="R2117" i="4"/>
  <c r="Q2117" i="4"/>
  <c r="V2116" i="4"/>
  <c r="T2116" i="4"/>
  <c r="S2116" i="4"/>
  <c r="R2116" i="4"/>
  <c r="Q2116" i="4"/>
  <c r="V2115" i="4"/>
  <c r="T2115" i="4"/>
  <c r="S2115" i="4"/>
  <c r="R2115" i="4"/>
  <c r="Q2115" i="4"/>
  <c r="V2058" i="4"/>
  <c r="T2058" i="4"/>
  <c r="S2058" i="4"/>
  <c r="R2058" i="4"/>
  <c r="Q2058" i="4"/>
  <c r="V2057" i="4"/>
  <c r="T2057" i="4"/>
  <c r="S2057" i="4"/>
  <c r="R2057" i="4"/>
  <c r="Q2057" i="4"/>
  <c r="V2056" i="4"/>
  <c r="T2056" i="4"/>
  <c r="S2056" i="4"/>
  <c r="R2056" i="4"/>
  <c r="Q2056" i="4"/>
  <c r="V2055" i="4"/>
  <c r="T2055" i="4"/>
  <c r="S2055" i="4"/>
  <c r="R2055" i="4"/>
  <c r="Q2055" i="4"/>
  <c r="V2054" i="4"/>
  <c r="T2054" i="4"/>
  <c r="S2054" i="4"/>
  <c r="R2054" i="4"/>
  <c r="Q2054" i="4"/>
  <c r="V2053" i="4"/>
  <c r="T2053" i="4"/>
  <c r="S2053" i="4"/>
  <c r="R2053" i="4"/>
  <c r="Q2053" i="4"/>
  <c r="V2052" i="4"/>
  <c r="T2052" i="4"/>
  <c r="S2052" i="4"/>
  <c r="R2052" i="4"/>
  <c r="Q2052" i="4"/>
  <c r="V2051" i="4"/>
  <c r="T2051" i="4"/>
  <c r="S2051" i="4"/>
  <c r="R2051" i="4"/>
  <c r="Q2051" i="4"/>
  <c r="V1987" i="4"/>
  <c r="T1987" i="4"/>
  <c r="S1987" i="4"/>
  <c r="R1987" i="4"/>
  <c r="Q1987" i="4"/>
  <c r="V1986" i="4"/>
  <c r="T1986" i="4"/>
  <c r="S1986" i="4"/>
  <c r="R1986" i="4"/>
  <c r="Q1986" i="4"/>
  <c r="V1985" i="4"/>
  <c r="T1985" i="4"/>
  <c r="S1985" i="4"/>
  <c r="R1985" i="4"/>
  <c r="Q1985" i="4"/>
  <c r="V1984" i="4"/>
  <c r="T1984" i="4"/>
  <c r="S1984" i="4"/>
  <c r="R1984" i="4"/>
  <c r="Q1984" i="4"/>
  <c r="V1983" i="4"/>
  <c r="T1983" i="4"/>
  <c r="S1983" i="4"/>
  <c r="R1983" i="4"/>
  <c r="Q1983" i="4"/>
  <c r="V1982" i="4"/>
  <c r="T1982" i="4"/>
  <c r="S1982" i="4"/>
  <c r="R1982" i="4"/>
  <c r="Q1982" i="4"/>
  <c r="V1981" i="4"/>
  <c r="T1981" i="4"/>
  <c r="S1981" i="4"/>
  <c r="R1981" i="4"/>
  <c r="Q1981" i="4"/>
  <c r="V1980" i="4"/>
  <c r="T1980" i="4"/>
  <c r="S1980" i="4"/>
  <c r="R1980" i="4"/>
  <c r="Q1980" i="4"/>
  <c r="V1979" i="4"/>
  <c r="T1979" i="4"/>
  <c r="S1979" i="4"/>
  <c r="R1979" i="4"/>
  <c r="Q1979" i="4"/>
  <c r="V1929" i="4"/>
  <c r="T1929" i="4"/>
  <c r="S1929" i="4"/>
  <c r="R1929" i="4"/>
  <c r="Q1929" i="4"/>
  <c r="V1928" i="4"/>
  <c r="T1928" i="4"/>
  <c r="S1928" i="4"/>
  <c r="R1928" i="4"/>
  <c r="Q1928" i="4"/>
  <c r="V1927" i="4"/>
  <c r="T1927" i="4"/>
  <c r="S1927" i="4"/>
  <c r="R1927" i="4"/>
  <c r="Q1927" i="4"/>
  <c r="V1926" i="4"/>
  <c r="T1926" i="4"/>
  <c r="S1926" i="4"/>
  <c r="R1926" i="4"/>
  <c r="Q1926" i="4"/>
  <c r="V1925" i="4"/>
  <c r="T1925" i="4"/>
  <c r="S1925" i="4"/>
  <c r="R1925" i="4"/>
  <c r="Q1925" i="4"/>
  <c r="V1924" i="4"/>
  <c r="T1924" i="4"/>
  <c r="S1924" i="4"/>
  <c r="R1924" i="4"/>
  <c r="Q1924" i="4"/>
  <c r="V1923" i="4"/>
  <c r="T1923" i="4"/>
  <c r="S1923" i="4"/>
  <c r="R1923" i="4"/>
  <c r="Q1923" i="4"/>
  <c r="V1740" i="4"/>
  <c r="T1740" i="4"/>
  <c r="S1740" i="4"/>
  <c r="R1740" i="4"/>
  <c r="Q1740" i="4"/>
  <c r="V1739" i="4"/>
  <c r="T1739" i="4"/>
  <c r="S1739" i="4"/>
  <c r="R1739" i="4"/>
  <c r="Q1739" i="4"/>
  <c r="V1738" i="4"/>
  <c r="T1738" i="4"/>
  <c r="S1738" i="4"/>
  <c r="R1738" i="4"/>
  <c r="Q1738" i="4"/>
  <c r="V1737" i="4"/>
  <c r="T1737" i="4"/>
  <c r="S1737" i="4"/>
  <c r="R1737" i="4"/>
  <c r="Q1737" i="4"/>
  <c r="V1736" i="4"/>
  <c r="T1736" i="4"/>
  <c r="S1736" i="4"/>
  <c r="R1736" i="4"/>
  <c r="Q1736" i="4"/>
  <c r="V1735" i="4"/>
  <c r="T1735" i="4"/>
  <c r="S1735" i="4"/>
  <c r="R1735" i="4"/>
  <c r="Q1735" i="4"/>
  <c r="V1734" i="4"/>
  <c r="T1734" i="4"/>
  <c r="S1734" i="4"/>
  <c r="R1734" i="4"/>
  <c r="Q1734" i="4"/>
  <c r="V1733" i="4"/>
  <c r="T1733" i="4"/>
  <c r="S1733" i="4"/>
  <c r="R1733" i="4"/>
  <c r="Q1733" i="4"/>
  <c r="V1732" i="4"/>
  <c r="T1732" i="4"/>
  <c r="S1732" i="4"/>
  <c r="R1732" i="4"/>
  <c r="Q1732" i="4"/>
  <c r="V1731" i="4"/>
  <c r="T1731" i="4"/>
  <c r="S1731" i="4"/>
  <c r="R1731" i="4"/>
  <c r="Q1731" i="4"/>
  <c r="V1730" i="4"/>
  <c r="T1730" i="4"/>
  <c r="S1730" i="4"/>
  <c r="R1730" i="4"/>
  <c r="Q1730" i="4"/>
  <c r="V1729" i="4"/>
  <c r="T1729" i="4"/>
  <c r="S1729" i="4"/>
  <c r="R1729" i="4"/>
  <c r="Q1729" i="4"/>
  <c r="V1728" i="4"/>
  <c r="T1728" i="4"/>
  <c r="S1728" i="4"/>
  <c r="R1728" i="4"/>
  <c r="Q1728" i="4"/>
  <c r="V1727" i="4"/>
  <c r="T1727" i="4"/>
  <c r="S1727" i="4"/>
  <c r="R1727" i="4"/>
  <c r="Q1727" i="4"/>
  <c r="V1726" i="4"/>
  <c r="T1726" i="4"/>
  <c r="S1726" i="4"/>
  <c r="R1726" i="4"/>
  <c r="Q1726" i="4"/>
  <c r="V1725" i="4"/>
  <c r="T1725" i="4"/>
  <c r="S1725" i="4"/>
  <c r="R1725" i="4"/>
  <c r="Q1725" i="4"/>
  <c r="V1724" i="4"/>
  <c r="T1724" i="4"/>
  <c r="S1724" i="4"/>
  <c r="R1724" i="4"/>
  <c r="Q1724" i="4"/>
  <c r="V1723" i="4"/>
  <c r="T1723" i="4"/>
  <c r="S1723" i="4"/>
  <c r="R1723" i="4"/>
  <c r="Q1723" i="4"/>
  <c r="V1722" i="4"/>
  <c r="T1722" i="4"/>
  <c r="S1722" i="4"/>
  <c r="R1722" i="4"/>
  <c r="Q1722" i="4"/>
  <c r="V1721" i="4"/>
  <c r="T1721" i="4"/>
  <c r="S1721" i="4"/>
  <c r="R1721" i="4"/>
  <c r="Q1721" i="4"/>
  <c r="V1720" i="4"/>
  <c r="T1720" i="4"/>
  <c r="S1720" i="4"/>
  <c r="R1720" i="4"/>
  <c r="Q1720" i="4"/>
  <c r="V1719" i="4"/>
  <c r="T1719" i="4"/>
  <c r="S1719" i="4"/>
  <c r="R1719" i="4"/>
  <c r="Q1719" i="4"/>
  <c r="V1718" i="4"/>
  <c r="T1718" i="4"/>
  <c r="S1718" i="4"/>
  <c r="R1718" i="4"/>
  <c r="Q1718" i="4"/>
  <c r="V1717" i="4"/>
  <c r="T1717" i="4"/>
  <c r="S1717" i="4"/>
  <c r="R1717" i="4"/>
  <c r="Q1717" i="4"/>
  <c r="V1716" i="4"/>
  <c r="T1716" i="4"/>
  <c r="S1716" i="4"/>
  <c r="R1716" i="4"/>
  <c r="Q1716" i="4"/>
  <c r="V1715" i="4"/>
  <c r="T1715" i="4"/>
  <c r="S1715" i="4"/>
  <c r="R1715" i="4"/>
  <c r="Q1715" i="4"/>
  <c r="V1483" i="4"/>
  <c r="T1483" i="4"/>
  <c r="S1483" i="4"/>
  <c r="R1483" i="4"/>
  <c r="Q1483" i="4"/>
  <c r="V1482" i="4"/>
  <c r="T1482" i="4"/>
  <c r="S1482" i="4"/>
  <c r="R1482" i="4"/>
  <c r="Q1482" i="4"/>
  <c r="V1481" i="4"/>
  <c r="T1481" i="4"/>
  <c r="S1481" i="4"/>
  <c r="R1481" i="4"/>
  <c r="Q1481" i="4"/>
  <c r="V1480" i="4"/>
  <c r="T1480" i="4"/>
  <c r="S1480" i="4"/>
  <c r="R1480" i="4"/>
  <c r="Q1480" i="4"/>
  <c r="V1479" i="4"/>
  <c r="T1479" i="4"/>
  <c r="S1479" i="4"/>
  <c r="R1479" i="4"/>
  <c r="Q1479" i="4"/>
  <c r="V1478" i="4"/>
  <c r="T1478" i="4"/>
  <c r="S1478" i="4"/>
  <c r="R1478" i="4"/>
  <c r="Q1478" i="4"/>
  <c r="V1477" i="4"/>
  <c r="T1477" i="4"/>
  <c r="S1477" i="4"/>
  <c r="R1477" i="4"/>
  <c r="Q1477" i="4"/>
  <c r="V1476" i="4"/>
  <c r="T1476" i="4"/>
  <c r="S1476" i="4"/>
  <c r="R1476" i="4"/>
  <c r="Q1476" i="4"/>
  <c r="V1475" i="4"/>
  <c r="T1475" i="4"/>
  <c r="S1475" i="4"/>
  <c r="R1475" i="4"/>
  <c r="Q1475" i="4"/>
  <c r="V1474" i="4"/>
  <c r="T1474" i="4"/>
  <c r="S1474" i="4"/>
  <c r="R1474" i="4"/>
  <c r="Q1474" i="4"/>
  <c r="V1473" i="4"/>
  <c r="T1473" i="4"/>
  <c r="S1473" i="4"/>
  <c r="R1473" i="4"/>
  <c r="Q1473" i="4"/>
  <c r="V1472" i="4"/>
  <c r="T1472" i="4"/>
  <c r="S1472" i="4"/>
  <c r="R1472" i="4"/>
  <c r="Q1472" i="4"/>
  <c r="V1471" i="4"/>
  <c r="T1471" i="4"/>
  <c r="S1471" i="4"/>
  <c r="R1471" i="4"/>
  <c r="Q1471" i="4"/>
  <c r="V1470" i="4"/>
  <c r="T1470" i="4"/>
  <c r="S1470" i="4"/>
  <c r="R1470" i="4"/>
  <c r="Q1470" i="4"/>
  <c r="V1469" i="4"/>
  <c r="T1469" i="4"/>
  <c r="S1469" i="4"/>
  <c r="R1469" i="4"/>
  <c r="Q1469" i="4"/>
  <c r="V1468" i="4"/>
  <c r="T1468" i="4"/>
  <c r="S1468" i="4"/>
  <c r="R1468" i="4"/>
  <c r="Q1468" i="4"/>
  <c r="V1467" i="4"/>
  <c r="T1467" i="4"/>
  <c r="S1467" i="4"/>
  <c r="R1467" i="4"/>
  <c r="Q1467" i="4"/>
  <c r="V1466" i="4"/>
  <c r="T1466" i="4"/>
  <c r="S1466" i="4"/>
  <c r="R1466" i="4"/>
  <c r="Q1466" i="4"/>
  <c r="V1465" i="4"/>
  <c r="T1465" i="4"/>
  <c r="S1465" i="4"/>
  <c r="R1465" i="4"/>
  <c r="Q1465" i="4"/>
  <c r="V1464" i="4"/>
  <c r="T1464" i="4"/>
  <c r="S1464" i="4"/>
  <c r="R1464" i="4"/>
  <c r="Q1464" i="4"/>
  <c r="V1463" i="4"/>
  <c r="T1463" i="4"/>
  <c r="S1463" i="4"/>
  <c r="R1463" i="4"/>
  <c r="Q1463" i="4"/>
  <c r="V1462" i="4"/>
  <c r="T1462" i="4"/>
  <c r="S1462" i="4"/>
  <c r="R1462" i="4"/>
  <c r="Q1462" i="4"/>
  <c r="V1461" i="4"/>
  <c r="T1461" i="4"/>
  <c r="S1461" i="4"/>
  <c r="R1461" i="4"/>
  <c r="Q1461" i="4"/>
  <c r="V1460" i="4"/>
  <c r="T1460" i="4"/>
  <c r="S1460" i="4"/>
  <c r="R1460" i="4"/>
  <c r="Q1460" i="4"/>
  <c r="V1459" i="4"/>
  <c r="T1459" i="4"/>
  <c r="S1459" i="4"/>
  <c r="R1459" i="4"/>
  <c r="Q1459" i="4"/>
  <c r="V1458" i="4"/>
  <c r="T1458" i="4"/>
  <c r="S1458" i="4"/>
  <c r="R1458" i="4"/>
  <c r="Q1458" i="4"/>
  <c r="V1457" i="4"/>
  <c r="T1457" i="4"/>
  <c r="S1457" i="4"/>
  <c r="R1457" i="4"/>
  <c r="Q1457" i="4"/>
  <c r="V1456" i="4"/>
  <c r="T1456" i="4"/>
  <c r="S1456" i="4"/>
  <c r="R1456" i="4"/>
  <c r="Q1456" i="4"/>
  <c r="V1455" i="4"/>
  <c r="T1455" i="4"/>
  <c r="S1455" i="4"/>
  <c r="R1455" i="4"/>
  <c r="Q1455" i="4"/>
  <c r="V1454" i="4"/>
  <c r="T1454" i="4"/>
  <c r="S1454" i="4"/>
  <c r="R1454" i="4"/>
  <c r="Q1454" i="4"/>
  <c r="V1453" i="4"/>
  <c r="T1453" i="4"/>
  <c r="S1453" i="4"/>
  <c r="R1453" i="4"/>
  <c r="Q1453" i="4"/>
  <c r="V1452" i="4"/>
  <c r="T1452" i="4"/>
  <c r="S1452" i="4"/>
  <c r="R1452" i="4"/>
  <c r="Q1452" i="4"/>
  <c r="V1451" i="4"/>
  <c r="T1451" i="4"/>
  <c r="S1451" i="4"/>
  <c r="R1451" i="4"/>
  <c r="Q1451" i="4"/>
  <c r="V1289" i="4"/>
  <c r="T1289" i="4"/>
  <c r="S1289" i="4"/>
  <c r="R1289" i="4"/>
  <c r="Q1289" i="4"/>
  <c r="V1288" i="4"/>
  <c r="T1288" i="4"/>
  <c r="S1288" i="4"/>
  <c r="R1288" i="4"/>
  <c r="Q1288" i="4"/>
  <c r="V1287" i="4"/>
  <c r="T1287" i="4"/>
  <c r="S1287" i="4"/>
  <c r="R1287" i="4"/>
  <c r="Q1287" i="4"/>
  <c r="V1286" i="4"/>
  <c r="T1286" i="4"/>
  <c r="S1286" i="4"/>
  <c r="R1286" i="4"/>
  <c r="Q1286" i="4"/>
  <c r="V1285" i="4"/>
  <c r="T1285" i="4"/>
  <c r="S1285" i="4"/>
  <c r="R1285" i="4"/>
  <c r="Q1285" i="4"/>
  <c r="V1284" i="4"/>
  <c r="T1284" i="4"/>
  <c r="S1284" i="4"/>
  <c r="R1284" i="4"/>
  <c r="Q1284" i="4"/>
  <c r="V1283" i="4"/>
  <c r="T1283" i="4"/>
  <c r="S1283" i="4"/>
  <c r="R1283" i="4"/>
  <c r="Q1283" i="4"/>
  <c r="V1282" i="4"/>
  <c r="T1282" i="4"/>
  <c r="S1282" i="4"/>
  <c r="R1282" i="4"/>
  <c r="Q1282" i="4"/>
  <c r="V1281" i="4"/>
  <c r="T1281" i="4"/>
  <c r="S1281" i="4"/>
  <c r="R1281" i="4"/>
  <c r="Q1281" i="4"/>
  <c r="V1280" i="4"/>
  <c r="T1280" i="4"/>
  <c r="S1280" i="4"/>
  <c r="R1280" i="4"/>
  <c r="Q1280" i="4"/>
  <c r="V1279" i="4"/>
  <c r="T1279" i="4"/>
  <c r="S1279" i="4"/>
  <c r="R1279" i="4"/>
  <c r="Q1279" i="4"/>
  <c r="V1278" i="4"/>
  <c r="T1278" i="4"/>
  <c r="S1278" i="4"/>
  <c r="R1278" i="4"/>
  <c r="Q1278" i="4"/>
  <c r="V1277" i="4"/>
  <c r="T1277" i="4"/>
  <c r="S1277" i="4"/>
  <c r="R1277" i="4"/>
  <c r="Q1277" i="4"/>
  <c r="V1276" i="4"/>
  <c r="T1276" i="4"/>
  <c r="S1276" i="4"/>
  <c r="R1276" i="4"/>
  <c r="Q1276" i="4"/>
  <c r="V1275" i="4"/>
  <c r="T1275" i="4"/>
  <c r="S1275" i="4"/>
  <c r="R1275" i="4"/>
  <c r="Q1275" i="4"/>
  <c r="V1274" i="4"/>
  <c r="T1274" i="4"/>
  <c r="S1274" i="4"/>
  <c r="R1274" i="4"/>
  <c r="Q1274" i="4"/>
  <c r="V1273" i="4"/>
  <c r="T1273" i="4"/>
  <c r="S1273" i="4"/>
  <c r="R1273" i="4"/>
  <c r="Q1273" i="4"/>
  <c r="V1272" i="4"/>
  <c r="T1272" i="4"/>
  <c r="S1272" i="4"/>
  <c r="R1272" i="4"/>
  <c r="Q1272" i="4"/>
  <c r="V1271" i="4"/>
  <c r="T1271" i="4"/>
  <c r="S1271" i="4"/>
  <c r="R1271" i="4"/>
  <c r="Q1271" i="4"/>
  <c r="V1270" i="4"/>
  <c r="T1270" i="4"/>
  <c r="S1270" i="4"/>
  <c r="R1270" i="4"/>
  <c r="Q1270" i="4"/>
  <c r="V1269" i="4"/>
  <c r="T1269" i="4"/>
  <c r="S1269" i="4"/>
  <c r="R1269" i="4"/>
  <c r="Q1269" i="4"/>
  <c r="V1268" i="4"/>
  <c r="T1268" i="4"/>
  <c r="S1268" i="4"/>
  <c r="R1268" i="4"/>
  <c r="Q1268" i="4"/>
  <c r="V1267" i="4"/>
  <c r="T1267" i="4"/>
  <c r="S1267" i="4"/>
  <c r="R1267" i="4"/>
  <c r="Q1267" i="4"/>
  <c r="V1147" i="4"/>
  <c r="T1147" i="4"/>
  <c r="S1147" i="4"/>
  <c r="R1147" i="4"/>
  <c r="Q1147" i="4"/>
  <c r="V1146" i="4"/>
  <c r="T1146" i="4"/>
  <c r="S1146" i="4"/>
  <c r="R1146" i="4"/>
  <c r="Q1146" i="4"/>
  <c r="V1145" i="4"/>
  <c r="T1145" i="4"/>
  <c r="S1145" i="4"/>
  <c r="R1145" i="4"/>
  <c r="Q1145" i="4"/>
  <c r="V1144" i="4"/>
  <c r="T1144" i="4"/>
  <c r="S1144" i="4"/>
  <c r="R1144" i="4"/>
  <c r="Q1144" i="4"/>
  <c r="V1143" i="4"/>
  <c r="T1143" i="4"/>
  <c r="S1143" i="4"/>
  <c r="R1143" i="4"/>
  <c r="Q1143" i="4"/>
  <c r="V1142" i="4"/>
  <c r="T1142" i="4"/>
  <c r="S1142" i="4"/>
  <c r="R1142" i="4"/>
  <c r="Q1142" i="4"/>
  <c r="V1141" i="4"/>
  <c r="T1141" i="4"/>
  <c r="S1141" i="4"/>
  <c r="R1141" i="4"/>
  <c r="Q1141" i="4"/>
  <c r="V1140" i="4"/>
  <c r="T1140" i="4"/>
  <c r="S1140" i="4"/>
  <c r="R1140" i="4"/>
  <c r="Q1140" i="4"/>
  <c r="V1139" i="4"/>
  <c r="T1139" i="4"/>
  <c r="S1139" i="4"/>
  <c r="R1139" i="4"/>
  <c r="Q1139" i="4"/>
  <c r="V1138" i="4"/>
  <c r="T1138" i="4"/>
  <c r="S1138" i="4"/>
  <c r="R1138" i="4"/>
  <c r="Q1138" i="4"/>
  <c r="V1137" i="4"/>
  <c r="T1137" i="4"/>
  <c r="S1137" i="4"/>
  <c r="R1137" i="4"/>
  <c r="Q1137" i="4"/>
  <c r="V1136" i="4"/>
  <c r="T1136" i="4"/>
  <c r="S1136" i="4"/>
  <c r="R1136" i="4"/>
  <c r="Q1136" i="4"/>
  <c r="V1135" i="4"/>
  <c r="T1135" i="4"/>
  <c r="S1135" i="4"/>
  <c r="R1135" i="4"/>
  <c r="Q1135" i="4"/>
  <c r="V1134" i="4"/>
  <c r="T1134" i="4"/>
  <c r="S1134" i="4"/>
  <c r="R1134" i="4"/>
  <c r="Q1134" i="4"/>
  <c r="V1133" i="4"/>
  <c r="T1133" i="4"/>
  <c r="S1133" i="4"/>
  <c r="R1133" i="4"/>
  <c r="Q1133" i="4"/>
  <c r="V1132" i="4"/>
  <c r="T1132" i="4"/>
  <c r="S1132" i="4"/>
  <c r="R1132" i="4"/>
  <c r="Q1132" i="4"/>
  <c r="V1131" i="4"/>
  <c r="T1131" i="4"/>
  <c r="S1131" i="4"/>
  <c r="R1131" i="4"/>
  <c r="Q1131" i="4"/>
  <c r="V1060" i="4"/>
  <c r="T1060" i="4"/>
  <c r="S1060" i="4"/>
  <c r="R1060" i="4"/>
  <c r="Q1060" i="4"/>
  <c r="V1059" i="4"/>
  <c r="T1059" i="4"/>
  <c r="S1059" i="4"/>
  <c r="R1059" i="4"/>
  <c r="Q1059" i="4"/>
  <c r="V1058" i="4"/>
  <c r="T1058" i="4"/>
  <c r="S1058" i="4"/>
  <c r="R1058" i="4"/>
  <c r="Q1058" i="4"/>
  <c r="V1057" i="4"/>
  <c r="T1057" i="4"/>
  <c r="S1057" i="4"/>
  <c r="R1057" i="4"/>
  <c r="Q1057" i="4"/>
  <c r="V1056" i="4"/>
  <c r="T1056" i="4"/>
  <c r="S1056" i="4"/>
  <c r="R1056" i="4"/>
  <c r="Q1056" i="4"/>
  <c r="V1055" i="4"/>
  <c r="T1055" i="4"/>
  <c r="S1055" i="4"/>
  <c r="R1055" i="4"/>
  <c r="Q1055" i="4"/>
  <c r="V1054" i="4"/>
  <c r="T1054" i="4"/>
  <c r="S1054" i="4"/>
  <c r="R1054" i="4"/>
  <c r="Q1054" i="4"/>
  <c r="V1053" i="4"/>
  <c r="T1053" i="4"/>
  <c r="S1053" i="4"/>
  <c r="R1053" i="4"/>
  <c r="Q1053" i="4"/>
  <c r="V1052" i="4"/>
  <c r="T1052" i="4"/>
  <c r="S1052" i="4"/>
  <c r="R1052" i="4"/>
  <c r="Q1052" i="4"/>
  <c r="V1051" i="4"/>
  <c r="T1051" i="4"/>
  <c r="S1051" i="4"/>
  <c r="R1051" i="4"/>
  <c r="Q1051" i="4"/>
  <c r="V896" i="4"/>
  <c r="T896" i="4"/>
  <c r="S896" i="4"/>
  <c r="R896" i="4"/>
  <c r="Q896" i="4"/>
  <c r="V895" i="4"/>
  <c r="T895" i="4"/>
  <c r="S895" i="4"/>
  <c r="R895" i="4"/>
  <c r="Q895" i="4"/>
  <c r="V894" i="4"/>
  <c r="T894" i="4"/>
  <c r="S894" i="4"/>
  <c r="R894" i="4"/>
  <c r="Q894" i="4"/>
  <c r="V893" i="4"/>
  <c r="T893" i="4"/>
  <c r="S893" i="4"/>
  <c r="R893" i="4"/>
  <c r="Q893" i="4"/>
  <c r="V892" i="4"/>
  <c r="T892" i="4"/>
  <c r="S892" i="4"/>
  <c r="R892" i="4"/>
  <c r="Q892" i="4"/>
  <c r="V891" i="4"/>
  <c r="T891" i="4"/>
  <c r="S891" i="4"/>
  <c r="R891" i="4"/>
  <c r="Q891" i="4"/>
  <c r="V890" i="4"/>
  <c r="T890" i="4"/>
  <c r="S890" i="4"/>
  <c r="R890" i="4"/>
  <c r="Q890" i="4"/>
  <c r="V889" i="4"/>
  <c r="T889" i="4"/>
  <c r="S889" i="4"/>
  <c r="R889" i="4"/>
  <c r="Q889" i="4"/>
  <c r="V888" i="4"/>
  <c r="T888" i="4"/>
  <c r="S888" i="4"/>
  <c r="R888" i="4"/>
  <c r="Q888" i="4"/>
  <c r="V887" i="4"/>
  <c r="T887" i="4"/>
  <c r="S887" i="4"/>
  <c r="R887" i="4"/>
  <c r="Q887" i="4"/>
  <c r="V886" i="4"/>
  <c r="T886" i="4"/>
  <c r="S886" i="4"/>
  <c r="R886" i="4"/>
  <c r="Q886" i="4"/>
  <c r="V885" i="4"/>
  <c r="T885" i="4"/>
  <c r="S885" i="4"/>
  <c r="R885" i="4"/>
  <c r="Q885" i="4"/>
  <c r="V884" i="4"/>
  <c r="T884" i="4"/>
  <c r="S884" i="4"/>
  <c r="R884" i="4"/>
  <c r="Q884" i="4"/>
  <c r="V883" i="4"/>
  <c r="T883" i="4"/>
  <c r="S883" i="4"/>
  <c r="R883" i="4"/>
  <c r="Q883" i="4"/>
  <c r="V882" i="4"/>
  <c r="T882" i="4"/>
  <c r="S882" i="4"/>
  <c r="R882" i="4"/>
  <c r="Q882" i="4"/>
  <c r="V881" i="4"/>
  <c r="T881" i="4"/>
  <c r="S881" i="4"/>
  <c r="R881" i="4"/>
  <c r="Q881" i="4"/>
  <c r="V880" i="4"/>
  <c r="T880" i="4"/>
  <c r="S880" i="4"/>
  <c r="R880" i="4"/>
  <c r="Q880" i="4"/>
  <c r="V879" i="4"/>
  <c r="T879" i="4"/>
  <c r="S879" i="4"/>
  <c r="R879" i="4"/>
  <c r="Q879" i="4"/>
  <c r="V878" i="4"/>
  <c r="T878" i="4"/>
  <c r="S878" i="4"/>
  <c r="R878" i="4"/>
  <c r="Q878" i="4"/>
  <c r="V877" i="4"/>
  <c r="T877" i="4"/>
  <c r="S877" i="4"/>
  <c r="R877" i="4"/>
  <c r="Q877" i="4"/>
  <c r="V876" i="4"/>
  <c r="T876" i="4"/>
  <c r="S876" i="4"/>
  <c r="R876" i="4"/>
  <c r="Q876" i="4"/>
  <c r="V875" i="4"/>
  <c r="T875" i="4"/>
  <c r="S875" i="4"/>
  <c r="R875" i="4"/>
  <c r="Q875" i="4"/>
  <c r="V748" i="4"/>
  <c r="T748" i="4"/>
  <c r="S748" i="4"/>
  <c r="R748" i="4"/>
  <c r="Q748" i="4"/>
  <c r="V747" i="4"/>
  <c r="T747" i="4"/>
  <c r="S747" i="4"/>
  <c r="R747" i="4"/>
  <c r="Q747" i="4"/>
  <c r="V746" i="4"/>
  <c r="T746" i="4"/>
  <c r="S746" i="4"/>
  <c r="R746" i="4"/>
  <c r="Q746" i="4"/>
  <c r="V745" i="4"/>
  <c r="T745" i="4"/>
  <c r="S745" i="4"/>
  <c r="R745" i="4"/>
  <c r="Q745" i="4"/>
  <c r="V744" i="4"/>
  <c r="T744" i="4"/>
  <c r="S744" i="4"/>
  <c r="R744" i="4"/>
  <c r="Q744" i="4"/>
  <c r="V743" i="4"/>
  <c r="T743" i="4"/>
  <c r="S743" i="4"/>
  <c r="R743" i="4"/>
  <c r="Q743" i="4"/>
  <c r="V742" i="4"/>
  <c r="T742" i="4"/>
  <c r="S742" i="4"/>
  <c r="R742" i="4"/>
  <c r="Q742" i="4"/>
  <c r="V741" i="4"/>
  <c r="T741" i="4"/>
  <c r="S741" i="4"/>
  <c r="R741" i="4"/>
  <c r="Q741" i="4"/>
  <c r="V740" i="4"/>
  <c r="T740" i="4"/>
  <c r="S740" i="4"/>
  <c r="R740" i="4"/>
  <c r="Q740" i="4"/>
  <c r="V739" i="4"/>
  <c r="T739" i="4"/>
  <c r="S739" i="4"/>
  <c r="R739" i="4"/>
  <c r="Q739" i="4"/>
  <c r="V738" i="4"/>
  <c r="T738" i="4"/>
  <c r="S738" i="4"/>
  <c r="R738" i="4"/>
  <c r="Q738" i="4"/>
  <c r="V737" i="4"/>
  <c r="T737" i="4"/>
  <c r="S737" i="4"/>
  <c r="R737" i="4"/>
  <c r="Q737" i="4"/>
  <c r="V736" i="4"/>
  <c r="T736" i="4"/>
  <c r="S736" i="4"/>
  <c r="R736" i="4"/>
  <c r="Q736" i="4"/>
  <c r="V735" i="4"/>
  <c r="T735" i="4"/>
  <c r="S735" i="4"/>
  <c r="R735" i="4"/>
  <c r="Q735" i="4"/>
  <c r="V734" i="4"/>
  <c r="T734" i="4"/>
  <c r="S734" i="4"/>
  <c r="R734" i="4"/>
  <c r="Q734" i="4"/>
  <c r="V733" i="4"/>
  <c r="T733" i="4"/>
  <c r="S733" i="4"/>
  <c r="R733" i="4"/>
  <c r="Q733" i="4"/>
  <c r="V732" i="4"/>
  <c r="T732" i="4"/>
  <c r="S732" i="4"/>
  <c r="R732" i="4"/>
  <c r="Q732" i="4"/>
  <c r="V731" i="4"/>
  <c r="T731" i="4"/>
  <c r="S731" i="4"/>
  <c r="R731" i="4"/>
  <c r="Q731" i="4"/>
  <c r="V639" i="4"/>
  <c r="T639" i="4"/>
  <c r="S639" i="4"/>
  <c r="R639" i="4"/>
  <c r="Q639" i="4"/>
  <c r="V638" i="4"/>
  <c r="T638" i="4"/>
  <c r="S638" i="4"/>
  <c r="R638" i="4"/>
  <c r="Q638" i="4"/>
  <c r="V637" i="4"/>
  <c r="T637" i="4"/>
  <c r="S637" i="4"/>
  <c r="R637" i="4"/>
  <c r="Q637" i="4"/>
  <c r="V636" i="4"/>
  <c r="T636" i="4"/>
  <c r="S636" i="4"/>
  <c r="R636" i="4"/>
  <c r="Q636" i="4"/>
  <c r="V635" i="4"/>
  <c r="T635" i="4"/>
  <c r="S635" i="4"/>
  <c r="R635" i="4"/>
  <c r="Q635" i="4"/>
  <c r="V634" i="4"/>
  <c r="T634" i="4"/>
  <c r="S634" i="4"/>
  <c r="R634" i="4"/>
  <c r="Q634" i="4"/>
  <c r="V633" i="4"/>
  <c r="T633" i="4"/>
  <c r="S633" i="4"/>
  <c r="R633" i="4"/>
  <c r="Q633" i="4"/>
  <c r="V632" i="4"/>
  <c r="T632" i="4"/>
  <c r="S632" i="4"/>
  <c r="R632" i="4"/>
  <c r="Q632" i="4"/>
  <c r="V631" i="4"/>
  <c r="T631" i="4"/>
  <c r="S631" i="4"/>
  <c r="R631" i="4"/>
  <c r="Q631" i="4"/>
  <c r="V630" i="4"/>
  <c r="T630" i="4"/>
  <c r="S630" i="4"/>
  <c r="R630" i="4"/>
  <c r="Q630" i="4"/>
  <c r="V629" i="4"/>
  <c r="T629" i="4"/>
  <c r="S629" i="4"/>
  <c r="R629" i="4"/>
  <c r="Q629" i="4"/>
  <c r="V628" i="4"/>
  <c r="T628" i="4"/>
  <c r="S628" i="4"/>
  <c r="R628" i="4"/>
  <c r="Q628" i="4"/>
  <c r="V627" i="4"/>
  <c r="T627" i="4"/>
  <c r="S627" i="4"/>
  <c r="R627" i="4"/>
  <c r="Q627" i="4"/>
  <c r="V542" i="4"/>
  <c r="T542" i="4"/>
  <c r="S542" i="4"/>
  <c r="R542" i="4"/>
  <c r="Q542" i="4"/>
  <c r="V541" i="4"/>
  <c r="T541" i="4"/>
  <c r="S541" i="4"/>
  <c r="R541" i="4"/>
  <c r="Q541" i="4"/>
  <c r="V540" i="4"/>
  <c r="T540" i="4"/>
  <c r="S540" i="4"/>
  <c r="R540" i="4"/>
  <c r="Q540" i="4"/>
  <c r="V539" i="4"/>
  <c r="T539" i="4"/>
  <c r="S539" i="4"/>
  <c r="R539" i="4"/>
  <c r="Q539" i="4"/>
  <c r="V538" i="4"/>
  <c r="T538" i="4"/>
  <c r="S538" i="4"/>
  <c r="R538" i="4"/>
  <c r="Q538" i="4"/>
  <c r="V537" i="4"/>
  <c r="T537" i="4"/>
  <c r="S537" i="4"/>
  <c r="R537" i="4"/>
  <c r="Q537" i="4"/>
  <c r="V536" i="4"/>
  <c r="T536" i="4"/>
  <c r="S536" i="4"/>
  <c r="R536" i="4"/>
  <c r="Q536" i="4"/>
  <c r="V535" i="4"/>
  <c r="T535" i="4"/>
  <c r="S535" i="4"/>
  <c r="R535" i="4"/>
  <c r="Q535" i="4"/>
  <c r="V534" i="4"/>
  <c r="T534" i="4"/>
  <c r="S534" i="4"/>
  <c r="R534" i="4"/>
  <c r="Q534" i="4"/>
  <c r="V533" i="4"/>
  <c r="T533" i="4"/>
  <c r="S533" i="4"/>
  <c r="R533" i="4"/>
  <c r="Q533" i="4"/>
  <c r="V532" i="4"/>
  <c r="T532" i="4"/>
  <c r="S532" i="4"/>
  <c r="R532" i="4"/>
  <c r="Q532" i="4"/>
  <c r="V531" i="4"/>
  <c r="T531" i="4"/>
  <c r="S531" i="4"/>
  <c r="R531" i="4"/>
  <c r="Q531" i="4"/>
  <c r="V404" i="4"/>
  <c r="Q404" i="4"/>
  <c r="V403" i="4"/>
  <c r="Q403" i="4"/>
  <c r="V402" i="4"/>
  <c r="Q402" i="4"/>
  <c r="V401" i="4"/>
  <c r="Q401" i="4"/>
  <c r="V400" i="4"/>
  <c r="Q400" i="4"/>
  <c r="V399" i="4"/>
  <c r="Q399" i="4"/>
  <c r="V398" i="4"/>
  <c r="Q398" i="4"/>
  <c r="V397" i="4"/>
  <c r="Q397" i="4"/>
  <c r="V396" i="4"/>
  <c r="Q396" i="4"/>
  <c r="V395" i="4"/>
  <c r="Q395" i="4"/>
  <c r="V394" i="4"/>
  <c r="Q394" i="4"/>
  <c r="V393" i="4"/>
  <c r="Q393" i="4"/>
  <c r="V392" i="4"/>
  <c r="Q392" i="4"/>
  <c r="V391" i="4"/>
  <c r="Q391" i="4"/>
  <c r="V390" i="4"/>
  <c r="Q390" i="4"/>
  <c r="V389" i="4"/>
  <c r="Q389" i="4"/>
  <c r="V388" i="4"/>
  <c r="Q388" i="4"/>
  <c r="V387" i="4"/>
  <c r="Q387" i="4"/>
  <c r="V57" i="4"/>
  <c r="Q57" i="4"/>
  <c r="V56" i="4"/>
  <c r="Q56" i="4"/>
  <c r="V55" i="4"/>
  <c r="Q55" i="4"/>
  <c r="V54" i="4"/>
  <c r="Q54" i="4"/>
  <c r="V53" i="4"/>
  <c r="Q53" i="4"/>
  <c r="V52" i="4"/>
  <c r="Q52" i="4"/>
  <c r="V51" i="4"/>
  <c r="Q51" i="4"/>
  <c r="V50" i="4"/>
  <c r="Q50" i="4"/>
  <c r="V49" i="4"/>
  <c r="Q49" i="4"/>
  <c r="V48" i="4"/>
  <c r="Q48" i="4"/>
  <c r="V47" i="4"/>
  <c r="Q47" i="4"/>
  <c r="V46" i="4"/>
  <c r="Q46" i="4"/>
  <c r="V45" i="4"/>
  <c r="Q45" i="4"/>
  <c r="V44" i="4"/>
  <c r="Q44" i="4"/>
  <c r="V43" i="4"/>
  <c r="Q43" i="4"/>
  <c r="V42" i="4"/>
  <c r="Q42" i="4"/>
  <c r="V41" i="4"/>
  <c r="Q41" i="4"/>
  <c r="V40" i="4"/>
  <c r="Q40" i="4"/>
  <c r="V39" i="4"/>
  <c r="Q39" i="4"/>
  <c r="V38" i="4"/>
  <c r="Q38" i="4"/>
  <c r="V37" i="4"/>
  <c r="Q37" i="4"/>
  <c r="V36" i="4"/>
  <c r="Q36" i="4"/>
  <c r="V35" i="4"/>
  <c r="Q35" i="4"/>
  <c r="V34" i="4"/>
  <c r="Q34" i="4"/>
  <c r="V33" i="4"/>
  <c r="Q33" i="4"/>
  <c r="V32" i="4"/>
  <c r="Q32" i="4"/>
  <c r="V31" i="4"/>
  <c r="Q31" i="4"/>
  <c r="V30" i="4"/>
  <c r="Q30" i="4"/>
  <c r="V29" i="4"/>
  <c r="Q29" i="4"/>
  <c r="V28" i="4"/>
  <c r="Q28" i="4"/>
  <c r="V27" i="4"/>
  <c r="Q27" i="4"/>
  <c r="V26" i="4"/>
  <c r="Q26" i="4"/>
  <c r="V25" i="4"/>
  <c r="Q25" i="4"/>
  <c r="V24" i="4"/>
  <c r="Q24" i="4"/>
  <c r="V23" i="4"/>
  <c r="Q23" i="4"/>
  <c r="V22" i="4"/>
  <c r="Q22" i="4"/>
  <c r="V21" i="4"/>
  <c r="Q21" i="4"/>
  <c r="V20" i="4"/>
  <c r="Q20" i="4"/>
  <c r="V19" i="4"/>
  <c r="Q19" i="4"/>
  <c r="V18" i="4"/>
  <c r="Q18" i="4"/>
  <c r="V17" i="4"/>
  <c r="Q17" i="4"/>
  <c r="V16" i="4"/>
  <c r="Q16" i="4"/>
  <c r="V15" i="4"/>
  <c r="Q15" i="4"/>
  <c r="V14" i="4"/>
  <c r="Q14" i="4"/>
  <c r="V13" i="4"/>
  <c r="Q13" i="4"/>
  <c r="V12" i="4"/>
  <c r="Q12" i="4"/>
  <c r="V11" i="4"/>
  <c r="Q11" i="4"/>
  <c r="V10" i="4"/>
  <c r="Q10" i="4"/>
  <c r="D424" i="14" l="1"/>
  <c r="E395" i="14"/>
  <c r="D278" i="14"/>
  <c r="V278" i="14" s="1"/>
  <c r="F320" i="14"/>
  <c r="D320" i="14"/>
  <c r="V320" i="14" s="1"/>
  <c r="E320" i="14"/>
  <c r="V425" i="14"/>
  <c r="Q425" i="14"/>
  <c r="V424" i="14"/>
  <c r="Q424" i="14"/>
  <c r="V423" i="14"/>
  <c r="Q423" i="14"/>
  <c r="V422" i="14"/>
  <c r="Q422" i="14"/>
  <c r="V421" i="14"/>
  <c r="Q421" i="14"/>
  <c r="V420" i="14"/>
  <c r="Q420" i="14"/>
  <c r="V419" i="14"/>
  <c r="Q419" i="14"/>
  <c r="V418" i="14"/>
  <c r="Q418" i="14"/>
  <c r="V417" i="14"/>
  <c r="Q417" i="14"/>
  <c r="V416" i="14"/>
  <c r="Q416" i="14"/>
  <c r="V415" i="14"/>
  <c r="Q415" i="14"/>
  <c r="V414" i="14"/>
  <c r="Q414" i="14"/>
  <c r="V413" i="14"/>
  <c r="Q413" i="14"/>
  <c r="V412" i="14"/>
  <c r="Q412" i="14"/>
  <c r="V411" i="14"/>
  <c r="Q411" i="14"/>
  <c r="V410" i="14"/>
  <c r="Q410" i="14"/>
  <c r="V409" i="14"/>
  <c r="Q409" i="14"/>
  <c r="V408" i="14"/>
  <c r="Q408" i="14"/>
  <c r="V407" i="14"/>
  <c r="Q407" i="14"/>
  <c r="V406" i="14"/>
  <c r="Q406" i="14"/>
  <c r="V405" i="14"/>
  <c r="Q405" i="14"/>
  <c r="V404" i="14"/>
  <c r="Q404" i="14"/>
  <c r="V403" i="14"/>
  <c r="Q403" i="14"/>
  <c r="V402" i="14"/>
  <c r="Q402" i="14"/>
  <c r="V401" i="14"/>
  <c r="Q401" i="14"/>
  <c r="V400" i="14"/>
  <c r="Q400" i="14"/>
  <c r="V399" i="14"/>
  <c r="Q399" i="14"/>
  <c r="V398" i="14"/>
  <c r="Q398" i="14"/>
  <c r="V397" i="14"/>
  <c r="Q397" i="14"/>
  <c r="V396" i="14"/>
  <c r="Q396" i="14"/>
  <c r="V395" i="14"/>
  <c r="Q395" i="14"/>
  <c r="V394" i="14"/>
  <c r="Q394" i="14"/>
  <c r="V393" i="14"/>
  <c r="Q393" i="14"/>
  <c r="V392" i="14"/>
  <c r="Q392" i="14"/>
  <c r="V391" i="14"/>
  <c r="Q391" i="14"/>
  <c r="V390" i="14"/>
  <c r="Q390" i="14"/>
  <c r="V389" i="14"/>
  <c r="Q389" i="14"/>
  <c r="V388" i="14"/>
  <c r="Q388" i="14"/>
  <c r="V387" i="14"/>
  <c r="Q387" i="14"/>
  <c r="V386" i="14"/>
  <c r="Q386" i="14"/>
  <c r="V385" i="14"/>
  <c r="Q385" i="14"/>
  <c r="V384" i="14"/>
  <c r="Q384" i="14"/>
  <c r="V383" i="14"/>
  <c r="Q383" i="14"/>
  <c r="V382" i="14"/>
  <c r="Q382" i="14"/>
  <c r="V381" i="14"/>
  <c r="Q381" i="14"/>
  <c r="V380" i="14"/>
  <c r="Q380" i="14"/>
  <c r="V379" i="14"/>
  <c r="Q379" i="14"/>
  <c r="V378" i="14"/>
  <c r="Q378" i="14"/>
  <c r="V377" i="14"/>
  <c r="Q377" i="14"/>
  <c r="V376" i="14"/>
  <c r="Q376" i="14"/>
  <c r="V375" i="14"/>
  <c r="Q375" i="14"/>
  <c r="V374" i="14"/>
  <c r="Q374" i="14"/>
  <c r="V373" i="14"/>
  <c r="Q373" i="14"/>
  <c r="V372" i="14"/>
  <c r="Q372" i="14"/>
  <c r="V371" i="14"/>
  <c r="Q371" i="14"/>
  <c r="V370" i="14"/>
  <c r="Q370" i="14"/>
  <c r="V369" i="14"/>
  <c r="Q369" i="14"/>
  <c r="V368" i="14"/>
  <c r="Q368" i="14"/>
  <c r="V367" i="14"/>
  <c r="Q367" i="14"/>
  <c r="V366" i="14"/>
  <c r="Q366" i="14"/>
  <c r="V365" i="14"/>
  <c r="Q365" i="14"/>
  <c r="V364" i="14"/>
  <c r="Q364" i="14"/>
  <c r="V363" i="14"/>
  <c r="Q363" i="14"/>
  <c r="V362" i="14"/>
  <c r="Q362" i="14"/>
  <c r="V361" i="14"/>
  <c r="Q361" i="14"/>
  <c r="V360" i="14"/>
  <c r="Q360" i="14"/>
  <c r="V359" i="14"/>
  <c r="Q359" i="14"/>
  <c r="V358" i="14"/>
  <c r="Q358" i="14"/>
  <c r="V357" i="14"/>
  <c r="Q357" i="14"/>
  <c r="V356" i="14"/>
  <c r="Q356" i="14"/>
  <c r="V355" i="14"/>
  <c r="Q355" i="14"/>
  <c r="V354" i="14"/>
  <c r="Q354" i="14"/>
  <c r="V353" i="14"/>
  <c r="Q353" i="14"/>
  <c r="V352" i="14"/>
  <c r="Q352" i="14"/>
  <c r="V351" i="14"/>
  <c r="Q351" i="14"/>
  <c r="V350" i="14"/>
  <c r="Q350" i="14"/>
  <c r="V349" i="14"/>
  <c r="Q349" i="14"/>
  <c r="V348" i="14"/>
  <c r="Q348" i="14"/>
  <c r="V347" i="14"/>
  <c r="Q347" i="14"/>
  <c r="V346" i="14"/>
  <c r="Q346" i="14"/>
  <c r="V345" i="14"/>
  <c r="Q345" i="14"/>
  <c r="V344" i="14"/>
  <c r="Q344" i="14"/>
  <c r="V343" i="14"/>
  <c r="Q343" i="14"/>
  <c r="V342" i="14"/>
  <c r="Q342" i="14"/>
  <c r="V341" i="14"/>
  <c r="Q341" i="14"/>
  <c r="V340" i="14"/>
  <c r="Q340" i="14"/>
  <c r="V339" i="14"/>
  <c r="Q339" i="14"/>
  <c r="V338" i="14"/>
  <c r="Q338" i="14"/>
  <c r="V337" i="14"/>
  <c r="Q337" i="14"/>
  <c r="V336" i="14"/>
  <c r="Q336" i="14"/>
  <c r="V335" i="14"/>
  <c r="Q335" i="14"/>
  <c r="V334" i="14"/>
  <c r="Q334" i="14"/>
  <c r="V333" i="14"/>
  <c r="Q333" i="14"/>
  <c r="V332" i="14"/>
  <c r="Q332" i="14"/>
  <c r="V331" i="14"/>
  <c r="Q331" i="14"/>
  <c r="V330" i="14"/>
  <c r="Q330" i="14"/>
  <c r="V329" i="14"/>
  <c r="Q329" i="14"/>
  <c r="V328" i="14"/>
  <c r="Q328" i="14"/>
  <c r="V327" i="14"/>
  <c r="Q327" i="14"/>
  <c r="V326" i="14"/>
  <c r="Q326" i="14"/>
  <c r="V325" i="14"/>
  <c r="Q325" i="14"/>
  <c r="V324" i="14"/>
  <c r="Q324" i="14"/>
  <c r="V323" i="14"/>
  <c r="Q323" i="14"/>
  <c r="V322" i="14"/>
  <c r="Q322" i="14"/>
  <c r="V321" i="14"/>
  <c r="Q321" i="14"/>
  <c r="Q320" i="14"/>
  <c r="V319" i="14"/>
  <c r="Q319" i="14"/>
  <c r="V318" i="14"/>
  <c r="Q318" i="14"/>
  <c r="V317" i="14"/>
  <c r="Q317" i="14"/>
  <c r="V316" i="14"/>
  <c r="Q316" i="14"/>
  <c r="V315" i="14"/>
  <c r="Q315" i="14"/>
  <c r="V314" i="14"/>
  <c r="Q314" i="14"/>
  <c r="V313" i="14"/>
  <c r="Q313" i="14"/>
  <c r="V312" i="14"/>
  <c r="Q312" i="14"/>
  <c r="V311" i="14"/>
  <c r="Q311" i="14"/>
  <c r="V310" i="14"/>
  <c r="Q310" i="14"/>
  <c r="V309" i="14"/>
  <c r="Q309" i="14"/>
  <c r="V308" i="14"/>
  <c r="Q308" i="14"/>
  <c r="V307" i="14"/>
  <c r="Q307" i="14"/>
  <c r="V306" i="14"/>
  <c r="Q306" i="14"/>
  <c r="V305" i="14"/>
  <c r="Q305" i="14"/>
  <c r="V304" i="14"/>
  <c r="Q304" i="14"/>
  <c r="V303" i="14"/>
  <c r="Q303" i="14"/>
  <c r="V302" i="14"/>
  <c r="Q302" i="14"/>
  <c r="V301" i="14"/>
  <c r="Q301" i="14"/>
  <c r="V300" i="14"/>
  <c r="Q300" i="14"/>
  <c r="V299" i="14"/>
  <c r="Q299" i="14"/>
  <c r="V298" i="14"/>
  <c r="Q298" i="14"/>
  <c r="V297" i="14"/>
  <c r="Q297" i="14"/>
  <c r="V296" i="14"/>
  <c r="Q296" i="14"/>
  <c r="V295" i="14"/>
  <c r="Q295" i="14"/>
  <c r="V294" i="14"/>
  <c r="Q294" i="14"/>
  <c r="V293" i="14"/>
  <c r="Q293" i="14"/>
  <c r="V292" i="14"/>
  <c r="Q292" i="14"/>
  <c r="V291" i="14"/>
  <c r="Q291" i="14"/>
  <c r="V290" i="14"/>
  <c r="Q290" i="14"/>
  <c r="V289" i="14"/>
  <c r="Q289" i="14"/>
  <c r="V288" i="14"/>
  <c r="Q288" i="14"/>
  <c r="V287" i="14"/>
  <c r="Q287" i="14"/>
  <c r="V286" i="14"/>
  <c r="Q286" i="14"/>
  <c r="V285" i="14"/>
  <c r="Q285" i="14"/>
  <c r="V284" i="14"/>
  <c r="Q284" i="14"/>
  <c r="V283" i="14"/>
  <c r="Q283" i="14"/>
  <c r="V282" i="14"/>
  <c r="Q282" i="14"/>
  <c r="V281" i="14"/>
  <c r="Q281" i="14"/>
  <c r="V280" i="14"/>
  <c r="Q280" i="14"/>
  <c r="V279" i="14"/>
  <c r="Q279" i="14"/>
  <c r="Q278" i="14"/>
  <c r="V277" i="14"/>
  <c r="Q277" i="14"/>
  <c r="V276" i="14"/>
  <c r="Q276" i="14"/>
  <c r="V275" i="14"/>
  <c r="Q275" i="14"/>
  <c r="V274" i="14"/>
  <c r="Q274" i="14"/>
  <c r="V273" i="14"/>
  <c r="Q273" i="14"/>
  <c r="V272" i="14"/>
  <c r="Q272" i="14"/>
  <c r="V271" i="14"/>
  <c r="Q271" i="14"/>
  <c r="V270" i="14"/>
  <c r="Q270" i="14"/>
  <c r="V269" i="14"/>
  <c r="Q269" i="14"/>
  <c r="V268" i="14"/>
  <c r="Q268" i="14"/>
  <c r="V267" i="14"/>
  <c r="Q267" i="14"/>
  <c r="V266" i="14"/>
  <c r="Q266" i="14"/>
  <c r="V265" i="14"/>
  <c r="Q265" i="14"/>
  <c r="V264" i="14"/>
  <c r="Q264" i="14"/>
  <c r="V263" i="14"/>
  <c r="Q263" i="14"/>
  <c r="V262" i="14"/>
  <c r="Q262" i="14"/>
  <c r="V261" i="14"/>
  <c r="Q261" i="14"/>
  <c r="V260" i="14"/>
  <c r="Q260" i="14"/>
  <c r="V259" i="14"/>
  <c r="Q259" i="14"/>
  <c r="V258" i="14"/>
  <c r="Q258" i="14"/>
  <c r="V257" i="14"/>
  <c r="Q257" i="14"/>
  <c r="V256" i="14"/>
  <c r="Q256" i="14"/>
  <c r="V255" i="14"/>
  <c r="Q255" i="14"/>
  <c r="V254" i="14"/>
  <c r="Q254" i="14"/>
  <c r="V253" i="14"/>
  <c r="Q253" i="14"/>
  <c r="V252" i="14"/>
  <c r="Q252" i="14"/>
  <c r="V251" i="14"/>
  <c r="Q251" i="14"/>
  <c r="V250" i="14"/>
  <c r="Q250" i="14"/>
  <c r="V249" i="14"/>
  <c r="Q249" i="14"/>
  <c r="V248" i="14"/>
  <c r="Q248" i="14"/>
  <c r="V247" i="14"/>
  <c r="Q247" i="14"/>
  <c r="V246" i="14"/>
  <c r="Q246" i="14"/>
  <c r="V245" i="14"/>
  <c r="Q245" i="14"/>
  <c r="V244" i="14"/>
  <c r="Q244" i="14"/>
  <c r="V243" i="14"/>
  <c r="Q243" i="14"/>
  <c r="V242" i="14"/>
  <c r="Q242" i="14"/>
  <c r="V241" i="14"/>
  <c r="Q241" i="14"/>
  <c r="V240" i="14"/>
  <c r="Q240" i="14"/>
  <c r="V239" i="14"/>
  <c r="Q239" i="14"/>
  <c r="V238" i="14"/>
  <c r="Q238" i="14"/>
  <c r="V237" i="14"/>
  <c r="Q237" i="14"/>
  <c r="V236" i="14"/>
  <c r="Q236" i="14"/>
  <c r="V235" i="14"/>
  <c r="Q235" i="14"/>
  <c r="V234" i="14"/>
  <c r="Q234" i="14"/>
  <c r="V233" i="14"/>
  <c r="Q233" i="14"/>
  <c r="V232" i="14"/>
  <c r="Q232" i="14"/>
  <c r="V231" i="14"/>
  <c r="Q231" i="14"/>
  <c r="V230" i="14"/>
  <c r="Q230" i="14"/>
  <c r="V229" i="14"/>
  <c r="Q229" i="14"/>
  <c r="V228" i="14"/>
  <c r="Q228" i="14"/>
  <c r="V227" i="14"/>
  <c r="Q227" i="14"/>
  <c r="V226" i="14"/>
  <c r="Q226" i="14"/>
  <c r="V225" i="14"/>
  <c r="Q225" i="14"/>
  <c r="V224" i="14"/>
  <c r="Q224" i="14"/>
  <c r="V223" i="14"/>
  <c r="Q223" i="14"/>
  <c r="V222" i="14"/>
  <c r="Q222" i="14"/>
  <c r="V221" i="14"/>
  <c r="Q221" i="14"/>
  <c r="V220" i="14"/>
  <c r="Q220" i="14"/>
  <c r="V219" i="14"/>
  <c r="Q219" i="14"/>
  <c r="V218" i="14"/>
  <c r="Q218" i="14"/>
  <c r="V217" i="14"/>
  <c r="Q217" i="14"/>
  <c r="V216" i="14"/>
  <c r="Q216" i="14"/>
  <c r="V215" i="14"/>
  <c r="Q215" i="14"/>
  <c r="V214" i="14"/>
  <c r="Q214" i="14"/>
  <c r="V213" i="14"/>
  <c r="Q213" i="14"/>
  <c r="V212" i="14"/>
  <c r="Q212" i="14"/>
  <c r="V211" i="14"/>
  <c r="Q211" i="14"/>
  <c r="V210" i="14"/>
  <c r="Q210" i="14"/>
  <c r="V209" i="14"/>
  <c r="Q209" i="14"/>
  <c r="V208" i="14"/>
  <c r="Q208" i="14"/>
  <c r="V207" i="14"/>
  <c r="Q207" i="14"/>
  <c r="V206" i="14"/>
  <c r="Q206" i="14"/>
  <c r="V205" i="14"/>
  <c r="Q205" i="14"/>
  <c r="V204" i="14"/>
  <c r="Q204" i="14"/>
  <c r="V203" i="14"/>
  <c r="Q203" i="14"/>
  <c r="V202" i="14"/>
  <c r="Q202" i="14"/>
  <c r="V201" i="14"/>
  <c r="Q201" i="14"/>
  <c r="V200" i="14"/>
  <c r="Q200" i="14"/>
  <c r="Q199" i="14"/>
  <c r="V199" i="14"/>
  <c r="V198" i="14"/>
  <c r="Q198" i="14"/>
  <c r="V197" i="14"/>
  <c r="Q197" i="14"/>
  <c r="V196" i="14"/>
  <c r="Q196" i="14"/>
  <c r="V195" i="14"/>
  <c r="Q195" i="14"/>
  <c r="V194" i="14"/>
  <c r="Q194" i="14"/>
  <c r="V193" i="14"/>
  <c r="Q193" i="14"/>
  <c r="V192" i="14"/>
  <c r="Q192" i="14"/>
  <c r="V191" i="14"/>
  <c r="Q191" i="14"/>
  <c r="V190" i="14"/>
  <c r="Q190" i="14"/>
  <c r="V189" i="14"/>
  <c r="Q189" i="14"/>
  <c r="V188" i="14"/>
  <c r="Q188" i="14"/>
  <c r="V187" i="14"/>
  <c r="Q187" i="14"/>
  <c r="V186" i="14"/>
  <c r="Q186" i="14"/>
  <c r="V185" i="14"/>
  <c r="Q185" i="14"/>
  <c r="V184" i="14"/>
  <c r="Q184" i="14"/>
  <c r="V183" i="14"/>
  <c r="Q183" i="14"/>
  <c r="V182" i="14"/>
  <c r="Q182" i="14"/>
  <c r="V181" i="14"/>
  <c r="Q181" i="14"/>
  <c r="V180" i="14"/>
  <c r="Q180" i="14"/>
  <c r="V179" i="14"/>
  <c r="Q179" i="14"/>
  <c r="V178" i="14"/>
  <c r="Q178" i="14"/>
  <c r="V177" i="14"/>
  <c r="Q177" i="14"/>
  <c r="V176" i="14"/>
  <c r="Q176" i="14"/>
  <c r="V175" i="14"/>
  <c r="Q175" i="14"/>
  <c r="V174" i="14"/>
  <c r="Q174" i="14"/>
  <c r="V173" i="14"/>
  <c r="Q173" i="14"/>
  <c r="V172" i="14"/>
  <c r="Q172" i="14"/>
  <c r="V171" i="14"/>
  <c r="Q171" i="14"/>
  <c r="V170" i="14"/>
  <c r="Q170" i="14"/>
  <c r="V169" i="14"/>
  <c r="Q169" i="14"/>
  <c r="V168" i="14"/>
  <c r="Q168" i="14"/>
  <c r="V167" i="14"/>
  <c r="Q167" i="14"/>
  <c r="V166" i="14"/>
  <c r="Q166" i="14"/>
  <c r="V165" i="14"/>
  <c r="Q165" i="14"/>
  <c r="V164" i="14"/>
  <c r="Q164" i="14"/>
  <c r="V163" i="14"/>
  <c r="Q163" i="14"/>
  <c r="V162" i="14"/>
  <c r="Q162" i="14"/>
  <c r="V161" i="14"/>
  <c r="Q161" i="14"/>
  <c r="V160" i="14"/>
  <c r="Q160" i="14"/>
  <c r="V159" i="14"/>
  <c r="Q159" i="14"/>
  <c r="V158" i="14"/>
  <c r="Q158" i="14"/>
  <c r="V157" i="14"/>
  <c r="Q157" i="14"/>
  <c r="V156" i="14"/>
  <c r="Q156" i="14"/>
  <c r="V155" i="14"/>
  <c r="Q155" i="14"/>
  <c r="V154" i="14"/>
  <c r="Q154" i="14"/>
  <c r="V153" i="14"/>
  <c r="Q153" i="14"/>
  <c r="V152" i="14"/>
  <c r="Q152" i="14"/>
  <c r="V151" i="14"/>
  <c r="Q151" i="14"/>
  <c r="V150" i="14"/>
  <c r="Q150" i="14"/>
  <c r="V149" i="14"/>
  <c r="Q149" i="14"/>
  <c r="V148" i="14"/>
  <c r="Q148" i="14"/>
  <c r="V147" i="14"/>
  <c r="Q147" i="14"/>
  <c r="V146" i="14"/>
  <c r="Q146" i="14"/>
  <c r="V145" i="14"/>
  <c r="Q145" i="14"/>
  <c r="V144" i="14"/>
  <c r="Q144" i="14"/>
  <c r="V143" i="14"/>
  <c r="Q143" i="14"/>
  <c r="V142" i="14"/>
  <c r="Q142" i="14"/>
  <c r="V141" i="14"/>
  <c r="Q141" i="14"/>
  <c r="V140" i="14"/>
  <c r="Q140" i="14"/>
  <c r="V139" i="14"/>
  <c r="Q139" i="14"/>
  <c r="V138" i="14"/>
  <c r="Q138" i="14"/>
  <c r="V137" i="14"/>
  <c r="Q137" i="14"/>
  <c r="V136" i="14"/>
  <c r="Q136" i="14"/>
  <c r="V135" i="14"/>
  <c r="Q135" i="14"/>
  <c r="V134" i="14"/>
  <c r="Q134" i="14"/>
  <c r="V133" i="14"/>
  <c r="Q133" i="14"/>
  <c r="V132" i="14"/>
  <c r="Q132" i="14"/>
  <c r="V131" i="14"/>
  <c r="Q131" i="14"/>
  <c r="V130" i="14"/>
  <c r="Q130" i="14"/>
  <c r="V129" i="14"/>
  <c r="Q129" i="14"/>
  <c r="V128" i="14"/>
  <c r="Q128" i="14"/>
  <c r="V127" i="14"/>
  <c r="Q127" i="14"/>
  <c r="V126" i="14"/>
  <c r="Q126" i="14"/>
  <c r="V125" i="14"/>
  <c r="Q125" i="14"/>
  <c r="V124" i="14"/>
  <c r="Q124" i="14"/>
  <c r="V123" i="14"/>
  <c r="Q123" i="14"/>
  <c r="V122" i="14"/>
  <c r="Q122" i="14"/>
  <c r="V121" i="14"/>
  <c r="Q121" i="14"/>
  <c r="V120" i="14"/>
  <c r="Q120" i="14"/>
  <c r="V119" i="14"/>
  <c r="Q119" i="14"/>
  <c r="V118" i="14"/>
  <c r="Q118" i="14"/>
  <c r="V117" i="14"/>
  <c r="Q117" i="14"/>
  <c r="V116" i="14"/>
  <c r="Q116" i="14"/>
  <c r="V115" i="14"/>
  <c r="Q115" i="14"/>
  <c r="V114" i="14"/>
  <c r="Q114" i="14"/>
  <c r="V113" i="14"/>
  <c r="Q113" i="14"/>
  <c r="V112" i="14"/>
  <c r="Q112" i="14"/>
  <c r="V111" i="14"/>
  <c r="Q111" i="14"/>
  <c r="V110" i="14"/>
  <c r="Q110" i="14"/>
  <c r="V109" i="14"/>
  <c r="Q109" i="14"/>
  <c r="V108" i="14"/>
  <c r="Q108" i="14"/>
  <c r="V107" i="14"/>
  <c r="Q107" i="14"/>
  <c r="V106" i="14"/>
  <c r="Q106" i="14"/>
  <c r="V105" i="14"/>
  <c r="Q105" i="14"/>
  <c r="V104" i="14"/>
  <c r="Q104" i="14"/>
  <c r="V103" i="14"/>
  <c r="Q103" i="14"/>
  <c r="V102" i="14"/>
  <c r="Q102" i="14"/>
  <c r="V101" i="14"/>
  <c r="Q101" i="14"/>
  <c r="V100" i="14"/>
  <c r="Q100" i="14"/>
  <c r="V99" i="14"/>
  <c r="Q99" i="14"/>
  <c r="V98" i="14"/>
  <c r="Q98" i="14"/>
  <c r="V97" i="14"/>
  <c r="Q97" i="14"/>
  <c r="V96" i="14"/>
  <c r="Q96" i="14"/>
  <c r="V95" i="14"/>
  <c r="Q95" i="14"/>
  <c r="V94" i="14"/>
  <c r="Q94" i="14"/>
  <c r="V93" i="14"/>
  <c r="Q93" i="14"/>
  <c r="V92" i="14"/>
  <c r="Q92" i="14"/>
  <c r="V91" i="14"/>
  <c r="Q91" i="14"/>
  <c r="V90" i="14"/>
  <c r="Q90" i="14"/>
  <c r="V89" i="14"/>
  <c r="Q89" i="14"/>
  <c r="V88" i="14"/>
  <c r="Q88" i="14"/>
  <c r="V87" i="14"/>
  <c r="Q87" i="14"/>
  <c r="V86" i="14"/>
  <c r="Q86" i="14"/>
  <c r="V85" i="14"/>
  <c r="Q85" i="14"/>
  <c r="V84" i="14"/>
  <c r="Q84" i="14"/>
  <c r="V83" i="14"/>
  <c r="Q83" i="14"/>
  <c r="V82" i="14"/>
  <c r="Q82" i="14"/>
  <c r="V81" i="14"/>
  <c r="Q81" i="14"/>
  <c r="V80" i="14"/>
  <c r="Q80" i="14"/>
  <c r="V79" i="14"/>
  <c r="Q79" i="14"/>
  <c r="V78" i="14"/>
  <c r="Q78" i="14"/>
  <c r="V77" i="14"/>
  <c r="Q77" i="14"/>
  <c r="V76" i="14"/>
  <c r="Q76" i="14"/>
  <c r="V75" i="14"/>
  <c r="Q75" i="14"/>
  <c r="V74" i="14"/>
  <c r="Q74" i="14"/>
  <c r="V73" i="14"/>
  <c r="Q73" i="14"/>
  <c r="V72" i="14"/>
  <c r="Q72" i="14"/>
  <c r="V71" i="14"/>
  <c r="Q71" i="14"/>
  <c r="V70" i="14"/>
  <c r="Q70" i="14"/>
  <c r="V69" i="14"/>
  <c r="Q69" i="14"/>
  <c r="V68" i="14"/>
  <c r="Q68" i="14"/>
  <c r="V67" i="14"/>
  <c r="Q67" i="14"/>
  <c r="V66" i="14"/>
  <c r="Q66" i="14"/>
  <c r="V65" i="14"/>
  <c r="Q65" i="14"/>
  <c r="V64" i="14"/>
  <c r="Q64" i="14"/>
  <c r="V63" i="14"/>
  <c r="Q63" i="14"/>
  <c r="V62" i="14"/>
  <c r="Q62" i="14"/>
  <c r="V61" i="14"/>
  <c r="Q61" i="14"/>
  <c r="V60" i="14"/>
  <c r="Q60" i="14"/>
  <c r="V59" i="14"/>
  <c r="Q59" i="14"/>
  <c r="V58" i="14"/>
  <c r="Q58" i="14"/>
  <c r="V57" i="14"/>
  <c r="Q57" i="14"/>
  <c r="V56" i="14"/>
  <c r="Q56" i="14"/>
  <c r="V55" i="14"/>
  <c r="Q55" i="14"/>
  <c r="V54" i="14"/>
  <c r="Q54" i="14"/>
  <c r="V53" i="14"/>
  <c r="Q53" i="14"/>
  <c r="V52" i="14"/>
  <c r="Q52" i="14"/>
  <c r="V51" i="14"/>
  <c r="Q51" i="14"/>
  <c r="V50" i="14"/>
  <c r="Q50" i="14"/>
  <c r="V49" i="14"/>
  <c r="Q49" i="14"/>
  <c r="V48" i="14"/>
  <c r="Q48" i="14"/>
  <c r="V47" i="14"/>
  <c r="Q47" i="14"/>
  <c r="V46" i="14"/>
  <c r="Q46" i="14"/>
  <c r="V45" i="14"/>
  <c r="Q45" i="14"/>
  <c r="V44" i="14"/>
  <c r="Q44" i="14"/>
  <c r="V43" i="14"/>
  <c r="Q43" i="14"/>
  <c r="V42" i="14"/>
  <c r="Q42" i="14"/>
  <c r="V41" i="14"/>
  <c r="Q41" i="14"/>
  <c r="V40" i="14"/>
  <c r="Q40" i="14"/>
  <c r="V39" i="14"/>
  <c r="Q39" i="14"/>
  <c r="V38" i="14"/>
  <c r="Q38" i="14"/>
  <c r="V37" i="14"/>
  <c r="Q37" i="14"/>
  <c r="V36" i="14"/>
  <c r="Q36" i="14"/>
  <c r="V35" i="14"/>
  <c r="Q35" i="14"/>
  <c r="V34" i="14"/>
  <c r="Q34" i="14"/>
  <c r="V33" i="14"/>
  <c r="Q33" i="14"/>
  <c r="V32" i="14"/>
  <c r="Q32" i="14"/>
  <c r="V31" i="14"/>
  <c r="Q31" i="14"/>
  <c r="V30" i="14"/>
  <c r="Q30" i="14"/>
  <c r="V29" i="14"/>
  <c r="Q29" i="14"/>
  <c r="V28" i="14"/>
  <c r="Q28" i="14"/>
  <c r="V27" i="14"/>
  <c r="Q27" i="14"/>
  <c r="V26" i="14"/>
  <c r="Q26" i="14"/>
  <c r="V25" i="14"/>
  <c r="Q25" i="14"/>
  <c r="V24" i="14"/>
  <c r="Q24" i="14"/>
  <c r="V23" i="14"/>
  <c r="Q23" i="14"/>
  <c r="V22" i="14"/>
  <c r="Q22" i="14"/>
  <c r="V21" i="14"/>
  <c r="Q21" i="14"/>
  <c r="V20" i="14"/>
  <c r="Q20" i="14"/>
  <c r="V19" i="14"/>
  <c r="Q19" i="14"/>
  <c r="V18" i="14"/>
  <c r="Q18" i="14"/>
  <c r="V17" i="14"/>
  <c r="Q17" i="14"/>
  <c r="V16" i="14"/>
  <c r="Q16" i="14"/>
  <c r="V15" i="14"/>
  <c r="Q15" i="14"/>
  <c r="V14" i="14"/>
  <c r="Q14" i="14"/>
  <c r="V13" i="14"/>
  <c r="Q13" i="14"/>
  <c r="V12" i="14"/>
  <c r="Q12" i="14"/>
  <c r="V11" i="14"/>
  <c r="Q11" i="14"/>
  <c r="V10" i="14"/>
  <c r="Q10" i="14"/>
  <c r="V9" i="14"/>
  <c r="Q9" i="14"/>
  <c r="V8" i="14"/>
  <c r="Q8" i="14"/>
  <c r="V7" i="14"/>
  <c r="Q7" i="14"/>
  <c r="V6" i="14"/>
  <c r="Q6" i="14"/>
  <c r="V5" i="14"/>
  <c r="Q5" i="14"/>
  <c r="V4" i="14"/>
  <c r="Q4" i="14"/>
  <c r="V3" i="14"/>
  <c r="Q3" i="14"/>
  <c r="V2" i="14"/>
  <c r="Q2" i="14"/>
  <c r="V3364" i="4" l="1"/>
  <c r="T3364" i="4"/>
  <c r="S3364" i="4"/>
  <c r="R3364" i="4"/>
  <c r="Q3364" i="4"/>
  <c r="V3363" i="4"/>
  <c r="T3363" i="4"/>
  <c r="S3363" i="4"/>
  <c r="R3363" i="4"/>
  <c r="Q3363" i="4"/>
  <c r="V3362" i="4"/>
  <c r="T3362" i="4"/>
  <c r="S3362" i="4"/>
  <c r="R3362" i="4"/>
  <c r="Q3362" i="4"/>
  <c r="D3362" i="4"/>
  <c r="V3361" i="4"/>
  <c r="T3361" i="4"/>
  <c r="S3361" i="4"/>
  <c r="R3361" i="4"/>
  <c r="Q3361" i="4"/>
  <c r="V3360" i="4"/>
  <c r="T3360" i="4"/>
  <c r="S3360" i="4"/>
  <c r="R3360" i="4"/>
  <c r="Q3360" i="4"/>
  <c r="V3264" i="4"/>
  <c r="T3264" i="4"/>
  <c r="S3264" i="4"/>
  <c r="R3264" i="4"/>
  <c r="Q3264" i="4"/>
  <c r="V3263" i="4"/>
  <c r="T3263" i="4"/>
  <c r="S3263" i="4"/>
  <c r="R3263" i="4"/>
  <c r="Q3263" i="4"/>
  <c r="V3262" i="4"/>
  <c r="T3262" i="4"/>
  <c r="S3262" i="4"/>
  <c r="R3262" i="4"/>
  <c r="Q3262" i="4"/>
  <c r="V3261" i="4"/>
  <c r="T3261" i="4"/>
  <c r="S3261" i="4"/>
  <c r="R3261" i="4"/>
  <c r="Q3261" i="4"/>
  <c r="V3260" i="4"/>
  <c r="T3260" i="4"/>
  <c r="S3260" i="4"/>
  <c r="R3260" i="4"/>
  <c r="Q3260" i="4"/>
  <c r="V3259" i="4"/>
  <c r="T3259" i="4"/>
  <c r="S3259" i="4"/>
  <c r="R3259" i="4"/>
  <c r="Q3259" i="4"/>
  <c r="V3258" i="4"/>
  <c r="T3258" i="4"/>
  <c r="S3258" i="4"/>
  <c r="R3258" i="4"/>
  <c r="Q3258" i="4"/>
  <c r="V3257" i="4"/>
  <c r="T3257" i="4"/>
  <c r="S3257" i="4"/>
  <c r="R3257" i="4"/>
  <c r="Q3257" i="4"/>
  <c r="V3256" i="4"/>
  <c r="T3256" i="4"/>
  <c r="S3256" i="4"/>
  <c r="R3256" i="4"/>
  <c r="Q3256" i="4"/>
  <c r="V3255" i="4"/>
  <c r="T3255" i="4"/>
  <c r="S3255" i="4"/>
  <c r="R3255" i="4"/>
  <c r="Q3255" i="4"/>
  <c r="V3254" i="4"/>
  <c r="T3254" i="4"/>
  <c r="S3254" i="4"/>
  <c r="R3254" i="4"/>
  <c r="Q3254" i="4"/>
  <c r="V3253" i="4"/>
  <c r="T3253" i="4"/>
  <c r="S3253" i="4"/>
  <c r="R3253" i="4"/>
  <c r="Q3253" i="4"/>
  <c r="V3252" i="4"/>
  <c r="T3252" i="4"/>
  <c r="S3252" i="4"/>
  <c r="R3252" i="4"/>
  <c r="Q3252" i="4"/>
  <c r="V3251" i="4"/>
  <c r="T3251" i="4"/>
  <c r="S3251" i="4"/>
  <c r="R3251" i="4"/>
  <c r="Q3251" i="4"/>
  <c r="V3250" i="4"/>
  <c r="T3250" i="4"/>
  <c r="S3250" i="4"/>
  <c r="R3250" i="4"/>
  <c r="Q3250" i="4"/>
  <c r="V3150" i="4"/>
  <c r="T3150" i="4"/>
  <c r="S3150" i="4"/>
  <c r="R3150" i="4"/>
  <c r="Q3150" i="4"/>
  <c r="V3149" i="4"/>
  <c r="T3149" i="4"/>
  <c r="S3149" i="4"/>
  <c r="R3149" i="4"/>
  <c r="Q3149" i="4"/>
  <c r="V3148" i="4"/>
  <c r="T3148" i="4"/>
  <c r="S3148" i="4"/>
  <c r="R3148" i="4"/>
  <c r="Q3148" i="4"/>
  <c r="V3147" i="4"/>
  <c r="T3147" i="4"/>
  <c r="S3147" i="4"/>
  <c r="R3147" i="4"/>
  <c r="Q3147" i="4"/>
  <c r="V3146" i="4"/>
  <c r="T3146" i="4"/>
  <c r="S3146" i="4"/>
  <c r="R3146" i="4"/>
  <c r="Q3146" i="4"/>
  <c r="V3145" i="4"/>
  <c r="T3145" i="4"/>
  <c r="S3145" i="4"/>
  <c r="R3145" i="4"/>
  <c r="Q3145" i="4"/>
  <c r="V3144" i="4"/>
  <c r="T3144" i="4"/>
  <c r="S3144" i="4"/>
  <c r="R3144" i="4"/>
  <c r="Q3144" i="4"/>
  <c r="V3143" i="4"/>
  <c r="T3143" i="4"/>
  <c r="S3143" i="4"/>
  <c r="R3143" i="4"/>
  <c r="Q3143" i="4"/>
  <c r="V3142" i="4"/>
  <c r="T3142" i="4"/>
  <c r="S3142" i="4"/>
  <c r="R3142" i="4"/>
  <c r="Q3142" i="4"/>
  <c r="V3141" i="4"/>
  <c r="T3141" i="4"/>
  <c r="S3141" i="4"/>
  <c r="R3141" i="4"/>
  <c r="Q3141" i="4"/>
  <c r="V3140" i="4"/>
  <c r="T3140" i="4"/>
  <c r="S3140" i="4"/>
  <c r="R3140" i="4"/>
  <c r="Q3140" i="4"/>
  <c r="E3140" i="4"/>
  <c r="V3139" i="4"/>
  <c r="T3139" i="4"/>
  <c r="S3139" i="4"/>
  <c r="R3139" i="4"/>
  <c r="Q3139" i="4"/>
  <c r="V3138" i="4"/>
  <c r="T3138" i="4"/>
  <c r="S3138" i="4"/>
  <c r="R3138" i="4"/>
  <c r="Q3138" i="4"/>
  <c r="V3137" i="4"/>
  <c r="T3137" i="4"/>
  <c r="S3137" i="4"/>
  <c r="R3137" i="4"/>
  <c r="Q3137" i="4"/>
  <c r="V3110" i="4"/>
  <c r="T3110" i="4"/>
  <c r="S3110" i="4"/>
  <c r="R3110" i="4"/>
  <c r="Q3110" i="4"/>
  <c r="V3109" i="4"/>
  <c r="T3109" i="4"/>
  <c r="S3109" i="4"/>
  <c r="R3109" i="4"/>
  <c r="Q3109" i="4"/>
  <c r="V3034" i="4"/>
  <c r="T3034" i="4"/>
  <c r="S3034" i="4"/>
  <c r="R3034" i="4"/>
  <c r="Q3034" i="4"/>
  <c r="V3033" i="4"/>
  <c r="T3033" i="4"/>
  <c r="S3033" i="4"/>
  <c r="R3033" i="4"/>
  <c r="Q3033" i="4"/>
  <c r="V3032" i="4"/>
  <c r="T3032" i="4"/>
  <c r="S3032" i="4"/>
  <c r="R3032" i="4"/>
  <c r="Q3032" i="4"/>
  <c r="V3031" i="4"/>
  <c r="T3031" i="4"/>
  <c r="S3031" i="4"/>
  <c r="R3031" i="4"/>
  <c r="Q3031" i="4"/>
  <c r="V3030" i="4"/>
  <c r="T3030" i="4"/>
  <c r="S3030" i="4"/>
  <c r="R3030" i="4"/>
  <c r="Q3030" i="4"/>
  <c r="V3029" i="4"/>
  <c r="T3029" i="4"/>
  <c r="S3029" i="4"/>
  <c r="R3029" i="4"/>
  <c r="Q3029" i="4"/>
  <c r="V3028" i="4"/>
  <c r="T3028" i="4"/>
  <c r="S3028" i="4"/>
  <c r="R3028" i="4"/>
  <c r="Q3028" i="4"/>
  <c r="V3027" i="4"/>
  <c r="T3027" i="4"/>
  <c r="S3027" i="4"/>
  <c r="R3027" i="4"/>
  <c r="Q3027" i="4"/>
  <c r="V3026" i="4"/>
  <c r="T3026" i="4"/>
  <c r="S3026" i="4"/>
  <c r="R3026" i="4"/>
  <c r="Q3026" i="4"/>
  <c r="V3025" i="4"/>
  <c r="T3025" i="4"/>
  <c r="S3025" i="4"/>
  <c r="R3025" i="4"/>
  <c r="Q3025" i="4"/>
  <c r="V3024" i="4"/>
  <c r="T3024" i="4"/>
  <c r="S3024" i="4"/>
  <c r="R3024" i="4"/>
  <c r="Q3024" i="4"/>
  <c r="V3023" i="4"/>
  <c r="T3023" i="4"/>
  <c r="S3023" i="4"/>
  <c r="R3023" i="4"/>
  <c r="Q3023" i="4"/>
  <c r="V2788" i="4"/>
  <c r="T2788" i="4"/>
  <c r="S2788" i="4"/>
  <c r="R2788" i="4"/>
  <c r="Q2788" i="4"/>
  <c r="V2787" i="4"/>
  <c r="T2787" i="4"/>
  <c r="S2787" i="4"/>
  <c r="R2787" i="4"/>
  <c r="Q2787" i="4"/>
  <c r="V2786" i="4"/>
  <c r="T2786" i="4"/>
  <c r="S2786" i="4"/>
  <c r="R2786" i="4"/>
  <c r="Q2786" i="4"/>
  <c r="V2785" i="4"/>
  <c r="T2785" i="4"/>
  <c r="S2785" i="4"/>
  <c r="R2785" i="4"/>
  <c r="Q2785" i="4"/>
  <c r="V2784" i="4"/>
  <c r="T2784" i="4"/>
  <c r="S2784" i="4"/>
  <c r="R2784" i="4"/>
  <c r="Q2784" i="4"/>
  <c r="V2783" i="4"/>
  <c r="T2783" i="4"/>
  <c r="S2783" i="4"/>
  <c r="R2783" i="4"/>
  <c r="Q2783" i="4"/>
  <c r="V2782" i="4"/>
  <c r="T2782" i="4"/>
  <c r="S2782" i="4"/>
  <c r="R2782" i="4"/>
  <c r="Q2782" i="4"/>
  <c r="V2781" i="4"/>
  <c r="T2781" i="4"/>
  <c r="S2781" i="4"/>
  <c r="R2781" i="4"/>
  <c r="Q2781" i="4"/>
  <c r="V2780" i="4"/>
  <c r="T2780" i="4"/>
  <c r="S2780" i="4"/>
  <c r="R2780" i="4"/>
  <c r="Q2780" i="4"/>
  <c r="V2779" i="4"/>
  <c r="T2779" i="4"/>
  <c r="S2779" i="4"/>
  <c r="R2779" i="4"/>
  <c r="Q2779" i="4"/>
  <c r="V2778" i="4"/>
  <c r="T2778" i="4"/>
  <c r="S2778" i="4"/>
  <c r="R2778" i="4"/>
  <c r="Q2778" i="4"/>
  <c r="V2777" i="4"/>
  <c r="T2777" i="4"/>
  <c r="S2777" i="4"/>
  <c r="R2777" i="4"/>
  <c r="Q2777" i="4"/>
  <c r="V2776" i="4"/>
  <c r="T2776" i="4"/>
  <c r="S2776" i="4"/>
  <c r="R2776" i="4"/>
  <c r="Q2776" i="4"/>
  <c r="V2775" i="4"/>
  <c r="T2775" i="4"/>
  <c r="S2775" i="4"/>
  <c r="R2775" i="4"/>
  <c r="Q2775" i="4"/>
  <c r="V2774" i="4"/>
  <c r="T2774" i="4"/>
  <c r="S2774" i="4"/>
  <c r="R2774" i="4"/>
  <c r="Q2774" i="4"/>
  <c r="V2773" i="4"/>
  <c r="T2773" i="4"/>
  <c r="S2773" i="4"/>
  <c r="R2773" i="4"/>
  <c r="Q2773" i="4"/>
  <c r="V2772" i="4"/>
  <c r="T2772" i="4"/>
  <c r="S2772" i="4"/>
  <c r="R2772" i="4"/>
  <c r="Q2772" i="4"/>
  <c r="V2771" i="4"/>
  <c r="T2771" i="4"/>
  <c r="S2771" i="4"/>
  <c r="R2771" i="4"/>
  <c r="Q2771" i="4"/>
  <c r="V2770" i="4"/>
  <c r="T2770" i="4"/>
  <c r="S2770" i="4"/>
  <c r="R2770" i="4"/>
  <c r="Q2770" i="4"/>
  <c r="V2769" i="4"/>
  <c r="T2769" i="4"/>
  <c r="S2769" i="4"/>
  <c r="R2769" i="4"/>
  <c r="Q2769" i="4"/>
  <c r="V2768" i="4"/>
  <c r="T2768" i="4"/>
  <c r="S2768" i="4"/>
  <c r="R2768" i="4"/>
  <c r="Q2768" i="4"/>
  <c r="V2767" i="4"/>
  <c r="T2767" i="4"/>
  <c r="S2767" i="4"/>
  <c r="R2767" i="4"/>
  <c r="Q2767" i="4"/>
  <c r="V2766" i="4"/>
  <c r="T2766" i="4"/>
  <c r="S2766" i="4"/>
  <c r="R2766" i="4"/>
  <c r="Q2766" i="4"/>
  <c r="V2765" i="4"/>
  <c r="T2765" i="4"/>
  <c r="S2765" i="4"/>
  <c r="R2765" i="4"/>
  <c r="Q2765" i="4"/>
  <c r="V2764" i="4"/>
  <c r="T2764" i="4"/>
  <c r="S2764" i="4"/>
  <c r="R2764" i="4"/>
  <c r="Q2764" i="4"/>
  <c r="V2763" i="4"/>
  <c r="T2763" i="4"/>
  <c r="S2763" i="4"/>
  <c r="R2763" i="4"/>
  <c r="Q2763" i="4"/>
  <c r="V2762" i="4"/>
  <c r="T2762" i="4"/>
  <c r="S2762" i="4"/>
  <c r="R2762" i="4"/>
  <c r="Q2762" i="4"/>
  <c r="V2761" i="4"/>
  <c r="T2761" i="4"/>
  <c r="S2761" i="4"/>
  <c r="R2761" i="4"/>
  <c r="Q2761" i="4"/>
  <c r="V2760" i="4"/>
  <c r="T2760" i="4"/>
  <c r="S2760" i="4"/>
  <c r="R2760" i="4"/>
  <c r="Q2760" i="4"/>
  <c r="V2759" i="4"/>
  <c r="T2759" i="4"/>
  <c r="S2759" i="4"/>
  <c r="R2759" i="4"/>
  <c r="Q2759" i="4"/>
  <c r="V2758" i="4"/>
  <c r="T2758" i="4"/>
  <c r="S2758" i="4"/>
  <c r="R2758" i="4"/>
  <c r="Q2758" i="4"/>
  <c r="V2757" i="4"/>
  <c r="T2757" i="4"/>
  <c r="S2757" i="4"/>
  <c r="R2757" i="4"/>
  <c r="Q2757" i="4"/>
  <c r="V2756" i="4"/>
  <c r="T2756" i="4"/>
  <c r="S2756" i="4"/>
  <c r="R2756" i="4"/>
  <c r="Q2756" i="4"/>
  <c r="V2755" i="4"/>
  <c r="T2755" i="4"/>
  <c r="S2755" i="4"/>
  <c r="R2755" i="4"/>
  <c r="Q2755" i="4"/>
  <c r="V2754" i="4"/>
  <c r="T2754" i="4"/>
  <c r="S2754" i="4"/>
  <c r="R2754" i="4"/>
  <c r="Q2754" i="4"/>
  <c r="V2753" i="4"/>
  <c r="T2753" i="4"/>
  <c r="S2753" i="4"/>
  <c r="R2753" i="4"/>
  <c r="Q2753" i="4"/>
  <c r="V2752" i="4"/>
  <c r="T2752" i="4"/>
  <c r="S2752" i="4"/>
  <c r="R2752" i="4"/>
  <c r="Q2752" i="4"/>
  <c r="V2666" i="4"/>
  <c r="T2666" i="4"/>
  <c r="S2666" i="4"/>
  <c r="R2666" i="4"/>
  <c r="Q2666" i="4"/>
  <c r="V2665" i="4"/>
  <c r="T2665" i="4"/>
  <c r="S2665" i="4"/>
  <c r="R2665" i="4"/>
  <c r="Q2665" i="4"/>
  <c r="V2664" i="4"/>
  <c r="T2664" i="4"/>
  <c r="S2664" i="4"/>
  <c r="R2664" i="4"/>
  <c r="Q2664" i="4"/>
  <c r="V2663" i="4"/>
  <c r="T2663" i="4"/>
  <c r="S2663" i="4"/>
  <c r="R2663" i="4"/>
  <c r="Q2663" i="4"/>
  <c r="V2662" i="4"/>
  <c r="T2662" i="4"/>
  <c r="S2662" i="4"/>
  <c r="R2662" i="4"/>
  <c r="Q2662" i="4"/>
  <c r="V2661" i="4"/>
  <c r="T2661" i="4"/>
  <c r="S2661" i="4"/>
  <c r="R2661" i="4"/>
  <c r="Q2661" i="4"/>
  <c r="V2660" i="4"/>
  <c r="T2660" i="4"/>
  <c r="S2660" i="4"/>
  <c r="R2660" i="4"/>
  <c r="Q2660" i="4"/>
  <c r="V2659" i="4"/>
  <c r="T2659" i="4"/>
  <c r="S2659" i="4"/>
  <c r="R2659" i="4"/>
  <c r="Q2659" i="4"/>
  <c r="V2572" i="4"/>
  <c r="T2572" i="4"/>
  <c r="S2572" i="4"/>
  <c r="R2572" i="4"/>
  <c r="Q2572" i="4"/>
  <c r="V2571" i="4"/>
  <c r="T2571" i="4"/>
  <c r="S2571" i="4"/>
  <c r="R2571" i="4"/>
  <c r="Q2571" i="4"/>
  <c r="V2570" i="4"/>
  <c r="T2570" i="4"/>
  <c r="S2570" i="4"/>
  <c r="R2570" i="4"/>
  <c r="Q2570" i="4"/>
  <c r="V2569" i="4"/>
  <c r="T2569" i="4"/>
  <c r="S2569" i="4"/>
  <c r="R2569" i="4"/>
  <c r="Q2569" i="4"/>
  <c r="V2568" i="4"/>
  <c r="T2568" i="4"/>
  <c r="S2568" i="4"/>
  <c r="R2568" i="4"/>
  <c r="Q2568" i="4"/>
  <c r="V2567" i="4"/>
  <c r="T2567" i="4"/>
  <c r="S2567" i="4"/>
  <c r="R2567" i="4"/>
  <c r="Q2567" i="4"/>
  <c r="V2566" i="4"/>
  <c r="T2566" i="4"/>
  <c r="S2566" i="4"/>
  <c r="R2566" i="4"/>
  <c r="Q2566" i="4"/>
  <c r="V2565" i="4"/>
  <c r="T2565" i="4"/>
  <c r="S2565" i="4"/>
  <c r="R2565" i="4"/>
  <c r="Q2565" i="4"/>
  <c r="V2564" i="4"/>
  <c r="T2564" i="4"/>
  <c r="S2564" i="4"/>
  <c r="R2564" i="4"/>
  <c r="Q2564" i="4"/>
  <c r="V2563" i="4"/>
  <c r="T2563" i="4"/>
  <c r="S2563" i="4"/>
  <c r="R2563" i="4"/>
  <c r="Q2563" i="4"/>
  <c r="V2562" i="4"/>
  <c r="T2562" i="4"/>
  <c r="S2562" i="4"/>
  <c r="R2562" i="4"/>
  <c r="Q2562" i="4"/>
  <c r="V2561" i="4"/>
  <c r="T2561" i="4"/>
  <c r="S2561" i="4"/>
  <c r="R2561" i="4"/>
  <c r="Q2561" i="4"/>
  <c r="V2560" i="4"/>
  <c r="T2560" i="4"/>
  <c r="S2560" i="4"/>
  <c r="R2560" i="4"/>
  <c r="Q2560" i="4"/>
  <c r="F2560" i="4"/>
  <c r="E2560" i="4"/>
  <c r="D2560" i="4"/>
  <c r="V2492" i="4"/>
  <c r="T2492" i="4"/>
  <c r="S2492" i="4"/>
  <c r="R2492" i="4"/>
  <c r="Q2492" i="4"/>
  <c r="V2491" i="4"/>
  <c r="T2491" i="4"/>
  <c r="S2491" i="4"/>
  <c r="R2491" i="4"/>
  <c r="Q2491" i="4"/>
  <c r="V2490" i="4"/>
  <c r="T2490" i="4"/>
  <c r="S2490" i="4"/>
  <c r="R2490" i="4"/>
  <c r="Q2490" i="4"/>
  <c r="V2489" i="4"/>
  <c r="T2489" i="4"/>
  <c r="S2489" i="4"/>
  <c r="R2489" i="4"/>
  <c r="Q2489" i="4"/>
  <c r="V2488" i="4"/>
  <c r="T2488" i="4"/>
  <c r="S2488" i="4"/>
  <c r="R2488" i="4"/>
  <c r="Q2488" i="4"/>
  <c r="V2487" i="4"/>
  <c r="T2487" i="4"/>
  <c r="S2487" i="4"/>
  <c r="R2487" i="4"/>
  <c r="Q2487" i="4"/>
  <c r="V2486" i="4"/>
  <c r="T2486" i="4"/>
  <c r="S2486" i="4"/>
  <c r="R2486" i="4"/>
  <c r="Q2486" i="4"/>
  <c r="V2485" i="4"/>
  <c r="T2485" i="4"/>
  <c r="S2485" i="4"/>
  <c r="R2485" i="4"/>
  <c r="Q2485" i="4"/>
  <c r="V2484" i="4"/>
  <c r="T2484" i="4"/>
  <c r="S2484" i="4"/>
  <c r="R2484" i="4"/>
  <c r="Q2484" i="4"/>
  <c r="V2384" i="4"/>
  <c r="T2384" i="4"/>
  <c r="S2384" i="4"/>
  <c r="R2384" i="4"/>
  <c r="Q2384" i="4"/>
  <c r="V2383" i="4"/>
  <c r="T2383" i="4"/>
  <c r="S2383" i="4"/>
  <c r="R2383" i="4"/>
  <c r="Q2383" i="4"/>
  <c r="V2382" i="4"/>
  <c r="T2382" i="4"/>
  <c r="S2382" i="4"/>
  <c r="R2382" i="4"/>
  <c r="Q2382" i="4"/>
  <c r="V2381" i="4"/>
  <c r="T2381" i="4"/>
  <c r="S2381" i="4"/>
  <c r="R2381" i="4"/>
  <c r="Q2381" i="4"/>
  <c r="V2380" i="4"/>
  <c r="T2380" i="4"/>
  <c r="S2380" i="4"/>
  <c r="R2380" i="4"/>
  <c r="Q2380" i="4"/>
  <c r="V2379" i="4"/>
  <c r="T2379" i="4"/>
  <c r="S2379" i="4"/>
  <c r="R2379" i="4"/>
  <c r="Q2379" i="4"/>
  <c r="V2378" i="4"/>
  <c r="T2378" i="4"/>
  <c r="S2378" i="4"/>
  <c r="R2378" i="4"/>
  <c r="Q2378" i="4"/>
  <c r="V2377" i="4"/>
  <c r="T2377" i="4"/>
  <c r="S2377" i="4"/>
  <c r="R2377" i="4"/>
  <c r="Q2377" i="4"/>
  <c r="V2376" i="4"/>
  <c r="T2376" i="4"/>
  <c r="S2376" i="4"/>
  <c r="R2376" i="4"/>
  <c r="Q2376" i="4"/>
  <c r="V2375" i="4"/>
  <c r="T2375" i="4"/>
  <c r="S2375" i="4"/>
  <c r="R2375" i="4"/>
  <c r="Q2375" i="4"/>
  <c r="V2374" i="4"/>
  <c r="T2374" i="4"/>
  <c r="S2374" i="4"/>
  <c r="R2374" i="4"/>
  <c r="Q2374" i="4"/>
  <c r="V2373" i="4"/>
  <c r="T2373" i="4"/>
  <c r="S2373" i="4"/>
  <c r="R2373" i="4"/>
  <c r="Q2373" i="4"/>
  <c r="V2372" i="4"/>
  <c r="T2372" i="4"/>
  <c r="S2372" i="4"/>
  <c r="R2372" i="4"/>
  <c r="Q2372" i="4"/>
  <c r="V2371" i="4"/>
  <c r="T2371" i="4"/>
  <c r="S2371" i="4"/>
  <c r="R2371" i="4"/>
  <c r="Q2371" i="4"/>
  <c r="V2370" i="4"/>
  <c r="T2370" i="4"/>
  <c r="S2370" i="4"/>
  <c r="R2370" i="4"/>
  <c r="Q2370" i="4"/>
  <c r="V2300" i="4"/>
  <c r="T2300" i="4"/>
  <c r="S2300" i="4"/>
  <c r="R2300" i="4"/>
  <c r="Q2300" i="4"/>
  <c r="V2299" i="4"/>
  <c r="T2299" i="4"/>
  <c r="S2299" i="4"/>
  <c r="R2299" i="4"/>
  <c r="Q2299" i="4"/>
  <c r="V2298" i="4"/>
  <c r="T2298" i="4"/>
  <c r="S2298" i="4"/>
  <c r="R2298" i="4"/>
  <c r="Q2298" i="4"/>
  <c r="V2297" i="4"/>
  <c r="T2297" i="4"/>
  <c r="S2297" i="4"/>
  <c r="R2297" i="4"/>
  <c r="Q2297" i="4"/>
  <c r="V2296" i="4"/>
  <c r="T2296" i="4"/>
  <c r="S2296" i="4"/>
  <c r="R2296" i="4"/>
  <c r="Q2296" i="4"/>
  <c r="V2295" i="4"/>
  <c r="T2295" i="4"/>
  <c r="S2295" i="4"/>
  <c r="R2295" i="4"/>
  <c r="Q2295" i="4"/>
  <c r="V2294" i="4"/>
  <c r="T2294" i="4"/>
  <c r="S2294" i="4"/>
  <c r="R2294" i="4"/>
  <c r="Q2294" i="4"/>
  <c r="V2293" i="4"/>
  <c r="T2293" i="4"/>
  <c r="S2293" i="4"/>
  <c r="R2293" i="4"/>
  <c r="Q2293" i="4"/>
  <c r="V2292" i="4"/>
  <c r="T2292" i="4"/>
  <c r="S2292" i="4"/>
  <c r="R2292" i="4"/>
  <c r="Q2292" i="4"/>
  <c r="V2234" i="4"/>
  <c r="T2234" i="4"/>
  <c r="S2234" i="4"/>
  <c r="R2234" i="4"/>
  <c r="Q2234" i="4"/>
  <c r="V2233" i="4"/>
  <c r="T2233" i="4"/>
  <c r="S2233" i="4"/>
  <c r="R2233" i="4"/>
  <c r="Q2233" i="4"/>
  <c r="V2232" i="4"/>
  <c r="T2232" i="4"/>
  <c r="S2232" i="4"/>
  <c r="R2232" i="4"/>
  <c r="Q2232" i="4"/>
  <c r="V2231" i="4"/>
  <c r="T2231" i="4"/>
  <c r="S2231" i="4"/>
  <c r="R2231" i="4"/>
  <c r="Q2231" i="4"/>
  <c r="V2230" i="4"/>
  <c r="T2230" i="4"/>
  <c r="S2230" i="4"/>
  <c r="R2230" i="4"/>
  <c r="Q2230" i="4"/>
  <c r="V2229" i="4"/>
  <c r="T2229" i="4"/>
  <c r="S2229" i="4"/>
  <c r="R2229" i="4"/>
  <c r="Q2229" i="4"/>
  <c r="V2228" i="4"/>
  <c r="T2228" i="4"/>
  <c r="S2228" i="4"/>
  <c r="R2228" i="4"/>
  <c r="Q2228" i="4"/>
  <c r="V2227" i="4"/>
  <c r="T2227" i="4"/>
  <c r="S2227" i="4"/>
  <c r="R2227" i="4"/>
  <c r="Q2227" i="4"/>
  <c r="V2140" i="4"/>
  <c r="T2140" i="4"/>
  <c r="S2140" i="4"/>
  <c r="R2140" i="4"/>
  <c r="Q2140" i="4"/>
  <c r="D2140" i="4"/>
  <c r="V2139" i="4"/>
  <c r="T2139" i="4"/>
  <c r="S2139" i="4"/>
  <c r="R2139" i="4"/>
  <c r="Q2139" i="4"/>
  <c r="V2138" i="4"/>
  <c r="T2138" i="4"/>
  <c r="S2138" i="4"/>
  <c r="R2138" i="4"/>
  <c r="Q2138" i="4"/>
  <c r="V2137" i="4"/>
  <c r="T2137" i="4"/>
  <c r="S2137" i="4"/>
  <c r="R2137" i="4"/>
  <c r="Q2137" i="4"/>
  <c r="V2136" i="4"/>
  <c r="T2136" i="4"/>
  <c r="S2136" i="4"/>
  <c r="R2136" i="4"/>
  <c r="Q2136" i="4"/>
  <c r="V2135" i="4"/>
  <c r="T2135" i="4"/>
  <c r="S2135" i="4"/>
  <c r="R2135" i="4"/>
  <c r="Q2135" i="4"/>
  <c r="V2134" i="4"/>
  <c r="T2134" i="4"/>
  <c r="S2134" i="4"/>
  <c r="R2134" i="4"/>
  <c r="Q2134" i="4"/>
  <c r="V2133" i="4"/>
  <c r="T2133" i="4"/>
  <c r="S2133" i="4"/>
  <c r="R2133" i="4"/>
  <c r="Q2133" i="4"/>
  <c r="V2132" i="4"/>
  <c r="T2132" i="4"/>
  <c r="S2132" i="4"/>
  <c r="R2132" i="4"/>
  <c r="Q2132" i="4"/>
  <c r="V2131" i="4"/>
  <c r="T2131" i="4"/>
  <c r="S2131" i="4"/>
  <c r="R2131" i="4"/>
  <c r="Q2131" i="4"/>
  <c r="V2130" i="4"/>
  <c r="T2130" i="4"/>
  <c r="S2130" i="4"/>
  <c r="R2130" i="4"/>
  <c r="Q2130" i="4"/>
  <c r="V2129" i="4"/>
  <c r="T2129" i="4"/>
  <c r="S2129" i="4"/>
  <c r="R2129" i="4"/>
  <c r="Q2129" i="4"/>
  <c r="V2128" i="4"/>
  <c r="T2128" i="4"/>
  <c r="S2128" i="4"/>
  <c r="R2128" i="4"/>
  <c r="Q2128" i="4"/>
  <c r="V2066" i="4"/>
  <c r="T2066" i="4"/>
  <c r="S2066" i="4"/>
  <c r="R2066" i="4"/>
  <c r="Q2066" i="4"/>
  <c r="V2065" i="4"/>
  <c r="T2065" i="4"/>
  <c r="S2065" i="4"/>
  <c r="R2065" i="4"/>
  <c r="Q2065" i="4"/>
  <c r="V2064" i="4"/>
  <c r="T2064" i="4"/>
  <c r="S2064" i="4"/>
  <c r="R2064" i="4"/>
  <c r="Q2064" i="4"/>
  <c r="V2063" i="4"/>
  <c r="T2063" i="4"/>
  <c r="S2063" i="4"/>
  <c r="R2063" i="4"/>
  <c r="Q2063" i="4"/>
  <c r="V2062" i="4"/>
  <c r="T2062" i="4"/>
  <c r="S2062" i="4"/>
  <c r="R2062" i="4"/>
  <c r="Q2062" i="4"/>
  <c r="V2061" i="4"/>
  <c r="T2061" i="4"/>
  <c r="S2061" i="4"/>
  <c r="R2061" i="4"/>
  <c r="Q2061" i="4"/>
  <c r="V2060" i="4"/>
  <c r="T2060" i="4"/>
  <c r="S2060" i="4"/>
  <c r="R2060" i="4"/>
  <c r="Q2060" i="4"/>
  <c r="V2059" i="4"/>
  <c r="T2059" i="4"/>
  <c r="S2059" i="4"/>
  <c r="R2059" i="4"/>
  <c r="Q2059" i="4"/>
  <c r="V1996" i="4"/>
  <c r="T1996" i="4"/>
  <c r="S1996" i="4"/>
  <c r="R1996" i="4"/>
  <c r="Q1996" i="4"/>
  <c r="V1995" i="4"/>
  <c r="T1995" i="4"/>
  <c r="S1995" i="4"/>
  <c r="R1995" i="4"/>
  <c r="Q1995" i="4"/>
  <c r="V1994" i="4"/>
  <c r="T1994" i="4"/>
  <c r="S1994" i="4"/>
  <c r="R1994" i="4"/>
  <c r="Q1994" i="4"/>
  <c r="V1993" i="4"/>
  <c r="T1993" i="4"/>
  <c r="S1993" i="4"/>
  <c r="R1993" i="4"/>
  <c r="Q1993" i="4"/>
  <c r="V1992" i="4"/>
  <c r="T1992" i="4"/>
  <c r="S1992" i="4"/>
  <c r="R1992" i="4"/>
  <c r="Q1992" i="4"/>
  <c r="V1991" i="4"/>
  <c r="T1991" i="4"/>
  <c r="S1991" i="4"/>
  <c r="R1991" i="4"/>
  <c r="Q1991" i="4"/>
  <c r="V1990" i="4"/>
  <c r="T1990" i="4"/>
  <c r="S1990" i="4"/>
  <c r="R1990" i="4"/>
  <c r="Q1990" i="4"/>
  <c r="V1989" i="4"/>
  <c r="T1989" i="4"/>
  <c r="S1989" i="4"/>
  <c r="R1989" i="4"/>
  <c r="Q1989" i="4"/>
  <c r="V1988" i="4"/>
  <c r="T1988" i="4"/>
  <c r="S1988" i="4"/>
  <c r="R1988" i="4"/>
  <c r="Q1988" i="4"/>
  <c r="V1936" i="4"/>
  <c r="T1936" i="4"/>
  <c r="S1936" i="4"/>
  <c r="R1936" i="4"/>
  <c r="Q1936" i="4"/>
  <c r="V1935" i="4"/>
  <c r="T1935" i="4"/>
  <c r="S1935" i="4"/>
  <c r="R1935" i="4"/>
  <c r="Q1935" i="4"/>
  <c r="V1934" i="4"/>
  <c r="T1934" i="4"/>
  <c r="S1934" i="4"/>
  <c r="R1934" i="4"/>
  <c r="Q1934" i="4"/>
  <c r="V1933" i="4"/>
  <c r="T1933" i="4"/>
  <c r="S1933" i="4"/>
  <c r="R1933" i="4"/>
  <c r="Q1933" i="4"/>
  <c r="V1932" i="4"/>
  <c r="T1932" i="4"/>
  <c r="S1932" i="4"/>
  <c r="R1932" i="4"/>
  <c r="Q1932" i="4"/>
  <c r="V1931" i="4"/>
  <c r="T1931" i="4"/>
  <c r="S1931" i="4"/>
  <c r="R1931" i="4"/>
  <c r="Q1931" i="4"/>
  <c r="V1930" i="4"/>
  <c r="T1930" i="4"/>
  <c r="S1930" i="4"/>
  <c r="R1930" i="4"/>
  <c r="Q1930" i="4"/>
  <c r="V1766" i="4"/>
  <c r="T1766" i="4"/>
  <c r="S1766" i="4"/>
  <c r="R1766" i="4"/>
  <c r="Q1766" i="4"/>
  <c r="V1765" i="4"/>
  <c r="T1765" i="4"/>
  <c r="S1765" i="4"/>
  <c r="R1765" i="4"/>
  <c r="Q1765" i="4"/>
  <c r="V1764" i="4"/>
  <c r="T1764" i="4"/>
  <c r="S1764" i="4"/>
  <c r="R1764" i="4"/>
  <c r="Q1764" i="4"/>
  <c r="V1763" i="4"/>
  <c r="T1763" i="4"/>
  <c r="S1763" i="4"/>
  <c r="R1763" i="4"/>
  <c r="Q1763" i="4"/>
  <c r="V1762" i="4"/>
  <c r="T1762" i="4"/>
  <c r="S1762" i="4"/>
  <c r="R1762" i="4"/>
  <c r="Q1762" i="4"/>
  <c r="V1761" i="4"/>
  <c r="T1761" i="4"/>
  <c r="S1761" i="4"/>
  <c r="R1761" i="4"/>
  <c r="Q1761" i="4"/>
  <c r="V1760" i="4"/>
  <c r="T1760" i="4"/>
  <c r="S1760" i="4"/>
  <c r="R1760" i="4"/>
  <c r="Q1760" i="4"/>
  <c r="V1759" i="4"/>
  <c r="T1759" i="4"/>
  <c r="S1759" i="4"/>
  <c r="R1759" i="4"/>
  <c r="Q1759" i="4"/>
  <c r="V1758" i="4"/>
  <c r="T1758" i="4"/>
  <c r="S1758" i="4"/>
  <c r="R1758" i="4"/>
  <c r="Q1758" i="4"/>
  <c r="V1757" i="4"/>
  <c r="T1757" i="4"/>
  <c r="S1757" i="4"/>
  <c r="R1757" i="4"/>
  <c r="Q1757" i="4"/>
  <c r="V1756" i="4"/>
  <c r="T1756" i="4"/>
  <c r="S1756" i="4"/>
  <c r="R1756" i="4"/>
  <c r="Q1756" i="4"/>
  <c r="V1755" i="4"/>
  <c r="T1755" i="4"/>
  <c r="S1755" i="4"/>
  <c r="R1755" i="4"/>
  <c r="Q1755" i="4"/>
  <c r="V1754" i="4"/>
  <c r="T1754" i="4"/>
  <c r="S1754" i="4"/>
  <c r="R1754" i="4"/>
  <c r="Q1754" i="4"/>
  <c r="V1753" i="4"/>
  <c r="T1753" i="4"/>
  <c r="S1753" i="4"/>
  <c r="R1753" i="4"/>
  <c r="Q1753" i="4"/>
  <c r="V1752" i="4"/>
  <c r="T1752" i="4"/>
  <c r="S1752" i="4"/>
  <c r="R1752" i="4"/>
  <c r="Q1752" i="4"/>
  <c r="V1751" i="4"/>
  <c r="T1751" i="4"/>
  <c r="S1751" i="4"/>
  <c r="R1751" i="4"/>
  <c r="Q1751" i="4"/>
  <c r="V1750" i="4"/>
  <c r="T1750" i="4"/>
  <c r="S1750" i="4"/>
  <c r="R1750" i="4"/>
  <c r="Q1750" i="4"/>
  <c r="V1749" i="4"/>
  <c r="T1749" i="4"/>
  <c r="S1749" i="4"/>
  <c r="R1749" i="4"/>
  <c r="Q1749" i="4"/>
  <c r="V1748" i="4"/>
  <c r="T1748" i="4"/>
  <c r="S1748" i="4"/>
  <c r="R1748" i="4"/>
  <c r="Q1748" i="4"/>
  <c r="V1747" i="4"/>
  <c r="T1747" i="4"/>
  <c r="S1747" i="4"/>
  <c r="R1747" i="4"/>
  <c r="Q1747" i="4"/>
  <c r="V1746" i="4"/>
  <c r="T1746" i="4"/>
  <c r="S1746" i="4"/>
  <c r="R1746" i="4"/>
  <c r="Q1746" i="4"/>
  <c r="V1745" i="4"/>
  <c r="T1745" i="4"/>
  <c r="S1745" i="4"/>
  <c r="R1745" i="4"/>
  <c r="Q1745" i="4"/>
  <c r="V1744" i="4"/>
  <c r="T1744" i="4"/>
  <c r="S1744" i="4"/>
  <c r="R1744" i="4"/>
  <c r="Q1744" i="4"/>
  <c r="V1743" i="4"/>
  <c r="T1743" i="4"/>
  <c r="S1743" i="4"/>
  <c r="R1743" i="4"/>
  <c r="Q1743" i="4"/>
  <c r="V1742" i="4"/>
  <c r="T1742" i="4"/>
  <c r="S1742" i="4"/>
  <c r="R1742" i="4"/>
  <c r="Q1742" i="4"/>
  <c r="V1741" i="4"/>
  <c r="T1741" i="4"/>
  <c r="S1741" i="4"/>
  <c r="R1741" i="4"/>
  <c r="Q1741" i="4"/>
  <c r="V1516" i="4"/>
  <c r="T1516" i="4"/>
  <c r="S1516" i="4"/>
  <c r="R1516" i="4"/>
  <c r="Q1516" i="4"/>
  <c r="V1515" i="4"/>
  <c r="T1515" i="4"/>
  <c r="S1515" i="4"/>
  <c r="R1515" i="4"/>
  <c r="Q1515" i="4"/>
  <c r="V1514" i="4"/>
  <c r="T1514" i="4"/>
  <c r="S1514" i="4"/>
  <c r="R1514" i="4"/>
  <c r="Q1514" i="4"/>
  <c r="V1513" i="4"/>
  <c r="T1513" i="4"/>
  <c r="S1513" i="4"/>
  <c r="R1513" i="4"/>
  <c r="Q1513" i="4"/>
  <c r="V1512" i="4"/>
  <c r="T1512" i="4"/>
  <c r="S1512" i="4"/>
  <c r="R1512" i="4"/>
  <c r="Q1512" i="4"/>
  <c r="V1511" i="4"/>
  <c r="T1511" i="4"/>
  <c r="S1511" i="4"/>
  <c r="R1511" i="4"/>
  <c r="Q1511" i="4"/>
  <c r="V1510" i="4"/>
  <c r="T1510" i="4"/>
  <c r="S1510" i="4"/>
  <c r="R1510" i="4"/>
  <c r="Q1510" i="4"/>
  <c r="V1509" i="4"/>
  <c r="T1509" i="4"/>
  <c r="S1509" i="4"/>
  <c r="R1509" i="4"/>
  <c r="Q1509" i="4"/>
  <c r="V1508" i="4"/>
  <c r="T1508" i="4"/>
  <c r="S1508" i="4"/>
  <c r="R1508" i="4"/>
  <c r="Q1508" i="4"/>
  <c r="V1507" i="4"/>
  <c r="T1507" i="4"/>
  <c r="S1507" i="4"/>
  <c r="R1507" i="4"/>
  <c r="Q1507" i="4"/>
  <c r="V1506" i="4"/>
  <c r="T1506" i="4"/>
  <c r="S1506" i="4"/>
  <c r="R1506" i="4"/>
  <c r="Q1506" i="4"/>
  <c r="V1505" i="4"/>
  <c r="T1505" i="4"/>
  <c r="S1505" i="4"/>
  <c r="R1505" i="4"/>
  <c r="Q1505" i="4"/>
  <c r="V1504" i="4"/>
  <c r="T1504" i="4"/>
  <c r="S1504" i="4"/>
  <c r="R1504" i="4"/>
  <c r="Q1504" i="4"/>
  <c r="V1503" i="4"/>
  <c r="T1503" i="4"/>
  <c r="S1503" i="4"/>
  <c r="R1503" i="4"/>
  <c r="Q1503" i="4"/>
  <c r="V1502" i="4"/>
  <c r="T1502" i="4"/>
  <c r="S1502" i="4"/>
  <c r="R1502" i="4"/>
  <c r="Q1502" i="4"/>
  <c r="V1501" i="4"/>
  <c r="T1501" i="4"/>
  <c r="S1501" i="4"/>
  <c r="R1501" i="4"/>
  <c r="Q1501" i="4"/>
  <c r="V1500" i="4"/>
  <c r="T1500" i="4"/>
  <c r="S1500" i="4"/>
  <c r="R1500" i="4"/>
  <c r="Q1500" i="4"/>
  <c r="E1500" i="4"/>
  <c r="D1500" i="4"/>
  <c r="V1499" i="4"/>
  <c r="T1499" i="4"/>
  <c r="S1499" i="4"/>
  <c r="R1499" i="4"/>
  <c r="Q1499" i="4"/>
  <c r="V1498" i="4"/>
  <c r="T1498" i="4"/>
  <c r="S1498" i="4"/>
  <c r="R1498" i="4"/>
  <c r="Q1498" i="4"/>
  <c r="V1497" i="4"/>
  <c r="T1497" i="4"/>
  <c r="S1497" i="4"/>
  <c r="R1497" i="4"/>
  <c r="Q1497" i="4"/>
  <c r="V1496" i="4"/>
  <c r="T1496" i="4"/>
  <c r="S1496" i="4"/>
  <c r="R1496" i="4"/>
  <c r="Q1496" i="4"/>
  <c r="V1495" i="4"/>
  <c r="T1495" i="4"/>
  <c r="S1495" i="4"/>
  <c r="R1495" i="4"/>
  <c r="Q1495" i="4"/>
  <c r="V1494" i="4"/>
  <c r="T1494" i="4"/>
  <c r="S1494" i="4"/>
  <c r="R1494" i="4"/>
  <c r="Q1494" i="4"/>
  <c r="V1493" i="4"/>
  <c r="T1493" i="4"/>
  <c r="S1493" i="4"/>
  <c r="R1493" i="4"/>
  <c r="Q1493" i="4"/>
  <c r="V1492" i="4"/>
  <c r="T1492" i="4"/>
  <c r="S1492" i="4"/>
  <c r="R1492" i="4"/>
  <c r="Q1492" i="4"/>
  <c r="V1491" i="4"/>
  <c r="T1491" i="4"/>
  <c r="S1491" i="4"/>
  <c r="R1491" i="4"/>
  <c r="Q1491" i="4"/>
  <c r="V1490" i="4"/>
  <c r="T1490" i="4"/>
  <c r="S1490" i="4"/>
  <c r="R1490" i="4"/>
  <c r="Q1490" i="4"/>
  <c r="V1489" i="4"/>
  <c r="T1489" i="4"/>
  <c r="S1489" i="4"/>
  <c r="R1489" i="4"/>
  <c r="Q1489" i="4"/>
  <c r="V1488" i="4"/>
  <c r="T1488" i="4"/>
  <c r="S1488" i="4"/>
  <c r="R1488" i="4"/>
  <c r="Q1488" i="4"/>
  <c r="V1487" i="4"/>
  <c r="T1487" i="4"/>
  <c r="S1487" i="4"/>
  <c r="R1487" i="4"/>
  <c r="Q1487" i="4"/>
  <c r="V1486" i="4"/>
  <c r="T1486" i="4"/>
  <c r="S1486" i="4"/>
  <c r="R1486" i="4"/>
  <c r="Q1486" i="4"/>
  <c r="V1485" i="4"/>
  <c r="T1485" i="4"/>
  <c r="S1485" i="4"/>
  <c r="R1485" i="4"/>
  <c r="Q1485" i="4"/>
  <c r="V1484" i="4"/>
  <c r="T1484" i="4"/>
  <c r="S1484" i="4"/>
  <c r="R1484" i="4"/>
  <c r="Q1484" i="4"/>
  <c r="V1312" i="4"/>
  <c r="T1312" i="4"/>
  <c r="S1312" i="4"/>
  <c r="R1312" i="4"/>
  <c r="Q1312" i="4"/>
  <c r="V1311" i="4"/>
  <c r="T1311" i="4"/>
  <c r="S1311" i="4"/>
  <c r="R1311" i="4"/>
  <c r="Q1311" i="4"/>
  <c r="V1310" i="4"/>
  <c r="T1310" i="4"/>
  <c r="S1310" i="4"/>
  <c r="R1310" i="4"/>
  <c r="Q1310" i="4"/>
  <c r="V1309" i="4"/>
  <c r="T1309" i="4"/>
  <c r="S1309" i="4"/>
  <c r="R1309" i="4"/>
  <c r="Q1309" i="4"/>
  <c r="V1308" i="4"/>
  <c r="T1308" i="4"/>
  <c r="S1308" i="4"/>
  <c r="R1308" i="4"/>
  <c r="Q1308" i="4"/>
  <c r="V1307" i="4"/>
  <c r="T1307" i="4"/>
  <c r="S1307" i="4"/>
  <c r="R1307" i="4"/>
  <c r="Q1307" i="4"/>
  <c r="V1306" i="4"/>
  <c r="T1306" i="4"/>
  <c r="S1306" i="4"/>
  <c r="R1306" i="4"/>
  <c r="Q1306" i="4"/>
  <c r="V1305" i="4"/>
  <c r="T1305" i="4"/>
  <c r="S1305" i="4"/>
  <c r="R1305" i="4"/>
  <c r="Q1305" i="4"/>
  <c r="V1304" i="4"/>
  <c r="T1304" i="4"/>
  <c r="S1304" i="4"/>
  <c r="R1304" i="4"/>
  <c r="Q1304" i="4"/>
  <c r="V1303" i="4"/>
  <c r="T1303" i="4"/>
  <c r="S1303" i="4"/>
  <c r="R1303" i="4"/>
  <c r="Q1303" i="4"/>
  <c r="V1302" i="4"/>
  <c r="T1302" i="4"/>
  <c r="S1302" i="4"/>
  <c r="R1302" i="4"/>
  <c r="Q1302" i="4"/>
  <c r="V1301" i="4"/>
  <c r="T1301" i="4"/>
  <c r="S1301" i="4"/>
  <c r="R1301" i="4"/>
  <c r="Q1301" i="4"/>
  <c r="V1300" i="4"/>
  <c r="T1300" i="4"/>
  <c r="S1300" i="4"/>
  <c r="R1300" i="4"/>
  <c r="Q1300" i="4"/>
  <c r="V1299" i="4"/>
  <c r="T1299" i="4"/>
  <c r="S1299" i="4"/>
  <c r="R1299" i="4"/>
  <c r="Q1299" i="4"/>
  <c r="V1298" i="4"/>
  <c r="T1298" i="4"/>
  <c r="S1298" i="4"/>
  <c r="R1298" i="4"/>
  <c r="Q1298" i="4"/>
  <c r="V1297" i="4"/>
  <c r="T1297" i="4"/>
  <c r="S1297" i="4"/>
  <c r="R1297" i="4"/>
  <c r="Q1297" i="4"/>
  <c r="V1296" i="4"/>
  <c r="T1296" i="4"/>
  <c r="S1296" i="4"/>
  <c r="R1296" i="4"/>
  <c r="Q1296" i="4"/>
  <c r="V1295" i="4"/>
  <c r="T1295" i="4"/>
  <c r="S1295" i="4"/>
  <c r="R1295" i="4"/>
  <c r="Q1295" i="4"/>
  <c r="V1294" i="4"/>
  <c r="T1294" i="4"/>
  <c r="S1294" i="4"/>
  <c r="R1294" i="4"/>
  <c r="Q1294" i="4"/>
  <c r="V1293" i="4"/>
  <c r="T1293" i="4"/>
  <c r="S1293" i="4"/>
  <c r="R1293" i="4"/>
  <c r="Q1293" i="4"/>
  <c r="V1292" i="4"/>
  <c r="T1292" i="4"/>
  <c r="S1292" i="4"/>
  <c r="R1292" i="4"/>
  <c r="Q1292" i="4"/>
  <c r="V1291" i="4"/>
  <c r="T1291" i="4"/>
  <c r="S1291" i="4"/>
  <c r="R1291" i="4"/>
  <c r="Q1291" i="4"/>
  <c r="V1290" i="4"/>
  <c r="T1290" i="4"/>
  <c r="S1290" i="4"/>
  <c r="R1290" i="4"/>
  <c r="Q1290" i="4"/>
  <c r="V1164" i="4"/>
  <c r="T1164" i="4"/>
  <c r="S1164" i="4"/>
  <c r="R1164" i="4"/>
  <c r="Q1164" i="4"/>
  <c r="V1163" i="4"/>
  <c r="T1163" i="4"/>
  <c r="S1163" i="4"/>
  <c r="R1163" i="4"/>
  <c r="Q1163" i="4"/>
  <c r="V1162" i="4"/>
  <c r="T1162" i="4"/>
  <c r="S1162" i="4"/>
  <c r="R1162" i="4"/>
  <c r="Q1162" i="4"/>
  <c r="V1161" i="4"/>
  <c r="T1161" i="4"/>
  <c r="S1161" i="4"/>
  <c r="R1161" i="4"/>
  <c r="Q1161" i="4"/>
  <c r="V1160" i="4"/>
  <c r="T1160" i="4"/>
  <c r="S1160" i="4"/>
  <c r="R1160" i="4"/>
  <c r="Q1160" i="4"/>
  <c r="V1159" i="4"/>
  <c r="T1159" i="4"/>
  <c r="S1159" i="4"/>
  <c r="R1159" i="4"/>
  <c r="Q1159" i="4"/>
  <c r="V1158" i="4"/>
  <c r="T1158" i="4"/>
  <c r="S1158" i="4"/>
  <c r="R1158" i="4"/>
  <c r="Q1158" i="4"/>
  <c r="V1157" i="4"/>
  <c r="T1157" i="4"/>
  <c r="S1157" i="4"/>
  <c r="R1157" i="4"/>
  <c r="Q1157" i="4"/>
  <c r="V1156" i="4"/>
  <c r="T1156" i="4"/>
  <c r="S1156" i="4"/>
  <c r="R1156" i="4"/>
  <c r="Q1156" i="4"/>
  <c r="V1155" i="4"/>
  <c r="T1155" i="4"/>
  <c r="S1155" i="4"/>
  <c r="R1155" i="4"/>
  <c r="Q1155" i="4"/>
  <c r="V1154" i="4"/>
  <c r="T1154" i="4"/>
  <c r="S1154" i="4"/>
  <c r="R1154" i="4"/>
  <c r="Q1154" i="4"/>
  <c r="V1153" i="4"/>
  <c r="T1153" i="4"/>
  <c r="S1153" i="4"/>
  <c r="R1153" i="4"/>
  <c r="Q1153" i="4"/>
  <c r="V1152" i="4"/>
  <c r="T1152" i="4"/>
  <c r="S1152" i="4"/>
  <c r="R1152" i="4"/>
  <c r="Q1152" i="4"/>
  <c r="V1151" i="4"/>
  <c r="T1151" i="4"/>
  <c r="S1151" i="4"/>
  <c r="R1151" i="4"/>
  <c r="Q1151" i="4"/>
  <c r="V1150" i="4"/>
  <c r="T1150" i="4"/>
  <c r="S1150" i="4"/>
  <c r="R1150" i="4"/>
  <c r="Q1150" i="4"/>
  <c r="V1149" i="4"/>
  <c r="T1149" i="4"/>
  <c r="S1149" i="4"/>
  <c r="R1149" i="4"/>
  <c r="Q1149" i="4"/>
  <c r="V1148" i="4"/>
  <c r="T1148" i="4"/>
  <c r="S1148" i="4"/>
  <c r="R1148" i="4"/>
  <c r="Q1148" i="4"/>
  <c r="V1070" i="4"/>
  <c r="T1070" i="4"/>
  <c r="S1070" i="4"/>
  <c r="R1070" i="4"/>
  <c r="Q1070" i="4"/>
  <c r="V1069" i="4"/>
  <c r="T1069" i="4"/>
  <c r="S1069" i="4"/>
  <c r="R1069" i="4"/>
  <c r="Q1069" i="4"/>
  <c r="V1068" i="4"/>
  <c r="T1068" i="4"/>
  <c r="S1068" i="4"/>
  <c r="R1068" i="4"/>
  <c r="Q1068" i="4"/>
  <c r="V1067" i="4"/>
  <c r="T1067" i="4"/>
  <c r="S1067" i="4"/>
  <c r="R1067" i="4"/>
  <c r="Q1067" i="4"/>
  <c r="V1066" i="4"/>
  <c r="T1066" i="4"/>
  <c r="S1066" i="4"/>
  <c r="R1066" i="4"/>
  <c r="Q1066" i="4"/>
  <c r="V1065" i="4"/>
  <c r="T1065" i="4"/>
  <c r="S1065" i="4"/>
  <c r="R1065" i="4"/>
  <c r="Q1065" i="4"/>
  <c r="V1064" i="4"/>
  <c r="T1064" i="4"/>
  <c r="S1064" i="4"/>
  <c r="R1064" i="4"/>
  <c r="Q1064" i="4"/>
  <c r="V1063" i="4"/>
  <c r="T1063" i="4"/>
  <c r="S1063" i="4"/>
  <c r="R1063" i="4"/>
  <c r="Q1063" i="4"/>
  <c r="V1062" i="4"/>
  <c r="T1062" i="4"/>
  <c r="S1062" i="4"/>
  <c r="R1062" i="4"/>
  <c r="Q1062" i="4"/>
  <c r="V1061" i="4"/>
  <c r="T1061" i="4"/>
  <c r="S1061" i="4"/>
  <c r="R1061" i="4"/>
  <c r="Q1061" i="4"/>
  <c r="V918" i="4"/>
  <c r="T918" i="4"/>
  <c r="S918" i="4"/>
  <c r="R918" i="4"/>
  <c r="Q918" i="4"/>
  <c r="V917" i="4"/>
  <c r="T917" i="4"/>
  <c r="S917" i="4"/>
  <c r="R917" i="4"/>
  <c r="Q917" i="4"/>
  <c r="V916" i="4"/>
  <c r="T916" i="4"/>
  <c r="S916" i="4"/>
  <c r="R916" i="4"/>
  <c r="Q916" i="4"/>
  <c r="V915" i="4"/>
  <c r="T915" i="4"/>
  <c r="S915" i="4"/>
  <c r="R915" i="4"/>
  <c r="Q915" i="4"/>
  <c r="V914" i="4"/>
  <c r="T914" i="4"/>
  <c r="S914" i="4"/>
  <c r="R914" i="4"/>
  <c r="Q914" i="4"/>
  <c r="V913" i="4"/>
  <c r="T913" i="4"/>
  <c r="S913" i="4"/>
  <c r="R913" i="4"/>
  <c r="Q913" i="4"/>
  <c r="V912" i="4"/>
  <c r="T912" i="4"/>
  <c r="S912" i="4"/>
  <c r="R912" i="4"/>
  <c r="Q912" i="4"/>
  <c r="V911" i="4"/>
  <c r="T911" i="4"/>
  <c r="S911" i="4"/>
  <c r="R911" i="4"/>
  <c r="Q911" i="4"/>
  <c r="V910" i="4"/>
  <c r="T910" i="4"/>
  <c r="S910" i="4"/>
  <c r="R910" i="4"/>
  <c r="Q910" i="4"/>
  <c r="V909" i="4"/>
  <c r="T909" i="4"/>
  <c r="S909" i="4"/>
  <c r="R909" i="4"/>
  <c r="Q909" i="4"/>
  <c r="V908" i="4"/>
  <c r="T908" i="4"/>
  <c r="S908" i="4"/>
  <c r="R908" i="4"/>
  <c r="Q908" i="4"/>
  <c r="V907" i="4"/>
  <c r="T907" i="4"/>
  <c r="S907" i="4"/>
  <c r="R907" i="4"/>
  <c r="Q907" i="4"/>
  <c r="V906" i="4"/>
  <c r="T906" i="4"/>
  <c r="S906" i="4"/>
  <c r="R906" i="4"/>
  <c r="Q906" i="4"/>
  <c r="V905" i="4"/>
  <c r="T905" i="4"/>
  <c r="S905" i="4"/>
  <c r="R905" i="4"/>
  <c r="Q905" i="4"/>
  <c r="V904" i="4"/>
  <c r="T904" i="4"/>
  <c r="S904" i="4"/>
  <c r="R904" i="4"/>
  <c r="Q904" i="4"/>
  <c r="V903" i="4"/>
  <c r="T903" i="4"/>
  <c r="S903" i="4"/>
  <c r="R903" i="4"/>
  <c r="Q903" i="4"/>
  <c r="V902" i="4"/>
  <c r="T902" i="4"/>
  <c r="S902" i="4"/>
  <c r="R902" i="4"/>
  <c r="Q902" i="4"/>
  <c r="V901" i="4"/>
  <c r="T901" i="4"/>
  <c r="S901" i="4"/>
  <c r="R901" i="4"/>
  <c r="Q901" i="4"/>
  <c r="V900" i="4"/>
  <c r="T900" i="4"/>
  <c r="S900" i="4"/>
  <c r="R900" i="4"/>
  <c r="Q900" i="4"/>
  <c r="V899" i="4"/>
  <c r="T899" i="4"/>
  <c r="S899" i="4"/>
  <c r="R899" i="4"/>
  <c r="Q899" i="4"/>
  <c r="V898" i="4"/>
  <c r="T898" i="4"/>
  <c r="S898" i="4"/>
  <c r="R898" i="4"/>
  <c r="Q898" i="4"/>
  <c r="V897" i="4"/>
  <c r="T897" i="4"/>
  <c r="S897" i="4"/>
  <c r="R897" i="4"/>
  <c r="Q897" i="4"/>
  <c r="V766" i="4"/>
  <c r="T766" i="4"/>
  <c r="S766" i="4"/>
  <c r="R766" i="4"/>
  <c r="Q766" i="4"/>
  <c r="V765" i="4"/>
  <c r="T765" i="4"/>
  <c r="S765" i="4"/>
  <c r="R765" i="4"/>
  <c r="Q765" i="4"/>
  <c r="V764" i="4"/>
  <c r="T764" i="4"/>
  <c r="S764" i="4"/>
  <c r="R764" i="4"/>
  <c r="Q764" i="4"/>
  <c r="V763" i="4"/>
  <c r="T763" i="4"/>
  <c r="S763" i="4"/>
  <c r="R763" i="4"/>
  <c r="Q763" i="4"/>
  <c r="V762" i="4"/>
  <c r="T762" i="4"/>
  <c r="S762" i="4"/>
  <c r="R762" i="4"/>
  <c r="Q762" i="4"/>
  <c r="V761" i="4"/>
  <c r="T761" i="4"/>
  <c r="S761" i="4"/>
  <c r="R761" i="4"/>
  <c r="Q761" i="4"/>
  <c r="V760" i="4"/>
  <c r="T760" i="4"/>
  <c r="S760" i="4"/>
  <c r="R760" i="4"/>
  <c r="Q760" i="4"/>
  <c r="V759" i="4"/>
  <c r="T759" i="4"/>
  <c r="S759" i="4"/>
  <c r="R759" i="4"/>
  <c r="Q759" i="4"/>
  <c r="V758" i="4"/>
  <c r="T758" i="4"/>
  <c r="S758" i="4"/>
  <c r="R758" i="4"/>
  <c r="Q758" i="4"/>
  <c r="V757" i="4"/>
  <c r="T757" i="4"/>
  <c r="S757" i="4"/>
  <c r="R757" i="4"/>
  <c r="Q757" i="4"/>
  <c r="V756" i="4"/>
  <c r="T756" i="4"/>
  <c r="S756" i="4"/>
  <c r="R756" i="4"/>
  <c r="Q756" i="4"/>
  <c r="V755" i="4"/>
  <c r="T755" i="4"/>
  <c r="S755" i="4"/>
  <c r="R755" i="4"/>
  <c r="Q755" i="4"/>
  <c r="V754" i="4"/>
  <c r="T754" i="4"/>
  <c r="S754" i="4"/>
  <c r="R754" i="4"/>
  <c r="Q754" i="4"/>
  <c r="V753" i="4"/>
  <c r="T753" i="4"/>
  <c r="S753" i="4"/>
  <c r="R753" i="4"/>
  <c r="Q753" i="4"/>
  <c r="V752" i="4"/>
  <c r="T752" i="4"/>
  <c r="S752" i="4"/>
  <c r="R752" i="4"/>
  <c r="Q752" i="4"/>
  <c r="V751" i="4"/>
  <c r="T751" i="4"/>
  <c r="S751" i="4"/>
  <c r="R751" i="4"/>
  <c r="Q751" i="4"/>
  <c r="V750" i="4"/>
  <c r="T750" i="4"/>
  <c r="S750" i="4"/>
  <c r="R750" i="4"/>
  <c r="Q750" i="4"/>
  <c r="V749" i="4"/>
  <c r="T749" i="4"/>
  <c r="S749" i="4"/>
  <c r="R749" i="4"/>
  <c r="Q749" i="4"/>
  <c r="V652" i="4"/>
  <c r="T652" i="4"/>
  <c r="S652" i="4"/>
  <c r="R652" i="4"/>
  <c r="Q652" i="4"/>
  <c r="V651" i="4"/>
  <c r="T651" i="4"/>
  <c r="S651" i="4"/>
  <c r="R651" i="4"/>
  <c r="Q651" i="4"/>
  <c r="V650" i="4"/>
  <c r="T650" i="4"/>
  <c r="S650" i="4"/>
  <c r="R650" i="4"/>
  <c r="Q650" i="4"/>
  <c r="V649" i="4"/>
  <c r="T649" i="4"/>
  <c r="S649" i="4"/>
  <c r="R649" i="4"/>
  <c r="Q649" i="4"/>
  <c r="V648" i="4"/>
  <c r="T648" i="4"/>
  <c r="S648" i="4"/>
  <c r="R648" i="4"/>
  <c r="Q648" i="4"/>
  <c r="V647" i="4"/>
  <c r="T647" i="4"/>
  <c r="S647" i="4"/>
  <c r="R647" i="4"/>
  <c r="Q647" i="4"/>
  <c r="V646" i="4"/>
  <c r="T646" i="4"/>
  <c r="S646" i="4"/>
  <c r="R646" i="4"/>
  <c r="Q646" i="4"/>
  <c r="V645" i="4"/>
  <c r="T645" i="4"/>
  <c r="S645" i="4"/>
  <c r="R645" i="4"/>
  <c r="Q645" i="4"/>
  <c r="V644" i="4"/>
  <c r="T644" i="4"/>
  <c r="S644" i="4"/>
  <c r="R644" i="4"/>
  <c r="Q644" i="4"/>
  <c r="V643" i="4"/>
  <c r="T643" i="4"/>
  <c r="S643" i="4"/>
  <c r="R643" i="4"/>
  <c r="Q643" i="4"/>
  <c r="V642" i="4"/>
  <c r="T642" i="4"/>
  <c r="S642" i="4"/>
  <c r="R642" i="4"/>
  <c r="Q642" i="4"/>
  <c r="V641" i="4"/>
  <c r="T641" i="4"/>
  <c r="S641" i="4"/>
  <c r="R641" i="4"/>
  <c r="Q641" i="4"/>
  <c r="V640" i="4"/>
  <c r="T640" i="4"/>
  <c r="S640" i="4"/>
  <c r="R640" i="4"/>
  <c r="Q640" i="4"/>
  <c r="V554" i="4"/>
  <c r="Q554" i="4"/>
  <c r="V553" i="4"/>
  <c r="Q553" i="4"/>
  <c r="V552" i="4"/>
  <c r="Q552" i="4"/>
  <c r="V551" i="4"/>
  <c r="Q551" i="4"/>
  <c r="V550" i="4"/>
  <c r="Q550" i="4"/>
  <c r="V549" i="4"/>
  <c r="Q549" i="4"/>
  <c r="V548" i="4"/>
  <c r="Q548" i="4"/>
  <c r="V547" i="4"/>
  <c r="Q547" i="4"/>
  <c r="V546" i="4"/>
  <c r="Q546" i="4"/>
  <c r="V545" i="4"/>
  <c r="Q545" i="4"/>
  <c r="V544" i="4"/>
  <c r="Q544" i="4"/>
  <c r="V543" i="4"/>
  <c r="Q543" i="4"/>
  <c r="V422" i="4"/>
  <c r="Q422" i="4"/>
  <c r="V421" i="4"/>
  <c r="Q421" i="4"/>
  <c r="V420" i="4"/>
  <c r="Q420" i="4"/>
  <c r="V419" i="4"/>
  <c r="Q419" i="4"/>
  <c r="V418" i="4"/>
  <c r="Q418" i="4"/>
  <c r="V417" i="4"/>
  <c r="Q417" i="4"/>
  <c r="V416" i="4"/>
  <c r="Q416" i="4"/>
  <c r="V415" i="4"/>
  <c r="Q415" i="4"/>
  <c r="V414" i="4"/>
  <c r="Q414" i="4"/>
  <c r="V413" i="4"/>
  <c r="Q413" i="4"/>
  <c r="V412" i="4"/>
  <c r="Q412" i="4"/>
  <c r="V411" i="4"/>
  <c r="Q411" i="4"/>
  <c r="V410" i="4"/>
  <c r="Q410" i="4"/>
  <c r="V409" i="4"/>
  <c r="Q409" i="4"/>
  <c r="V408" i="4"/>
  <c r="Q408" i="4"/>
  <c r="V407" i="4"/>
  <c r="Q407" i="4"/>
  <c r="V406" i="4"/>
  <c r="Q406" i="4"/>
  <c r="V405" i="4"/>
  <c r="Q405" i="4"/>
  <c r="V103" i="4"/>
  <c r="Q103" i="4"/>
  <c r="V102" i="4"/>
  <c r="Q102" i="4"/>
  <c r="V101" i="4"/>
  <c r="Q101" i="4"/>
  <c r="V100" i="4"/>
  <c r="Q100" i="4"/>
  <c r="V99" i="4"/>
  <c r="Q99" i="4"/>
  <c r="V98" i="4"/>
  <c r="Q98" i="4"/>
  <c r="V97" i="4"/>
  <c r="Q97" i="4"/>
  <c r="V96" i="4"/>
  <c r="Q96" i="4"/>
  <c r="V95" i="4"/>
  <c r="Q95" i="4"/>
  <c r="V94" i="4"/>
  <c r="Q94" i="4"/>
  <c r="V93" i="4"/>
  <c r="Q93" i="4"/>
  <c r="V92" i="4"/>
  <c r="Q92" i="4"/>
  <c r="V91" i="4"/>
  <c r="Q91" i="4"/>
  <c r="V90" i="4"/>
  <c r="Q90" i="4"/>
  <c r="V89" i="4"/>
  <c r="Q89" i="4"/>
  <c r="V88" i="4"/>
  <c r="Q88" i="4"/>
  <c r="V87" i="4"/>
  <c r="Q87" i="4"/>
  <c r="V86" i="4"/>
  <c r="Q86" i="4"/>
  <c r="V85" i="4"/>
  <c r="Q85" i="4"/>
  <c r="V84" i="4"/>
  <c r="Q84" i="4"/>
  <c r="V83" i="4"/>
  <c r="Q83" i="4"/>
  <c r="V82" i="4"/>
  <c r="Q82" i="4"/>
  <c r="V81" i="4"/>
  <c r="Q81" i="4"/>
  <c r="V80" i="4"/>
  <c r="Q80" i="4"/>
  <c r="V79" i="4"/>
  <c r="Q79" i="4"/>
  <c r="V78" i="4"/>
  <c r="Q78" i="4"/>
  <c r="V77" i="4"/>
  <c r="Q77" i="4"/>
  <c r="V76" i="4"/>
  <c r="Q76" i="4"/>
  <c r="V75" i="4"/>
  <c r="Q75" i="4"/>
  <c r="V74" i="4"/>
  <c r="Q74" i="4"/>
  <c r="V73" i="4"/>
  <c r="Q73" i="4"/>
  <c r="V72" i="4"/>
  <c r="Q72" i="4"/>
  <c r="V71" i="4"/>
  <c r="Q71" i="4"/>
  <c r="V70" i="4"/>
  <c r="Q70" i="4"/>
  <c r="V69" i="4"/>
  <c r="Q69" i="4"/>
  <c r="V68" i="4"/>
  <c r="Q68" i="4"/>
  <c r="V67" i="4"/>
  <c r="Q67" i="4"/>
  <c r="V66" i="4"/>
  <c r="Q66" i="4"/>
  <c r="V65" i="4"/>
  <c r="Q65" i="4"/>
  <c r="V64" i="4"/>
  <c r="Q64" i="4"/>
  <c r="V63" i="4"/>
  <c r="Q63" i="4"/>
  <c r="V62" i="4"/>
  <c r="Q62" i="4"/>
  <c r="V61" i="4"/>
  <c r="Q61" i="4"/>
  <c r="V60" i="4"/>
  <c r="Q60" i="4"/>
  <c r="V59" i="4"/>
  <c r="Q59" i="4"/>
  <c r="V58" i="4"/>
  <c r="Q58" i="4"/>
  <c r="V9" i="4"/>
  <c r="Q9" i="4"/>
  <c r="V8" i="4"/>
  <c r="Q8" i="4"/>
  <c r="E199" i="12" l="1"/>
  <c r="D199" i="12"/>
  <c r="D423" i="12"/>
  <c r="D320" i="12"/>
  <c r="F320" i="12"/>
  <c r="E320" i="12"/>
  <c r="E395" i="12"/>
  <c r="D278" i="12"/>
  <c r="V425" i="12" l="1"/>
  <c r="Q425" i="12"/>
  <c r="Q424" i="12"/>
  <c r="V424" i="12"/>
  <c r="V423" i="12"/>
  <c r="Q423" i="12"/>
  <c r="V422" i="12"/>
  <c r="Q422" i="12"/>
  <c r="V421" i="12"/>
  <c r="Q421" i="12"/>
  <c r="V420" i="12"/>
  <c r="Q420" i="12"/>
  <c r="V419" i="12"/>
  <c r="Q419" i="12"/>
  <c r="V418" i="12"/>
  <c r="Q418" i="12"/>
  <c r="V417" i="12"/>
  <c r="Q417" i="12"/>
  <c r="V416" i="12"/>
  <c r="Q416" i="12"/>
  <c r="V415" i="12"/>
  <c r="Q415" i="12"/>
  <c r="V414" i="12"/>
  <c r="Q414" i="12"/>
  <c r="V413" i="12"/>
  <c r="Q413" i="12"/>
  <c r="V412" i="12"/>
  <c r="Q412" i="12"/>
  <c r="V411" i="12"/>
  <c r="Q411" i="12"/>
  <c r="V410" i="12"/>
  <c r="Q410" i="12"/>
  <c r="V409" i="12"/>
  <c r="Q409" i="12"/>
  <c r="V408" i="12"/>
  <c r="Q408" i="12"/>
  <c r="V407" i="12"/>
  <c r="Q407" i="12"/>
  <c r="V406" i="12"/>
  <c r="Q406" i="12"/>
  <c r="V405" i="12"/>
  <c r="Q405" i="12"/>
  <c r="V404" i="12"/>
  <c r="Q404" i="12"/>
  <c r="V403" i="12"/>
  <c r="Q403" i="12"/>
  <c r="V402" i="12"/>
  <c r="Q402" i="12"/>
  <c r="V401" i="12"/>
  <c r="Q401" i="12"/>
  <c r="V400" i="12"/>
  <c r="Q400" i="12"/>
  <c r="V399" i="12"/>
  <c r="Q399" i="12"/>
  <c r="V398" i="12"/>
  <c r="Q398" i="12"/>
  <c r="V397" i="12"/>
  <c r="Q397" i="12"/>
  <c r="V396" i="12"/>
  <c r="Q396" i="12"/>
  <c r="V395" i="12"/>
  <c r="Q395" i="12"/>
  <c r="V394" i="12"/>
  <c r="Q394" i="12"/>
  <c r="V393" i="12"/>
  <c r="Q393" i="12"/>
  <c r="V392" i="12"/>
  <c r="Q392" i="12"/>
  <c r="V391" i="12"/>
  <c r="Q391" i="12"/>
  <c r="V390" i="12"/>
  <c r="Q390" i="12"/>
  <c r="V389" i="12"/>
  <c r="Q389" i="12"/>
  <c r="V388" i="12"/>
  <c r="Q388" i="12"/>
  <c r="V387" i="12"/>
  <c r="Q387" i="12"/>
  <c r="V386" i="12"/>
  <c r="Q386" i="12"/>
  <c r="V385" i="12"/>
  <c r="Q385" i="12"/>
  <c r="V384" i="12"/>
  <c r="Q384" i="12"/>
  <c r="V383" i="12"/>
  <c r="Q383" i="12"/>
  <c r="V382" i="12"/>
  <c r="Q382" i="12"/>
  <c r="V381" i="12"/>
  <c r="Q381" i="12"/>
  <c r="V380" i="12"/>
  <c r="Q380" i="12"/>
  <c r="V379" i="12"/>
  <c r="Q379" i="12"/>
  <c r="V378" i="12"/>
  <c r="Q378" i="12"/>
  <c r="V377" i="12"/>
  <c r="Q377" i="12"/>
  <c r="V376" i="12"/>
  <c r="Q376" i="12"/>
  <c r="V375" i="12"/>
  <c r="Q375" i="12"/>
  <c r="V374" i="12"/>
  <c r="Q374" i="12"/>
  <c r="V373" i="12"/>
  <c r="Q373" i="12"/>
  <c r="V372" i="12"/>
  <c r="Q372" i="12"/>
  <c r="V371" i="12"/>
  <c r="Q371" i="12"/>
  <c r="V370" i="12"/>
  <c r="Q370" i="12"/>
  <c r="V369" i="12"/>
  <c r="Q369" i="12"/>
  <c r="V368" i="12"/>
  <c r="Q368" i="12"/>
  <c r="V367" i="12"/>
  <c r="Q367" i="12"/>
  <c r="V366" i="12"/>
  <c r="Q366" i="12"/>
  <c r="V365" i="12"/>
  <c r="Q365" i="12"/>
  <c r="V364" i="12"/>
  <c r="Q364" i="12"/>
  <c r="V363" i="12"/>
  <c r="Q363" i="12"/>
  <c r="V362" i="12"/>
  <c r="Q362" i="12"/>
  <c r="V361" i="12"/>
  <c r="Q361" i="12"/>
  <c r="V360" i="12"/>
  <c r="Q360" i="12"/>
  <c r="V359" i="12"/>
  <c r="Q359" i="12"/>
  <c r="V358" i="12"/>
  <c r="Q358" i="12"/>
  <c r="V357" i="12"/>
  <c r="Q357" i="12"/>
  <c r="V356" i="12"/>
  <c r="Q356" i="12"/>
  <c r="V355" i="12"/>
  <c r="Q355" i="12"/>
  <c r="V354" i="12"/>
  <c r="Q354" i="12"/>
  <c r="V353" i="12"/>
  <c r="Q353" i="12"/>
  <c r="V352" i="12"/>
  <c r="Q352" i="12"/>
  <c r="V351" i="12"/>
  <c r="Q351" i="12"/>
  <c r="V350" i="12"/>
  <c r="Q350" i="12"/>
  <c r="V349" i="12"/>
  <c r="Q349" i="12"/>
  <c r="V348" i="12"/>
  <c r="Q348" i="12"/>
  <c r="V347" i="12"/>
  <c r="Q347" i="12"/>
  <c r="V346" i="12"/>
  <c r="Q346" i="12"/>
  <c r="V345" i="12"/>
  <c r="Q345" i="12"/>
  <c r="V344" i="12"/>
  <c r="Q344" i="12"/>
  <c r="V343" i="12"/>
  <c r="Q343" i="12"/>
  <c r="V342" i="12"/>
  <c r="Q342" i="12"/>
  <c r="V341" i="12"/>
  <c r="Q341" i="12"/>
  <c r="V340" i="12"/>
  <c r="Q340" i="12"/>
  <c r="V339" i="12"/>
  <c r="Q339" i="12"/>
  <c r="V338" i="12"/>
  <c r="Q338" i="12"/>
  <c r="V337" i="12"/>
  <c r="Q337" i="12"/>
  <c r="V336" i="12"/>
  <c r="Q336" i="12"/>
  <c r="V335" i="12"/>
  <c r="Q335" i="12"/>
  <c r="V334" i="12"/>
  <c r="Q334" i="12"/>
  <c r="V333" i="12"/>
  <c r="Q333" i="12"/>
  <c r="V332" i="12"/>
  <c r="Q332" i="12"/>
  <c r="V331" i="12"/>
  <c r="Q331" i="12"/>
  <c r="V330" i="12"/>
  <c r="Q330" i="12"/>
  <c r="V329" i="12"/>
  <c r="Q329" i="12"/>
  <c r="V328" i="12"/>
  <c r="Q328" i="12"/>
  <c r="V327" i="12"/>
  <c r="Q327" i="12"/>
  <c r="V326" i="12"/>
  <c r="Q326" i="12"/>
  <c r="V325" i="12"/>
  <c r="Q325" i="12"/>
  <c r="V324" i="12"/>
  <c r="Q324" i="12"/>
  <c r="V323" i="12"/>
  <c r="Q323" i="12"/>
  <c r="V322" i="12"/>
  <c r="Q322" i="12"/>
  <c r="V321" i="12"/>
  <c r="Q321" i="12"/>
  <c r="Q320" i="12"/>
  <c r="V320" i="12"/>
  <c r="V319" i="12"/>
  <c r="Q319" i="12"/>
  <c r="V318" i="12"/>
  <c r="Q318" i="12"/>
  <c r="V317" i="12"/>
  <c r="Q317" i="12"/>
  <c r="V316" i="12"/>
  <c r="Q316" i="12"/>
  <c r="V315" i="12"/>
  <c r="Q315" i="12"/>
  <c r="V314" i="12"/>
  <c r="Q314" i="12"/>
  <c r="V313" i="12"/>
  <c r="Q313" i="12"/>
  <c r="V312" i="12"/>
  <c r="Q312" i="12"/>
  <c r="V311" i="12"/>
  <c r="Q311" i="12"/>
  <c r="V310" i="12"/>
  <c r="Q310" i="12"/>
  <c r="V309" i="12"/>
  <c r="Q309" i="12"/>
  <c r="V308" i="12"/>
  <c r="Q308" i="12"/>
  <c r="V307" i="12"/>
  <c r="Q307" i="12"/>
  <c r="V306" i="12"/>
  <c r="Q306" i="12"/>
  <c r="V305" i="12"/>
  <c r="Q305" i="12"/>
  <c r="V304" i="12"/>
  <c r="Q304" i="12"/>
  <c r="V303" i="12"/>
  <c r="Q303" i="12"/>
  <c r="V302" i="12"/>
  <c r="Q302" i="12"/>
  <c r="V301" i="12"/>
  <c r="Q301" i="12"/>
  <c r="V300" i="12"/>
  <c r="Q300" i="12"/>
  <c r="V299" i="12"/>
  <c r="Q299" i="12"/>
  <c r="V298" i="12"/>
  <c r="Q298" i="12"/>
  <c r="V297" i="12"/>
  <c r="Q297" i="12"/>
  <c r="V296" i="12"/>
  <c r="Q296" i="12"/>
  <c r="V295" i="12"/>
  <c r="Q295" i="12"/>
  <c r="V294" i="12"/>
  <c r="Q294" i="12"/>
  <c r="V293" i="12"/>
  <c r="Q293" i="12"/>
  <c r="V292" i="12"/>
  <c r="Q292" i="12"/>
  <c r="V291" i="12"/>
  <c r="Q291" i="12"/>
  <c r="V290" i="12"/>
  <c r="Q290" i="12"/>
  <c r="V289" i="12"/>
  <c r="Q289" i="12"/>
  <c r="V288" i="12"/>
  <c r="Q288" i="12"/>
  <c r="V287" i="12"/>
  <c r="Q287" i="12"/>
  <c r="V286" i="12"/>
  <c r="Q286" i="12"/>
  <c r="V285" i="12"/>
  <c r="Q285" i="12"/>
  <c r="V284" i="12"/>
  <c r="Q284" i="12"/>
  <c r="V283" i="12"/>
  <c r="Q283" i="12"/>
  <c r="V282" i="12"/>
  <c r="Q282" i="12"/>
  <c r="V281" i="12"/>
  <c r="Q281" i="12"/>
  <c r="V280" i="12"/>
  <c r="Q280" i="12"/>
  <c r="V279" i="12"/>
  <c r="Q279" i="12"/>
  <c r="V278" i="12"/>
  <c r="Q278" i="12"/>
  <c r="V277" i="12"/>
  <c r="Q277" i="12"/>
  <c r="V276" i="12"/>
  <c r="Q276" i="12"/>
  <c r="V275" i="12"/>
  <c r="Q275" i="12"/>
  <c r="V274" i="12"/>
  <c r="Q274" i="12"/>
  <c r="V273" i="12"/>
  <c r="Q273" i="12"/>
  <c r="V272" i="12"/>
  <c r="Q272" i="12"/>
  <c r="V271" i="12"/>
  <c r="Q271" i="12"/>
  <c r="V270" i="12"/>
  <c r="Q270" i="12"/>
  <c r="V269" i="12"/>
  <c r="Q269" i="12"/>
  <c r="V268" i="12"/>
  <c r="Q268" i="12"/>
  <c r="V267" i="12"/>
  <c r="Q267" i="12"/>
  <c r="V266" i="12"/>
  <c r="Q266" i="12"/>
  <c r="V265" i="12"/>
  <c r="Q265" i="12"/>
  <c r="V264" i="12"/>
  <c r="Q264" i="12"/>
  <c r="V263" i="12"/>
  <c r="Q263" i="12"/>
  <c r="V262" i="12"/>
  <c r="Q262" i="12"/>
  <c r="V261" i="12"/>
  <c r="Q261" i="12"/>
  <c r="V260" i="12"/>
  <c r="Q260" i="12"/>
  <c r="V259" i="12"/>
  <c r="Q259" i="12"/>
  <c r="V258" i="12"/>
  <c r="Q258" i="12"/>
  <c r="V257" i="12"/>
  <c r="Q257" i="12"/>
  <c r="V256" i="12"/>
  <c r="Q256" i="12"/>
  <c r="V255" i="12"/>
  <c r="Q255" i="12"/>
  <c r="V254" i="12"/>
  <c r="Q254" i="12"/>
  <c r="V253" i="12"/>
  <c r="Q253" i="12"/>
  <c r="V252" i="12"/>
  <c r="Q252" i="12"/>
  <c r="V251" i="12"/>
  <c r="Q251" i="12"/>
  <c r="V250" i="12"/>
  <c r="Q250" i="12"/>
  <c r="V249" i="12"/>
  <c r="Q249" i="12"/>
  <c r="V248" i="12"/>
  <c r="Q248" i="12"/>
  <c r="V247" i="12"/>
  <c r="Q247" i="12"/>
  <c r="V246" i="12"/>
  <c r="Q246" i="12"/>
  <c r="V245" i="12"/>
  <c r="Q245" i="12"/>
  <c r="V244" i="12"/>
  <c r="Q244" i="12"/>
  <c r="V243" i="12"/>
  <c r="Q243" i="12"/>
  <c r="V242" i="12"/>
  <c r="Q242" i="12"/>
  <c r="V241" i="12"/>
  <c r="Q241" i="12"/>
  <c r="V240" i="12"/>
  <c r="Q240" i="12"/>
  <c r="V239" i="12"/>
  <c r="Q239" i="12"/>
  <c r="V238" i="12"/>
  <c r="Q238" i="12"/>
  <c r="V237" i="12"/>
  <c r="Q237" i="12"/>
  <c r="V236" i="12"/>
  <c r="Q236" i="12"/>
  <c r="V235" i="12"/>
  <c r="Q235" i="12"/>
  <c r="V234" i="12"/>
  <c r="Q234" i="12"/>
  <c r="V233" i="12"/>
  <c r="Q233" i="12"/>
  <c r="V232" i="12"/>
  <c r="Q232" i="12"/>
  <c r="V231" i="12"/>
  <c r="Q231" i="12"/>
  <c r="V230" i="12"/>
  <c r="Q230" i="12"/>
  <c r="V229" i="12"/>
  <c r="Q229" i="12"/>
  <c r="V228" i="12"/>
  <c r="Q228" i="12"/>
  <c r="V227" i="12"/>
  <c r="Q227" i="12"/>
  <c r="V226" i="12"/>
  <c r="Q226" i="12"/>
  <c r="V225" i="12"/>
  <c r="Q225" i="12"/>
  <c r="V224" i="12"/>
  <c r="Q224" i="12"/>
  <c r="V223" i="12"/>
  <c r="Q223" i="12"/>
  <c r="V222" i="12"/>
  <c r="Q222" i="12"/>
  <c r="V221" i="12"/>
  <c r="Q221" i="12"/>
  <c r="V220" i="12"/>
  <c r="Q220" i="12"/>
  <c r="V219" i="12"/>
  <c r="Q219" i="12"/>
  <c r="V218" i="12"/>
  <c r="Q218" i="12"/>
  <c r="V217" i="12"/>
  <c r="Q217" i="12"/>
  <c r="V216" i="12"/>
  <c r="Q216" i="12"/>
  <c r="V215" i="12"/>
  <c r="Q215" i="12"/>
  <c r="V214" i="12"/>
  <c r="Q214" i="12"/>
  <c r="V213" i="12"/>
  <c r="Q213" i="12"/>
  <c r="V212" i="12"/>
  <c r="Q212" i="12"/>
  <c r="V211" i="12"/>
  <c r="Q211" i="12"/>
  <c r="V210" i="12"/>
  <c r="Q210" i="12"/>
  <c r="V209" i="12"/>
  <c r="Q209" i="12"/>
  <c r="V208" i="12"/>
  <c r="Q208" i="12"/>
  <c r="V207" i="12"/>
  <c r="Q207" i="12"/>
  <c r="V206" i="12"/>
  <c r="Q206" i="12"/>
  <c r="V205" i="12"/>
  <c r="Q205" i="12"/>
  <c r="V204" i="12"/>
  <c r="Q204" i="12"/>
  <c r="V203" i="12"/>
  <c r="Q203" i="12"/>
  <c r="V202" i="12"/>
  <c r="Q202" i="12"/>
  <c r="V201" i="12"/>
  <c r="Q201" i="12"/>
  <c r="V200" i="12"/>
  <c r="Q200" i="12"/>
  <c r="V199" i="12"/>
  <c r="Q199" i="12"/>
  <c r="V198" i="12"/>
  <c r="Q198" i="12"/>
  <c r="V197" i="12"/>
  <c r="Q197" i="12"/>
  <c r="V196" i="12"/>
  <c r="Q196" i="12"/>
  <c r="V195" i="12"/>
  <c r="Q195" i="12"/>
  <c r="V194" i="12"/>
  <c r="Q194" i="12"/>
  <c r="V193" i="12"/>
  <c r="Q193" i="12"/>
  <c r="V192" i="12"/>
  <c r="Q192" i="12"/>
  <c r="V191" i="12"/>
  <c r="Q191" i="12"/>
  <c r="V190" i="12"/>
  <c r="Q190" i="12"/>
  <c r="V189" i="12"/>
  <c r="Q189" i="12"/>
  <c r="V188" i="12"/>
  <c r="Q188" i="12"/>
  <c r="V187" i="12"/>
  <c r="Q187" i="12"/>
  <c r="V186" i="12"/>
  <c r="Q186" i="12"/>
  <c r="V185" i="12"/>
  <c r="Q185" i="12"/>
  <c r="V184" i="12"/>
  <c r="Q184" i="12"/>
  <c r="V183" i="12"/>
  <c r="Q183" i="12"/>
  <c r="V182" i="12"/>
  <c r="Q182" i="12"/>
  <c r="V181" i="12"/>
  <c r="Q181" i="12"/>
  <c r="V180" i="12"/>
  <c r="Q180" i="12"/>
  <c r="V179" i="12"/>
  <c r="Q179" i="12"/>
  <c r="V178" i="12"/>
  <c r="Q178" i="12"/>
  <c r="V177" i="12"/>
  <c r="Q177" i="12"/>
  <c r="V176" i="12"/>
  <c r="Q176" i="12"/>
  <c r="V175" i="12"/>
  <c r="Q175" i="12"/>
  <c r="V174" i="12"/>
  <c r="Q174" i="12"/>
  <c r="V173" i="12"/>
  <c r="Q173" i="12"/>
  <c r="V172" i="12"/>
  <c r="Q172" i="12"/>
  <c r="V171" i="12"/>
  <c r="Q171" i="12"/>
  <c r="V170" i="12"/>
  <c r="Q170" i="12"/>
  <c r="V169" i="12"/>
  <c r="Q169" i="12"/>
  <c r="V168" i="12"/>
  <c r="Q168" i="12"/>
  <c r="V167" i="12"/>
  <c r="Q167" i="12"/>
  <c r="V166" i="12"/>
  <c r="Q166" i="12"/>
  <c r="V165" i="12"/>
  <c r="Q165" i="12"/>
  <c r="V164" i="12"/>
  <c r="Q164" i="12"/>
  <c r="V163" i="12"/>
  <c r="Q163" i="12"/>
  <c r="V162" i="12"/>
  <c r="Q162" i="12"/>
  <c r="V161" i="12"/>
  <c r="Q161" i="12"/>
  <c r="V160" i="12"/>
  <c r="Q160" i="12"/>
  <c r="V159" i="12"/>
  <c r="Q159" i="12"/>
  <c r="V158" i="12"/>
  <c r="Q158" i="12"/>
  <c r="V157" i="12"/>
  <c r="Q157" i="12"/>
  <c r="V156" i="12"/>
  <c r="Q156" i="12"/>
  <c r="V155" i="12"/>
  <c r="Q155" i="12"/>
  <c r="V154" i="12"/>
  <c r="Q154" i="12"/>
  <c r="V153" i="12"/>
  <c r="Q153" i="12"/>
  <c r="V152" i="12"/>
  <c r="Q152" i="12"/>
  <c r="V151" i="12"/>
  <c r="Q151" i="12"/>
  <c r="V150" i="12"/>
  <c r="Q150" i="12"/>
  <c r="V149" i="12"/>
  <c r="Q149" i="12"/>
  <c r="V148" i="12"/>
  <c r="Q148" i="12"/>
  <c r="V147" i="12"/>
  <c r="Q147" i="12"/>
  <c r="V146" i="12"/>
  <c r="Q146" i="12"/>
  <c r="V145" i="12"/>
  <c r="Q145" i="12"/>
  <c r="V144" i="12"/>
  <c r="Q144" i="12"/>
  <c r="V143" i="12"/>
  <c r="Q143" i="12"/>
  <c r="V142" i="12"/>
  <c r="Q142" i="12"/>
  <c r="V141" i="12"/>
  <c r="Q141" i="12"/>
  <c r="V140" i="12"/>
  <c r="Q140" i="12"/>
  <c r="V139" i="12"/>
  <c r="Q139" i="12"/>
  <c r="V138" i="12"/>
  <c r="Q138" i="12"/>
  <c r="V137" i="12"/>
  <c r="Q137" i="12"/>
  <c r="V136" i="12"/>
  <c r="Q136" i="12"/>
  <c r="V135" i="12"/>
  <c r="Q135" i="12"/>
  <c r="V134" i="12"/>
  <c r="Q134" i="12"/>
  <c r="V133" i="12"/>
  <c r="Q133" i="12"/>
  <c r="V132" i="12"/>
  <c r="Q132" i="12"/>
  <c r="V131" i="12"/>
  <c r="Q131" i="12"/>
  <c r="V130" i="12"/>
  <c r="Q130" i="12"/>
  <c r="V129" i="12"/>
  <c r="Q129" i="12"/>
  <c r="V128" i="12"/>
  <c r="Q128" i="12"/>
  <c r="V127" i="12"/>
  <c r="Q127" i="12"/>
  <c r="V126" i="12"/>
  <c r="Q126" i="12"/>
  <c r="V125" i="12"/>
  <c r="Q125" i="12"/>
  <c r="V124" i="12"/>
  <c r="Q124" i="12"/>
  <c r="V123" i="12"/>
  <c r="Q123" i="12"/>
  <c r="V122" i="12"/>
  <c r="Q122" i="12"/>
  <c r="V121" i="12"/>
  <c r="Q121" i="12"/>
  <c r="V120" i="12"/>
  <c r="Q120" i="12"/>
  <c r="V119" i="12"/>
  <c r="Q119" i="12"/>
  <c r="V118" i="12"/>
  <c r="Q118" i="12"/>
  <c r="V117" i="12"/>
  <c r="Q117" i="12"/>
  <c r="V116" i="12"/>
  <c r="Q116" i="12"/>
  <c r="V115" i="12"/>
  <c r="Q115" i="12"/>
  <c r="V114" i="12"/>
  <c r="Q114" i="12"/>
  <c r="V113" i="12"/>
  <c r="Q113" i="12"/>
  <c r="V112" i="12"/>
  <c r="Q112" i="12"/>
  <c r="V111" i="12"/>
  <c r="Q111" i="12"/>
  <c r="V110" i="12"/>
  <c r="Q110" i="12"/>
  <c r="V109" i="12"/>
  <c r="Q109" i="12"/>
  <c r="V108" i="12"/>
  <c r="Q108" i="12"/>
  <c r="V107" i="12"/>
  <c r="Q107" i="12"/>
  <c r="V106" i="12"/>
  <c r="Q106" i="12"/>
  <c r="V105" i="12"/>
  <c r="Q105" i="12"/>
  <c r="V104" i="12"/>
  <c r="Q104" i="12"/>
  <c r="V103" i="12"/>
  <c r="Q103" i="12"/>
  <c r="V102" i="12"/>
  <c r="Q102" i="12"/>
  <c r="V101" i="12"/>
  <c r="Q101" i="12"/>
  <c r="V100" i="12"/>
  <c r="Q100" i="12"/>
  <c r="V99" i="12"/>
  <c r="Q99" i="12"/>
  <c r="V98" i="12"/>
  <c r="Q98" i="12"/>
  <c r="V97" i="12"/>
  <c r="Q97" i="12"/>
  <c r="V96" i="12"/>
  <c r="Q96" i="12"/>
  <c r="V95" i="12"/>
  <c r="Q95" i="12"/>
  <c r="V94" i="12"/>
  <c r="Q94" i="12"/>
  <c r="V93" i="12"/>
  <c r="Q93" i="12"/>
  <c r="V92" i="12"/>
  <c r="Q92" i="12"/>
  <c r="V91" i="12"/>
  <c r="Q91" i="12"/>
  <c r="V90" i="12"/>
  <c r="Q90" i="12"/>
  <c r="V89" i="12"/>
  <c r="Q89" i="12"/>
  <c r="V88" i="12"/>
  <c r="Q88" i="12"/>
  <c r="V87" i="12"/>
  <c r="Q87" i="12"/>
  <c r="V86" i="12"/>
  <c r="Q86" i="12"/>
  <c r="V85" i="12"/>
  <c r="Q85" i="12"/>
  <c r="V84" i="12"/>
  <c r="Q84" i="12"/>
  <c r="V83" i="12"/>
  <c r="Q83" i="12"/>
  <c r="V82" i="12"/>
  <c r="Q82" i="12"/>
  <c r="V81" i="12"/>
  <c r="Q81" i="12"/>
  <c r="V80" i="12"/>
  <c r="Q80" i="12"/>
  <c r="V79" i="12"/>
  <c r="Q79" i="12"/>
  <c r="V78" i="12"/>
  <c r="Q78" i="12"/>
  <c r="V77" i="12"/>
  <c r="Q77" i="12"/>
  <c r="V76" i="12"/>
  <c r="Q76" i="12"/>
  <c r="Q75" i="12"/>
  <c r="V75" i="12"/>
  <c r="V74" i="12"/>
  <c r="Q74" i="12"/>
  <c r="V73" i="12"/>
  <c r="Q73" i="12"/>
  <c r="V72" i="12"/>
  <c r="Q72" i="12"/>
  <c r="V71" i="12"/>
  <c r="Q71" i="12"/>
  <c r="V70" i="12"/>
  <c r="Q70" i="12"/>
  <c r="V69" i="12"/>
  <c r="Q69" i="12"/>
  <c r="V68" i="12"/>
  <c r="Q68" i="12"/>
  <c r="V67" i="12"/>
  <c r="Q67" i="12"/>
  <c r="V66" i="12"/>
  <c r="Q66" i="12"/>
  <c r="V65" i="12"/>
  <c r="Q65" i="12"/>
  <c r="V64" i="12"/>
  <c r="Q64" i="12"/>
  <c r="V63" i="12"/>
  <c r="Q63" i="12"/>
  <c r="V62" i="12"/>
  <c r="Q62" i="12"/>
  <c r="V61" i="12"/>
  <c r="Q61" i="12"/>
  <c r="V60" i="12"/>
  <c r="Q60" i="12"/>
  <c r="V59" i="12"/>
  <c r="Q59" i="12"/>
  <c r="V58" i="12"/>
  <c r="Q58" i="12"/>
  <c r="V57" i="12"/>
  <c r="Q57" i="12"/>
  <c r="V56" i="12"/>
  <c r="Q56" i="12"/>
  <c r="V55" i="12"/>
  <c r="Q55" i="12"/>
  <c r="V54" i="12"/>
  <c r="Q54" i="12"/>
  <c r="V53" i="12"/>
  <c r="Q53" i="12"/>
  <c r="V52" i="12"/>
  <c r="Q52" i="12"/>
  <c r="V51" i="12"/>
  <c r="Q51" i="12"/>
  <c r="V50" i="12"/>
  <c r="Q50" i="12"/>
  <c r="V49" i="12"/>
  <c r="Q49" i="12"/>
  <c r="V48" i="12"/>
  <c r="Q48" i="12"/>
  <c r="V47" i="12"/>
  <c r="Q47" i="12"/>
  <c r="V46" i="12"/>
  <c r="Q46" i="12"/>
  <c r="V45" i="12"/>
  <c r="Q45" i="12"/>
  <c r="V44" i="12"/>
  <c r="Q44" i="12"/>
  <c r="V43" i="12"/>
  <c r="Q43" i="12"/>
  <c r="V42" i="12"/>
  <c r="Q42" i="12"/>
  <c r="V41" i="12"/>
  <c r="Q41" i="12"/>
  <c r="V40" i="12"/>
  <c r="Q40" i="12"/>
  <c r="V39" i="12"/>
  <c r="Q39" i="12"/>
  <c r="V38" i="12"/>
  <c r="Q38" i="12"/>
  <c r="V37" i="12"/>
  <c r="Q37" i="12"/>
  <c r="V36" i="12"/>
  <c r="Q36" i="12"/>
  <c r="V35" i="12"/>
  <c r="Q35" i="12"/>
  <c r="V34" i="12"/>
  <c r="Q34" i="12"/>
  <c r="V33" i="12"/>
  <c r="Q33" i="12"/>
  <c r="V32" i="12"/>
  <c r="Q32" i="12"/>
  <c r="V31" i="12"/>
  <c r="Q31" i="12"/>
  <c r="V30" i="12"/>
  <c r="Q30" i="12"/>
  <c r="V29" i="12"/>
  <c r="Q29" i="12"/>
  <c r="V28" i="12"/>
  <c r="Q28" i="12"/>
  <c r="V27" i="12"/>
  <c r="Q27" i="12"/>
  <c r="V26" i="12"/>
  <c r="Q26" i="12"/>
  <c r="V25" i="12"/>
  <c r="Q25" i="12"/>
  <c r="V24" i="12"/>
  <c r="Q24" i="12"/>
  <c r="V23" i="12"/>
  <c r="Q23" i="12"/>
  <c r="V22" i="12"/>
  <c r="Q22" i="12"/>
  <c r="V21" i="12"/>
  <c r="Q21" i="12"/>
  <c r="V20" i="12"/>
  <c r="Q20" i="12"/>
  <c r="V19" i="12"/>
  <c r="Q19" i="12"/>
  <c r="V18" i="12"/>
  <c r="Q18" i="12"/>
  <c r="V17" i="12"/>
  <c r="Q17" i="12"/>
  <c r="V16" i="12"/>
  <c r="Q16" i="12"/>
  <c r="V15" i="12"/>
  <c r="Q15" i="12"/>
  <c r="V14" i="12"/>
  <c r="Q14" i="12"/>
  <c r="V13" i="12"/>
  <c r="Q13" i="12"/>
  <c r="V12" i="12"/>
  <c r="Q12" i="12"/>
  <c r="V11" i="12"/>
  <c r="Q11" i="12"/>
  <c r="V10" i="12"/>
  <c r="Q10" i="12"/>
  <c r="V9" i="12"/>
  <c r="Q9" i="12"/>
  <c r="V8" i="12"/>
  <c r="Q8" i="12"/>
  <c r="V7" i="12"/>
  <c r="Q7" i="12"/>
  <c r="V6" i="12"/>
  <c r="Q6" i="12"/>
  <c r="V5" i="12"/>
  <c r="Q5" i="12"/>
  <c r="V4" i="12"/>
  <c r="Q4" i="12"/>
  <c r="V3" i="12"/>
  <c r="Q3" i="12"/>
  <c r="V2" i="12"/>
  <c r="Q2" i="12"/>
  <c r="V3389" i="4"/>
  <c r="T3389" i="4"/>
  <c r="S3389" i="4"/>
  <c r="R3389" i="4"/>
  <c r="Q3389" i="4"/>
  <c r="V3388" i="4"/>
  <c r="T3388" i="4"/>
  <c r="S3388" i="4"/>
  <c r="R3388" i="4"/>
  <c r="Q3388" i="4"/>
  <c r="D3388" i="4"/>
  <c r="V3387" i="4"/>
  <c r="T3387" i="4"/>
  <c r="S3387" i="4"/>
  <c r="R3387" i="4"/>
  <c r="Q3387" i="4"/>
  <c r="V3386" i="4"/>
  <c r="T3386" i="4"/>
  <c r="S3386" i="4"/>
  <c r="R3386" i="4"/>
  <c r="Q3386" i="4"/>
  <c r="V3380" i="4"/>
  <c r="T3380" i="4"/>
  <c r="S3380" i="4"/>
  <c r="R3380" i="4"/>
  <c r="Q3380" i="4"/>
  <c r="V3324" i="4"/>
  <c r="T3324" i="4"/>
  <c r="S3324" i="4"/>
  <c r="R3324" i="4"/>
  <c r="Q3324" i="4"/>
  <c r="V3323" i="4"/>
  <c r="T3323" i="4"/>
  <c r="S3323" i="4"/>
  <c r="R3323" i="4"/>
  <c r="Q3323" i="4"/>
  <c r="V3322" i="4"/>
  <c r="T3322" i="4"/>
  <c r="S3322" i="4"/>
  <c r="R3322" i="4"/>
  <c r="Q3322" i="4"/>
  <c r="V3321" i="4"/>
  <c r="T3321" i="4"/>
  <c r="S3321" i="4"/>
  <c r="R3321" i="4"/>
  <c r="Q3321" i="4"/>
  <c r="V3320" i="4"/>
  <c r="T3320" i="4"/>
  <c r="S3320" i="4"/>
  <c r="R3320" i="4"/>
  <c r="Q3320" i="4"/>
  <c r="V3319" i="4"/>
  <c r="T3319" i="4"/>
  <c r="S3319" i="4"/>
  <c r="R3319" i="4"/>
  <c r="Q3319" i="4"/>
  <c r="V3318" i="4"/>
  <c r="T3318" i="4"/>
  <c r="S3318" i="4"/>
  <c r="R3318" i="4"/>
  <c r="Q3318" i="4"/>
  <c r="V3317" i="4"/>
  <c r="T3317" i="4"/>
  <c r="S3317" i="4"/>
  <c r="R3317" i="4"/>
  <c r="Q3317" i="4"/>
  <c r="V3316" i="4"/>
  <c r="T3316" i="4"/>
  <c r="S3316" i="4"/>
  <c r="R3316" i="4"/>
  <c r="Q3316" i="4"/>
  <c r="V3315" i="4"/>
  <c r="T3315" i="4"/>
  <c r="S3315" i="4"/>
  <c r="R3315" i="4"/>
  <c r="Q3315" i="4"/>
  <c r="V3314" i="4"/>
  <c r="T3314" i="4"/>
  <c r="S3314" i="4"/>
  <c r="R3314" i="4"/>
  <c r="Q3314" i="4"/>
  <c r="V3313" i="4"/>
  <c r="T3313" i="4"/>
  <c r="S3313" i="4"/>
  <c r="R3313" i="4"/>
  <c r="Q3313" i="4"/>
  <c r="V3312" i="4"/>
  <c r="T3312" i="4"/>
  <c r="S3312" i="4"/>
  <c r="R3312" i="4"/>
  <c r="Q3312" i="4"/>
  <c r="V3311" i="4"/>
  <c r="T3311" i="4"/>
  <c r="S3311" i="4"/>
  <c r="R3311" i="4"/>
  <c r="Q3311" i="4"/>
  <c r="V3310" i="4"/>
  <c r="T3310" i="4"/>
  <c r="S3310" i="4"/>
  <c r="R3310" i="4"/>
  <c r="Q3310" i="4"/>
  <c r="V3206" i="4"/>
  <c r="T3206" i="4"/>
  <c r="S3206" i="4"/>
  <c r="R3206" i="4"/>
  <c r="Q3206" i="4"/>
  <c r="V3205" i="4"/>
  <c r="T3205" i="4"/>
  <c r="S3205" i="4"/>
  <c r="R3205" i="4"/>
  <c r="Q3205" i="4"/>
  <c r="V3204" i="4"/>
  <c r="T3204" i="4"/>
  <c r="S3204" i="4"/>
  <c r="R3204" i="4"/>
  <c r="Q3204" i="4"/>
  <c r="V3203" i="4"/>
  <c r="T3203" i="4"/>
  <c r="S3203" i="4"/>
  <c r="R3203" i="4"/>
  <c r="Q3203" i="4"/>
  <c r="V3202" i="4"/>
  <c r="T3202" i="4"/>
  <c r="S3202" i="4"/>
  <c r="R3202" i="4"/>
  <c r="Q3202" i="4"/>
  <c r="V3201" i="4"/>
  <c r="T3201" i="4"/>
  <c r="S3201" i="4"/>
  <c r="R3201" i="4"/>
  <c r="Q3201" i="4"/>
  <c r="V3200" i="4"/>
  <c r="T3200" i="4"/>
  <c r="S3200" i="4"/>
  <c r="R3200" i="4"/>
  <c r="Q3200" i="4"/>
  <c r="V3199" i="4"/>
  <c r="T3199" i="4"/>
  <c r="S3199" i="4"/>
  <c r="R3199" i="4"/>
  <c r="Q3199" i="4"/>
  <c r="V3198" i="4"/>
  <c r="T3198" i="4"/>
  <c r="S3198" i="4"/>
  <c r="R3198" i="4"/>
  <c r="Q3198" i="4"/>
  <c r="V3197" i="4"/>
  <c r="T3197" i="4"/>
  <c r="S3197" i="4"/>
  <c r="R3197" i="4"/>
  <c r="Q3197" i="4"/>
  <c r="V3196" i="4"/>
  <c r="T3196" i="4"/>
  <c r="S3196" i="4"/>
  <c r="R3196" i="4"/>
  <c r="Q3196" i="4"/>
  <c r="E3196" i="4"/>
  <c r="V3195" i="4"/>
  <c r="T3195" i="4"/>
  <c r="S3195" i="4"/>
  <c r="R3195" i="4"/>
  <c r="Q3195" i="4"/>
  <c r="V3194" i="4"/>
  <c r="T3194" i="4"/>
  <c r="S3194" i="4"/>
  <c r="R3194" i="4"/>
  <c r="Q3194" i="4"/>
  <c r="V3193" i="4"/>
  <c r="T3193" i="4"/>
  <c r="S3193" i="4"/>
  <c r="R3193" i="4"/>
  <c r="Q3193" i="4"/>
  <c r="V3118" i="4"/>
  <c r="T3118" i="4"/>
  <c r="S3118" i="4"/>
  <c r="R3118" i="4"/>
  <c r="Q3118" i="4"/>
  <c r="V3117" i="4"/>
  <c r="T3117" i="4"/>
  <c r="S3117" i="4"/>
  <c r="R3117" i="4"/>
  <c r="Q3117" i="4"/>
  <c r="V3082" i="4"/>
  <c r="T3082" i="4"/>
  <c r="S3082" i="4"/>
  <c r="R3082" i="4"/>
  <c r="Q3082" i="4"/>
  <c r="V3081" i="4"/>
  <c r="T3081" i="4"/>
  <c r="S3081" i="4"/>
  <c r="R3081" i="4"/>
  <c r="Q3081" i="4"/>
  <c r="V3080" i="4"/>
  <c r="T3080" i="4"/>
  <c r="S3080" i="4"/>
  <c r="R3080" i="4"/>
  <c r="Q3080" i="4"/>
  <c r="V3079" i="4"/>
  <c r="T3079" i="4"/>
  <c r="S3079" i="4"/>
  <c r="R3079" i="4"/>
  <c r="Q3079" i="4"/>
  <c r="V3078" i="4"/>
  <c r="T3078" i="4"/>
  <c r="S3078" i="4"/>
  <c r="R3078" i="4"/>
  <c r="Q3078" i="4"/>
  <c r="V3077" i="4"/>
  <c r="T3077" i="4"/>
  <c r="S3077" i="4"/>
  <c r="R3077" i="4"/>
  <c r="Q3077" i="4"/>
  <c r="V3076" i="4"/>
  <c r="T3076" i="4"/>
  <c r="S3076" i="4"/>
  <c r="R3076" i="4"/>
  <c r="Q3076" i="4"/>
  <c r="V3075" i="4"/>
  <c r="T3075" i="4"/>
  <c r="S3075" i="4"/>
  <c r="R3075" i="4"/>
  <c r="Q3075" i="4"/>
  <c r="V3074" i="4"/>
  <c r="T3074" i="4"/>
  <c r="S3074" i="4"/>
  <c r="R3074" i="4"/>
  <c r="Q3074" i="4"/>
  <c r="V3073" i="4"/>
  <c r="T3073" i="4"/>
  <c r="S3073" i="4"/>
  <c r="R3073" i="4"/>
  <c r="Q3073" i="4"/>
  <c r="V3072" i="4"/>
  <c r="T3072" i="4"/>
  <c r="S3072" i="4"/>
  <c r="R3072" i="4"/>
  <c r="Q3072" i="4"/>
  <c r="V3071" i="4"/>
  <c r="T3071" i="4"/>
  <c r="S3071" i="4"/>
  <c r="R3071" i="4"/>
  <c r="Q3071" i="4"/>
  <c r="V2965" i="4"/>
  <c r="T2965" i="4"/>
  <c r="S2965" i="4"/>
  <c r="R2965" i="4"/>
  <c r="Q2965" i="4"/>
  <c r="V2964" i="4"/>
  <c r="T2964" i="4"/>
  <c r="S2964" i="4"/>
  <c r="R2964" i="4"/>
  <c r="Q2964" i="4"/>
  <c r="V2963" i="4"/>
  <c r="T2963" i="4"/>
  <c r="S2963" i="4"/>
  <c r="R2963" i="4"/>
  <c r="Q2963" i="4"/>
  <c r="V2962" i="4"/>
  <c r="T2962" i="4"/>
  <c r="S2962" i="4"/>
  <c r="R2962" i="4"/>
  <c r="Q2962" i="4"/>
  <c r="V2961" i="4"/>
  <c r="T2961" i="4"/>
  <c r="S2961" i="4"/>
  <c r="R2961" i="4"/>
  <c r="Q2961" i="4"/>
  <c r="V2960" i="4"/>
  <c r="T2960" i="4"/>
  <c r="S2960" i="4"/>
  <c r="R2960" i="4"/>
  <c r="Q2960" i="4"/>
  <c r="V2959" i="4"/>
  <c r="T2959" i="4"/>
  <c r="S2959" i="4"/>
  <c r="R2959" i="4"/>
  <c r="Q2959" i="4"/>
  <c r="V2958" i="4"/>
  <c r="T2958" i="4"/>
  <c r="S2958" i="4"/>
  <c r="R2958" i="4"/>
  <c r="Q2958" i="4"/>
  <c r="V2957" i="4"/>
  <c r="T2957" i="4"/>
  <c r="S2957" i="4"/>
  <c r="R2957" i="4"/>
  <c r="Q2957" i="4"/>
  <c r="V2956" i="4"/>
  <c r="T2956" i="4"/>
  <c r="S2956" i="4"/>
  <c r="R2956" i="4"/>
  <c r="Q2956" i="4"/>
  <c r="V2955" i="4"/>
  <c r="T2955" i="4"/>
  <c r="S2955" i="4"/>
  <c r="R2955" i="4"/>
  <c r="Q2955" i="4"/>
  <c r="V2954" i="4"/>
  <c r="T2954" i="4"/>
  <c r="S2954" i="4"/>
  <c r="R2954" i="4"/>
  <c r="Q2954" i="4"/>
  <c r="V2953" i="4"/>
  <c r="T2953" i="4"/>
  <c r="S2953" i="4"/>
  <c r="R2953" i="4"/>
  <c r="Q2953" i="4"/>
  <c r="V2952" i="4"/>
  <c r="T2952" i="4"/>
  <c r="S2952" i="4"/>
  <c r="R2952" i="4"/>
  <c r="Q2952" i="4"/>
  <c r="V2951" i="4"/>
  <c r="T2951" i="4"/>
  <c r="S2951" i="4"/>
  <c r="R2951" i="4"/>
  <c r="Q2951" i="4"/>
  <c r="V2950" i="4"/>
  <c r="T2950" i="4"/>
  <c r="S2950" i="4"/>
  <c r="R2950" i="4"/>
  <c r="Q2950" i="4"/>
  <c r="V2949" i="4"/>
  <c r="T2949" i="4"/>
  <c r="S2949" i="4"/>
  <c r="R2949" i="4"/>
  <c r="Q2949" i="4"/>
  <c r="V2948" i="4"/>
  <c r="T2948" i="4"/>
  <c r="S2948" i="4"/>
  <c r="R2948" i="4"/>
  <c r="Q2948" i="4"/>
  <c r="V2947" i="4"/>
  <c r="T2947" i="4"/>
  <c r="S2947" i="4"/>
  <c r="R2947" i="4"/>
  <c r="Q2947" i="4"/>
  <c r="V2946" i="4"/>
  <c r="T2946" i="4"/>
  <c r="S2946" i="4"/>
  <c r="R2946" i="4"/>
  <c r="Q2946" i="4"/>
  <c r="V2945" i="4"/>
  <c r="T2945" i="4"/>
  <c r="S2945" i="4"/>
  <c r="R2945" i="4"/>
  <c r="Q2945" i="4"/>
  <c r="V2944" i="4"/>
  <c r="T2944" i="4"/>
  <c r="S2944" i="4"/>
  <c r="R2944" i="4"/>
  <c r="Q2944" i="4"/>
  <c r="V2943" i="4"/>
  <c r="T2943" i="4"/>
  <c r="S2943" i="4"/>
  <c r="R2943" i="4"/>
  <c r="Q2943" i="4"/>
  <c r="V2942" i="4"/>
  <c r="T2942" i="4"/>
  <c r="S2942" i="4"/>
  <c r="R2942" i="4"/>
  <c r="Q2942" i="4"/>
  <c r="V2941" i="4"/>
  <c r="T2941" i="4"/>
  <c r="S2941" i="4"/>
  <c r="R2941" i="4"/>
  <c r="Q2941" i="4"/>
  <c r="V2940" i="4"/>
  <c r="T2940" i="4"/>
  <c r="S2940" i="4"/>
  <c r="R2940" i="4"/>
  <c r="Q2940" i="4"/>
  <c r="V2939" i="4"/>
  <c r="T2939" i="4"/>
  <c r="S2939" i="4"/>
  <c r="R2939" i="4"/>
  <c r="Q2939" i="4"/>
  <c r="V2938" i="4"/>
  <c r="T2938" i="4"/>
  <c r="S2938" i="4"/>
  <c r="R2938" i="4"/>
  <c r="Q2938" i="4"/>
  <c r="V2937" i="4"/>
  <c r="T2937" i="4"/>
  <c r="S2937" i="4"/>
  <c r="R2937" i="4"/>
  <c r="Q2937" i="4"/>
  <c r="V2936" i="4"/>
  <c r="T2936" i="4"/>
  <c r="S2936" i="4"/>
  <c r="R2936" i="4"/>
  <c r="Q2936" i="4"/>
  <c r="V2935" i="4"/>
  <c r="T2935" i="4"/>
  <c r="S2935" i="4"/>
  <c r="R2935" i="4"/>
  <c r="Q2935" i="4"/>
  <c r="V2934" i="4"/>
  <c r="T2934" i="4"/>
  <c r="S2934" i="4"/>
  <c r="R2934" i="4"/>
  <c r="Q2934" i="4"/>
  <c r="V2933" i="4"/>
  <c r="T2933" i="4"/>
  <c r="S2933" i="4"/>
  <c r="R2933" i="4"/>
  <c r="Q2933" i="4"/>
  <c r="V2932" i="4"/>
  <c r="T2932" i="4"/>
  <c r="S2932" i="4"/>
  <c r="R2932" i="4"/>
  <c r="Q2932" i="4"/>
  <c r="V2931" i="4"/>
  <c r="T2931" i="4"/>
  <c r="S2931" i="4"/>
  <c r="R2931" i="4"/>
  <c r="Q2931" i="4"/>
  <c r="V2930" i="4"/>
  <c r="T2930" i="4"/>
  <c r="S2930" i="4"/>
  <c r="R2930" i="4"/>
  <c r="Q2930" i="4"/>
  <c r="V2929" i="4"/>
  <c r="T2929" i="4"/>
  <c r="S2929" i="4"/>
  <c r="R2929" i="4"/>
  <c r="Q2929" i="4"/>
  <c r="V2706" i="4"/>
  <c r="T2706" i="4"/>
  <c r="S2706" i="4"/>
  <c r="R2706" i="4"/>
  <c r="Q2706" i="4"/>
  <c r="V2705" i="4"/>
  <c r="T2705" i="4"/>
  <c r="S2705" i="4"/>
  <c r="R2705" i="4"/>
  <c r="Q2705" i="4"/>
  <c r="V2704" i="4"/>
  <c r="T2704" i="4"/>
  <c r="S2704" i="4"/>
  <c r="R2704" i="4"/>
  <c r="Q2704" i="4"/>
  <c r="V2703" i="4"/>
  <c r="T2703" i="4"/>
  <c r="S2703" i="4"/>
  <c r="R2703" i="4"/>
  <c r="Q2703" i="4"/>
  <c r="V2702" i="4"/>
  <c r="T2702" i="4"/>
  <c r="S2702" i="4"/>
  <c r="R2702" i="4"/>
  <c r="Q2702" i="4"/>
  <c r="V2701" i="4"/>
  <c r="T2701" i="4"/>
  <c r="S2701" i="4"/>
  <c r="R2701" i="4"/>
  <c r="Q2701" i="4"/>
  <c r="V2700" i="4"/>
  <c r="T2700" i="4"/>
  <c r="S2700" i="4"/>
  <c r="R2700" i="4"/>
  <c r="Q2700" i="4"/>
  <c r="V2699" i="4"/>
  <c r="T2699" i="4"/>
  <c r="S2699" i="4"/>
  <c r="R2699" i="4"/>
  <c r="Q2699" i="4"/>
  <c r="V2637" i="4"/>
  <c r="T2637" i="4"/>
  <c r="S2637" i="4"/>
  <c r="R2637" i="4"/>
  <c r="Q2637" i="4"/>
  <c r="V2636" i="4"/>
  <c r="T2636" i="4"/>
  <c r="S2636" i="4"/>
  <c r="R2636" i="4"/>
  <c r="Q2636" i="4"/>
  <c r="V2635" i="4"/>
  <c r="T2635" i="4"/>
  <c r="S2635" i="4"/>
  <c r="R2635" i="4"/>
  <c r="Q2635" i="4"/>
  <c r="V2634" i="4"/>
  <c r="T2634" i="4"/>
  <c r="S2634" i="4"/>
  <c r="R2634" i="4"/>
  <c r="Q2634" i="4"/>
  <c r="V2633" i="4"/>
  <c r="T2633" i="4"/>
  <c r="S2633" i="4"/>
  <c r="R2633" i="4"/>
  <c r="Q2633" i="4"/>
  <c r="V2632" i="4"/>
  <c r="T2632" i="4"/>
  <c r="S2632" i="4"/>
  <c r="R2632" i="4"/>
  <c r="Q2632" i="4"/>
  <c r="V2631" i="4"/>
  <c r="T2631" i="4"/>
  <c r="S2631" i="4"/>
  <c r="R2631" i="4"/>
  <c r="Q2631" i="4"/>
  <c r="V2630" i="4"/>
  <c r="T2630" i="4"/>
  <c r="S2630" i="4"/>
  <c r="R2630" i="4"/>
  <c r="Q2630" i="4"/>
  <c r="V2629" i="4"/>
  <c r="T2629" i="4"/>
  <c r="S2629" i="4"/>
  <c r="R2629" i="4"/>
  <c r="Q2629" i="4"/>
  <c r="V2628" i="4"/>
  <c r="T2628" i="4"/>
  <c r="S2628" i="4"/>
  <c r="R2628" i="4"/>
  <c r="Q2628" i="4"/>
  <c r="V2627" i="4"/>
  <c r="T2627" i="4"/>
  <c r="S2627" i="4"/>
  <c r="R2627" i="4"/>
  <c r="Q2627" i="4"/>
  <c r="V2626" i="4"/>
  <c r="T2626" i="4"/>
  <c r="S2626" i="4"/>
  <c r="R2626" i="4"/>
  <c r="Q2626" i="4"/>
  <c r="V2625" i="4"/>
  <c r="T2625" i="4"/>
  <c r="S2625" i="4"/>
  <c r="R2625" i="4"/>
  <c r="Q2625" i="4"/>
  <c r="F2625" i="4"/>
  <c r="E2625" i="4"/>
  <c r="D2625" i="4"/>
  <c r="V2537" i="4"/>
  <c r="T2537" i="4"/>
  <c r="S2537" i="4"/>
  <c r="R2537" i="4"/>
  <c r="Q2537" i="4"/>
  <c r="V2536" i="4"/>
  <c r="T2536" i="4"/>
  <c r="S2536" i="4"/>
  <c r="R2536" i="4"/>
  <c r="Q2536" i="4"/>
  <c r="V2535" i="4"/>
  <c r="T2535" i="4"/>
  <c r="S2535" i="4"/>
  <c r="R2535" i="4"/>
  <c r="Q2535" i="4"/>
  <c r="V2534" i="4"/>
  <c r="T2534" i="4"/>
  <c r="S2534" i="4"/>
  <c r="R2534" i="4"/>
  <c r="Q2534" i="4"/>
  <c r="V2533" i="4"/>
  <c r="T2533" i="4"/>
  <c r="S2533" i="4"/>
  <c r="R2533" i="4"/>
  <c r="Q2533" i="4"/>
  <c r="V2532" i="4"/>
  <c r="T2532" i="4"/>
  <c r="S2532" i="4"/>
  <c r="R2532" i="4"/>
  <c r="Q2532" i="4"/>
  <c r="V2531" i="4"/>
  <c r="T2531" i="4"/>
  <c r="S2531" i="4"/>
  <c r="R2531" i="4"/>
  <c r="Q2531" i="4"/>
  <c r="V2530" i="4"/>
  <c r="T2530" i="4"/>
  <c r="S2530" i="4"/>
  <c r="R2530" i="4"/>
  <c r="Q2530" i="4"/>
  <c r="V2529" i="4"/>
  <c r="T2529" i="4"/>
  <c r="S2529" i="4"/>
  <c r="R2529" i="4"/>
  <c r="Q2529" i="4"/>
  <c r="V2459" i="4"/>
  <c r="T2459" i="4"/>
  <c r="S2459" i="4"/>
  <c r="R2459" i="4"/>
  <c r="Q2459" i="4"/>
  <c r="V2458" i="4"/>
  <c r="T2458" i="4"/>
  <c r="S2458" i="4"/>
  <c r="R2458" i="4"/>
  <c r="Q2458" i="4"/>
  <c r="V2457" i="4"/>
  <c r="T2457" i="4"/>
  <c r="S2457" i="4"/>
  <c r="R2457" i="4"/>
  <c r="Q2457" i="4"/>
  <c r="V2456" i="4"/>
  <c r="T2456" i="4"/>
  <c r="S2456" i="4"/>
  <c r="R2456" i="4"/>
  <c r="Q2456" i="4"/>
  <c r="V2455" i="4"/>
  <c r="T2455" i="4"/>
  <c r="S2455" i="4"/>
  <c r="R2455" i="4"/>
  <c r="Q2455" i="4"/>
  <c r="V2454" i="4"/>
  <c r="T2454" i="4"/>
  <c r="S2454" i="4"/>
  <c r="R2454" i="4"/>
  <c r="Q2454" i="4"/>
  <c r="V2453" i="4"/>
  <c r="T2453" i="4"/>
  <c r="S2453" i="4"/>
  <c r="R2453" i="4"/>
  <c r="Q2453" i="4"/>
  <c r="V2452" i="4"/>
  <c r="T2452" i="4"/>
  <c r="S2452" i="4"/>
  <c r="R2452" i="4"/>
  <c r="Q2452" i="4"/>
  <c r="V2451" i="4"/>
  <c r="T2451" i="4"/>
  <c r="S2451" i="4"/>
  <c r="R2451" i="4"/>
  <c r="Q2451" i="4"/>
  <c r="V2450" i="4"/>
  <c r="T2450" i="4"/>
  <c r="S2450" i="4"/>
  <c r="R2450" i="4"/>
  <c r="Q2450" i="4"/>
  <c r="V2449" i="4"/>
  <c r="T2449" i="4"/>
  <c r="S2449" i="4"/>
  <c r="R2449" i="4"/>
  <c r="Q2449" i="4"/>
  <c r="V2448" i="4"/>
  <c r="T2448" i="4"/>
  <c r="S2448" i="4"/>
  <c r="R2448" i="4"/>
  <c r="Q2448" i="4"/>
  <c r="V2447" i="4"/>
  <c r="T2447" i="4"/>
  <c r="S2447" i="4"/>
  <c r="R2447" i="4"/>
  <c r="Q2447" i="4"/>
  <c r="V2446" i="4"/>
  <c r="T2446" i="4"/>
  <c r="S2446" i="4"/>
  <c r="R2446" i="4"/>
  <c r="Q2446" i="4"/>
  <c r="V2445" i="4"/>
  <c r="T2445" i="4"/>
  <c r="S2445" i="4"/>
  <c r="R2445" i="4"/>
  <c r="Q2445" i="4"/>
  <c r="V2345" i="4"/>
  <c r="T2345" i="4"/>
  <c r="S2345" i="4"/>
  <c r="R2345" i="4"/>
  <c r="Q2345" i="4"/>
  <c r="V2344" i="4"/>
  <c r="T2344" i="4"/>
  <c r="S2344" i="4"/>
  <c r="R2344" i="4"/>
  <c r="Q2344" i="4"/>
  <c r="V2343" i="4"/>
  <c r="T2343" i="4"/>
  <c r="S2343" i="4"/>
  <c r="R2343" i="4"/>
  <c r="Q2343" i="4"/>
  <c r="V2342" i="4"/>
  <c r="T2342" i="4"/>
  <c r="S2342" i="4"/>
  <c r="R2342" i="4"/>
  <c r="Q2342" i="4"/>
  <c r="V2341" i="4"/>
  <c r="T2341" i="4"/>
  <c r="S2341" i="4"/>
  <c r="R2341" i="4"/>
  <c r="Q2341" i="4"/>
  <c r="V2340" i="4"/>
  <c r="T2340" i="4"/>
  <c r="S2340" i="4"/>
  <c r="R2340" i="4"/>
  <c r="Q2340" i="4"/>
  <c r="V2339" i="4"/>
  <c r="T2339" i="4"/>
  <c r="S2339" i="4"/>
  <c r="R2339" i="4"/>
  <c r="Q2339" i="4"/>
  <c r="V2338" i="4"/>
  <c r="T2338" i="4"/>
  <c r="S2338" i="4"/>
  <c r="R2338" i="4"/>
  <c r="Q2338" i="4"/>
  <c r="V2337" i="4"/>
  <c r="T2337" i="4"/>
  <c r="S2337" i="4"/>
  <c r="R2337" i="4"/>
  <c r="Q2337" i="4"/>
  <c r="V2274" i="4"/>
  <c r="T2274" i="4"/>
  <c r="S2274" i="4"/>
  <c r="R2274" i="4"/>
  <c r="Q2274" i="4"/>
  <c r="V2273" i="4"/>
  <c r="T2273" i="4"/>
  <c r="S2273" i="4"/>
  <c r="R2273" i="4"/>
  <c r="Q2273" i="4"/>
  <c r="V2272" i="4"/>
  <c r="T2272" i="4"/>
  <c r="S2272" i="4"/>
  <c r="R2272" i="4"/>
  <c r="Q2272" i="4"/>
  <c r="V2271" i="4"/>
  <c r="T2271" i="4"/>
  <c r="S2271" i="4"/>
  <c r="R2271" i="4"/>
  <c r="Q2271" i="4"/>
  <c r="V2270" i="4"/>
  <c r="T2270" i="4"/>
  <c r="S2270" i="4"/>
  <c r="R2270" i="4"/>
  <c r="Q2270" i="4"/>
  <c r="V2269" i="4"/>
  <c r="T2269" i="4"/>
  <c r="S2269" i="4"/>
  <c r="R2269" i="4"/>
  <c r="Q2269" i="4"/>
  <c r="V2268" i="4"/>
  <c r="T2268" i="4"/>
  <c r="S2268" i="4"/>
  <c r="R2268" i="4"/>
  <c r="Q2268" i="4"/>
  <c r="D2268" i="4"/>
  <c r="V2267" i="4"/>
  <c r="T2267" i="4"/>
  <c r="S2267" i="4"/>
  <c r="R2267" i="4"/>
  <c r="Q2267" i="4"/>
  <c r="V2205" i="4"/>
  <c r="T2205" i="4"/>
  <c r="S2205" i="4"/>
  <c r="R2205" i="4"/>
  <c r="Q2205" i="4"/>
  <c r="D2205" i="4"/>
  <c r="V2204" i="4"/>
  <c r="T2204" i="4"/>
  <c r="S2204" i="4"/>
  <c r="R2204" i="4"/>
  <c r="Q2204" i="4"/>
  <c r="V2203" i="4"/>
  <c r="T2203" i="4"/>
  <c r="S2203" i="4"/>
  <c r="R2203" i="4"/>
  <c r="Q2203" i="4"/>
  <c r="V2202" i="4"/>
  <c r="T2202" i="4"/>
  <c r="S2202" i="4"/>
  <c r="R2202" i="4"/>
  <c r="Q2202" i="4"/>
  <c r="V2201" i="4"/>
  <c r="T2201" i="4"/>
  <c r="S2201" i="4"/>
  <c r="R2201" i="4"/>
  <c r="Q2201" i="4"/>
  <c r="V2200" i="4"/>
  <c r="T2200" i="4"/>
  <c r="S2200" i="4"/>
  <c r="R2200" i="4"/>
  <c r="Q2200" i="4"/>
  <c r="V2199" i="4"/>
  <c r="T2199" i="4"/>
  <c r="S2199" i="4"/>
  <c r="R2199" i="4"/>
  <c r="Q2199" i="4"/>
  <c r="V2198" i="4"/>
  <c r="T2198" i="4"/>
  <c r="S2198" i="4"/>
  <c r="R2198" i="4"/>
  <c r="Q2198" i="4"/>
  <c r="V2197" i="4"/>
  <c r="T2197" i="4"/>
  <c r="S2197" i="4"/>
  <c r="R2197" i="4"/>
  <c r="Q2197" i="4"/>
  <c r="V2196" i="4"/>
  <c r="T2196" i="4"/>
  <c r="S2196" i="4"/>
  <c r="R2196" i="4"/>
  <c r="Q2196" i="4"/>
  <c r="V2195" i="4"/>
  <c r="T2195" i="4"/>
  <c r="S2195" i="4"/>
  <c r="R2195" i="4"/>
  <c r="Q2195" i="4"/>
  <c r="V2194" i="4"/>
  <c r="T2194" i="4"/>
  <c r="S2194" i="4"/>
  <c r="R2194" i="4"/>
  <c r="Q2194" i="4"/>
  <c r="V2193" i="4"/>
  <c r="T2193" i="4"/>
  <c r="S2193" i="4"/>
  <c r="R2193" i="4"/>
  <c r="Q2193" i="4"/>
  <c r="V2106" i="4"/>
  <c r="T2106" i="4"/>
  <c r="S2106" i="4"/>
  <c r="R2106" i="4"/>
  <c r="Q2106" i="4"/>
  <c r="V2105" i="4"/>
  <c r="T2105" i="4"/>
  <c r="S2105" i="4"/>
  <c r="R2105" i="4"/>
  <c r="Q2105" i="4"/>
  <c r="V2104" i="4"/>
  <c r="T2104" i="4"/>
  <c r="S2104" i="4"/>
  <c r="R2104" i="4"/>
  <c r="Q2104" i="4"/>
  <c r="V2103" i="4"/>
  <c r="T2103" i="4"/>
  <c r="S2103" i="4"/>
  <c r="R2103" i="4"/>
  <c r="Q2103" i="4"/>
  <c r="V2102" i="4"/>
  <c r="T2102" i="4"/>
  <c r="S2102" i="4"/>
  <c r="R2102" i="4"/>
  <c r="Q2102" i="4"/>
  <c r="V2101" i="4"/>
  <c r="T2101" i="4"/>
  <c r="S2101" i="4"/>
  <c r="R2101" i="4"/>
  <c r="Q2101" i="4"/>
  <c r="V2100" i="4"/>
  <c r="T2100" i="4"/>
  <c r="S2100" i="4"/>
  <c r="R2100" i="4"/>
  <c r="Q2100" i="4"/>
  <c r="V2099" i="4"/>
  <c r="T2099" i="4"/>
  <c r="S2099" i="4"/>
  <c r="R2099" i="4"/>
  <c r="Q2099" i="4"/>
  <c r="V2041" i="4"/>
  <c r="T2041" i="4"/>
  <c r="S2041" i="4"/>
  <c r="R2041" i="4"/>
  <c r="Q2041" i="4"/>
  <c r="V2040" i="4"/>
  <c r="T2040" i="4"/>
  <c r="S2040" i="4"/>
  <c r="R2040" i="4"/>
  <c r="Q2040" i="4"/>
  <c r="V2039" i="4"/>
  <c r="T2039" i="4"/>
  <c r="S2039" i="4"/>
  <c r="R2039" i="4"/>
  <c r="Q2039" i="4"/>
  <c r="V2038" i="4"/>
  <c r="T2038" i="4"/>
  <c r="S2038" i="4"/>
  <c r="R2038" i="4"/>
  <c r="Q2038" i="4"/>
  <c r="V2037" i="4"/>
  <c r="T2037" i="4"/>
  <c r="S2037" i="4"/>
  <c r="R2037" i="4"/>
  <c r="Q2037" i="4"/>
  <c r="D2037" i="4"/>
  <c r="V2036" i="4"/>
  <c r="T2036" i="4"/>
  <c r="S2036" i="4"/>
  <c r="R2036" i="4"/>
  <c r="Q2036" i="4"/>
  <c r="V2035" i="4"/>
  <c r="T2035" i="4"/>
  <c r="S2035" i="4"/>
  <c r="R2035" i="4"/>
  <c r="Q2035" i="4"/>
  <c r="V2034" i="4"/>
  <c r="T2034" i="4"/>
  <c r="S2034" i="4"/>
  <c r="R2034" i="4"/>
  <c r="Q2034" i="4"/>
  <c r="D2034" i="4"/>
  <c r="V2033" i="4"/>
  <c r="T2033" i="4"/>
  <c r="S2033" i="4"/>
  <c r="R2033" i="4"/>
  <c r="Q2033" i="4"/>
  <c r="D2033" i="4"/>
  <c r="V1971" i="4"/>
  <c r="T1971" i="4"/>
  <c r="S1971" i="4"/>
  <c r="R1971" i="4"/>
  <c r="Q1971" i="4"/>
  <c r="V1970" i="4"/>
  <c r="T1970" i="4"/>
  <c r="S1970" i="4"/>
  <c r="R1970" i="4"/>
  <c r="Q1970" i="4"/>
  <c r="V1969" i="4"/>
  <c r="T1969" i="4"/>
  <c r="S1969" i="4"/>
  <c r="R1969" i="4"/>
  <c r="Q1969" i="4"/>
  <c r="V1968" i="4"/>
  <c r="T1968" i="4"/>
  <c r="S1968" i="4"/>
  <c r="R1968" i="4"/>
  <c r="Q1968" i="4"/>
  <c r="V1967" i="4"/>
  <c r="T1967" i="4"/>
  <c r="S1967" i="4"/>
  <c r="R1967" i="4"/>
  <c r="Q1967" i="4"/>
  <c r="V1966" i="4"/>
  <c r="T1966" i="4"/>
  <c r="S1966" i="4"/>
  <c r="R1966" i="4"/>
  <c r="Q1966" i="4"/>
  <c r="V1965" i="4"/>
  <c r="T1965" i="4"/>
  <c r="S1965" i="4"/>
  <c r="R1965" i="4"/>
  <c r="Q1965" i="4"/>
  <c r="V1896" i="4"/>
  <c r="T1896" i="4"/>
  <c r="S1896" i="4"/>
  <c r="R1896" i="4"/>
  <c r="Q1896" i="4"/>
  <c r="V1895" i="4"/>
  <c r="T1895" i="4"/>
  <c r="S1895" i="4"/>
  <c r="R1895" i="4"/>
  <c r="Q1895" i="4"/>
  <c r="V1894" i="4"/>
  <c r="T1894" i="4"/>
  <c r="S1894" i="4"/>
  <c r="R1894" i="4"/>
  <c r="Q1894" i="4"/>
  <c r="V1893" i="4"/>
  <c r="T1893" i="4"/>
  <c r="S1893" i="4"/>
  <c r="R1893" i="4"/>
  <c r="Q1893" i="4"/>
  <c r="V1892" i="4"/>
  <c r="T1892" i="4"/>
  <c r="S1892" i="4"/>
  <c r="R1892" i="4"/>
  <c r="Q1892" i="4"/>
  <c r="V1891" i="4"/>
  <c r="T1891" i="4"/>
  <c r="S1891" i="4"/>
  <c r="R1891" i="4"/>
  <c r="Q1891" i="4"/>
  <c r="V1890" i="4"/>
  <c r="T1890" i="4"/>
  <c r="S1890" i="4"/>
  <c r="R1890" i="4"/>
  <c r="Q1890" i="4"/>
  <c r="V1889" i="4"/>
  <c r="T1889" i="4"/>
  <c r="S1889" i="4"/>
  <c r="R1889" i="4"/>
  <c r="Q1889" i="4"/>
  <c r="V1888" i="4"/>
  <c r="T1888" i="4"/>
  <c r="S1888" i="4"/>
  <c r="R1888" i="4"/>
  <c r="Q1888" i="4"/>
  <c r="V1887" i="4"/>
  <c r="T1887" i="4"/>
  <c r="S1887" i="4"/>
  <c r="R1887" i="4"/>
  <c r="Q1887" i="4"/>
  <c r="V1886" i="4"/>
  <c r="T1886" i="4"/>
  <c r="S1886" i="4"/>
  <c r="R1886" i="4"/>
  <c r="Q1886" i="4"/>
  <c r="V1885" i="4"/>
  <c r="T1885" i="4"/>
  <c r="S1885" i="4"/>
  <c r="R1885" i="4"/>
  <c r="Q1885" i="4"/>
  <c r="V1884" i="4"/>
  <c r="T1884" i="4"/>
  <c r="S1884" i="4"/>
  <c r="R1884" i="4"/>
  <c r="Q1884" i="4"/>
  <c r="V1883" i="4"/>
  <c r="T1883" i="4"/>
  <c r="S1883" i="4"/>
  <c r="R1883" i="4"/>
  <c r="Q1883" i="4"/>
  <c r="V1882" i="4"/>
  <c r="T1882" i="4"/>
  <c r="S1882" i="4"/>
  <c r="R1882" i="4"/>
  <c r="Q1882" i="4"/>
  <c r="V1881" i="4"/>
  <c r="T1881" i="4"/>
  <c r="S1881" i="4"/>
  <c r="R1881" i="4"/>
  <c r="Q1881" i="4"/>
  <c r="V1880" i="4"/>
  <c r="T1880" i="4"/>
  <c r="S1880" i="4"/>
  <c r="R1880" i="4"/>
  <c r="Q1880" i="4"/>
  <c r="V1879" i="4"/>
  <c r="T1879" i="4"/>
  <c r="S1879" i="4"/>
  <c r="R1879" i="4"/>
  <c r="Q1879" i="4"/>
  <c r="V1878" i="4"/>
  <c r="T1878" i="4"/>
  <c r="S1878" i="4"/>
  <c r="R1878" i="4"/>
  <c r="Q1878" i="4"/>
  <c r="V1877" i="4"/>
  <c r="T1877" i="4"/>
  <c r="S1877" i="4"/>
  <c r="R1877" i="4"/>
  <c r="Q1877" i="4"/>
  <c r="V1876" i="4"/>
  <c r="T1876" i="4"/>
  <c r="S1876" i="4"/>
  <c r="R1876" i="4"/>
  <c r="Q1876" i="4"/>
  <c r="V1875" i="4"/>
  <c r="T1875" i="4"/>
  <c r="S1875" i="4"/>
  <c r="R1875" i="4"/>
  <c r="Q1875" i="4"/>
  <c r="V1874" i="4"/>
  <c r="T1874" i="4"/>
  <c r="S1874" i="4"/>
  <c r="R1874" i="4"/>
  <c r="Q1874" i="4"/>
  <c r="V1873" i="4"/>
  <c r="T1873" i="4"/>
  <c r="S1873" i="4"/>
  <c r="R1873" i="4"/>
  <c r="Q1873" i="4"/>
  <c r="V1872" i="4"/>
  <c r="T1872" i="4"/>
  <c r="S1872" i="4"/>
  <c r="R1872" i="4"/>
  <c r="Q1872" i="4"/>
  <c r="V1871" i="4"/>
  <c r="T1871" i="4"/>
  <c r="S1871" i="4"/>
  <c r="R1871" i="4"/>
  <c r="Q1871" i="4"/>
  <c r="V1681" i="4"/>
  <c r="T1681" i="4"/>
  <c r="S1681" i="4"/>
  <c r="R1681" i="4"/>
  <c r="Q1681" i="4"/>
  <c r="V1680" i="4"/>
  <c r="T1680" i="4"/>
  <c r="S1680" i="4"/>
  <c r="R1680" i="4"/>
  <c r="Q1680" i="4"/>
  <c r="V1679" i="4"/>
  <c r="T1679" i="4"/>
  <c r="S1679" i="4"/>
  <c r="R1679" i="4"/>
  <c r="Q1679" i="4"/>
  <c r="V1678" i="4"/>
  <c r="T1678" i="4"/>
  <c r="S1678" i="4"/>
  <c r="R1678" i="4"/>
  <c r="Q1678" i="4"/>
  <c r="V1677" i="4"/>
  <c r="T1677" i="4"/>
  <c r="S1677" i="4"/>
  <c r="R1677" i="4"/>
  <c r="Q1677" i="4"/>
  <c r="V1676" i="4"/>
  <c r="T1676" i="4"/>
  <c r="S1676" i="4"/>
  <c r="R1676" i="4"/>
  <c r="Q1676" i="4"/>
  <c r="V1675" i="4"/>
  <c r="T1675" i="4"/>
  <c r="S1675" i="4"/>
  <c r="R1675" i="4"/>
  <c r="Q1675" i="4"/>
  <c r="V1674" i="4"/>
  <c r="T1674" i="4"/>
  <c r="S1674" i="4"/>
  <c r="R1674" i="4"/>
  <c r="Q1674" i="4"/>
  <c r="V1673" i="4"/>
  <c r="T1673" i="4"/>
  <c r="S1673" i="4"/>
  <c r="R1673" i="4"/>
  <c r="Q1673" i="4"/>
  <c r="V1672" i="4"/>
  <c r="T1672" i="4"/>
  <c r="S1672" i="4"/>
  <c r="R1672" i="4"/>
  <c r="Q1672" i="4"/>
  <c r="V1671" i="4"/>
  <c r="T1671" i="4"/>
  <c r="S1671" i="4"/>
  <c r="R1671" i="4"/>
  <c r="Q1671" i="4"/>
  <c r="V1670" i="4"/>
  <c r="T1670" i="4"/>
  <c r="S1670" i="4"/>
  <c r="R1670" i="4"/>
  <c r="Q1670" i="4"/>
  <c r="V1669" i="4"/>
  <c r="T1669" i="4"/>
  <c r="S1669" i="4"/>
  <c r="R1669" i="4"/>
  <c r="Q1669" i="4"/>
  <c r="V1668" i="4"/>
  <c r="T1668" i="4"/>
  <c r="S1668" i="4"/>
  <c r="R1668" i="4"/>
  <c r="Q1668" i="4"/>
  <c r="V1667" i="4"/>
  <c r="T1667" i="4"/>
  <c r="S1667" i="4"/>
  <c r="R1667" i="4"/>
  <c r="Q1667" i="4"/>
  <c r="V1666" i="4"/>
  <c r="T1666" i="4"/>
  <c r="S1666" i="4"/>
  <c r="R1666" i="4"/>
  <c r="Q1666" i="4"/>
  <c r="V1665" i="4"/>
  <c r="T1665" i="4"/>
  <c r="S1665" i="4"/>
  <c r="R1665" i="4"/>
  <c r="Q1665" i="4"/>
  <c r="V1664" i="4"/>
  <c r="T1664" i="4"/>
  <c r="S1664" i="4"/>
  <c r="R1664" i="4"/>
  <c r="Q1664" i="4"/>
  <c r="V1663" i="4"/>
  <c r="T1663" i="4"/>
  <c r="S1663" i="4"/>
  <c r="R1663" i="4"/>
  <c r="Q1663" i="4"/>
  <c r="V1662" i="4"/>
  <c r="T1662" i="4"/>
  <c r="S1662" i="4"/>
  <c r="R1662" i="4"/>
  <c r="Q1662" i="4"/>
  <c r="V1661" i="4"/>
  <c r="T1661" i="4"/>
  <c r="S1661" i="4"/>
  <c r="R1661" i="4"/>
  <c r="Q1661" i="4"/>
  <c r="V1660" i="4"/>
  <c r="T1660" i="4"/>
  <c r="S1660" i="4"/>
  <c r="R1660" i="4"/>
  <c r="Q1660" i="4"/>
  <c r="V1659" i="4"/>
  <c r="T1659" i="4"/>
  <c r="S1659" i="4"/>
  <c r="R1659" i="4"/>
  <c r="Q1659" i="4"/>
  <c r="V1658" i="4"/>
  <c r="T1658" i="4"/>
  <c r="S1658" i="4"/>
  <c r="R1658" i="4"/>
  <c r="Q1658" i="4"/>
  <c r="V1657" i="4"/>
  <c r="T1657" i="4"/>
  <c r="S1657" i="4"/>
  <c r="R1657" i="4"/>
  <c r="Q1657" i="4"/>
  <c r="V1656" i="4"/>
  <c r="T1656" i="4"/>
  <c r="S1656" i="4"/>
  <c r="R1656" i="4"/>
  <c r="Q1656" i="4"/>
  <c r="V1655" i="4"/>
  <c r="T1655" i="4"/>
  <c r="S1655" i="4"/>
  <c r="R1655" i="4"/>
  <c r="Q1655" i="4"/>
  <c r="V1654" i="4"/>
  <c r="T1654" i="4"/>
  <c r="S1654" i="4"/>
  <c r="R1654" i="4"/>
  <c r="Q1654" i="4"/>
  <c r="V1653" i="4"/>
  <c r="T1653" i="4"/>
  <c r="S1653" i="4"/>
  <c r="R1653" i="4"/>
  <c r="Q1653" i="4"/>
  <c r="V1652" i="4"/>
  <c r="T1652" i="4"/>
  <c r="S1652" i="4"/>
  <c r="R1652" i="4"/>
  <c r="Q1652" i="4"/>
  <c r="V1651" i="4"/>
  <c r="T1651" i="4"/>
  <c r="S1651" i="4"/>
  <c r="R1651" i="4"/>
  <c r="Q1651" i="4"/>
  <c r="V1650" i="4"/>
  <c r="T1650" i="4"/>
  <c r="S1650" i="4"/>
  <c r="R1650" i="4"/>
  <c r="Q1650" i="4"/>
  <c r="V1649" i="4"/>
  <c r="T1649" i="4"/>
  <c r="S1649" i="4"/>
  <c r="R1649" i="4"/>
  <c r="Q1649" i="4"/>
  <c r="V1427" i="4"/>
  <c r="T1427" i="4"/>
  <c r="S1427" i="4"/>
  <c r="R1427" i="4"/>
  <c r="Q1427" i="4"/>
  <c r="V1426" i="4"/>
  <c r="T1426" i="4"/>
  <c r="S1426" i="4"/>
  <c r="R1426" i="4"/>
  <c r="Q1426" i="4"/>
  <c r="V1425" i="4"/>
  <c r="T1425" i="4"/>
  <c r="S1425" i="4"/>
  <c r="R1425" i="4"/>
  <c r="Q1425" i="4"/>
  <c r="V1424" i="4"/>
  <c r="T1424" i="4"/>
  <c r="S1424" i="4"/>
  <c r="R1424" i="4"/>
  <c r="Q1424" i="4"/>
  <c r="V1423" i="4"/>
  <c r="T1423" i="4"/>
  <c r="S1423" i="4"/>
  <c r="R1423" i="4"/>
  <c r="Q1423" i="4"/>
  <c r="V1422" i="4"/>
  <c r="T1422" i="4"/>
  <c r="S1422" i="4"/>
  <c r="R1422" i="4"/>
  <c r="Q1422" i="4"/>
  <c r="V1421" i="4"/>
  <c r="T1421" i="4"/>
  <c r="S1421" i="4"/>
  <c r="R1421" i="4"/>
  <c r="Q1421" i="4"/>
  <c r="V1420" i="4"/>
  <c r="T1420" i="4"/>
  <c r="S1420" i="4"/>
  <c r="R1420" i="4"/>
  <c r="Q1420" i="4"/>
  <c r="V1419" i="4"/>
  <c r="T1419" i="4"/>
  <c r="S1419" i="4"/>
  <c r="R1419" i="4"/>
  <c r="Q1419" i="4"/>
  <c r="V1418" i="4"/>
  <c r="T1418" i="4"/>
  <c r="S1418" i="4"/>
  <c r="R1418" i="4"/>
  <c r="Q1418" i="4"/>
  <c r="V1417" i="4"/>
  <c r="T1417" i="4"/>
  <c r="S1417" i="4"/>
  <c r="R1417" i="4"/>
  <c r="Q1417" i="4"/>
  <c r="V1416" i="4"/>
  <c r="T1416" i="4"/>
  <c r="S1416" i="4"/>
  <c r="R1416" i="4"/>
  <c r="Q1416" i="4"/>
  <c r="V1415" i="4"/>
  <c r="T1415" i="4"/>
  <c r="S1415" i="4"/>
  <c r="R1415" i="4"/>
  <c r="Q1415" i="4"/>
  <c r="V1414" i="4"/>
  <c r="T1414" i="4"/>
  <c r="S1414" i="4"/>
  <c r="R1414" i="4"/>
  <c r="Q1414" i="4"/>
  <c r="V1413" i="4"/>
  <c r="T1413" i="4"/>
  <c r="S1413" i="4"/>
  <c r="R1413" i="4"/>
  <c r="Q1413" i="4"/>
  <c r="V1412" i="4"/>
  <c r="T1412" i="4"/>
  <c r="S1412" i="4"/>
  <c r="R1412" i="4"/>
  <c r="Q1412" i="4"/>
  <c r="V1411" i="4"/>
  <c r="T1411" i="4"/>
  <c r="S1411" i="4"/>
  <c r="R1411" i="4"/>
  <c r="Q1411" i="4"/>
  <c r="V1410" i="4"/>
  <c r="T1410" i="4"/>
  <c r="S1410" i="4"/>
  <c r="R1410" i="4"/>
  <c r="Q1410" i="4"/>
  <c r="V1409" i="4"/>
  <c r="T1409" i="4"/>
  <c r="S1409" i="4"/>
  <c r="R1409" i="4"/>
  <c r="Q1409" i="4"/>
  <c r="V1408" i="4"/>
  <c r="T1408" i="4"/>
  <c r="S1408" i="4"/>
  <c r="R1408" i="4"/>
  <c r="Q1408" i="4"/>
  <c r="V1407" i="4"/>
  <c r="T1407" i="4"/>
  <c r="S1407" i="4"/>
  <c r="R1407" i="4"/>
  <c r="Q1407" i="4"/>
  <c r="V1406" i="4"/>
  <c r="T1406" i="4"/>
  <c r="S1406" i="4"/>
  <c r="R1406" i="4"/>
  <c r="Q1406" i="4"/>
  <c r="V1405" i="4"/>
  <c r="T1405" i="4"/>
  <c r="S1405" i="4"/>
  <c r="R1405" i="4"/>
  <c r="Q1405" i="4"/>
  <c r="V1249" i="4"/>
  <c r="T1249" i="4"/>
  <c r="S1249" i="4"/>
  <c r="R1249" i="4"/>
  <c r="Q1249" i="4"/>
  <c r="V1248" i="4"/>
  <c r="T1248" i="4"/>
  <c r="S1248" i="4"/>
  <c r="R1248" i="4"/>
  <c r="Q1248" i="4"/>
  <c r="V1247" i="4"/>
  <c r="T1247" i="4"/>
  <c r="S1247" i="4"/>
  <c r="R1247" i="4"/>
  <c r="Q1247" i="4"/>
  <c r="V1246" i="4"/>
  <c r="T1246" i="4"/>
  <c r="S1246" i="4"/>
  <c r="R1246" i="4"/>
  <c r="Q1246" i="4"/>
  <c r="V1245" i="4"/>
  <c r="T1245" i="4"/>
  <c r="S1245" i="4"/>
  <c r="R1245" i="4"/>
  <c r="Q1245" i="4"/>
  <c r="V1244" i="4"/>
  <c r="T1244" i="4"/>
  <c r="S1244" i="4"/>
  <c r="R1244" i="4"/>
  <c r="Q1244" i="4"/>
  <c r="V1243" i="4"/>
  <c r="T1243" i="4"/>
  <c r="S1243" i="4"/>
  <c r="R1243" i="4"/>
  <c r="Q1243" i="4"/>
  <c r="V1242" i="4"/>
  <c r="T1242" i="4"/>
  <c r="S1242" i="4"/>
  <c r="R1242" i="4"/>
  <c r="Q1242" i="4"/>
  <c r="V1241" i="4"/>
  <c r="T1241" i="4"/>
  <c r="S1241" i="4"/>
  <c r="R1241" i="4"/>
  <c r="Q1241" i="4"/>
  <c r="V1240" i="4"/>
  <c r="T1240" i="4"/>
  <c r="S1240" i="4"/>
  <c r="R1240" i="4"/>
  <c r="Q1240" i="4"/>
  <c r="V1239" i="4"/>
  <c r="T1239" i="4"/>
  <c r="S1239" i="4"/>
  <c r="R1239" i="4"/>
  <c r="Q1239" i="4"/>
  <c r="V1238" i="4"/>
  <c r="T1238" i="4"/>
  <c r="S1238" i="4"/>
  <c r="R1238" i="4"/>
  <c r="Q1238" i="4"/>
  <c r="V1237" i="4"/>
  <c r="T1237" i="4"/>
  <c r="S1237" i="4"/>
  <c r="R1237" i="4"/>
  <c r="Q1237" i="4"/>
  <c r="V1236" i="4"/>
  <c r="T1236" i="4"/>
  <c r="S1236" i="4"/>
  <c r="R1236" i="4"/>
  <c r="Q1236" i="4"/>
  <c r="V1235" i="4"/>
  <c r="T1235" i="4"/>
  <c r="S1235" i="4"/>
  <c r="R1235" i="4"/>
  <c r="Q1235" i="4"/>
  <c r="V1234" i="4"/>
  <c r="T1234" i="4"/>
  <c r="S1234" i="4"/>
  <c r="R1234" i="4"/>
  <c r="Q1234" i="4"/>
  <c r="V1233" i="4"/>
  <c r="T1233" i="4"/>
  <c r="S1233" i="4"/>
  <c r="R1233" i="4"/>
  <c r="Q1233" i="4"/>
  <c r="V1120" i="4"/>
  <c r="T1120" i="4"/>
  <c r="S1120" i="4"/>
  <c r="R1120" i="4"/>
  <c r="Q1120" i="4"/>
  <c r="V1119" i="4"/>
  <c r="T1119" i="4"/>
  <c r="S1119" i="4"/>
  <c r="R1119" i="4"/>
  <c r="Q1119" i="4"/>
  <c r="V1118" i="4"/>
  <c r="T1118" i="4"/>
  <c r="S1118" i="4"/>
  <c r="R1118" i="4"/>
  <c r="Q1118" i="4"/>
  <c r="V1117" i="4"/>
  <c r="T1117" i="4"/>
  <c r="S1117" i="4"/>
  <c r="R1117" i="4"/>
  <c r="Q1117" i="4"/>
  <c r="V1116" i="4"/>
  <c r="T1116" i="4"/>
  <c r="S1116" i="4"/>
  <c r="R1116" i="4"/>
  <c r="Q1116" i="4"/>
  <c r="V1115" i="4"/>
  <c r="T1115" i="4"/>
  <c r="S1115" i="4"/>
  <c r="R1115" i="4"/>
  <c r="Q1115" i="4"/>
  <c r="V1114" i="4"/>
  <c r="T1114" i="4"/>
  <c r="S1114" i="4"/>
  <c r="R1114" i="4"/>
  <c r="Q1114" i="4"/>
  <c r="V1113" i="4"/>
  <c r="T1113" i="4"/>
  <c r="S1113" i="4"/>
  <c r="R1113" i="4"/>
  <c r="Q1113" i="4"/>
  <c r="V1112" i="4"/>
  <c r="T1112" i="4"/>
  <c r="S1112" i="4"/>
  <c r="R1112" i="4"/>
  <c r="Q1112" i="4"/>
  <c r="V1111" i="4"/>
  <c r="T1111" i="4"/>
  <c r="S1111" i="4"/>
  <c r="R1111" i="4"/>
  <c r="Q1111" i="4"/>
  <c r="V1028" i="4"/>
  <c r="T1028" i="4"/>
  <c r="S1028" i="4"/>
  <c r="R1028" i="4"/>
  <c r="Q1028" i="4"/>
  <c r="V1027" i="4"/>
  <c r="T1027" i="4"/>
  <c r="S1027" i="4"/>
  <c r="R1027" i="4"/>
  <c r="Q1027" i="4"/>
  <c r="V1026" i="4"/>
  <c r="T1026" i="4"/>
  <c r="S1026" i="4"/>
  <c r="R1026" i="4"/>
  <c r="Q1026" i="4"/>
  <c r="V1025" i="4"/>
  <c r="T1025" i="4"/>
  <c r="S1025" i="4"/>
  <c r="R1025" i="4"/>
  <c r="Q1025" i="4"/>
  <c r="V1024" i="4"/>
  <c r="T1024" i="4"/>
  <c r="S1024" i="4"/>
  <c r="R1024" i="4"/>
  <c r="Q1024" i="4"/>
  <c r="V1023" i="4"/>
  <c r="T1023" i="4"/>
  <c r="S1023" i="4"/>
  <c r="R1023" i="4"/>
  <c r="Q1023" i="4"/>
  <c r="V1022" i="4"/>
  <c r="T1022" i="4"/>
  <c r="S1022" i="4"/>
  <c r="R1022" i="4"/>
  <c r="Q1022" i="4"/>
  <c r="V1021" i="4"/>
  <c r="T1021" i="4"/>
  <c r="S1021" i="4"/>
  <c r="R1021" i="4"/>
  <c r="Q1021" i="4"/>
  <c r="V1020" i="4"/>
  <c r="T1020" i="4"/>
  <c r="S1020" i="4"/>
  <c r="R1020" i="4"/>
  <c r="Q1020" i="4"/>
  <c r="V1019" i="4"/>
  <c r="T1019" i="4"/>
  <c r="S1019" i="4"/>
  <c r="R1019" i="4"/>
  <c r="Q1019" i="4"/>
  <c r="V1018" i="4"/>
  <c r="T1018" i="4"/>
  <c r="S1018" i="4"/>
  <c r="R1018" i="4"/>
  <c r="Q1018" i="4"/>
  <c r="V1017" i="4"/>
  <c r="T1017" i="4"/>
  <c r="S1017" i="4"/>
  <c r="R1017" i="4"/>
  <c r="Q1017" i="4"/>
  <c r="V1016" i="4"/>
  <c r="T1016" i="4"/>
  <c r="S1016" i="4"/>
  <c r="R1016" i="4"/>
  <c r="Q1016" i="4"/>
  <c r="V1015" i="4"/>
  <c r="T1015" i="4"/>
  <c r="S1015" i="4"/>
  <c r="R1015" i="4"/>
  <c r="Q1015" i="4"/>
  <c r="V1014" i="4"/>
  <c r="T1014" i="4"/>
  <c r="S1014" i="4"/>
  <c r="R1014" i="4"/>
  <c r="Q1014" i="4"/>
  <c r="V1013" i="4"/>
  <c r="T1013" i="4"/>
  <c r="S1013" i="4"/>
  <c r="R1013" i="4"/>
  <c r="Q1013" i="4"/>
  <c r="V1012" i="4"/>
  <c r="T1012" i="4"/>
  <c r="S1012" i="4"/>
  <c r="R1012" i="4"/>
  <c r="Q1012" i="4"/>
  <c r="V1011" i="4"/>
  <c r="T1011" i="4"/>
  <c r="S1011" i="4"/>
  <c r="R1011" i="4"/>
  <c r="Q1011" i="4"/>
  <c r="V1010" i="4"/>
  <c r="T1010" i="4"/>
  <c r="S1010" i="4"/>
  <c r="R1010" i="4"/>
  <c r="Q1010" i="4"/>
  <c r="V1009" i="4"/>
  <c r="T1009" i="4"/>
  <c r="S1009" i="4"/>
  <c r="R1009" i="4"/>
  <c r="Q1009" i="4"/>
  <c r="V1008" i="4"/>
  <c r="T1008" i="4"/>
  <c r="S1008" i="4"/>
  <c r="R1008" i="4"/>
  <c r="Q1008" i="4"/>
  <c r="F1008" i="4"/>
  <c r="V1007" i="4"/>
  <c r="T1007" i="4"/>
  <c r="S1007" i="4"/>
  <c r="R1007" i="4"/>
  <c r="Q1007" i="4"/>
  <c r="V856" i="4"/>
  <c r="T856" i="4"/>
  <c r="S856" i="4"/>
  <c r="R856" i="4"/>
  <c r="Q856" i="4"/>
  <c r="V855" i="4"/>
  <c r="T855" i="4"/>
  <c r="S855" i="4"/>
  <c r="R855" i="4"/>
  <c r="Q855" i="4"/>
  <c r="V854" i="4"/>
  <c r="T854" i="4"/>
  <c r="S854" i="4"/>
  <c r="R854" i="4"/>
  <c r="Q854" i="4"/>
  <c r="V853" i="4"/>
  <c r="T853" i="4"/>
  <c r="S853" i="4"/>
  <c r="R853" i="4"/>
  <c r="Q853" i="4"/>
  <c r="V852" i="4"/>
  <c r="T852" i="4"/>
  <c r="S852" i="4"/>
  <c r="R852" i="4"/>
  <c r="Q852" i="4"/>
  <c r="V851" i="4"/>
  <c r="T851" i="4"/>
  <c r="S851" i="4"/>
  <c r="R851" i="4"/>
  <c r="Q851" i="4"/>
  <c r="V850" i="4"/>
  <c r="T850" i="4"/>
  <c r="S850" i="4"/>
  <c r="R850" i="4"/>
  <c r="Q850" i="4"/>
  <c r="V849" i="4"/>
  <c r="T849" i="4"/>
  <c r="S849" i="4"/>
  <c r="R849" i="4"/>
  <c r="Q849" i="4"/>
  <c r="V848" i="4"/>
  <c r="T848" i="4"/>
  <c r="S848" i="4"/>
  <c r="R848" i="4"/>
  <c r="Q848" i="4"/>
  <c r="V847" i="4"/>
  <c r="T847" i="4"/>
  <c r="S847" i="4"/>
  <c r="R847" i="4"/>
  <c r="Q847" i="4"/>
  <c r="V846" i="4"/>
  <c r="T846" i="4"/>
  <c r="S846" i="4"/>
  <c r="R846" i="4"/>
  <c r="Q846" i="4"/>
  <c r="V845" i="4"/>
  <c r="T845" i="4"/>
  <c r="S845" i="4"/>
  <c r="R845" i="4"/>
  <c r="Q845" i="4"/>
  <c r="V844" i="4"/>
  <c r="T844" i="4"/>
  <c r="S844" i="4"/>
  <c r="R844" i="4"/>
  <c r="Q844" i="4"/>
  <c r="V843" i="4"/>
  <c r="T843" i="4"/>
  <c r="S843" i="4"/>
  <c r="R843" i="4"/>
  <c r="Q843" i="4"/>
  <c r="V842" i="4"/>
  <c r="T842" i="4"/>
  <c r="S842" i="4"/>
  <c r="R842" i="4"/>
  <c r="Q842" i="4"/>
  <c r="V841" i="4"/>
  <c r="T841" i="4"/>
  <c r="S841" i="4"/>
  <c r="R841" i="4"/>
  <c r="Q841" i="4"/>
  <c r="V840" i="4"/>
  <c r="T840" i="4"/>
  <c r="S840" i="4"/>
  <c r="R840" i="4"/>
  <c r="Q840" i="4"/>
  <c r="V839" i="4"/>
  <c r="T839" i="4"/>
  <c r="S839" i="4"/>
  <c r="R839" i="4"/>
  <c r="Q839" i="4"/>
  <c r="V717" i="4"/>
  <c r="T717" i="4"/>
  <c r="S717" i="4"/>
  <c r="R717" i="4"/>
  <c r="Q717" i="4"/>
  <c r="V716" i="4"/>
  <c r="T716" i="4"/>
  <c r="S716" i="4"/>
  <c r="R716" i="4"/>
  <c r="Q716" i="4"/>
  <c r="V715" i="4"/>
  <c r="T715" i="4"/>
  <c r="S715" i="4"/>
  <c r="R715" i="4"/>
  <c r="Q715" i="4"/>
  <c r="V714" i="4"/>
  <c r="T714" i="4"/>
  <c r="S714" i="4"/>
  <c r="R714" i="4"/>
  <c r="Q714" i="4"/>
  <c r="V713" i="4"/>
  <c r="T713" i="4"/>
  <c r="S713" i="4"/>
  <c r="R713" i="4"/>
  <c r="Q713" i="4"/>
  <c r="V712" i="4"/>
  <c r="T712" i="4"/>
  <c r="S712" i="4"/>
  <c r="R712" i="4"/>
  <c r="Q712" i="4"/>
  <c r="V711" i="4"/>
  <c r="T711" i="4"/>
  <c r="S711" i="4"/>
  <c r="R711" i="4"/>
  <c r="Q711" i="4"/>
  <c r="V710" i="4"/>
  <c r="T710" i="4"/>
  <c r="S710" i="4"/>
  <c r="R710" i="4"/>
  <c r="Q710" i="4"/>
  <c r="V709" i="4"/>
  <c r="T709" i="4"/>
  <c r="S709" i="4"/>
  <c r="R709" i="4"/>
  <c r="Q709" i="4"/>
  <c r="V708" i="4"/>
  <c r="T708" i="4"/>
  <c r="S708" i="4"/>
  <c r="R708" i="4"/>
  <c r="Q708" i="4"/>
  <c r="V707" i="4"/>
  <c r="T707" i="4"/>
  <c r="S707" i="4"/>
  <c r="R707" i="4"/>
  <c r="Q707" i="4"/>
  <c r="V706" i="4"/>
  <c r="T706" i="4"/>
  <c r="S706" i="4"/>
  <c r="R706" i="4"/>
  <c r="Q706" i="4"/>
  <c r="V705" i="4"/>
  <c r="T705" i="4"/>
  <c r="S705" i="4"/>
  <c r="R705" i="4"/>
  <c r="Q705" i="4"/>
  <c r="V614" i="4"/>
  <c r="Q614" i="4"/>
  <c r="D614" i="4"/>
  <c r="V613" i="4"/>
  <c r="Q613" i="4"/>
  <c r="V612" i="4"/>
  <c r="Q612" i="4"/>
  <c r="D612" i="4"/>
  <c r="V611" i="4"/>
  <c r="Q611" i="4"/>
  <c r="V610" i="4"/>
  <c r="Q610" i="4"/>
  <c r="D610" i="4"/>
  <c r="V609" i="4"/>
  <c r="Q609" i="4"/>
  <c r="V608" i="4"/>
  <c r="Q608" i="4"/>
  <c r="D608" i="4"/>
  <c r="V607" i="4"/>
  <c r="Q607" i="4"/>
  <c r="V606" i="4"/>
  <c r="Q606" i="4"/>
  <c r="V605" i="4"/>
  <c r="Q605" i="4"/>
  <c r="D605" i="4"/>
  <c r="V604" i="4"/>
  <c r="Q604" i="4"/>
  <c r="V603" i="4"/>
  <c r="Q603" i="4"/>
  <c r="V512" i="4"/>
  <c r="Q512" i="4"/>
  <c r="V511" i="4"/>
  <c r="Q511" i="4"/>
  <c r="V510" i="4"/>
  <c r="Q510" i="4"/>
  <c r="V509" i="4"/>
  <c r="Q509" i="4"/>
  <c r="V508" i="4"/>
  <c r="Q508" i="4"/>
  <c r="V507" i="4"/>
  <c r="Q507" i="4"/>
  <c r="V506" i="4"/>
  <c r="Q506" i="4"/>
  <c r="V505" i="4"/>
  <c r="Q505" i="4"/>
  <c r="V504" i="4"/>
  <c r="Q504" i="4"/>
  <c r="V503" i="4"/>
  <c r="Q503" i="4"/>
  <c r="V502" i="4"/>
  <c r="Q502" i="4"/>
  <c r="Q501" i="4"/>
  <c r="V500" i="4"/>
  <c r="Q500" i="4"/>
  <c r="V499" i="4"/>
  <c r="Q499" i="4"/>
  <c r="V498" i="4"/>
  <c r="Q498" i="4"/>
  <c r="V497" i="4"/>
  <c r="Q497" i="4"/>
  <c r="V496" i="4"/>
  <c r="Q496" i="4"/>
  <c r="V495" i="4"/>
  <c r="Q495" i="4"/>
  <c r="V338" i="4"/>
  <c r="Q338" i="4"/>
  <c r="V337" i="4"/>
  <c r="Q337" i="4"/>
  <c r="V336" i="4"/>
  <c r="Q336" i="4"/>
  <c r="V335" i="4"/>
  <c r="Q335" i="4"/>
  <c r="V334" i="4"/>
  <c r="Q334" i="4"/>
  <c r="V333" i="4"/>
  <c r="Q333" i="4"/>
  <c r="V332" i="4"/>
  <c r="Q332" i="4"/>
  <c r="V331" i="4"/>
  <c r="Q331" i="4"/>
  <c r="V330" i="4"/>
  <c r="Q330" i="4"/>
  <c r="Q329" i="4"/>
  <c r="V328" i="4"/>
  <c r="Q328" i="4"/>
  <c r="Q327" i="4"/>
  <c r="V326" i="4"/>
  <c r="Q326" i="4"/>
  <c r="V325" i="4"/>
  <c r="Q325" i="4"/>
  <c r="V324" i="4"/>
  <c r="Q324" i="4"/>
  <c r="V323" i="4"/>
  <c r="Q323" i="4"/>
  <c r="V322" i="4"/>
  <c r="Q322" i="4"/>
  <c r="Q321" i="4"/>
  <c r="V320" i="4"/>
  <c r="Q320" i="4"/>
  <c r="V319" i="4"/>
  <c r="Q319" i="4"/>
  <c r="V318" i="4"/>
  <c r="Q318" i="4"/>
  <c r="V317" i="4"/>
  <c r="Q317" i="4"/>
  <c r="V316" i="4"/>
  <c r="Q316" i="4"/>
  <c r="V315" i="4"/>
  <c r="Q315" i="4"/>
  <c r="V314" i="4"/>
  <c r="Q314" i="4"/>
  <c r="V313" i="4"/>
  <c r="Q313" i="4"/>
  <c r="V312" i="4"/>
  <c r="Q312" i="4"/>
  <c r="V311" i="4"/>
  <c r="Q311" i="4"/>
  <c r="V310" i="4"/>
  <c r="Q310" i="4"/>
  <c r="V309" i="4"/>
  <c r="Q309" i="4"/>
  <c r="V308" i="4"/>
  <c r="Q308" i="4"/>
  <c r="V307" i="4"/>
  <c r="Q307" i="4"/>
  <c r="V306" i="4"/>
  <c r="Q306" i="4"/>
  <c r="V305" i="4"/>
  <c r="Q305" i="4"/>
  <c r="V304" i="4"/>
  <c r="Q304" i="4"/>
  <c r="V303" i="4"/>
  <c r="Q303" i="4"/>
  <c r="Q302" i="4"/>
  <c r="V301" i="4"/>
  <c r="Q301" i="4"/>
  <c r="V300" i="4"/>
  <c r="Q300" i="4"/>
  <c r="Q299" i="4"/>
  <c r="Q298" i="4"/>
  <c r="V297" i="4"/>
  <c r="Q297" i="4"/>
  <c r="V296" i="4"/>
  <c r="Q296" i="4"/>
  <c r="V295" i="4"/>
  <c r="Q295" i="4"/>
  <c r="V294" i="4"/>
  <c r="Q294" i="4"/>
  <c r="V293" i="4"/>
  <c r="Q293" i="4"/>
  <c r="V292" i="4"/>
  <c r="Q292" i="4"/>
  <c r="V291" i="4"/>
  <c r="Q291" i="4"/>
  <c r="D424" i="11" l="1"/>
  <c r="E395" i="11"/>
  <c r="D320" i="11"/>
  <c r="F320" i="11"/>
  <c r="E320" i="11"/>
  <c r="V501" i="4" l="1"/>
  <c r="V321" i="4"/>
  <c r="D280" i="11"/>
  <c r="V329" i="4" s="1"/>
  <c r="D278" i="11"/>
  <c r="V327" i="4" s="1"/>
  <c r="D253" i="11"/>
  <c r="V302" i="4" s="1"/>
  <c r="D250" i="11"/>
  <c r="V299" i="4" s="1"/>
  <c r="D249" i="11"/>
  <c r="V298" i="4" s="1"/>
  <c r="F112" i="11" l="1"/>
  <c r="D79" i="11" l="1"/>
  <c r="D77" i="11"/>
  <c r="D75" i="11"/>
  <c r="D73" i="11"/>
  <c r="D70" i="11"/>
  <c r="V425" i="11" l="1"/>
  <c r="Q425" i="11"/>
  <c r="Q424" i="11"/>
  <c r="V424" i="11"/>
  <c r="V423" i="11"/>
  <c r="Q423" i="11"/>
  <c r="V422" i="11"/>
  <c r="Q422" i="11"/>
  <c r="V421" i="11"/>
  <c r="Q421" i="11"/>
  <c r="V420" i="11"/>
  <c r="Q420" i="11"/>
  <c r="V419" i="11"/>
  <c r="Q419" i="11"/>
  <c r="V418" i="11"/>
  <c r="Q418" i="11"/>
  <c r="V417" i="11"/>
  <c r="Q417" i="11"/>
  <c r="V416" i="11"/>
  <c r="Q416" i="11"/>
  <c r="V415" i="11"/>
  <c r="Q415" i="11"/>
  <c r="V414" i="11"/>
  <c r="Q414" i="11"/>
  <c r="V413" i="11"/>
  <c r="Q413" i="11"/>
  <c r="V412" i="11"/>
  <c r="Q412" i="11"/>
  <c r="V411" i="11"/>
  <c r="Q411" i="11"/>
  <c r="V410" i="11"/>
  <c r="Q410" i="11"/>
  <c r="V409" i="11"/>
  <c r="Q409" i="11"/>
  <c r="V408" i="11"/>
  <c r="Q408" i="11"/>
  <c r="V407" i="11"/>
  <c r="Q407" i="11"/>
  <c r="V406" i="11"/>
  <c r="Q406" i="11"/>
  <c r="V405" i="11"/>
  <c r="Q405" i="11"/>
  <c r="V404" i="11"/>
  <c r="Q404" i="11"/>
  <c r="V403" i="11"/>
  <c r="Q403" i="11"/>
  <c r="V402" i="11"/>
  <c r="Q402" i="11"/>
  <c r="V401" i="11"/>
  <c r="Q401" i="11"/>
  <c r="V400" i="11"/>
  <c r="Q400" i="11"/>
  <c r="V399" i="11"/>
  <c r="Q399" i="11"/>
  <c r="V398" i="11"/>
  <c r="Q398" i="11"/>
  <c r="V397" i="11"/>
  <c r="Q397" i="11"/>
  <c r="V396" i="11"/>
  <c r="Q396" i="11"/>
  <c r="V395" i="11"/>
  <c r="Q395" i="11"/>
  <c r="V394" i="11"/>
  <c r="Q394" i="11"/>
  <c r="V393" i="11"/>
  <c r="Q393" i="11"/>
  <c r="V392" i="11"/>
  <c r="Q392" i="11"/>
  <c r="V391" i="11"/>
  <c r="Q391" i="11"/>
  <c r="V390" i="11"/>
  <c r="Q390" i="11"/>
  <c r="V389" i="11"/>
  <c r="Q389" i="11"/>
  <c r="V388" i="11"/>
  <c r="Q388" i="11"/>
  <c r="V387" i="11"/>
  <c r="Q387" i="11"/>
  <c r="V386" i="11"/>
  <c r="Q386" i="11"/>
  <c r="V385" i="11"/>
  <c r="Q385" i="11"/>
  <c r="V384" i="11"/>
  <c r="Q384" i="11"/>
  <c r="V383" i="11"/>
  <c r="Q383" i="11"/>
  <c r="V382" i="11"/>
  <c r="Q382" i="11"/>
  <c r="V381" i="11"/>
  <c r="Q381" i="11"/>
  <c r="V380" i="11"/>
  <c r="Q380" i="11"/>
  <c r="V379" i="11"/>
  <c r="Q379" i="11"/>
  <c r="V378" i="11"/>
  <c r="Q378" i="11"/>
  <c r="V377" i="11"/>
  <c r="Q377" i="11"/>
  <c r="V376" i="11"/>
  <c r="Q376" i="11"/>
  <c r="V375" i="11"/>
  <c r="Q375" i="11"/>
  <c r="V374" i="11"/>
  <c r="Q374" i="11"/>
  <c r="V373" i="11"/>
  <c r="Q373" i="11"/>
  <c r="V372" i="11"/>
  <c r="Q372" i="11"/>
  <c r="V371" i="11"/>
  <c r="Q371" i="11"/>
  <c r="V370" i="11"/>
  <c r="Q370" i="11"/>
  <c r="V369" i="11"/>
  <c r="Q369" i="11"/>
  <c r="V368" i="11"/>
  <c r="Q368" i="11"/>
  <c r="V367" i="11"/>
  <c r="Q367" i="11"/>
  <c r="V366" i="11"/>
  <c r="Q366" i="11"/>
  <c r="V365" i="11"/>
  <c r="Q365" i="11"/>
  <c r="V364" i="11"/>
  <c r="Q364" i="11"/>
  <c r="V363" i="11"/>
  <c r="Q363" i="11"/>
  <c r="V362" i="11"/>
  <c r="Q362" i="11"/>
  <c r="V361" i="11"/>
  <c r="Q361" i="11"/>
  <c r="V360" i="11"/>
  <c r="Q360" i="11"/>
  <c r="V359" i="11"/>
  <c r="Q359" i="11"/>
  <c r="V358" i="11"/>
  <c r="Q358" i="11"/>
  <c r="V357" i="11"/>
  <c r="Q357" i="11"/>
  <c r="V356" i="11"/>
  <c r="Q356" i="11"/>
  <c r="V355" i="11"/>
  <c r="Q355" i="11"/>
  <c r="V354" i="11"/>
  <c r="Q354" i="11"/>
  <c r="V353" i="11"/>
  <c r="Q353" i="11"/>
  <c r="V352" i="11"/>
  <c r="Q352" i="11"/>
  <c r="V351" i="11"/>
  <c r="Q351" i="11"/>
  <c r="V350" i="11"/>
  <c r="Q350" i="11"/>
  <c r="V349" i="11"/>
  <c r="Q349" i="11"/>
  <c r="V348" i="11"/>
  <c r="Q348" i="11"/>
  <c r="V347" i="11"/>
  <c r="Q347" i="11"/>
  <c r="V346" i="11"/>
  <c r="Q346" i="11"/>
  <c r="V345" i="11"/>
  <c r="Q345" i="11"/>
  <c r="V344" i="11"/>
  <c r="Q344" i="11"/>
  <c r="V343" i="11"/>
  <c r="Q343" i="11"/>
  <c r="V342" i="11"/>
  <c r="Q342" i="11"/>
  <c r="V341" i="11"/>
  <c r="Q341" i="11"/>
  <c r="V340" i="11"/>
  <c r="Q340" i="11"/>
  <c r="V339" i="11"/>
  <c r="Q339" i="11"/>
  <c r="V338" i="11"/>
  <c r="Q338" i="11"/>
  <c r="V337" i="11"/>
  <c r="Q337" i="11"/>
  <c r="V336" i="11"/>
  <c r="Q336" i="11"/>
  <c r="V335" i="11"/>
  <c r="Q335" i="11"/>
  <c r="V334" i="11"/>
  <c r="Q334" i="11"/>
  <c r="V333" i="11"/>
  <c r="Q333" i="11"/>
  <c r="V332" i="11"/>
  <c r="Q332" i="11"/>
  <c r="V331" i="11"/>
  <c r="Q331" i="11"/>
  <c r="V330" i="11"/>
  <c r="Q330" i="11"/>
  <c r="V329" i="11"/>
  <c r="Q329" i="11"/>
  <c r="V328" i="11"/>
  <c r="Q328" i="11"/>
  <c r="V327" i="11"/>
  <c r="Q327" i="11"/>
  <c r="V326" i="11"/>
  <c r="Q326" i="11"/>
  <c r="V325" i="11"/>
  <c r="Q325" i="11"/>
  <c r="V324" i="11"/>
  <c r="Q324" i="11"/>
  <c r="V323" i="11"/>
  <c r="Q323" i="11"/>
  <c r="V322" i="11"/>
  <c r="Q322" i="11"/>
  <c r="V321" i="11"/>
  <c r="Q321" i="11"/>
  <c r="V320" i="11"/>
  <c r="Q320" i="11"/>
  <c r="V319" i="11"/>
  <c r="Q319" i="11"/>
  <c r="V318" i="11"/>
  <c r="Q318" i="11"/>
  <c r="V317" i="11"/>
  <c r="Q317" i="11"/>
  <c r="V316" i="11"/>
  <c r="Q316" i="11"/>
  <c r="V315" i="11"/>
  <c r="Q315" i="11"/>
  <c r="V314" i="11"/>
  <c r="Q314" i="11"/>
  <c r="V313" i="11"/>
  <c r="Q313" i="11"/>
  <c r="V312" i="11"/>
  <c r="Q312" i="11"/>
  <c r="V311" i="11"/>
  <c r="Q311" i="11"/>
  <c r="V310" i="11"/>
  <c r="Q310" i="11"/>
  <c r="V309" i="11"/>
  <c r="Q309" i="11"/>
  <c r="V308" i="11"/>
  <c r="Q308" i="11"/>
  <c r="V307" i="11"/>
  <c r="Q307" i="11"/>
  <c r="V306" i="11"/>
  <c r="Q306" i="11"/>
  <c r="V305" i="11"/>
  <c r="Q305" i="11"/>
  <c r="V304" i="11"/>
  <c r="Q304" i="11"/>
  <c r="V303" i="11"/>
  <c r="Q303" i="11"/>
  <c r="V302" i="11"/>
  <c r="Q302" i="11"/>
  <c r="V301" i="11"/>
  <c r="Q301" i="11"/>
  <c r="V300" i="11"/>
  <c r="Q300" i="11"/>
  <c r="V299" i="11"/>
  <c r="Q299" i="11"/>
  <c r="V298" i="11"/>
  <c r="Q298" i="11"/>
  <c r="V297" i="11"/>
  <c r="Q297" i="11"/>
  <c r="V296" i="11"/>
  <c r="Q296" i="11"/>
  <c r="V295" i="11"/>
  <c r="Q295" i="11"/>
  <c r="V294" i="11"/>
  <c r="Q294" i="11"/>
  <c r="V293" i="11"/>
  <c r="Q293" i="11"/>
  <c r="V292" i="11"/>
  <c r="Q292" i="11"/>
  <c r="V291" i="11"/>
  <c r="Q291" i="11"/>
  <c r="V290" i="11"/>
  <c r="Q290" i="11"/>
  <c r="V289" i="11"/>
  <c r="Q289" i="11"/>
  <c r="V288" i="11"/>
  <c r="Q288" i="11"/>
  <c r="V287" i="11"/>
  <c r="Q287" i="11"/>
  <c r="V286" i="11"/>
  <c r="Q286" i="11"/>
  <c r="V285" i="11"/>
  <c r="Q285" i="11"/>
  <c r="V284" i="11"/>
  <c r="Q284" i="11"/>
  <c r="V283" i="11"/>
  <c r="Q283" i="11"/>
  <c r="V282" i="11"/>
  <c r="Q282" i="11"/>
  <c r="V281" i="11"/>
  <c r="Q281" i="11"/>
  <c r="V280" i="11"/>
  <c r="Q280" i="11"/>
  <c r="V279" i="11"/>
  <c r="Q279" i="11"/>
  <c r="V278" i="11"/>
  <c r="Q278" i="11"/>
  <c r="V277" i="11"/>
  <c r="Q277" i="11"/>
  <c r="V276" i="11"/>
  <c r="Q276" i="11"/>
  <c r="V275" i="11"/>
  <c r="Q275" i="11"/>
  <c r="V274" i="11"/>
  <c r="Q274" i="11"/>
  <c r="V273" i="11"/>
  <c r="Q273" i="11"/>
  <c r="V272" i="11"/>
  <c r="Q272" i="11"/>
  <c r="V271" i="11"/>
  <c r="Q271" i="11"/>
  <c r="V270" i="11"/>
  <c r="Q270" i="11"/>
  <c r="V269" i="11"/>
  <c r="Q269" i="11"/>
  <c r="V268" i="11"/>
  <c r="Q268" i="11"/>
  <c r="V267" i="11"/>
  <c r="Q267" i="11"/>
  <c r="V266" i="11"/>
  <c r="Q266" i="11"/>
  <c r="V265" i="11"/>
  <c r="Q265" i="11"/>
  <c r="V264" i="11"/>
  <c r="Q264" i="11"/>
  <c r="V263" i="11"/>
  <c r="Q263" i="11"/>
  <c r="V262" i="11"/>
  <c r="Q262" i="11"/>
  <c r="V261" i="11"/>
  <c r="Q261" i="11"/>
  <c r="V260" i="11"/>
  <c r="Q260" i="11"/>
  <c r="V259" i="11"/>
  <c r="Q259" i="11"/>
  <c r="V258" i="11"/>
  <c r="Q258" i="11"/>
  <c r="V257" i="11"/>
  <c r="Q257" i="11"/>
  <c r="V256" i="11"/>
  <c r="Q256" i="11"/>
  <c r="V255" i="11"/>
  <c r="Q255" i="11"/>
  <c r="V254" i="11"/>
  <c r="Q254" i="11"/>
  <c r="V253" i="11"/>
  <c r="Q253" i="11"/>
  <c r="V252" i="11"/>
  <c r="Q252" i="11"/>
  <c r="V251" i="11"/>
  <c r="Q251" i="11"/>
  <c r="V250" i="11"/>
  <c r="Q250" i="11"/>
  <c r="V249" i="11"/>
  <c r="Q249" i="11"/>
  <c r="V248" i="11"/>
  <c r="Q248" i="11"/>
  <c r="V247" i="11"/>
  <c r="Q247" i="11"/>
  <c r="V246" i="11"/>
  <c r="Q246" i="11"/>
  <c r="V245" i="11"/>
  <c r="Q245" i="11"/>
  <c r="V244" i="11"/>
  <c r="Q244" i="11"/>
  <c r="V243" i="11"/>
  <c r="Q243" i="11"/>
  <c r="V242" i="11"/>
  <c r="Q242" i="11"/>
  <c r="V241" i="11"/>
  <c r="Q241" i="11"/>
  <c r="V240" i="11"/>
  <c r="Q240" i="11"/>
  <c r="V239" i="11"/>
  <c r="Q239" i="11"/>
  <c r="V238" i="11"/>
  <c r="Q238" i="11"/>
  <c r="V237" i="11"/>
  <c r="Q237" i="11"/>
  <c r="V236" i="11"/>
  <c r="Q236" i="11"/>
  <c r="V235" i="11"/>
  <c r="Q235" i="11"/>
  <c r="V234" i="11"/>
  <c r="Q234" i="11"/>
  <c r="V233" i="11"/>
  <c r="Q233" i="11"/>
  <c r="V232" i="11"/>
  <c r="Q232" i="11"/>
  <c r="V231" i="11"/>
  <c r="Q231" i="11"/>
  <c r="V230" i="11"/>
  <c r="Q230" i="11"/>
  <c r="V229" i="11"/>
  <c r="Q229" i="11"/>
  <c r="V228" i="11"/>
  <c r="Q228" i="11"/>
  <c r="V227" i="11"/>
  <c r="Q227" i="11"/>
  <c r="V226" i="11"/>
  <c r="Q226" i="11"/>
  <c r="V225" i="11"/>
  <c r="Q225" i="11"/>
  <c r="V224" i="11"/>
  <c r="Q224" i="11"/>
  <c r="V223" i="11"/>
  <c r="Q223" i="11"/>
  <c r="V222" i="11"/>
  <c r="Q222" i="11"/>
  <c r="V221" i="11"/>
  <c r="Q221" i="11"/>
  <c r="V220" i="11"/>
  <c r="Q220" i="11"/>
  <c r="V219" i="11"/>
  <c r="Q219" i="11"/>
  <c r="V218" i="11"/>
  <c r="Q218" i="11"/>
  <c r="V217" i="11"/>
  <c r="Q217" i="11"/>
  <c r="V216" i="11"/>
  <c r="Q216" i="11"/>
  <c r="V215" i="11"/>
  <c r="Q215" i="11"/>
  <c r="V214" i="11"/>
  <c r="Q214" i="11"/>
  <c r="V213" i="11"/>
  <c r="Q213" i="11"/>
  <c r="V212" i="11"/>
  <c r="Q212" i="11"/>
  <c r="V211" i="11"/>
  <c r="Q211" i="11"/>
  <c r="V210" i="11"/>
  <c r="Q210" i="11"/>
  <c r="V209" i="11"/>
  <c r="Q209" i="11"/>
  <c r="V208" i="11"/>
  <c r="Q208" i="11"/>
  <c r="V207" i="11"/>
  <c r="Q207" i="11"/>
  <c r="V206" i="11"/>
  <c r="Q206" i="11"/>
  <c r="V205" i="11"/>
  <c r="Q205" i="11"/>
  <c r="V204" i="11"/>
  <c r="Q204" i="11"/>
  <c r="V203" i="11"/>
  <c r="Q203" i="11"/>
  <c r="V202" i="11"/>
  <c r="Q202" i="11"/>
  <c r="V201" i="11"/>
  <c r="Q201" i="11"/>
  <c r="V200" i="11"/>
  <c r="Q200" i="11"/>
  <c r="V199" i="11"/>
  <c r="Q199" i="11"/>
  <c r="V198" i="11"/>
  <c r="Q198" i="11"/>
  <c r="V197" i="11"/>
  <c r="Q197" i="11"/>
  <c r="V196" i="11"/>
  <c r="Q196" i="11"/>
  <c r="V195" i="11"/>
  <c r="Q195" i="11"/>
  <c r="V194" i="11"/>
  <c r="Q194" i="11"/>
  <c r="V193" i="11"/>
  <c r="Q193" i="11"/>
  <c r="V192" i="11"/>
  <c r="Q192" i="11"/>
  <c r="V191" i="11"/>
  <c r="Q191" i="11"/>
  <c r="V190" i="11"/>
  <c r="Q190" i="11"/>
  <c r="V189" i="11"/>
  <c r="Q189" i="11"/>
  <c r="V188" i="11"/>
  <c r="Q188" i="11"/>
  <c r="V187" i="11"/>
  <c r="Q187" i="11"/>
  <c r="V186" i="11"/>
  <c r="Q186" i="11"/>
  <c r="V185" i="11"/>
  <c r="Q185" i="11"/>
  <c r="V184" i="11"/>
  <c r="Q184" i="11"/>
  <c r="V183" i="11"/>
  <c r="Q183" i="11"/>
  <c r="V182" i="11"/>
  <c r="Q182" i="11"/>
  <c r="V181" i="11"/>
  <c r="Q181" i="11"/>
  <c r="V180" i="11"/>
  <c r="Q180" i="11"/>
  <c r="V179" i="11"/>
  <c r="Q179" i="11"/>
  <c r="V178" i="11"/>
  <c r="Q178" i="11"/>
  <c r="V177" i="11"/>
  <c r="Q177" i="11"/>
  <c r="V176" i="11"/>
  <c r="Q176" i="11"/>
  <c r="V175" i="11"/>
  <c r="Q175" i="11"/>
  <c r="V174" i="11"/>
  <c r="Q174" i="11"/>
  <c r="V173" i="11"/>
  <c r="Q173" i="11"/>
  <c r="V172" i="11"/>
  <c r="Q172" i="11"/>
  <c r="V171" i="11"/>
  <c r="Q171" i="11"/>
  <c r="V170" i="11"/>
  <c r="Q170" i="11"/>
  <c r="V169" i="11"/>
  <c r="Q169" i="11"/>
  <c r="V168" i="11"/>
  <c r="Q168" i="11"/>
  <c r="V167" i="11"/>
  <c r="Q167" i="11"/>
  <c r="V166" i="11"/>
  <c r="Q166" i="11"/>
  <c r="V165" i="11"/>
  <c r="Q165" i="11"/>
  <c r="V164" i="11"/>
  <c r="Q164" i="11"/>
  <c r="V163" i="11"/>
  <c r="Q163" i="11"/>
  <c r="V162" i="11"/>
  <c r="Q162" i="11"/>
  <c r="V161" i="11"/>
  <c r="Q161" i="11"/>
  <c r="V160" i="11"/>
  <c r="Q160" i="11"/>
  <c r="V159" i="11"/>
  <c r="Q159" i="11"/>
  <c r="V158" i="11"/>
  <c r="Q158" i="11"/>
  <c r="V157" i="11"/>
  <c r="Q157" i="11"/>
  <c r="V156" i="11"/>
  <c r="Q156" i="11"/>
  <c r="V155" i="11"/>
  <c r="Q155" i="11"/>
  <c r="V154" i="11"/>
  <c r="Q154" i="11"/>
  <c r="V153" i="11"/>
  <c r="Q153" i="11"/>
  <c r="V152" i="11"/>
  <c r="Q152" i="11"/>
  <c r="V151" i="11"/>
  <c r="Q151" i="11"/>
  <c r="V150" i="11"/>
  <c r="Q150" i="11"/>
  <c r="V149" i="11"/>
  <c r="Q149" i="11"/>
  <c r="V148" i="11"/>
  <c r="Q148" i="11"/>
  <c r="V147" i="11"/>
  <c r="Q147" i="11"/>
  <c r="V146" i="11"/>
  <c r="Q146" i="11"/>
  <c r="V145" i="11"/>
  <c r="Q145" i="11"/>
  <c r="V144" i="11"/>
  <c r="Q144" i="11"/>
  <c r="V143" i="11"/>
  <c r="Q143" i="11"/>
  <c r="V142" i="11"/>
  <c r="Q142" i="11"/>
  <c r="V141" i="11"/>
  <c r="Q141" i="11"/>
  <c r="V140" i="11"/>
  <c r="Q140" i="11"/>
  <c r="V139" i="11"/>
  <c r="Q139" i="11"/>
  <c r="V138" i="11"/>
  <c r="Q138" i="11"/>
  <c r="V137" i="11"/>
  <c r="Q137" i="11"/>
  <c r="V136" i="11"/>
  <c r="Q136" i="11"/>
  <c r="V135" i="11"/>
  <c r="Q135" i="11"/>
  <c r="V134" i="11"/>
  <c r="Q134" i="11"/>
  <c r="V133" i="11"/>
  <c r="Q133" i="11"/>
  <c r="V132" i="11"/>
  <c r="Q132" i="11"/>
  <c r="V131" i="11"/>
  <c r="Q131" i="11"/>
  <c r="V130" i="11"/>
  <c r="Q130" i="11"/>
  <c r="V129" i="11"/>
  <c r="Q129" i="11"/>
  <c r="V128" i="11"/>
  <c r="Q128" i="11"/>
  <c r="V127" i="11"/>
  <c r="Q127" i="11"/>
  <c r="V126" i="11"/>
  <c r="Q126" i="11"/>
  <c r="V125" i="11"/>
  <c r="Q125" i="11"/>
  <c r="V124" i="11"/>
  <c r="Q124" i="11"/>
  <c r="V123" i="11"/>
  <c r="Q123" i="11"/>
  <c r="V122" i="11"/>
  <c r="Q122" i="11"/>
  <c r="V121" i="11"/>
  <c r="Q121" i="11"/>
  <c r="V120" i="11"/>
  <c r="Q120" i="11"/>
  <c r="V119" i="11"/>
  <c r="Q119" i="11"/>
  <c r="V118" i="11"/>
  <c r="Q118" i="11"/>
  <c r="V117" i="11"/>
  <c r="Q117" i="11"/>
  <c r="V116" i="11"/>
  <c r="Q116" i="11"/>
  <c r="V115" i="11"/>
  <c r="Q115" i="11"/>
  <c r="V114" i="11"/>
  <c r="Q114" i="11"/>
  <c r="V113" i="11"/>
  <c r="Q113" i="11"/>
  <c r="V112" i="11"/>
  <c r="Q112" i="11"/>
  <c r="V111" i="11"/>
  <c r="Q111" i="11"/>
  <c r="V110" i="11"/>
  <c r="Q110" i="11"/>
  <c r="V109" i="11"/>
  <c r="Q109" i="11"/>
  <c r="V108" i="11"/>
  <c r="Q108" i="11"/>
  <c r="V107" i="11"/>
  <c r="Q107" i="11"/>
  <c r="V106" i="11"/>
  <c r="Q106" i="11"/>
  <c r="V105" i="11"/>
  <c r="Q105" i="11"/>
  <c r="V104" i="11"/>
  <c r="Q104" i="11"/>
  <c r="V103" i="11"/>
  <c r="Q103" i="11"/>
  <c r="V102" i="11"/>
  <c r="Q102" i="11"/>
  <c r="V101" i="11"/>
  <c r="Q101" i="11"/>
  <c r="V100" i="11"/>
  <c r="Q100" i="11"/>
  <c r="V99" i="11"/>
  <c r="Q99" i="11"/>
  <c r="V98" i="11"/>
  <c r="Q98" i="11"/>
  <c r="V97" i="11"/>
  <c r="Q97" i="11"/>
  <c r="V96" i="11"/>
  <c r="Q96" i="11"/>
  <c r="V95" i="11"/>
  <c r="Q95" i="11"/>
  <c r="V94" i="11"/>
  <c r="Q94" i="11"/>
  <c r="V93" i="11"/>
  <c r="Q93" i="11"/>
  <c r="V92" i="11"/>
  <c r="Q92" i="11"/>
  <c r="V91" i="11"/>
  <c r="Q91" i="11"/>
  <c r="V90" i="11"/>
  <c r="Q90" i="11"/>
  <c r="V89" i="11"/>
  <c r="Q89" i="11"/>
  <c r="V88" i="11"/>
  <c r="Q88" i="11"/>
  <c r="V87" i="11"/>
  <c r="Q87" i="11"/>
  <c r="V86" i="11"/>
  <c r="Q86" i="11"/>
  <c r="V85" i="11"/>
  <c r="Q85" i="11"/>
  <c r="V84" i="11"/>
  <c r="Q84" i="11"/>
  <c r="Q83" i="11"/>
  <c r="V83" i="11"/>
  <c r="V82" i="11"/>
  <c r="Q82" i="11"/>
  <c r="V81" i="11"/>
  <c r="Q81" i="11"/>
  <c r="V80" i="11"/>
  <c r="Q80" i="11"/>
  <c r="V79" i="11"/>
  <c r="Q79" i="11"/>
  <c r="V78" i="11"/>
  <c r="Q78" i="11"/>
  <c r="V77" i="11"/>
  <c r="Q77" i="11"/>
  <c r="V76" i="11"/>
  <c r="Q76" i="11"/>
  <c r="V75" i="11"/>
  <c r="Q75" i="11"/>
  <c r="V74" i="11"/>
  <c r="Q74" i="11"/>
  <c r="V73" i="11"/>
  <c r="Q73" i="11"/>
  <c r="V72" i="11"/>
  <c r="Q72" i="11"/>
  <c r="V71" i="11"/>
  <c r="Q71" i="11"/>
  <c r="V70" i="11"/>
  <c r="Q70" i="11"/>
  <c r="V69" i="11"/>
  <c r="Q69" i="11"/>
  <c r="V68" i="11"/>
  <c r="Q68" i="11"/>
  <c r="V67" i="11"/>
  <c r="Q67" i="11"/>
  <c r="V66" i="11"/>
  <c r="Q66" i="11"/>
  <c r="V65" i="11"/>
  <c r="Q65" i="11"/>
  <c r="V64" i="11"/>
  <c r="Q64" i="11"/>
  <c r="V63" i="11"/>
  <c r="Q63" i="11"/>
  <c r="V62" i="11"/>
  <c r="Q62" i="11"/>
  <c r="V61" i="11"/>
  <c r="Q61" i="11"/>
  <c r="V60" i="11"/>
  <c r="Q60" i="11"/>
  <c r="V59" i="11"/>
  <c r="Q59" i="11"/>
  <c r="V58" i="11"/>
  <c r="Q58" i="11"/>
  <c r="V57" i="11"/>
  <c r="Q57" i="11"/>
  <c r="V56" i="11"/>
  <c r="Q56" i="11"/>
  <c r="V55" i="11"/>
  <c r="Q55" i="11"/>
  <c r="V54" i="11"/>
  <c r="Q54" i="11"/>
  <c r="V53" i="11"/>
  <c r="Q53" i="11"/>
  <c r="V52" i="11"/>
  <c r="Q52" i="11"/>
  <c r="V51" i="11"/>
  <c r="Q51" i="11"/>
  <c r="V50" i="11"/>
  <c r="Q50" i="11"/>
  <c r="V49" i="11"/>
  <c r="Q49" i="11"/>
  <c r="V48" i="11"/>
  <c r="Q48" i="11"/>
  <c r="V47" i="11"/>
  <c r="Q47" i="11"/>
  <c r="V46" i="11"/>
  <c r="Q46" i="11"/>
  <c r="V45" i="11"/>
  <c r="Q45" i="11"/>
  <c r="V44" i="11"/>
  <c r="Q44" i="11"/>
  <c r="V43" i="11"/>
  <c r="Q43" i="11"/>
  <c r="V42" i="11"/>
  <c r="Q42" i="11"/>
  <c r="V41" i="11"/>
  <c r="Q41" i="11"/>
  <c r="V40" i="11"/>
  <c r="Q40" i="11"/>
  <c r="V39" i="11"/>
  <c r="Q39" i="11"/>
  <c r="V38" i="11"/>
  <c r="Q38" i="11"/>
  <c r="V37" i="11"/>
  <c r="Q37" i="11"/>
  <c r="V36" i="11"/>
  <c r="Q36" i="11"/>
  <c r="V35" i="11"/>
  <c r="Q35" i="11"/>
  <c r="V34" i="11"/>
  <c r="Q34" i="11"/>
  <c r="V33" i="11"/>
  <c r="Q33" i="11"/>
  <c r="V32" i="11"/>
  <c r="Q32" i="11"/>
  <c r="V31" i="11"/>
  <c r="Q31" i="11"/>
  <c r="V30" i="11"/>
  <c r="Q30" i="11"/>
  <c r="V29" i="11"/>
  <c r="Q29" i="11"/>
  <c r="V28" i="11"/>
  <c r="Q28" i="11"/>
  <c r="V27" i="11"/>
  <c r="Q27" i="11"/>
  <c r="V26" i="11"/>
  <c r="Q26" i="11"/>
  <c r="V25" i="11"/>
  <c r="Q25" i="11"/>
  <c r="V24" i="11"/>
  <c r="Q24" i="11"/>
  <c r="V23" i="11"/>
  <c r="Q23" i="11"/>
  <c r="V22" i="11"/>
  <c r="Q22" i="11"/>
  <c r="V21" i="11"/>
  <c r="Q21" i="11"/>
  <c r="V20" i="11"/>
  <c r="Q20" i="11"/>
  <c r="V19" i="11"/>
  <c r="Q19" i="11"/>
  <c r="V18" i="11"/>
  <c r="Q18" i="11"/>
  <c r="V17" i="11"/>
  <c r="Q17" i="11"/>
  <c r="V16" i="11"/>
  <c r="Q16" i="11"/>
  <c r="V15" i="11"/>
  <c r="Q15" i="11"/>
  <c r="V14" i="11"/>
  <c r="Q14" i="11"/>
  <c r="V13" i="11"/>
  <c r="Q13" i="11"/>
  <c r="V12" i="11"/>
  <c r="Q12" i="11"/>
  <c r="V11" i="11"/>
  <c r="Q11" i="11"/>
  <c r="V10" i="11"/>
  <c r="Q10" i="11"/>
  <c r="V9" i="11"/>
  <c r="Q9" i="11"/>
  <c r="V8" i="11"/>
  <c r="Q8" i="11"/>
  <c r="V7" i="11"/>
  <c r="Q7" i="11"/>
  <c r="V6" i="11"/>
  <c r="Q6" i="11"/>
  <c r="V5" i="11"/>
  <c r="Q5" i="11"/>
  <c r="V4" i="11"/>
  <c r="Q4" i="11"/>
  <c r="V3" i="11"/>
  <c r="Q3" i="11"/>
  <c r="V2" i="11"/>
  <c r="Q2" i="11"/>
  <c r="U3394" i="4" l="1"/>
  <c r="S3394" i="4"/>
  <c r="R3394" i="4"/>
  <c r="Q3394" i="4"/>
  <c r="P3394" i="4"/>
  <c r="U3393" i="4"/>
  <c r="S3393" i="4"/>
  <c r="R3393" i="4"/>
  <c r="Q3393" i="4"/>
  <c r="P3393" i="4"/>
  <c r="D3393" i="4"/>
  <c r="U3392" i="4"/>
  <c r="S3392" i="4"/>
  <c r="R3392" i="4"/>
  <c r="Q3392" i="4"/>
  <c r="P3392" i="4"/>
  <c r="U3391" i="4"/>
  <c r="S3391" i="4"/>
  <c r="R3391" i="4"/>
  <c r="Q3391" i="4"/>
  <c r="P3391" i="4"/>
  <c r="U3390" i="4"/>
  <c r="S3390" i="4"/>
  <c r="R3390" i="4"/>
  <c r="Q3390" i="4"/>
  <c r="P3390" i="4"/>
  <c r="U3339" i="4"/>
  <c r="S3339" i="4"/>
  <c r="R3339" i="4"/>
  <c r="Q3339" i="4"/>
  <c r="P3339" i="4"/>
  <c r="U3338" i="4"/>
  <c r="S3338" i="4"/>
  <c r="R3338" i="4"/>
  <c r="Q3338" i="4"/>
  <c r="P3338" i="4"/>
  <c r="U3337" i="4"/>
  <c r="S3337" i="4"/>
  <c r="R3337" i="4"/>
  <c r="Q3337" i="4"/>
  <c r="P3337" i="4"/>
  <c r="U3336" i="4"/>
  <c r="S3336" i="4"/>
  <c r="R3336" i="4"/>
  <c r="Q3336" i="4"/>
  <c r="P3336" i="4"/>
  <c r="U3335" i="4"/>
  <c r="S3335" i="4"/>
  <c r="R3335" i="4"/>
  <c r="Q3335" i="4"/>
  <c r="P3335" i="4"/>
  <c r="U3334" i="4"/>
  <c r="S3334" i="4"/>
  <c r="R3334" i="4"/>
  <c r="Q3334" i="4"/>
  <c r="P3334" i="4"/>
  <c r="U3333" i="4"/>
  <c r="S3333" i="4"/>
  <c r="R3333" i="4"/>
  <c r="Q3333" i="4"/>
  <c r="P3333" i="4"/>
  <c r="U3332" i="4"/>
  <c r="S3332" i="4"/>
  <c r="R3332" i="4"/>
  <c r="Q3332" i="4"/>
  <c r="P3332" i="4"/>
  <c r="U3331" i="4"/>
  <c r="S3331" i="4"/>
  <c r="R3331" i="4"/>
  <c r="Q3331" i="4"/>
  <c r="P3331" i="4"/>
  <c r="U3330" i="4"/>
  <c r="S3330" i="4"/>
  <c r="R3330" i="4"/>
  <c r="Q3330" i="4"/>
  <c r="P3330" i="4"/>
  <c r="U3329" i="4"/>
  <c r="S3329" i="4"/>
  <c r="R3329" i="4"/>
  <c r="Q3329" i="4"/>
  <c r="P3329" i="4"/>
  <c r="U3328" i="4"/>
  <c r="S3328" i="4"/>
  <c r="R3328" i="4"/>
  <c r="Q3328" i="4"/>
  <c r="P3328" i="4"/>
  <c r="U3327" i="4"/>
  <c r="S3327" i="4"/>
  <c r="R3327" i="4"/>
  <c r="Q3327" i="4"/>
  <c r="P3327" i="4"/>
  <c r="U3326" i="4"/>
  <c r="S3326" i="4"/>
  <c r="R3326" i="4"/>
  <c r="Q3326" i="4"/>
  <c r="P3326" i="4"/>
  <c r="U3325" i="4"/>
  <c r="S3325" i="4"/>
  <c r="R3325" i="4"/>
  <c r="Q3325" i="4"/>
  <c r="P3325" i="4"/>
  <c r="U3220" i="4"/>
  <c r="S3220" i="4"/>
  <c r="R3220" i="4"/>
  <c r="Q3220" i="4"/>
  <c r="P3220" i="4"/>
  <c r="U3219" i="4"/>
  <c r="S3219" i="4"/>
  <c r="R3219" i="4"/>
  <c r="Q3219" i="4"/>
  <c r="P3219" i="4"/>
  <c r="U3218" i="4"/>
  <c r="S3218" i="4"/>
  <c r="R3218" i="4"/>
  <c r="Q3218" i="4"/>
  <c r="P3218" i="4"/>
  <c r="U3217" i="4"/>
  <c r="S3217" i="4"/>
  <c r="R3217" i="4"/>
  <c r="Q3217" i="4"/>
  <c r="P3217" i="4"/>
  <c r="U3216" i="4"/>
  <c r="S3216" i="4"/>
  <c r="R3216" i="4"/>
  <c r="Q3216" i="4"/>
  <c r="P3216" i="4"/>
  <c r="U3215" i="4"/>
  <c r="S3215" i="4"/>
  <c r="R3215" i="4"/>
  <c r="Q3215" i="4"/>
  <c r="P3215" i="4"/>
  <c r="U3214" i="4"/>
  <c r="S3214" i="4"/>
  <c r="R3214" i="4"/>
  <c r="Q3214" i="4"/>
  <c r="P3214" i="4"/>
  <c r="U3213" i="4"/>
  <c r="S3213" i="4"/>
  <c r="R3213" i="4"/>
  <c r="Q3213" i="4"/>
  <c r="P3213" i="4"/>
  <c r="U3212" i="4"/>
  <c r="S3212" i="4"/>
  <c r="R3212" i="4"/>
  <c r="Q3212" i="4"/>
  <c r="P3212" i="4"/>
  <c r="U3211" i="4"/>
  <c r="S3211" i="4"/>
  <c r="R3211" i="4"/>
  <c r="Q3211" i="4"/>
  <c r="P3211" i="4"/>
  <c r="U3210" i="4"/>
  <c r="S3210" i="4"/>
  <c r="R3210" i="4"/>
  <c r="Q3210" i="4"/>
  <c r="P3210" i="4"/>
  <c r="E3210" i="4"/>
  <c r="U3209" i="4"/>
  <c r="S3209" i="4"/>
  <c r="R3209" i="4"/>
  <c r="Q3209" i="4"/>
  <c r="P3209" i="4"/>
  <c r="U3208" i="4"/>
  <c r="S3208" i="4"/>
  <c r="R3208" i="4"/>
  <c r="Q3208" i="4"/>
  <c r="P3208" i="4"/>
  <c r="U3207" i="4"/>
  <c r="S3207" i="4"/>
  <c r="R3207" i="4"/>
  <c r="Q3207" i="4"/>
  <c r="P3207" i="4"/>
  <c r="U3120" i="4"/>
  <c r="S3120" i="4"/>
  <c r="R3120" i="4"/>
  <c r="Q3120" i="4"/>
  <c r="P3120" i="4"/>
  <c r="U3119" i="4"/>
  <c r="S3119" i="4"/>
  <c r="R3119" i="4"/>
  <c r="Q3119" i="4"/>
  <c r="P3119" i="4"/>
  <c r="U3094" i="4"/>
  <c r="S3094" i="4"/>
  <c r="R3094" i="4"/>
  <c r="Q3094" i="4"/>
  <c r="P3094" i="4"/>
  <c r="U3093" i="4"/>
  <c r="S3093" i="4"/>
  <c r="R3093" i="4"/>
  <c r="Q3093" i="4"/>
  <c r="P3093" i="4"/>
  <c r="U3092" i="4"/>
  <c r="S3092" i="4"/>
  <c r="R3092" i="4"/>
  <c r="Q3092" i="4"/>
  <c r="P3092" i="4"/>
  <c r="U3091" i="4"/>
  <c r="S3091" i="4"/>
  <c r="R3091" i="4"/>
  <c r="Q3091" i="4"/>
  <c r="P3091" i="4"/>
  <c r="U3090" i="4"/>
  <c r="S3090" i="4"/>
  <c r="R3090" i="4"/>
  <c r="Q3090" i="4"/>
  <c r="P3090" i="4"/>
  <c r="U3089" i="4"/>
  <c r="S3089" i="4"/>
  <c r="R3089" i="4"/>
  <c r="Q3089" i="4"/>
  <c r="P3089" i="4"/>
  <c r="U3088" i="4"/>
  <c r="S3088" i="4"/>
  <c r="R3088" i="4"/>
  <c r="Q3088" i="4"/>
  <c r="P3088" i="4"/>
  <c r="U3087" i="4"/>
  <c r="S3087" i="4"/>
  <c r="R3087" i="4"/>
  <c r="Q3087" i="4"/>
  <c r="P3087" i="4"/>
  <c r="U3086" i="4"/>
  <c r="S3086" i="4"/>
  <c r="R3086" i="4"/>
  <c r="Q3086" i="4"/>
  <c r="P3086" i="4"/>
  <c r="U3085" i="4"/>
  <c r="S3085" i="4"/>
  <c r="R3085" i="4"/>
  <c r="Q3085" i="4"/>
  <c r="P3085" i="4"/>
  <c r="U3084" i="4"/>
  <c r="S3084" i="4"/>
  <c r="R3084" i="4"/>
  <c r="Q3084" i="4"/>
  <c r="P3084" i="4"/>
  <c r="U3083" i="4"/>
  <c r="S3083" i="4"/>
  <c r="R3083" i="4"/>
  <c r="Q3083" i="4"/>
  <c r="P3083" i="4"/>
  <c r="U2973" i="4"/>
  <c r="S2973" i="4"/>
  <c r="R2973" i="4"/>
  <c r="Q2973" i="4"/>
  <c r="P2973" i="4"/>
  <c r="U2972" i="4"/>
  <c r="S2972" i="4"/>
  <c r="R2972" i="4"/>
  <c r="Q2972" i="4"/>
  <c r="P2972" i="4"/>
  <c r="U2971" i="4"/>
  <c r="S2971" i="4"/>
  <c r="R2971" i="4"/>
  <c r="Q2971" i="4"/>
  <c r="P2971" i="4"/>
  <c r="U2970" i="4"/>
  <c r="S2970" i="4"/>
  <c r="R2970" i="4"/>
  <c r="Q2970" i="4"/>
  <c r="P2970" i="4"/>
  <c r="U2969" i="4"/>
  <c r="S2969" i="4"/>
  <c r="R2969" i="4"/>
  <c r="Q2969" i="4"/>
  <c r="P2969" i="4"/>
  <c r="U2968" i="4"/>
  <c r="S2968" i="4"/>
  <c r="R2968" i="4"/>
  <c r="Q2968" i="4"/>
  <c r="P2968" i="4"/>
  <c r="U2967" i="4"/>
  <c r="S2967" i="4"/>
  <c r="R2967" i="4"/>
  <c r="Q2967" i="4"/>
  <c r="P2967" i="4"/>
  <c r="U2966" i="4"/>
  <c r="S2966" i="4"/>
  <c r="R2966" i="4"/>
  <c r="Q2966" i="4"/>
  <c r="P2966" i="4"/>
  <c r="U2928" i="4"/>
  <c r="S2928" i="4"/>
  <c r="R2928" i="4"/>
  <c r="Q2928" i="4"/>
  <c r="P2928" i="4"/>
  <c r="U2927" i="4"/>
  <c r="S2927" i="4"/>
  <c r="R2927" i="4"/>
  <c r="Q2927" i="4"/>
  <c r="P2927" i="4"/>
  <c r="U2926" i="4"/>
  <c r="S2926" i="4"/>
  <c r="R2926" i="4"/>
  <c r="Q2926" i="4"/>
  <c r="P2926" i="4"/>
  <c r="U2925" i="4"/>
  <c r="S2925" i="4"/>
  <c r="R2925" i="4"/>
  <c r="Q2925" i="4"/>
  <c r="P2925" i="4"/>
  <c r="U2924" i="4"/>
  <c r="S2924" i="4"/>
  <c r="R2924" i="4"/>
  <c r="Q2924" i="4"/>
  <c r="P2924" i="4"/>
  <c r="U2923" i="4"/>
  <c r="S2923" i="4"/>
  <c r="R2923" i="4"/>
  <c r="Q2923" i="4"/>
  <c r="P2923" i="4"/>
  <c r="U2922" i="4"/>
  <c r="S2922" i="4"/>
  <c r="R2922" i="4"/>
  <c r="Q2922" i="4"/>
  <c r="P2922" i="4"/>
  <c r="U2921" i="4"/>
  <c r="S2921" i="4"/>
  <c r="R2921" i="4"/>
  <c r="Q2921" i="4"/>
  <c r="P2921" i="4"/>
  <c r="U2920" i="4"/>
  <c r="S2920" i="4"/>
  <c r="R2920" i="4"/>
  <c r="Q2920" i="4"/>
  <c r="P2920" i="4"/>
  <c r="U2919" i="4"/>
  <c r="S2919" i="4"/>
  <c r="R2919" i="4"/>
  <c r="Q2919" i="4"/>
  <c r="P2919" i="4"/>
  <c r="U2918" i="4"/>
  <c r="S2918" i="4"/>
  <c r="R2918" i="4"/>
  <c r="Q2918" i="4"/>
  <c r="P2918" i="4"/>
  <c r="U2917" i="4"/>
  <c r="S2917" i="4"/>
  <c r="R2917" i="4"/>
  <c r="Q2917" i="4"/>
  <c r="P2917" i="4"/>
  <c r="U2916" i="4"/>
  <c r="S2916" i="4"/>
  <c r="R2916" i="4"/>
  <c r="Q2916" i="4"/>
  <c r="P2916" i="4"/>
  <c r="U2915" i="4"/>
  <c r="S2915" i="4"/>
  <c r="R2915" i="4"/>
  <c r="Q2915" i="4"/>
  <c r="P2915" i="4"/>
  <c r="U2914" i="4"/>
  <c r="S2914" i="4"/>
  <c r="R2914" i="4"/>
  <c r="Q2914" i="4"/>
  <c r="P2914" i="4"/>
  <c r="U2913" i="4"/>
  <c r="S2913" i="4"/>
  <c r="R2913" i="4"/>
  <c r="Q2913" i="4"/>
  <c r="P2913" i="4"/>
  <c r="U2912" i="4"/>
  <c r="S2912" i="4"/>
  <c r="R2912" i="4"/>
  <c r="Q2912" i="4"/>
  <c r="P2912" i="4"/>
  <c r="U2911" i="4"/>
  <c r="S2911" i="4"/>
  <c r="R2911" i="4"/>
  <c r="Q2911" i="4"/>
  <c r="P2911" i="4"/>
  <c r="U2910" i="4"/>
  <c r="S2910" i="4"/>
  <c r="R2910" i="4"/>
  <c r="Q2910" i="4"/>
  <c r="P2910" i="4"/>
  <c r="U2909" i="4"/>
  <c r="S2909" i="4"/>
  <c r="R2909" i="4"/>
  <c r="Q2909" i="4"/>
  <c r="P2909" i="4"/>
  <c r="U2908" i="4"/>
  <c r="S2908" i="4"/>
  <c r="R2908" i="4"/>
  <c r="Q2908" i="4"/>
  <c r="P2908" i="4"/>
  <c r="U2907" i="4"/>
  <c r="S2907" i="4"/>
  <c r="R2907" i="4"/>
  <c r="Q2907" i="4"/>
  <c r="P2907" i="4"/>
  <c r="U2906" i="4"/>
  <c r="S2906" i="4"/>
  <c r="R2906" i="4"/>
  <c r="Q2906" i="4"/>
  <c r="P2906" i="4"/>
  <c r="U2905" i="4"/>
  <c r="S2905" i="4"/>
  <c r="R2905" i="4"/>
  <c r="Q2905" i="4"/>
  <c r="P2905" i="4"/>
  <c r="U2904" i="4"/>
  <c r="S2904" i="4"/>
  <c r="R2904" i="4"/>
  <c r="Q2904" i="4"/>
  <c r="P2904" i="4"/>
  <c r="U2903" i="4"/>
  <c r="S2903" i="4"/>
  <c r="R2903" i="4"/>
  <c r="Q2903" i="4"/>
  <c r="P2903" i="4"/>
  <c r="U2902" i="4"/>
  <c r="S2902" i="4"/>
  <c r="R2902" i="4"/>
  <c r="Q2902" i="4"/>
  <c r="P2902" i="4"/>
  <c r="U2901" i="4"/>
  <c r="S2901" i="4"/>
  <c r="R2901" i="4"/>
  <c r="Q2901" i="4"/>
  <c r="P2901" i="4"/>
  <c r="U2900" i="4"/>
  <c r="S2900" i="4"/>
  <c r="R2900" i="4"/>
  <c r="Q2900" i="4"/>
  <c r="P2900" i="4"/>
  <c r="U2698" i="4"/>
  <c r="S2698" i="4"/>
  <c r="R2698" i="4"/>
  <c r="Q2698" i="4"/>
  <c r="P2698" i="4"/>
  <c r="U2697" i="4"/>
  <c r="S2697" i="4"/>
  <c r="R2697" i="4"/>
  <c r="Q2697" i="4"/>
  <c r="P2697" i="4"/>
  <c r="U2696" i="4"/>
  <c r="S2696" i="4"/>
  <c r="R2696" i="4"/>
  <c r="Q2696" i="4"/>
  <c r="P2696" i="4"/>
  <c r="U2695" i="4"/>
  <c r="S2695" i="4"/>
  <c r="R2695" i="4"/>
  <c r="Q2695" i="4"/>
  <c r="P2695" i="4"/>
  <c r="U2694" i="4"/>
  <c r="S2694" i="4"/>
  <c r="R2694" i="4"/>
  <c r="Q2694" i="4"/>
  <c r="P2694" i="4"/>
  <c r="U2693" i="4"/>
  <c r="S2693" i="4"/>
  <c r="R2693" i="4"/>
  <c r="Q2693" i="4"/>
  <c r="P2693" i="4"/>
  <c r="U2692" i="4"/>
  <c r="S2692" i="4"/>
  <c r="R2692" i="4"/>
  <c r="Q2692" i="4"/>
  <c r="P2692" i="4"/>
  <c r="U2691" i="4"/>
  <c r="S2691" i="4"/>
  <c r="R2691" i="4"/>
  <c r="Q2691" i="4"/>
  <c r="P2691" i="4"/>
  <c r="U2624" i="4"/>
  <c r="S2624" i="4"/>
  <c r="R2624" i="4"/>
  <c r="Q2624" i="4"/>
  <c r="P2624" i="4"/>
  <c r="U2623" i="4"/>
  <c r="S2623" i="4"/>
  <c r="R2623" i="4"/>
  <c r="Q2623" i="4"/>
  <c r="P2623" i="4"/>
  <c r="U2622" i="4"/>
  <c r="S2622" i="4"/>
  <c r="R2622" i="4"/>
  <c r="Q2622" i="4"/>
  <c r="P2622" i="4"/>
  <c r="U2621" i="4"/>
  <c r="S2621" i="4"/>
  <c r="R2621" i="4"/>
  <c r="Q2621" i="4"/>
  <c r="P2621" i="4"/>
  <c r="U2620" i="4"/>
  <c r="S2620" i="4"/>
  <c r="R2620" i="4"/>
  <c r="Q2620" i="4"/>
  <c r="P2620" i="4"/>
  <c r="U2619" i="4"/>
  <c r="S2619" i="4"/>
  <c r="R2619" i="4"/>
  <c r="Q2619" i="4"/>
  <c r="P2619" i="4"/>
  <c r="U2618" i="4"/>
  <c r="S2618" i="4"/>
  <c r="R2618" i="4"/>
  <c r="Q2618" i="4"/>
  <c r="P2618" i="4"/>
  <c r="U2617" i="4"/>
  <c r="S2617" i="4"/>
  <c r="R2617" i="4"/>
  <c r="Q2617" i="4"/>
  <c r="P2617" i="4"/>
  <c r="U2616" i="4"/>
  <c r="S2616" i="4"/>
  <c r="R2616" i="4"/>
  <c r="Q2616" i="4"/>
  <c r="P2616" i="4"/>
  <c r="U2615" i="4"/>
  <c r="S2615" i="4"/>
  <c r="R2615" i="4"/>
  <c r="Q2615" i="4"/>
  <c r="P2615" i="4"/>
  <c r="U2614" i="4"/>
  <c r="S2614" i="4"/>
  <c r="R2614" i="4"/>
  <c r="Q2614" i="4"/>
  <c r="P2614" i="4"/>
  <c r="U2613" i="4"/>
  <c r="S2613" i="4"/>
  <c r="R2613" i="4"/>
  <c r="Q2613" i="4"/>
  <c r="P2613" i="4"/>
  <c r="U2612" i="4"/>
  <c r="S2612" i="4"/>
  <c r="R2612" i="4"/>
  <c r="Q2612" i="4"/>
  <c r="P2612" i="4"/>
  <c r="F2612" i="4"/>
  <c r="E2612" i="4"/>
  <c r="D2612" i="4"/>
  <c r="U2528" i="4"/>
  <c r="S2528" i="4"/>
  <c r="R2528" i="4"/>
  <c r="Q2528" i="4"/>
  <c r="P2528" i="4"/>
  <c r="U2527" i="4"/>
  <c r="S2527" i="4"/>
  <c r="R2527" i="4"/>
  <c r="Q2527" i="4"/>
  <c r="P2527" i="4"/>
  <c r="U2526" i="4"/>
  <c r="S2526" i="4"/>
  <c r="R2526" i="4"/>
  <c r="Q2526" i="4"/>
  <c r="P2526" i="4"/>
  <c r="U2525" i="4"/>
  <c r="S2525" i="4"/>
  <c r="R2525" i="4"/>
  <c r="Q2525" i="4"/>
  <c r="P2525" i="4"/>
  <c r="U2524" i="4"/>
  <c r="S2524" i="4"/>
  <c r="R2524" i="4"/>
  <c r="Q2524" i="4"/>
  <c r="P2524" i="4"/>
  <c r="U2523" i="4"/>
  <c r="S2523" i="4"/>
  <c r="R2523" i="4"/>
  <c r="Q2523" i="4"/>
  <c r="P2523" i="4"/>
  <c r="U2522" i="4"/>
  <c r="S2522" i="4"/>
  <c r="R2522" i="4"/>
  <c r="Q2522" i="4"/>
  <c r="P2522" i="4"/>
  <c r="U2521" i="4"/>
  <c r="S2521" i="4"/>
  <c r="R2521" i="4"/>
  <c r="Q2521" i="4"/>
  <c r="P2521" i="4"/>
  <c r="U2520" i="4"/>
  <c r="S2520" i="4"/>
  <c r="R2520" i="4"/>
  <c r="Q2520" i="4"/>
  <c r="P2520" i="4"/>
  <c r="U2444" i="4"/>
  <c r="S2444" i="4"/>
  <c r="R2444" i="4"/>
  <c r="Q2444" i="4"/>
  <c r="P2444" i="4"/>
  <c r="U2443" i="4"/>
  <c r="S2443" i="4"/>
  <c r="R2443" i="4"/>
  <c r="Q2443" i="4"/>
  <c r="P2443" i="4"/>
  <c r="U2442" i="4"/>
  <c r="S2442" i="4"/>
  <c r="R2442" i="4"/>
  <c r="Q2442" i="4"/>
  <c r="P2442" i="4"/>
  <c r="U2441" i="4"/>
  <c r="S2441" i="4"/>
  <c r="R2441" i="4"/>
  <c r="Q2441" i="4"/>
  <c r="P2441" i="4"/>
  <c r="U2440" i="4"/>
  <c r="S2440" i="4"/>
  <c r="R2440" i="4"/>
  <c r="Q2440" i="4"/>
  <c r="P2440" i="4"/>
  <c r="U2439" i="4"/>
  <c r="S2439" i="4"/>
  <c r="R2439" i="4"/>
  <c r="Q2439" i="4"/>
  <c r="P2439" i="4"/>
  <c r="U2438" i="4"/>
  <c r="S2438" i="4"/>
  <c r="R2438" i="4"/>
  <c r="Q2438" i="4"/>
  <c r="P2438" i="4"/>
  <c r="U2437" i="4"/>
  <c r="S2437" i="4"/>
  <c r="R2437" i="4"/>
  <c r="Q2437" i="4"/>
  <c r="P2437" i="4"/>
  <c r="U2436" i="4"/>
  <c r="S2436" i="4"/>
  <c r="R2436" i="4"/>
  <c r="Q2436" i="4"/>
  <c r="P2436" i="4"/>
  <c r="U2435" i="4"/>
  <c r="S2435" i="4"/>
  <c r="R2435" i="4"/>
  <c r="Q2435" i="4"/>
  <c r="P2435" i="4"/>
  <c r="U2434" i="4"/>
  <c r="S2434" i="4"/>
  <c r="R2434" i="4"/>
  <c r="Q2434" i="4"/>
  <c r="P2434" i="4"/>
  <c r="U2433" i="4"/>
  <c r="S2433" i="4"/>
  <c r="R2433" i="4"/>
  <c r="Q2433" i="4"/>
  <c r="P2433" i="4"/>
  <c r="U2432" i="4"/>
  <c r="S2432" i="4"/>
  <c r="R2432" i="4"/>
  <c r="Q2432" i="4"/>
  <c r="P2432" i="4"/>
  <c r="U2431" i="4"/>
  <c r="S2431" i="4"/>
  <c r="R2431" i="4"/>
  <c r="Q2431" i="4"/>
  <c r="P2431" i="4"/>
  <c r="U2430" i="4"/>
  <c r="S2430" i="4"/>
  <c r="R2430" i="4"/>
  <c r="Q2430" i="4"/>
  <c r="P2430" i="4"/>
  <c r="U2336" i="4"/>
  <c r="S2336" i="4"/>
  <c r="R2336" i="4"/>
  <c r="Q2336" i="4"/>
  <c r="P2336" i="4"/>
  <c r="U2335" i="4"/>
  <c r="S2335" i="4"/>
  <c r="R2335" i="4"/>
  <c r="Q2335" i="4"/>
  <c r="P2335" i="4"/>
  <c r="U2334" i="4"/>
  <c r="S2334" i="4"/>
  <c r="R2334" i="4"/>
  <c r="Q2334" i="4"/>
  <c r="P2334" i="4"/>
  <c r="U2333" i="4"/>
  <c r="S2333" i="4"/>
  <c r="R2333" i="4"/>
  <c r="Q2333" i="4"/>
  <c r="P2333" i="4"/>
  <c r="U2332" i="4"/>
  <c r="S2332" i="4"/>
  <c r="R2332" i="4"/>
  <c r="Q2332" i="4"/>
  <c r="P2332" i="4"/>
  <c r="U2331" i="4"/>
  <c r="S2331" i="4"/>
  <c r="R2331" i="4"/>
  <c r="Q2331" i="4"/>
  <c r="P2331" i="4"/>
  <c r="U2330" i="4"/>
  <c r="S2330" i="4"/>
  <c r="R2330" i="4"/>
  <c r="Q2330" i="4"/>
  <c r="P2330" i="4"/>
  <c r="U2329" i="4"/>
  <c r="S2329" i="4"/>
  <c r="R2329" i="4"/>
  <c r="Q2329" i="4"/>
  <c r="P2329" i="4"/>
  <c r="U2328" i="4"/>
  <c r="S2328" i="4"/>
  <c r="R2328" i="4"/>
  <c r="Q2328" i="4"/>
  <c r="P2328" i="4"/>
  <c r="U2266" i="4"/>
  <c r="S2266" i="4"/>
  <c r="R2266" i="4"/>
  <c r="Q2266" i="4"/>
  <c r="P2266" i="4"/>
  <c r="U2265" i="4"/>
  <c r="S2265" i="4"/>
  <c r="R2265" i="4"/>
  <c r="Q2265" i="4"/>
  <c r="P2265" i="4"/>
  <c r="U2264" i="4"/>
  <c r="S2264" i="4"/>
  <c r="R2264" i="4"/>
  <c r="Q2264" i="4"/>
  <c r="P2264" i="4"/>
  <c r="U2263" i="4"/>
  <c r="S2263" i="4"/>
  <c r="R2263" i="4"/>
  <c r="Q2263" i="4"/>
  <c r="P2263" i="4"/>
  <c r="U2262" i="4"/>
  <c r="S2262" i="4"/>
  <c r="R2262" i="4"/>
  <c r="Q2262" i="4"/>
  <c r="P2262" i="4"/>
  <c r="U2261" i="4"/>
  <c r="S2261" i="4"/>
  <c r="R2261" i="4"/>
  <c r="Q2261" i="4"/>
  <c r="P2261" i="4"/>
  <c r="U2260" i="4"/>
  <c r="S2260" i="4"/>
  <c r="R2260" i="4"/>
  <c r="Q2260" i="4"/>
  <c r="P2260" i="4"/>
  <c r="U2259" i="4"/>
  <c r="S2259" i="4"/>
  <c r="R2259" i="4"/>
  <c r="Q2259" i="4"/>
  <c r="P2259" i="4"/>
  <c r="U2192" i="4"/>
  <c r="S2192" i="4"/>
  <c r="R2192" i="4"/>
  <c r="Q2192" i="4"/>
  <c r="P2192" i="4"/>
  <c r="U2191" i="4"/>
  <c r="S2191" i="4"/>
  <c r="R2191" i="4"/>
  <c r="Q2191" i="4"/>
  <c r="P2191" i="4"/>
  <c r="U2190" i="4"/>
  <c r="S2190" i="4"/>
  <c r="R2190" i="4"/>
  <c r="Q2190" i="4"/>
  <c r="P2190" i="4"/>
  <c r="U2189" i="4"/>
  <c r="S2189" i="4"/>
  <c r="R2189" i="4"/>
  <c r="Q2189" i="4"/>
  <c r="P2189" i="4"/>
  <c r="U2188" i="4"/>
  <c r="S2188" i="4"/>
  <c r="R2188" i="4"/>
  <c r="Q2188" i="4"/>
  <c r="P2188" i="4"/>
  <c r="U2187" i="4"/>
  <c r="S2187" i="4"/>
  <c r="R2187" i="4"/>
  <c r="Q2187" i="4"/>
  <c r="P2187" i="4"/>
  <c r="U2186" i="4"/>
  <c r="S2186" i="4"/>
  <c r="R2186" i="4"/>
  <c r="Q2186" i="4"/>
  <c r="P2186" i="4"/>
  <c r="U2185" i="4"/>
  <c r="S2185" i="4"/>
  <c r="R2185" i="4"/>
  <c r="Q2185" i="4"/>
  <c r="P2185" i="4"/>
  <c r="U2184" i="4"/>
  <c r="S2184" i="4"/>
  <c r="R2184" i="4"/>
  <c r="Q2184" i="4"/>
  <c r="P2184" i="4"/>
  <c r="U2183" i="4"/>
  <c r="S2183" i="4"/>
  <c r="R2183" i="4"/>
  <c r="Q2183" i="4"/>
  <c r="P2183" i="4"/>
  <c r="U2182" i="4"/>
  <c r="S2182" i="4"/>
  <c r="R2182" i="4"/>
  <c r="Q2182" i="4"/>
  <c r="P2182" i="4"/>
  <c r="U2181" i="4"/>
  <c r="S2181" i="4"/>
  <c r="R2181" i="4"/>
  <c r="Q2181" i="4"/>
  <c r="P2181" i="4"/>
  <c r="U2180" i="4"/>
  <c r="S2180" i="4"/>
  <c r="R2180" i="4"/>
  <c r="Q2180" i="4"/>
  <c r="P2180" i="4"/>
  <c r="U2098" i="4"/>
  <c r="S2098" i="4"/>
  <c r="R2098" i="4"/>
  <c r="Q2098" i="4"/>
  <c r="P2098" i="4"/>
  <c r="U2097" i="4"/>
  <c r="S2097" i="4"/>
  <c r="R2097" i="4"/>
  <c r="Q2097" i="4"/>
  <c r="P2097" i="4"/>
  <c r="U2096" i="4"/>
  <c r="S2096" i="4"/>
  <c r="R2096" i="4"/>
  <c r="Q2096" i="4"/>
  <c r="P2096" i="4"/>
  <c r="U2095" i="4"/>
  <c r="S2095" i="4"/>
  <c r="R2095" i="4"/>
  <c r="Q2095" i="4"/>
  <c r="P2095" i="4"/>
  <c r="U2094" i="4"/>
  <c r="S2094" i="4"/>
  <c r="R2094" i="4"/>
  <c r="Q2094" i="4"/>
  <c r="P2094" i="4"/>
  <c r="U2093" i="4"/>
  <c r="S2093" i="4"/>
  <c r="R2093" i="4"/>
  <c r="Q2093" i="4"/>
  <c r="P2093" i="4"/>
  <c r="U2092" i="4"/>
  <c r="S2092" i="4"/>
  <c r="R2092" i="4"/>
  <c r="Q2092" i="4"/>
  <c r="P2092" i="4"/>
  <c r="U2091" i="4"/>
  <c r="S2091" i="4"/>
  <c r="R2091" i="4"/>
  <c r="Q2091" i="4"/>
  <c r="P2091" i="4"/>
  <c r="U2032" i="4"/>
  <c r="S2032" i="4"/>
  <c r="R2032" i="4"/>
  <c r="Q2032" i="4"/>
  <c r="P2032" i="4"/>
  <c r="U2031" i="4"/>
  <c r="S2031" i="4"/>
  <c r="R2031" i="4"/>
  <c r="Q2031" i="4"/>
  <c r="P2031" i="4"/>
  <c r="U2030" i="4"/>
  <c r="S2030" i="4"/>
  <c r="R2030" i="4"/>
  <c r="Q2030" i="4"/>
  <c r="P2030" i="4"/>
  <c r="U2029" i="4"/>
  <c r="S2029" i="4"/>
  <c r="R2029" i="4"/>
  <c r="Q2029" i="4"/>
  <c r="P2029" i="4"/>
  <c r="U2028" i="4"/>
  <c r="S2028" i="4"/>
  <c r="R2028" i="4"/>
  <c r="Q2028" i="4"/>
  <c r="P2028" i="4"/>
  <c r="D2028" i="4"/>
  <c r="U2027" i="4"/>
  <c r="S2027" i="4"/>
  <c r="R2027" i="4"/>
  <c r="Q2027" i="4"/>
  <c r="P2027" i="4"/>
  <c r="U2026" i="4"/>
  <c r="S2026" i="4"/>
  <c r="R2026" i="4"/>
  <c r="Q2026" i="4"/>
  <c r="P2026" i="4"/>
  <c r="U2025" i="4"/>
  <c r="S2025" i="4"/>
  <c r="R2025" i="4"/>
  <c r="Q2025" i="4"/>
  <c r="P2025" i="4"/>
  <c r="D2025" i="4"/>
  <c r="U2024" i="4"/>
  <c r="S2024" i="4"/>
  <c r="R2024" i="4"/>
  <c r="Q2024" i="4"/>
  <c r="P2024" i="4"/>
  <c r="U1964" i="4"/>
  <c r="S1964" i="4"/>
  <c r="R1964" i="4"/>
  <c r="Q1964" i="4"/>
  <c r="P1964" i="4"/>
  <c r="U1963" i="4"/>
  <c r="S1963" i="4"/>
  <c r="R1963" i="4"/>
  <c r="Q1963" i="4"/>
  <c r="P1963" i="4"/>
  <c r="U1962" i="4"/>
  <c r="S1962" i="4"/>
  <c r="R1962" i="4"/>
  <c r="Q1962" i="4"/>
  <c r="P1962" i="4"/>
  <c r="U1961" i="4"/>
  <c r="S1961" i="4"/>
  <c r="R1961" i="4"/>
  <c r="Q1961" i="4"/>
  <c r="P1961" i="4"/>
  <c r="U1960" i="4"/>
  <c r="S1960" i="4"/>
  <c r="R1960" i="4"/>
  <c r="Q1960" i="4"/>
  <c r="P1960" i="4"/>
  <c r="U1959" i="4"/>
  <c r="S1959" i="4"/>
  <c r="R1959" i="4"/>
  <c r="Q1959" i="4"/>
  <c r="P1959" i="4"/>
  <c r="U1958" i="4"/>
  <c r="S1958" i="4"/>
  <c r="R1958" i="4"/>
  <c r="Q1958" i="4"/>
  <c r="P1958" i="4"/>
  <c r="U1870" i="4"/>
  <c r="S1870" i="4"/>
  <c r="R1870" i="4"/>
  <c r="Q1870" i="4"/>
  <c r="P1870" i="4"/>
  <c r="U1869" i="4"/>
  <c r="S1869" i="4"/>
  <c r="R1869" i="4"/>
  <c r="Q1869" i="4"/>
  <c r="P1869" i="4"/>
  <c r="U1868" i="4"/>
  <c r="S1868" i="4"/>
  <c r="R1868" i="4"/>
  <c r="Q1868" i="4"/>
  <c r="P1868" i="4"/>
  <c r="U1867" i="4"/>
  <c r="S1867" i="4"/>
  <c r="R1867" i="4"/>
  <c r="Q1867" i="4"/>
  <c r="P1867" i="4"/>
  <c r="U1866" i="4"/>
  <c r="S1866" i="4"/>
  <c r="R1866" i="4"/>
  <c r="Q1866" i="4"/>
  <c r="P1866" i="4"/>
  <c r="U1865" i="4"/>
  <c r="S1865" i="4"/>
  <c r="R1865" i="4"/>
  <c r="Q1865" i="4"/>
  <c r="P1865" i="4"/>
  <c r="U1864" i="4"/>
  <c r="S1864" i="4"/>
  <c r="R1864" i="4"/>
  <c r="Q1864" i="4"/>
  <c r="P1864" i="4"/>
  <c r="U1863" i="4"/>
  <c r="S1863" i="4"/>
  <c r="R1863" i="4"/>
  <c r="Q1863" i="4"/>
  <c r="P1863" i="4"/>
  <c r="U1862" i="4"/>
  <c r="S1862" i="4"/>
  <c r="R1862" i="4"/>
  <c r="Q1862" i="4"/>
  <c r="P1862" i="4"/>
  <c r="U1861" i="4"/>
  <c r="S1861" i="4"/>
  <c r="R1861" i="4"/>
  <c r="Q1861" i="4"/>
  <c r="P1861" i="4"/>
  <c r="U1860" i="4"/>
  <c r="S1860" i="4"/>
  <c r="R1860" i="4"/>
  <c r="Q1860" i="4"/>
  <c r="P1860" i="4"/>
  <c r="U1859" i="4"/>
  <c r="S1859" i="4"/>
  <c r="R1859" i="4"/>
  <c r="Q1859" i="4"/>
  <c r="P1859" i="4"/>
  <c r="U1858" i="4"/>
  <c r="S1858" i="4"/>
  <c r="R1858" i="4"/>
  <c r="Q1858" i="4"/>
  <c r="P1858" i="4"/>
  <c r="U1857" i="4"/>
  <c r="S1857" i="4"/>
  <c r="R1857" i="4"/>
  <c r="Q1857" i="4"/>
  <c r="P1857" i="4"/>
  <c r="U1856" i="4"/>
  <c r="S1856" i="4"/>
  <c r="R1856" i="4"/>
  <c r="Q1856" i="4"/>
  <c r="P1856" i="4"/>
  <c r="U1855" i="4"/>
  <c r="S1855" i="4"/>
  <c r="R1855" i="4"/>
  <c r="Q1855" i="4"/>
  <c r="P1855" i="4"/>
  <c r="U1854" i="4"/>
  <c r="S1854" i="4"/>
  <c r="R1854" i="4"/>
  <c r="Q1854" i="4"/>
  <c r="P1854" i="4"/>
  <c r="U1853" i="4"/>
  <c r="S1853" i="4"/>
  <c r="R1853" i="4"/>
  <c r="Q1853" i="4"/>
  <c r="P1853" i="4"/>
  <c r="U1852" i="4"/>
  <c r="S1852" i="4"/>
  <c r="R1852" i="4"/>
  <c r="Q1852" i="4"/>
  <c r="P1852" i="4"/>
  <c r="U1851" i="4"/>
  <c r="S1851" i="4"/>
  <c r="R1851" i="4"/>
  <c r="Q1851" i="4"/>
  <c r="P1851" i="4"/>
  <c r="U1850" i="4"/>
  <c r="S1850" i="4"/>
  <c r="R1850" i="4"/>
  <c r="Q1850" i="4"/>
  <c r="P1850" i="4"/>
  <c r="U1849" i="4"/>
  <c r="S1849" i="4"/>
  <c r="R1849" i="4"/>
  <c r="Q1849" i="4"/>
  <c r="P1849" i="4"/>
  <c r="U1848" i="4"/>
  <c r="S1848" i="4"/>
  <c r="R1848" i="4"/>
  <c r="Q1848" i="4"/>
  <c r="P1848" i="4"/>
  <c r="U1847" i="4"/>
  <c r="S1847" i="4"/>
  <c r="R1847" i="4"/>
  <c r="Q1847" i="4"/>
  <c r="P1847" i="4"/>
  <c r="U1846" i="4"/>
  <c r="S1846" i="4"/>
  <c r="R1846" i="4"/>
  <c r="Q1846" i="4"/>
  <c r="P1846" i="4"/>
  <c r="U1845" i="4"/>
  <c r="S1845" i="4"/>
  <c r="R1845" i="4"/>
  <c r="Q1845" i="4"/>
  <c r="P1845" i="4"/>
  <c r="U1648" i="4"/>
  <c r="S1648" i="4"/>
  <c r="R1648" i="4"/>
  <c r="Q1648" i="4"/>
  <c r="P1648" i="4"/>
  <c r="U1647" i="4"/>
  <c r="S1647" i="4"/>
  <c r="R1647" i="4"/>
  <c r="Q1647" i="4"/>
  <c r="P1647" i="4"/>
  <c r="U1646" i="4"/>
  <c r="S1646" i="4"/>
  <c r="R1646" i="4"/>
  <c r="Q1646" i="4"/>
  <c r="P1646" i="4"/>
  <c r="U1645" i="4"/>
  <c r="S1645" i="4"/>
  <c r="R1645" i="4"/>
  <c r="Q1645" i="4"/>
  <c r="P1645" i="4"/>
  <c r="U1644" i="4"/>
  <c r="S1644" i="4"/>
  <c r="R1644" i="4"/>
  <c r="Q1644" i="4"/>
  <c r="P1644" i="4"/>
  <c r="U1643" i="4"/>
  <c r="S1643" i="4"/>
  <c r="R1643" i="4"/>
  <c r="Q1643" i="4"/>
  <c r="P1643" i="4"/>
  <c r="U1642" i="4"/>
  <c r="S1642" i="4"/>
  <c r="R1642" i="4"/>
  <c r="Q1642" i="4"/>
  <c r="P1642" i="4"/>
  <c r="U1641" i="4"/>
  <c r="S1641" i="4"/>
  <c r="R1641" i="4"/>
  <c r="Q1641" i="4"/>
  <c r="P1641" i="4"/>
  <c r="U1640" i="4"/>
  <c r="S1640" i="4"/>
  <c r="R1640" i="4"/>
  <c r="Q1640" i="4"/>
  <c r="P1640" i="4"/>
  <c r="U1639" i="4"/>
  <c r="S1639" i="4"/>
  <c r="R1639" i="4"/>
  <c r="Q1639" i="4"/>
  <c r="P1639" i="4"/>
  <c r="U1638" i="4"/>
  <c r="S1638" i="4"/>
  <c r="R1638" i="4"/>
  <c r="Q1638" i="4"/>
  <c r="P1638" i="4"/>
  <c r="U1637" i="4"/>
  <c r="S1637" i="4"/>
  <c r="R1637" i="4"/>
  <c r="Q1637" i="4"/>
  <c r="P1637" i="4"/>
  <c r="U1636" i="4"/>
  <c r="S1636" i="4"/>
  <c r="R1636" i="4"/>
  <c r="Q1636" i="4"/>
  <c r="P1636" i="4"/>
  <c r="U1635" i="4"/>
  <c r="S1635" i="4"/>
  <c r="R1635" i="4"/>
  <c r="Q1635" i="4"/>
  <c r="P1635" i="4"/>
  <c r="U1634" i="4"/>
  <c r="S1634" i="4"/>
  <c r="R1634" i="4"/>
  <c r="Q1634" i="4"/>
  <c r="P1634" i="4"/>
  <c r="U1633" i="4"/>
  <c r="S1633" i="4"/>
  <c r="R1633" i="4"/>
  <c r="Q1633" i="4"/>
  <c r="P1633" i="4"/>
  <c r="U1632" i="4"/>
  <c r="S1632" i="4"/>
  <c r="R1632" i="4"/>
  <c r="Q1632" i="4"/>
  <c r="P1632" i="4"/>
  <c r="U1631" i="4"/>
  <c r="S1631" i="4"/>
  <c r="R1631" i="4"/>
  <c r="Q1631" i="4"/>
  <c r="P1631" i="4"/>
  <c r="U1630" i="4"/>
  <c r="S1630" i="4"/>
  <c r="R1630" i="4"/>
  <c r="Q1630" i="4"/>
  <c r="P1630" i="4"/>
  <c r="U1629" i="4"/>
  <c r="S1629" i="4"/>
  <c r="R1629" i="4"/>
  <c r="Q1629" i="4"/>
  <c r="P1629" i="4"/>
  <c r="U1628" i="4"/>
  <c r="S1628" i="4"/>
  <c r="R1628" i="4"/>
  <c r="Q1628" i="4"/>
  <c r="P1628" i="4"/>
  <c r="U1627" i="4"/>
  <c r="S1627" i="4"/>
  <c r="R1627" i="4"/>
  <c r="Q1627" i="4"/>
  <c r="P1627" i="4"/>
  <c r="U1626" i="4"/>
  <c r="S1626" i="4"/>
  <c r="R1626" i="4"/>
  <c r="Q1626" i="4"/>
  <c r="P1626" i="4"/>
  <c r="U1625" i="4"/>
  <c r="S1625" i="4"/>
  <c r="R1625" i="4"/>
  <c r="Q1625" i="4"/>
  <c r="P1625" i="4"/>
  <c r="U1624" i="4"/>
  <c r="S1624" i="4"/>
  <c r="R1624" i="4"/>
  <c r="Q1624" i="4"/>
  <c r="P1624" i="4"/>
  <c r="U1623" i="4"/>
  <c r="S1623" i="4"/>
  <c r="R1623" i="4"/>
  <c r="Q1623" i="4"/>
  <c r="P1623" i="4"/>
  <c r="U1622" i="4"/>
  <c r="S1622" i="4"/>
  <c r="R1622" i="4"/>
  <c r="Q1622" i="4"/>
  <c r="P1622" i="4"/>
  <c r="U1621" i="4"/>
  <c r="S1621" i="4"/>
  <c r="R1621" i="4"/>
  <c r="Q1621" i="4"/>
  <c r="P1621" i="4"/>
  <c r="U1620" i="4"/>
  <c r="S1620" i="4"/>
  <c r="R1620" i="4"/>
  <c r="Q1620" i="4"/>
  <c r="P1620" i="4"/>
  <c r="U1619" i="4"/>
  <c r="S1619" i="4"/>
  <c r="R1619" i="4"/>
  <c r="Q1619" i="4"/>
  <c r="P1619" i="4"/>
  <c r="U1618" i="4"/>
  <c r="S1618" i="4"/>
  <c r="R1618" i="4"/>
  <c r="Q1618" i="4"/>
  <c r="P1618" i="4"/>
  <c r="U1617" i="4"/>
  <c r="S1617" i="4"/>
  <c r="R1617" i="4"/>
  <c r="Q1617" i="4"/>
  <c r="P1617" i="4"/>
  <c r="U1616" i="4"/>
  <c r="S1616" i="4"/>
  <c r="R1616" i="4"/>
  <c r="Q1616" i="4"/>
  <c r="P1616" i="4"/>
  <c r="U1404" i="4"/>
  <c r="S1404" i="4"/>
  <c r="R1404" i="4"/>
  <c r="Q1404" i="4"/>
  <c r="P1404" i="4"/>
  <c r="U1403" i="4"/>
  <c r="S1403" i="4"/>
  <c r="R1403" i="4"/>
  <c r="Q1403" i="4"/>
  <c r="P1403" i="4"/>
  <c r="U1402" i="4"/>
  <c r="S1402" i="4"/>
  <c r="R1402" i="4"/>
  <c r="Q1402" i="4"/>
  <c r="P1402" i="4"/>
  <c r="U1401" i="4"/>
  <c r="S1401" i="4"/>
  <c r="R1401" i="4"/>
  <c r="Q1401" i="4"/>
  <c r="P1401" i="4"/>
  <c r="U1400" i="4"/>
  <c r="S1400" i="4"/>
  <c r="R1400" i="4"/>
  <c r="Q1400" i="4"/>
  <c r="P1400" i="4"/>
  <c r="U1399" i="4"/>
  <c r="S1399" i="4"/>
  <c r="R1399" i="4"/>
  <c r="Q1399" i="4"/>
  <c r="P1399" i="4"/>
  <c r="U1398" i="4"/>
  <c r="S1398" i="4"/>
  <c r="R1398" i="4"/>
  <c r="Q1398" i="4"/>
  <c r="P1398" i="4"/>
  <c r="U1397" i="4"/>
  <c r="S1397" i="4"/>
  <c r="R1397" i="4"/>
  <c r="Q1397" i="4"/>
  <c r="P1397" i="4"/>
  <c r="U1396" i="4"/>
  <c r="S1396" i="4"/>
  <c r="R1396" i="4"/>
  <c r="Q1396" i="4"/>
  <c r="P1396" i="4"/>
  <c r="U1395" i="4"/>
  <c r="S1395" i="4"/>
  <c r="R1395" i="4"/>
  <c r="Q1395" i="4"/>
  <c r="P1395" i="4"/>
  <c r="U1394" i="4"/>
  <c r="S1394" i="4"/>
  <c r="R1394" i="4"/>
  <c r="Q1394" i="4"/>
  <c r="P1394" i="4"/>
  <c r="U1393" i="4"/>
  <c r="S1393" i="4"/>
  <c r="R1393" i="4"/>
  <c r="Q1393" i="4"/>
  <c r="P1393" i="4"/>
  <c r="U1392" i="4"/>
  <c r="S1392" i="4"/>
  <c r="R1392" i="4"/>
  <c r="Q1392" i="4"/>
  <c r="P1392" i="4"/>
  <c r="U1391" i="4"/>
  <c r="S1391" i="4"/>
  <c r="R1391" i="4"/>
  <c r="Q1391" i="4"/>
  <c r="P1391" i="4"/>
  <c r="U1390" i="4"/>
  <c r="S1390" i="4"/>
  <c r="R1390" i="4"/>
  <c r="Q1390" i="4"/>
  <c r="P1390" i="4"/>
  <c r="U1389" i="4"/>
  <c r="S1389" i="4"/>
  <c r="R1389" i="4"/>
  <c r="Q1389" i="4"/>
  <c r="P1389" i="4"/>
  <c r="U1388" i="4"/>
  <c r="S1388" i="4"/>
  <c r="R1388" i="4"/>
  <c r="Q1388" i="4"/>
  <c r="P1388" i="4"/>
  <c r="U1387" i="4"/>
  <c r="S1387" i="4"/>
  <c r="R1387" i="4"/>
  <c r="Q1387" i="4"/>
  <c r="P1387" i="4"/>
  <c r="U1386" i="4"/>
  <c r="S1386" i="4"/>
  <c r="R1386" i="4"/>
  <c r="Q1386" i="4"/>
  <c r="P1386" i="4"/>
  <c r="U1385" i="4"/>
  <c r="S1385" i="4"/>
  <c r="R1385" i="4"/>
  <c r="Q1385" i="4"/>
  <c r="P1385" i="4"/>
  <c r="U1384" i="4"/>
  <c r="S1384" i="4"/>
  <c r="R1384" i="4"/>
  <c r="Q1384" i="4"/>
  <c r="P1384" i="4"/>
  <c r="U1383" i="4"/>
  <c r="S1383" i="4"/>
  <c r="R1383" i="4"/>
  <c r="Q1383" i="4"/>
  <c r="P1383" i="4"/>
  <c r="U1382" i="4"/>
  <c r="S1382" i="4"/>
  <c r="R1382" i="4"/>
  <c r="Q1382" i="4"/>
  <c r="P1382" i="4"/>
  <c r="U1232" i="4"/>
  <c r="S1232" i="4"/>
  <c r="R1232" i="4"/>
  <c r="Q1232" i="4"/>
  <c r="P1232" i="4"/>
  <c r="U1231" i="4"/>
  <c r="S1231" i="4"/>
  <c r="R1231" i="4"/>
  <c r="Q1231" i="4"/>
  <c r="P1231" i="4"/>
  <c r="U1230" i="4"/>
  <c r="S1230" i="4"/>
  <c r="R1230" i="4"/>
  <c r="Q1230" i="4"/>
  <c r="P1230" i="4"/>
  <c r="U1229" i="4"/>
  <c r="S1229" i="4"/>
  <c r="R1229" i="4"/>
  <c r="Q1229" i="4"/>
  <c r="P1229" i="4"/>
  <c r="U1228" i="4"/>
  <c r="S1228" i="4"/>
  <c r="R1228" i="4"/>
  <c r="Q1228" i="4"/>
  <c r="P1228" i="4"/>
  <c r="U1227" i="4"/>
  <c r="S1227" i="4"/>
  <c r="R1227" i="4"/>
  <c r="Q1227" i="4"/>
  <c r="P1227" i="4"/>
  <c r="U1226" i="4"/>
  <c r="S1226" i="4"/>
  <c r="R1226" i="4"/>
  <c r="Q1226" i="4"/>
  <c r="P1226" i="4"/>
  <c r="U1225" i="4"/>
  <c r="S1225" i="4"/>
  <c r="R1225" i="4"/>
  <c r="Q1225" i="4"/>
  <c r="P1225" i="4"/>
  <c r="U1224" i="4"/>
  <c r="S1224" i="4"/>
  <c r="R1224" i="4"/>
  <c r="Q1224" i="4"/>
  <c r="P1224" i="4"/>
  <c r="U1223" i="4"/>
  <c r="S1223" i="4"/>
  <c r="R1223" i="4"/>
  <c r="Q1223" i="4"/>
  <c r="P1223" i="4"/>
  <c r="U1222" i="4"/>
  <c r="S1222" i="4"/>
  <c r="R1222" i="4"/>
  <c r="Q1222" i="4"/>
  <c r="P1222" i="4"/>
  <c r="U1221" i="4"/>
  <c r="S1221" i="4"/>
  <c r="R1221" i="4"/>
  <c r="Q1221" i="4"/>
  <c r="P1221" i="4"/>
  <c r="U1220" i="4"/>
  <c r="S1220" i="4"/>
  <c r="R1220" i="4"/>
  <c r="Q1220" i="4"/>
  <c r="P1220" i="4"/>
  <c r="U1219" i="4"/>
  <c r="S1219" i="4"/>
  <c r="R1219" i="4"/>
  <c r="Q1219" i="4"/>
  <c r="P1219" i="4"/>
  <c r="U1218" i="4"/>
  <c r="S1218" i="4"/>
  <c r="R1218" i="4"/>
  <c r="Q1218" i="4"/>
  <c r="P1218" i="4"/>
  <c r="U1217" i="4"/>
  <c r="S1217" i="4"/>
  <c r="R1217" i="4"/>
  <c r="Q1217" i="4"/>
  <c r="P1217" i="4"/>
  <c r="U1216" i="4"/>
  <c r="S1216" i="4"/>
  <c r="R1216" i="4"/>
  <c r="Q1216" i="4"/>
  <c r="P1216" i="4"/>
  <c r="U1110" i="4"/>
  <c r="S1110" i="4"/>
  <c r="R1110" i="4"/>
  <c r="Q1110" i="4"/>
  <c r="P1110" i="4"/>
  <c r="U1109" i="4"/>
  <c r="S1109" i="4"/>
  <c r="R1109" i="4"/>
  <c r="Q1109" i="4"/>
  <c r="P1109" i="4"/>
  <c r="U1108" i="4"/>
  <c r="S1108" i="4"/>
  <c r="R1108" i="4"/>
  <c r="Q1108" i="4"/>
  <c r="P1108" i="4"/>
  <c r="U1107" i="4"/>
  <c r="S1107" i="4"/>
  <c r="R1107" i="4"/>
  <c r="Q1107" i="4"/>
  <c r="P1107" i="4"/>
  <c r="U1106" i="4"/>
  <c r="S1106" i="4"/>
  <c r="R1106" i="4"/>
  <c r="Q1106" i="4"/>
  <c r="P1106" i="4"/>
  <c r="U1105" i="4"/>
  <c r="S1105" i="4"/>
  <c r="R1105" i="4"/>
  <c r="Q1105" i="4"/>
  <c r="P1105" i="4"/>
  <c r="U1104" i="4"/>
  <c r="S1104" i="4"/>
  <c r="R1104" i="4"/>
  <c r="Q1104" i="4"/>
  <c r="P1104" i="4"/>
  <c r="U1103" i="4"/>
  <c r="S1103" i="4"/>
  <c r="R1103" i="4"/>
  <c r="Q1103" i="4"/>
  <c r="P1103" i="4"/>
  <c r="U1102" i="4"/>
  <c r="S1102" i="4"/>
  <c r="R1102" i="4"/>
  <c r="Q1102" i="4"/>
  <c r="P1102" i="4"/>
  <c r="U1101" i="4"/>
  <c r="S1101" i="4"/>
  <c r="R1101" i="4"/>
  <c r="Q1101" i="4"/>
  <c r="P1101" i="4"/>
  <c r="U1006" i="4"/>
  <c r="S1006" i="4"/>
  <c r="R1006" i="4"/>
  <c r="Q1006" i="4"/>
  <c r="P1006" i="4"/>
  <c r="U1005" i="4"/>
  <c r="S1005" i="4"/>
  <c r="R1005" i="4"/>
  <c r="Q1005" i="4"/>
  <c r="P1005" i="4"/>
  <c r="U1004" i="4"/>
  <c r="S1004" i="4"/>
  <c r="R1004" i="4"/>
  <c r="Q1004" i="4"/>
  <c r="P1004" i="4"/>
  <c r="U1003" i="4"/>
  <c r="S1003" i="4"/>
  <c r="R1003" i="4"/>
  <c r="Q1003" i="4"/>
  <c r="P1003" i="4"/>
  <c r="U1002" i="4"/>
  <c r="S1002" i="4"/>
  <c r="R1002" i="4"/>
  <c r="Q1002" i="4"/>
  <c r="P1002" i="4"/>
  <c r="U1001" i="4"/>
  <c r="S1001" i="4"/>
  <c r="R1001" i="4"/>
  <c r="Q1001" i="4"/>
  <c r="P1001" i="4"/>
  <c r="U1000" i="4"/>
  <c r="S1000" i="4"/>
  <c r="R1000" i="4"/>
  <c r="Q1000" i="4"/>
  <c r="P1000" i="4"/>
  <c r="U999" i="4"/>
  <c r="S999" i="4"/>
  <c r="R999" i="4"/>
  <c r="Q999" i="4"/>
  <c r="P999" i="4"/>
  <c r="U998" i="4"/>
  <c r="S998" i="4"/>
  <c r="R998" i="4"/>
  <c r="Q998" i="4"/>
  <c r="P998" i="4"/>
  <c r="U997" i="4"/>
  <c r="S997" i="4"/>
  <c r="R997" i="4"/>
  <c r="Q997" i="4"/>
  <c r="P997" i="4"/>
  <c r="U996" i="4"/>
  <c r="S996" i="4"/>
  <c r="R996" i="4"/>
  <c r="Q996" i="4"/>
  <c r="P996" i="4"/>
  <c r="U995" i="4"/>
  <c r="S995" i="4"/>
  <c r="R995" i="4"/>
  <c r="Q995" i="4"/>
  <c r="P995" i="4"/>
  <c r="U994" i="4"/>
  <c r="S994" i="4"/>
  <c r="R994" i="4"/>
  <c r="Q994" i="4"/>
  <c r="P994" i="4"/>
  <c r="U993" i="4"/>
  <c r="S993" i="4"/>
  <c r="R993" i="4"/>
  <c r="Q993" i="4"/>
  <c r="P993" i="4"/>
  <c r="U992" i="4"/>
  <c r="S992" i="4"/>
  <c r="R992" i="4"/>
  <c r="Q992" i="4"/>
  <c r="P992" i="4"/>
  <c r="U991" i="4"/>
  <c r="S991" i="4"/>
  <c r="R991" i="4"/>
  <c r="Q991" i="4"/>
  <c r="P991" i="4"/>
  <c r="U990" i="4"/>
  <c r="S990" i="4"/>
  <c r="R990" i="4"/>
  <c r="Q990" i="4"/>
  <c r="P990" i="4"/>
  <c r="U989" i="4"/>
  <c r="S989" i="4"/>
  <c r="R989" i="4"/>
  <c r="Q989" i="4"/>
  <c r="P989" i="4"/>
  <c r="U988" i="4"/>
  <c r="S988" i="4"/>
  <c r="R988" i="4"/>
  <c r="Q988" i="4"/>
  <c r="P988" i="4"/>
  <c r="U987" i="4"/>
  <c r="S987" i="4"/>
  <c r="R987" i="4"/>
  <c r="Q987" i="4"/>
  <c r="P987" i="4"/>
  <c r="U986" i="4"/>
  <c r="S986" i="4"/>
  <c r="R986" i="4"/>
  <c r="Q986" i="4"/>
  <c r="P986" i="4"/>
  <c r="U985" i="4"/>
  <c r="S985" i="4"/>
  <c r="R985" i="4"/>
  <c r="Q985" i="4"/>
  <c r="P985" i="4"/>
  <c r="U838" i="4"/>
  <c r="S838" i="4"/>
  <c r="R838" i="4"/>
  <c r="Q838" i="4"/>
  <c r="P838" i="4"/>
  <c r="U837" i="4"/>
  <c r="S837" i="4"/>
  <c r="R837" i="4"/>
  <c r="Q837" i="4"/>
  <c r="P837" i="4"/>
  <c r="U836" i="4"/>
  <c r="S836" i="4"/>
  <c r="R836" i="4"/>
  <c r="Q836" i="4"/>
  <c r="P836" i="4"/>
  <c r="U835" i="4"/>
  <c r="S835" i="4"/>
  <c r="R835" i="4"/>
  <c r="Q835" i="4"/>
  <c r="P835" i="4"/>
  <c r="U834" i="4"/>
  <c r="S834" i="4"/>
  <c r="R834" i="4"/>
  <c r="Q834" i="4"/>
  <c r="P834" i="4"/>
  <c r="U833" i="4"/>
  <c r="S833" i="4"/>
  <c r="R833" i="4"/>
  <c r="Q833" i="4"/>
  <c r="P833" i="4"/>
  <c r="U832" i="4"/>
  <c r="S832" i="4"/>
  <c r="R832" i="4"/>
  <c r="Q832" i="4"/>
  <c r="P832" i="4"/>
  <c r="U831" i="4"/>
  <c r="S831" i="4"/>
  <c r="R831" i="4"/>
  <c r="Q831" i="4"/>
  <c r="P831" i="4"/>
  <c r="U830" i="4"/>
  <c r="S830" i="4"/>
  <c r="R830" i="4"/>
  <c r="Q830" i="4"/>
  <c r="P830" i="4"/>
  <c r="U829" i="4"/>
  <c r="S829" i="4"/>
  <c r="R829" i="4"/>
  <c r="Q829" i="4"/>
  <c r="P829" i="4"/>
  <c r="U828" i="4"/>
  <c r="S828" i="4"/>
  <c r="R828" i="4"/>
  <c r="Q828" i="4"/>
  <c r="P828" i="4"/>
  <c r="U827" i="4"/>
  <c r="S827" i="4"/>
  <c r="R827" i="4"/>
  <c r="Q827" i="4"/>
  <c r="P827" i="4"/>
  <c r="U826" i="4"/>
  <c r="S826" i="4"/>
  <c r="R826" i="4"/>
  <c r="Q826" i="4"/>
  <c r="P826" i="4"/>
  <c r="U825" i="4"/>
  <c r="S825" i="4"/>
  <c r="R825" i="4"/>
  <c r="Q825" i="4"/>
  <c r="P825" i="4"/>
  <c r="U824" i="4"/>
  <c r="S824" i="4"/>
  <c r="R824" i="4"/>
  <c r="Q824" i="4"/>
  <c r="P824" i="4"/>
  <c r="U823" i="4"/>
  <c r="S823" i="4"/>
  <c r="R823" i="4"/>
  <c r="Q823" i="4"/>
  <c r="P823" i="4"/>
  <c r="U822" i="4"/>
  <c r="S822" i="4"/>
  <c r="R822" i="4"/>
  <c r="Q822" i="4"/>
  <c r="P822" i="4"/>
  <c r="U821" i="4"/>
  <c r="S821" i="4"/>
  <c r="R821" i="4"/>
  <c r="Q821" i="4"/>
  <c r="P821" i="4"/>
  <c r="U704" i="4"/>
  <c r="S704" i="4"/>
  <c r="R704" i="4"/>
  <c r="Q704" i="4"/>
  <c r="P704" i="4"/>
  <c r="U703" i="4"/>
  <c r="S703" i="4"/>
  <c r="R703" i="4"/>
  <c r="Q703" i="4"/>
  <c r="P703" i="4"/>
  <c r="U702" i="4"/>
  <c r="S702" i="4"/>
  <c r="R702" i="4"/>
  <c r="Q702" i="4"/>
  <c r="P702" i="4"/>
  <c r="U701" i="4"/>
  <c r="S701" i="4"/>
  <c r="R701" i="4"/>
  <c r="Q701" i="4"/>
  <c r="P701" i="4"/>
  <c r="U700" i="4"/>
  <c r="S700" i="4"/>
  <c r="R700" i="4"/>
  <c r="Q700" i="4"/>
  <c r="P700" i="4"/>
  <c r="U699" i="4"/>
  <c r="S699" i="4"/>
  <c r="R699" i="4"/>
  <c r="Q699" i="4"/>
  <c r="P699" i="4"/>
  <c r="U698" i="4"/>
  <c r="S698" i="4"/>
  <c r="R698" i="4"/>
  <c r="Q698" i="4"/>
  <c r="P698" i="4"/>
  <c r="U697" i="4"/>
  <c r="S697" i="4"/>
  <c r="R697" i="4"/>
  <c r="Q697" i="4"/>
  <c r="P697" i="4"/>
  <c r="U696" i="4"/>
  <c r="S696" i="4"/>
  <c r="R696" i="4"/>
  <c r="Q696" i="4"/>
  <c r="P696" i="4"/>
  <c r="U695" i="4"/>
  <c r="S695" i="4"/>
  <c r="R695" i="4"/>
  <c r="Q695" i="4"/>
  <c r="P695" i="4"/>
  <c r="D695" i="4"/>
  <c r="U694" i="4"/>
  <c r="S694" i="4"/>
  <c r="R694" i="4"/>
  <c r="Q694" i="4"/>
  <c r="P694" i="4"/>
  <c r="U693" i="4"/>
  <c r="S693" i="4"/>
  <c r="R693" i="4"/>
  <c r="Q693" i="4"/>
  <c r="P693" i="4"/>
  <c r="U692" i="4"/>
  <c r="S692" i="4"/>
  <c r="R692" i="4"/>
  <c r="Q692" i="4"/>
  <c r="P692" i="4"/>
  <c r="U602" i="4"/>
  <c r="P602" i="4"/>
  <c r="U601" i="4"/>
  <c r="P601" i="4"/>
  <c r="U600" i="4"/>
  <c r="P600" i="4"/>
  <c r="U599" i="4"/>
  <c r="P599" i="4"/>
  <c r="U598" i="4"/>
  <c r="P598" i="4"/>
  <c r="U597" i="4"/>
  <c r="P597" i="4"/>
  <c r="U596" i="4"/>
  <c r="P596" i="4"/>
  <c r="U595" i="4"/>
  <c r="P595" i="4"/>
  <c r="U594" i="4"/>
  <c r="P594" i="4"/>
  <c r="U593" i="4"/>
  <c r="P593" i="4"/>
  <c r="U592" i="4"/>
  <c r="P592" i="4"/>
  <c r="U591" i="4"/>
  <c r="P591" i="4"/>
  <c r="U494" i="4"/>
  <c r="P494" i="4"/>
  <c r="U493" i="4"/>
  <c r="P493" i="4"/>
  <c r="U492" i="4"/>
  <c r="P492" i="4"/>
  <c r="U491" i="4"/>
  <c r="P491" i="4"/>
  <c r="U490" i="4"/>
  <c r="P490" i="4"/>
  <c r="U489" i="4"/>
  <c r="P489" i="4"/>
  <c r="U488" i="4"/>
  <c r="P488" i="4"/>
  <c r="U487" i="4"/>
  <c r="P487" i="4"/>
  <c r="U486" i="4"/>
  <c r="P486" i="4"/>
  <c r="U485" i="4"/>
  <c r="P485" i="4"/>
  <c r="U484" i="4"/>
  <c r="P484" i="4"/>
  <c r="U483" i="4"/>
  <c r="P483" i="4"/>
  <c r="U482" i="4"/>
  <c r="P482" i="4"/>
  <c r="U481" i="4"/>
  <c r="P481" i="4"/>
  <c r="U480" i="4"/>
  <c r="P480" i="4"/>
  <c r="U479" i="4"/>
  <c r="P479" i="4"/>
  <c r="U478" i="4"/>
  <c r="P478" i="4"/>
  <c r="U477" i="4"/>
  <c r="P477" i="4"/>
  <c r="U290" i="4"/>
  <c r="P290" i="4"/>
  <c r="U289" i="4"/>
  <c r="P289" i="4"/>
  <c r="U288" i="4"/>
  <c r="P288" i="4"/>
  <c r="U287" i="4"/>
  <c r="P287" i="4"/>
  <c r="U286" i="4"/>
  <c r="P286" i="4"/>
  <c r="U285" i="4"/>
  <c r="P285" i="4"/>
  <c r="U284" i="4"/>
  <c r="P284" i="4"/>
  <c r="U283" i="4"/>
  <c r="P283" i="4"/>
  <c r="U282" i="4"/>
  <c r="P282" i="4"/>
  <c r="U281" i="4"/>
  <c r="P281" i="4"/>
  <c r="U280" i="4"/>
  <c r="P280" i="4"/>
  <c r="U279" i="4"/>
  <c r="P279" i="4"/>
  <c r="U278" i="4"/>
  <c r="P278" i="4"/>
  <c r="U277" i="4"/>
  <c r="P277" i="4"/>
  <c r="U276" i="4"/>
  <c r="P276" i="4"/>
  <c r="U275" i="4"/>
  <c r="P275" i="4"/>
  <c r="U274" i="4"/>
  <c r="P274" i="4"/>
  <c r="U273" i="4"/>
  <c r="P273" i="4"/>
  <c r="U272" i="4"/>
  <c r="P272" i="4"/>
  <c r="U271" i="4"/>
  <c r="P271" i="4"/>
  <c r="U270" i="4"/>
  <c r="P270" i="4"/>
  <c r="U269" i="4"/>
  <c r="P269" i="4"/>
  <c r="U268" i="4"/>
  <c r="P268" i="4"/>
  <c r="U267" i="4"/>
  <c r="P267" i="4"/>
  <c r="U266" i="4"/>
  <c r="P266" i="4"/>
  <c r="U265" i="4"/>
  <c r="P265" i="4"/>
  <c r="U264" i="4"/>
  <c r="P264" i="4"/>
  <c r="U263" i="4"/>
  <c r="P263" i="4"/>
  <c r="U262" i="4"/>
  <c r="P262" i="4"/>
  <c r="U261" i="4"/>
  <c r="P261" i="4"/>
  <c r="U260" i="4"/>
  <c r="P260" i="4"/>
  <c r="U259" i="4"/>
  <c r="P259" i="4"/>
  <c r="U258" i="4"/>
  <c r="P258" i="4"/>
  <c r="U257" i="4"/>
  <c r="P257" i="4"/>
  <c r="U256" i="4"/>
  <c r="P256" i="4"/>
  <c r="U255" i="4"/>
  <c r="P255" i="4"/>
  <c r="P254" i="4"/>
  <c r="U253" i="4"/>
  <c r="P253" i="4"/>
  <c r="U252" i="4"/>
  <c r="P252" i="4"/>
  <c r="P251" i="4"/>
  <c r="U250" i="4"/>
  <c r="P250" i="4"/>
  <c r="U249" i="4"/>
  <c r="P249" i="4"/>
  <c r="U248" i="4"/>
  <c r="P248" i="4"/>
  <c r="U247" i="4"/>
  <c r="P247" i="4"/>
  <c r="U246" i="4"/>
  <c r="P246" i="4"/>
  <c r="U245" i="4"/>
  <c r="P245" i="4"/>
  <c r="U244" i="4"/>
  <c r="P244" i="4"/>
  <c r="U243" i="4"/>
  <c r="P243" i="4"/>
  <c r="D320" i="9" l="1"/>
  <c r="F320" i="9"/>
  <c r="E320" i="9"/>
  <c r="D250" i="9"/>
  <c r="U251" i="4" s="1"/>
  <c r="D253" i="9"/>
  <c r="U254" i="4" s="1"/>
  <c r="D83" i="9"/>
  <c r="D424" i="9"/>
  <c r="E395" i="9" l="1"/>
  <c r="U425" i="10" l="1"/>
  <c r="S425" i="10"/>
  <c r="R425" i="10"/>
  <c r="Q425" i="10"/>
  <c r="P425" i="10"/>
  <c r="U424" i="10"/>
  <c r="S424" i="10"/>
  <c r="R424" i="10"/>
  <c r="Q424" i="10"/>
  <c r="P424" i="10"/>
  <c r="D424" i="10"/>
  <c r="U423" i="10"/>
  <c r="S423" i="10"/>
  <c r="R423" i="10"/>
  <c r="Q423" i="10"/>
  <c r="P423" i="10"/>
  <c r="U422" i="10"/>
  <c r="S422" i="10"/>
  <c r="R422" i="10"/>
  <c r="Q422" i="10"/>
  <c r="P422" i="10"/>
  <c r="U421" i="10"/>
  <c r="S421" i="10"/>
  <c r="R421" i="10"/>
  <c r="Q421" i="10"/>
  <c r="P421" i="10"/>
  <c r="U420" i="10"/>
  <c r="S420" i="10"/>
  <c r="R420" i="10"/>
  <c r="Q420" i="10"/>
  <c r="P420" i="10"/>
  <c r="U419" i="10"/>
  <c r="S419" i="10"/>
  <c r="R419" i="10"/>
  <c r="Q419" i="10"/>
  <c r="P419" i="10"/>
  <c r="U418" i="10"/>
  <c r="S418" i="10"/>
  <c r="R418" i="10"/>
  <c r="Q418" i="10"/>
  <c r="P418" i="10"/>
  <c r="U417" i="10"/>
  <c r="S417" i="10"/>
  <c r="R417" i="10"/>
  <c r="Q417" i="10"/>
  <c r="P417" i="10"/>
  <c r="U416" i="10"/>
  <c r="S416" i="10"/>
  <c r="R416" i="10"/>
  <c r="Q416" i="10"/>
  <c r="P416" i="10"/>
  <c r="U415" i="10"/>
  <c r="S415" i="10"/>
  <c r="R415" i="10"/>
  <c r="Q415" i="10"/>
  <c r="P415" i="10"/>
  <c r="U414" i="10"/>
  <c r="S414" i="10"/>
  <c r="R414" i="10"/>
  <c r="Q414" i="10"/>
  <c r="P414" i="10"/>
  <c r="U413" i="10"/>
  <c r="S413" i="10"/>
  <c r="R413" i="10"/>
  <c r="Q413" i="10"/>
  <c r="P413" i="10"/>
  <c r="U412" i="10"/>
  <c r="S412" i="10"/>
  <c r="R412" i="10"/>
  <c r="Q412" i="10"/>
  <c r="P412" i="10"/>
  <c r="U411" i="10"/>
  <c r="S411" i="10"/>
  <c r="R411" i="10"/>
  <c r="Q411" i="10"/>
  <c r="P411" i="10"/>
  <c r="U410" i="10"/>
  <c r="S410" i="10"/>
  <c r="R410" i="10"/>
  <c r="Q410" i="10"/>
  <c r="P410" i="10"/>
  <c r="U409" i="10"/>
  <c r="S409" i="10"/>
  <c r="R409" i="10"/>
  <c r="Q409" i="10"/>
  <c r="P409" i="10"/>
  <c r="U408" i="10"/>
  <c r="S408" i="10"/>
  <c r="R408" i="10"/>
  <c r="Q408" i="10"/>
  <c r="P408" i="10"/>
  <c r="U407" i="10"/>
  <c r="S407" i="10"/>
  <c r="R407" i="10"/>
  <c r="Q407" i="10"/>
  <c r="P407" i="10"/>
  <c r="U406" i="10"/>
  <c r="S406" i="10"/>
  <c r="R406" i="10"/>
  <c r="Q406" i="10"/>
  <c r="P406" i="10"/>
  <c r="U405" i="10"/>
  <c r="S405" i="10"/>
  <c r="R405" i="10"/>
  <c r="Q405" i="10"/>
  <c r="P405" i="10"/>
  <c r="U404" i="10"/>
  <c r="S404" i="10"/>
  <c r="R404" i="10"/>
  <c r="Q404" i="10"/>
  <c r="P404" i="10"/>
  <c r="U403" i="10"/>
  <c r="S403" i="10"/>
  <c r="R403" i="10"/>
  <c r="Q403" i="10"/>
  <c r="P403" i="10"/>
  <c r="U402" i="10"/>
  <c r="S402" i="10"/>
  <c r="R402" i="10"/>
  <c r="Q402" i="10"/>
  <c r="P402" i="10"/>
  <c r="U401" i="10"/>
  <c r="S401" i="10"/>
  <c r="R401" i="10"/>
  <c r="Q401" i="10"/>
  <c r="P401" i="10"/>
  <c r="U400" i="10"/>
  <c r="S400" i="10"/>
  <c r="R400" i="10"/>
  <c r="Q400" i="10"/>
  <c r="P400" i="10"/>
  <c r="U399" i="10"/>
  <c r="S399" i="10"/>
  <c r="R399" i="10"/>
  <c r="Q399" i="10"/>
  <c r="P399" i="10"/>
  <c r="U398" i="10"/>
  <c r="S398" i="10"/>
  <c r="R398" i="10"/>
  <c r="Q398" i="10"/>
  <c r="P398" i="10"/>
  <c r="U397" i="10"/>
  <c r="S397" i="10"/>
  <c r="R397" i="10"/>
  <c r="Q397" i="10"/>
  <c r="P397" i="10"/>
  <c r="U396" i="10"/>
  <c r="S396" i="10"/>
  <c r="R396" i="10"/>
  <c r="Q396" i="10"/>
  <c r="P396" i="10"/>
  <c r="U395" i="10"/>
  <c r="S395" i="10"/>
  <c r="R395" i="10"/>
  <c r="Q395" i="10"/>
  <c r="P395" i="10"/>
  <c r="U394" i="10"/>
  <c r="S394" i="10"/>
  <c r="R394" i="10"/>
  <c r="Q394" i="10"/>
  <c r="P394" i="10"/>
  <c r="U393" i="10"/>
  <c r="S393" i="10"/>
  <c r="R393" i="10"/>
  <c r="Q393" i="10"/>
  <c r="P393" i="10"/>
  <c r="U392" i="10"/>
  <c r="S392" i="10"/>
  <c r="R392" i="10"/>
  <c r="Q392" i="10"/>
  <c r="P392" i="10"/>
  <c r="U391" i="10"/>
  <c r="S391" i="10"/>
  <c r="R391" i="10"/>
  <c r="Q391" i="10"/>
  <c r="P391" i="10"/>
  <c r="U390" i="10"/>
  <c r="S390" i="10"/>
  <c r="R390" i="10"/>
  <c r="Q390" i="10"/>
  <c r="P390" i="10"/>
  <c r="U389" i="10"/>
  <c r="S389" i="10"/>
  <c r="R389" i="10"/>
  <c r="Q389" i="10"/>
  <c r="P389" i="10"/>
  <c r="U388" i="10"/>
  <c r="S388" i="10"/>
  <c r="R388" i="10"/>
  <c r="Q388" i="10"/>
  <c r="P388" i="10"/>
  <c r="U387" i="10"/>
  <c r="S387" i="10"/>
  <c r="R387" i="10"/>
  <c r="Q387" i="10"/>
  <c r="P387" i="10"/>
  <c r="U386" i="10"/>
  <c r="S386" i="10"/>
  <c r="R386" i="10"/>
  <c r="Q386" i="10"/>
  <c r="P386" i="10"/>
  <c r="U385" i="10"/>
  <c r="S385" i="10"/>
  <c r="R385" i="10"/>
  <c r="Q385" i="10"/>
  <c r="P385" i="10"/>
  <c r="U384" i="10"/>
  <c r="S384" i="10"/>
  <c r="R384" i="10"/>
  <c r="Q384" i="10"/>
  <c r="P384" i="10"/>
  <c r="U383" i="10"/>
  <c r="S383" i="10"/>
  <c r="R383" i="10"/>
  <c r="Q383" i="10"/>
  <c r="P383" i="10"/>
  <c r="U382" i="10"/>
  <c r="S382" i="10"/>
  <c r="R382" i="10"/>
  <c r="Q382" i="10"/>
  <c r="P382" i="10"/>
  <c r="U381" i="10"/>
  <c r="S381" i="10"/>
  <c r="R381" i="10"/>
  <c r="Q381" i="10"/>
  <c r="P381" i="10"/>
  <c r="U380" i="10"/>
  <c r="S380" i="10"/>
  <c r="R380" i="10"/>
  <c r="Q380" i="10"/>
  <c r="P380" i="10"/>
  <c r="U379" i="10"/>
  <c r="S379" i="10"/>
  <c r="R379" i="10"/>
  <c r="Q379" i="10"/>
  <c r="P379" i="10"/>
  <c r="U378" i="10"/>
  <c r="S378" i="10"/>
  <c r="R378" i="10"/>
  <c r="Q378" i="10"/>
  <c r="P378" i="10"/>
  <c r="U377" i="10"/>
  <c r="S377" i="10"/>
  <c r="R377" i="10"/>
  <c r="Q377" i="10"/>
  <c r="P377" i="10"/>
  <c r="U376" i="10"/>
  <c r="S376" i="10"/>
  <c r="R376" i="10"/>
  <c r="Q376" i="10"/>
  <c r="P376" i="10"/>
  <c r="U375" i="10"/>
  <c r="S375" i="10"/>
  <c r="R375" i="10"/>
  <c r="Q375" i="10"/>
  <c r="P375" i="10"/>
  <c r="U374" i="10"/>
  <c r="S374" i="10"/>
  <c r="R374" i="10"/>
  <c r="Q374" i="10"/>
  <c r="P374" i="10"/>
  <c r="U373" i="10"/>
  <c r="S373" i="10"/>
  <c r="R373" i="10"/>
  <c r="Q373" i="10"/>
  <c r="P373" i="10"/>
  <c r="U372" i="10"/>
  <c r="S372" i="10"/>
  <c r="R372" i="10"/>
  <c r="Q372" i="10"/>
  <c r="P372" i="10"/>
  <c r="U371" i="10"/>
  <c r="S371" i="10"/>
  <c r="R371" i="10"/>
  <c r="Q371" i="10"/>
  <c r="P371" i="10"/>
  <c r="U370" i="10"/>
  <c r="S370" i="10"/>
  <c r="R370" i="10"/>
  <c r="Q370" i="10"/>
  <c r="P370" i="10"/>
  <c r="U369" i="10"/>
  <c r="S369" i="10"/>
  <c r="R369" i="10"/>
  <c r="Q369" i="10"/>
  <c r="P369" i="10"/>
  <c r="U368" i="10"/>
  <c r="S368" i="10"/>
  <c r="R368" i="10"/>
  <c r="Q368" i="10"/>
  <c r="P368" i="10"/>
  <c r="U367" i="10"/>
  <c r="S367" i="10"/>
  <c r="R367" i="10"/>
  <c r="Q367" i="10"/>
  <c r="P367" i="10"/>
  <c r="U366" i="10"/>
  <c r="S366" i="10"/>
  <c r="R366" i="10"/>
  <c r="Q366" i="10"/>
  <c r="P366" i="10"/>
  <c r="U365" i="10"/>
  <c r="S365" i="10"/>
  <c r="R365" i="10"/>
  <c r="Q365" i="10"/>
  <c r="P365" i="10"/>
  <c r="U364" i="10"/>
  <c r="S364" i="10"/>
  <c r="R364" i="10"/>
  <c r="Q364" i="10"/>
  <c r="P364" i="10"/>
  <c r="U363" i="10"/>
  <c r="S363" i="10"/>
  <c r="R363" i="10"/>
  <c r="Q363" i="10"/>
  <c r="P363" i="10"/>
  <c r="U362" i="10"/>
  <c r="S362" i="10"/>
  <c r="R362" i="10"/>
  <c r="Q362" i="10"/>
  <c r="P362" i="10"/>
  <c r="U361" i="10"/>
  <c r="S361" i="10"/>
  <c r="R361" i="10"/>
  <c r="Q361" i="10"/>
  <c r="P361" i="10"/>
  <c r="U360" i="10"/>
  <c r="S360" i="10"/>
  <c r="R360" i="10"/>
  <c r="Q360" i="10"/>
  <c r="P360" i="10"/>
  <c r="U359" i="10"/>
  <c r="S359" i="10"/>
  <c r="R359" i="10"/>
  <c r="Q359" i="10"/>
  <c r="P359" i="10"/>
  <c r="U358" i="10"/>
  <c r="S358" i="10"/>
  <c r="R358" i="10"/>
  <c r="Q358" i="10"/>
  <c r="P358" i="10"/>
  <c r="U357" i="10"/>
  <c r="S357" i="10"/>
  <c r="R357" i="10"/>
  <c r="Q357" i="10"/>
  <c r="P357" i="10"/>
  <c r="U356" i="10"/>
  <c r="S356" i="10"/>
  <c r="R356" i="10"/>
  <c r="Q356" i="10"/>
  <c r="P356" i="10"/>
  <c r="U355" i="10"/>
  <c r="S355" i="10"/>
  <c r="R355" i="10"/>
  <c r="Q355" i="10"/>
  <c r="P355" i="10"/>
  <c r="U354" i="10"/>
  <c r="S354" i="10"/>
  <c r="R354" i="10"/>
  <c r="Q354" i="10"/>
  <c r="P354" i="10"/>
  <c r="U353" i="10"/>
  <c r="S353" i="10"/>
  <c r="R353" i="10"/>
  <c r="Q353" i="10"/>
  <c r="P353" i="10"/>
  <c r="U352" i="10"/>
  <c r="S352" i="10"/>
  <c r="R352" i="10"/>
  <c r="Q352" i="10"/>
  <c r="P352" i="10"/>
  <c r="U351" i="10"/>
  <c r="S351" i="10"/>
  <c r="R351" i="10"/>
  <c r="Q351" i="10"/>
  <c r="P351" i="10"/>
  <c r="U350" i="10"/>
  <c r="S350" i="10"/>
  <c r="R350" i="10"/>
  <c r="Q350" i="10"/>
  <c r="P350" i="10"/>
  <c r="U349" i="10"/>
  <c r="S349" i="10"/>
  <c r="R349" i="10"/>
  <c r="Q349" i="10"/>
  <c r="P349" i="10"/>
  <c r="U348" i="10"/>
  <c r="S348" i="10"/>
  <c r="R348" i="10"/>
  <c r="Q348" i="10"/>
  <c r="P348" i="10"/>
  <c r="U347" i="10"/>
  <c r="S347" i="10"/>
  <c r="R347" i="10"/>
  <c r="Q347" i="10"/>
  <c r="P347" i="10"/>
  <c r="U346" i="10"/>
  <c r="S346" i="10"/>
  <c r="R346" i="10"/>
  <c r="Q346" i="10"/>
  <c r="P346" i="10"/>
  <c r="U345" i="10"/>
  <c r="S345" i="10"/>
  <c r="R345" i="10"/>
  <c r="Q345" i="10"/>
  <c r="P345" i="10"/>
  <c r="U344" i="10"/>
  <c r="S344" i="10"/>
  <c r="R344" i="10"/>
  <c r="Q344" i="10"/>
  <c r="P344" i="10"/>
  <c r="U343" i="10"/>
  <c r="S343" i="10"/>
  <c r="R343" i="10"/>
  <c r="Q343" i="10"/>
  <c r="P343" i="10"/>
  <c r="U342" i="10"/>
  <c r="S342" i="10"/>
  <c r="R342" i="10"/>
  <c r="Q342" i="10"/>
  <c r="P342" i="10"/>
  <c r="U341" i="10"/>
  <c r="S341" i="10"/>
  <c r="R341" i="10"/>
  <c r="Q341" i="10"/>
  <c r="P341" i="10"/>
  <c r="U340" i="10"/>
  <c r="S340" i="10"/>
  <c r="R340" i="10"/>
  <c r="Q340" i="10"/>
  <c r="P340" i="10"/>
  <c r="U339" i="10"/>
  <c r="S339" i="10"/>
  <c r="R339" i="10"/>
  <c r="Q339" i="10"/>
  <c r="P339" i="10"/>
  <c r="U338" i="10"/>
  <c r="S338" i="10"/>
  <c r="R338" i="10"/>
  <c r="Q338" i="10"/>
  <c r="P338" i="10"/>
  <c r="U337" i="10"/>
  <c r="S337" i="10"/>
  <c r="R337" i="10"/>
  <c r="Q337" i="10"/>
  <c r="P337" i="10"/>
  <c r="U336" i="10"/>
  <c r="S336" i="10"/>
  <c r="R336" i="10"/>
  <c r="Q336" i="10"/>
  <c r="P336" i="10"/>
  <c r="U335" i="10"/>
  <c r="S335" i="10"/>
  <c r="R335" i="10"/>
  <c r="Q335" i="10"/>
  <c r="P335" i="10"/>
  <c r="U334" i="10"/>
  <c r="S334" i="10"/>
  <c r="R334" i="10"/>
  <c r="Q334" i="10"/>
  <c r="P334" i="10"/>
  <c r="U333" i="10"/>
  <c r="S333" i="10"/>
  <c r="R333" i="10"/>
  <c r="Q333" i="10"/>
  <c r="P333" i="10"/>
  <c r="U332" i="10"/>
  <c r="S332" i="10"/>
  <c r="R332" i="10"/>
  <c r="Q332" i="10"/>
  <c r="P332" i="10"/>
  <c r="U331" i="10"/>
  <c r="S331" i="10"/>
  <c r="R331" i="10"/>
  <c r="Q331" i="10"/>
  <c r="P331" i="10"/>
  <c r="U330" i="10"/>
  <c r="S330" i="10"/>
  <c r="R330" i="10"/>
  <c r="Q330" i="10"/>
  <c r="P330" i="10"/>
  <c r="U329" i="10"/>
  <c r="S329" i="10"/>
  <c r="R329" i="10"/>
  <c r="Q329" i="10"/>
  <c r="P329" i="10"/>
  <c r="U328" i="10"/>
  <c r="S328" i="10"/>
  <c r="R328" i="10"/>
  <c r="Q328" i="10"/>
  <c r="P328" i="10"/>
  <c r="U327" i="10"/>
  <c r="S327" i="10"/>
  <c r="R327" i="10"/>
  <c r="Q327" i="10"/>
  <c r="P327" i="10"/>
  <c r="U326" i="10"/>
  <c r="S326" i="10"/>
  <c r="R326" i="10"/>
  <c r="Q326" i="10"/>
  <c r="P326" i="10"/>
  <c r="U325" i="10"/>
  <c r="S325" i="10"/>
  <c r="R325" i="10"/>
  <c r="Q325" i="10"/>
  <c r="P325" i="10"/>
  <c r="U324" i="10"/>
  <c r="S324" i="10"/>
  <c r="R324" i="10"/>
  <c r="Q324" i="10"/>
  <c r="P324" i="10"/>
  <c r="U323" i="10"/>
  <c r="S323" i="10"/>
  <c r="R323" i="10"/>
  <c r="Q323" i="10"/>
  <c r="P323" i="10"/>
  <c r="U322" i="10"/>
  <c r="S322" i="10"/>
  <c r="R322" i="10"/>
  <c r="Q322" i="10"/>
  <c r="P322" i="10"/>
  <c r="U321" i="10"/>
  <c r="S321" i="10"/>
  <c r="R321" i="10"/>
  <c r="Q321" i="10"/>
  <c r="P321" i="10"/>
  <c r="U320" i="10"/>
  <c r="S320" i="10"/>
  <c r="R320" i="10"/>
  <c r="Q320" i="10"/>
  <c r="P320" i="10"/>
  <c r="F320" i="10"/>
  <c r="D320" i="10"/>
  <c r="U319" i="10"/>
  <c r="S319" i="10"/>
  <c r="R319" i="10"/>
  <c r="Q319" i="10"/>
  <c r="P319" i="10"/>
  <c r="U318" i="10"/>
  <c r="S318" i="10"/>
  <c r="R318" i="10"/>
  <c r="Q318" i="10"/>
  <c r="P318" i="10"/>
  <c r="U317" i="10"/>
  <c r="S317" i="10"/>
  <c r="R317" i="10"/>
  <c r="Q317" i="10"/>
  <c r="P317" i="10"/>
  <c r="U316" i="10"/>
  <c r="S316" i="10"/>
  <c r="R316" i="10"/>
  <c r="Q316" i="10"/>
  <c r="P316" i="10"/>
  <c r="U315" i="10"/>
  <c r="S315" i="10"/>
  <c r="R315" i="10"/>
  <c r="Q315" i="10"/>
  <c r="P315" i="10"/>
  <c r="U314" i="10"/>
  <c r="S314" i="10"/>
  <c r="R314" i="10"/>
  <c r="Q314" i="10"/>
  <c r="P314" i="10"/>
  <c r="U313" i="10"/>
  <c r="S313" i="10"/>
  <c r="R313" i="10"/>
  <c r="Q313" i="10"/>
  <c r="P313" i="10"/>
  <c r="U312" i="10"/>
  <c r="S312" i="10"/>
  <c r="R312" i="10"/>
  <c r="Q312" i="10"/>
  <c r="P312" i="10"/>
  <c r="U311" i="10"/>
  <c r="S311" i="10"/>
  <c r="R311" i="10"/>
  <c r="Q311" i="10"/>
  <c r="P311" i="10"/>
  <c r="U310" i="10"/>
  <c r="S310" i="10"/>
  <c r="R310" i="10"/>
  <c r="Q310" i="10"/>
  <c r="P310" i="10"/>
  <c r="U309" i="10"/>
  <c r="S309" i="10"/>
  <c r="R309" i="10"/>
  <c r="Q309" i="10"/>
  <c r="P309" i="10"/>
  <c r="U308" i="10"/>
  <c r="S308" i="10"/>
  <c r="R308" i="10"/>
  <c r="Q308" i="10"/>
  <c r="P308" i="10"/>
  <c r="U307" i="10"/>
  <c r="S307" i="10"/>
  <c r="R307" i="10"/>
  <c r="Q307" i="10"/>
  <c r="P307" i="10"/>
  <c r="U306" i="10"/>
  <c r="S306" i="10"/>
  <c r="R306" i="10"/>
  <c r="Q306" i="10"/>
  <c r="P306" i="10"/>
  <c r="U305" i="10"/>
  <c r="S305" i="10"/>
  <c r="R305" i="10"/>
  <c r="Q305" i="10"/>
  <c r="P305" i="10"/>
  <c r="U304" i="10"/>
  <c r="S304" i="10"/>
  <c r="R304" i="10"/>
  <c r="Q304" i="10"/>
  <c r="P304" i="10"/>
  <c r="U303" i="10"/>
  <c r="S303" i="10"/>
  <c r="R303" i="10"/>
  <c r="Q303" i="10"/>
  <c r="P303" i="10"/>
  <c r="U302" i="10"/>
  <c r="S302" i="10"/>
  <c r="R302" i="10"/>
  <c r="Q302" i="10"/>
  <c r="P302" i="10"/>
  <c r="U301" i="10"/>
  <c r="S301" i="10"/>
  <c r="R301" i="10"/>
  <c r="Q301" i="10"/>
  <c r="P301" i="10"/>
  <c r="U300" i="10"/>
  <c r="S300" i="10"/>
  <c r="R300" i="10"/>
  <c r="Q300" i="10"/>
  <c r="P300" i="10"/>
  <c r="U299" i="10"/>
  <c r="S299" i="10"/>
  <c r="R299" i="10"/>
  <c r="Q299" i="10"/>
  <c r="P299" i="10"/>
  <c r="U298" i="10"/>
  <c r="S298" i="10"/>
  <c r="R298" i="10"/>
  <c r="Q298" i="10"/>
  <c r="P298" i="10"/>
  <c r="U297" i="10"/>
  <c r="S297" i="10"/>
  <c r="R297" i="10"/>
  <c r="Q297" i="10"/>
  <c r="P297" i="10"/>
  <c r="U296" i="10"/>
  <c r="S296" i="10"/>
  <c r="R296" i="10"/>
  <c r="Q296" i="10"/>
  <c r="P296" i="10"/>
  <c r="U295" i="10"/>
  <c r="S295" i="10"/>
  <c r="R295" i="10"/>
  <c r="Q295" i="10"/>
  <c r="P295" i="10"/>
  <c r="U294" i="10"/>
  <c r="S294" i="10"/>
  <c r="R294" i="10"/>
  <c r="Q294" i="10"/>
  <c r="P294" i="10"/>
  <c r="U293" i="10"/>
  <c r="S293" i="10"/>
  <c r="R293" i="10"/>
  <c r="Q293" i="10"/>
  <c r="P293" i="10"/>
  <c r="U292" i="10"/>
  <c r="S292" i="10"/>
  <c r="R292" i="10"/>
  <c r="Q292" i="10"/>
  <c r="P292" i="10"/>
  <c r="U291" i="10"/>
  <c r="S291" i="10"/>
  <c r="R291" i="10"/>
  <c r="Q291" i="10"/>
  <c r="P291" i="10"/>
  <c r="U290" i="10"/>
  <c r="S290" i="10"/>
  <c r="R290" i="10"/>
  <c r="Q290" i="10"/>
  <c r="P290" i="10"/>
  <c r="U289" i="10"/>
  <c r="S289" i="10"/>
  <c r="R289" i="10"/>
  <c r="Q289" i="10"/>
  <c r="P289" i="10"/>
  <c r="U288" i="10"/>
  <c r="S288" i="10"/>
  <c r="R288" i="10"/>
  <c r="Q288" i="10"/>
  <c r="P288" i="10"/>
  <c r="U287" i="10"/>
  <c r="S287" i="10"/>
  <c r="R287" i="10"/>
  <c r="Q287" i="10"/>
  <c r="P287" i="10"/>
  <c r="U286" i="10"/>
  <c r="S286" i="10"/>
  <c r="R286" i="10"/>
  <c r="Q286" i="10"/>
  <c r="P286" i="10"/>
  <c r="U285" i="10"/>
  <c r="S285" i="10"/>
  <c r="R285" i="10"/>
  <c r="Q285" i="10"/>
  <c r="P285" i="10"/>
  <c r="U284" i="10"/>
  <c r="S284" i="10"/>
  <c r="R284" i="10"/>
  <c r="Q284" i="10"/>
  <c r="P284" i="10"/>
  <c r="U283" i="10"/>
  <c r="S283" i="10"/>
  <c r="R283" i="10"/>
  <c r="Q283" i="10"/>
  <c r="P283" i="10"/>
  <c r="U282" i="10"/>
  <c r="S282" i="10"/>
  <c r="R282" i="10"/>
  <c r="Q282" i="10"/>
  <c r="P282" i="10"/>
  <c r="U281" i="10"/>
  <c r="S281" i="10"/>
  <c r="R281" i="10"/>
  <c r="Q281" i="10"/>
  <c r="P281" i="10"/>
  <c r="U280" i="10"/>
  <c r="S280" i="10"/>
  <c r="R280" i="10"/>
  <c r="Q280" i="10"/>
  <c r="P280" i="10"/>
  <c r="U279" i="10"/>
  <c r="S279" i="10"/>
  <c r="R279" i="10"/>
  <c r="Q279" i="10"/>
  <c r="P279" i="10"/>
  <c r="U278" i="10"/>
  <c r="S278" i="10"/>
  <c r="R278" i="10"/>
  <c r="Q278" i="10"/>
  <c r="P278" i="10"/>
  <c r="U277" i="10"/>
  <c r="S277" i="10"/>
  <c r="R277" i="10"/>
  <c r="Q277" i="10"/>
  <c r="P277" i="10"/>
  <c r="U276" i="10"/>
  <c r="S276" i="10"/>
  <c r="R276" i="10"/>
  <c r="Q276" i="10"/>
  <c r="P276" i="10"/>
  <c r="U275" i="10"/>
  <c r="S275" i="10"/>
  <c r="R275" i="10"/>
  <c r="Q275" i="10"/>
  <c r="P275" i="10"/>
  <c r="U274" i="10"/>
  <c r="S274" i="10"/>
  <c r="R274" i="10"/>
  <c r="Q274" i="10"/>
  <c r="P274" i="10"/>
  <c r="U273" i="10"/>
  <c r="S273" i="10"/>
  <c r="R273" i="10"/>
  <c r="Q273" i="10"/>
  <c r="P273" i="10"/>
  <c r="U272" i="10"/>
  <c r="S272" i="10"/>
  <c r="R272" i="10"/>
  <c r="Q272" i="10"/>
  <c r="P272" i="10"/>
  <c r="U271" i="10"/>
  <c r="S271" i="10"/>
  <c r="R271" i="10"/>
  <c r="Q271" i="10"/>
  <c r="P271" i="10"/>
  <c r="U270" i="10"/>
  <c r="S270" i="10"/>
  <c r="R270" i="10"/>
  <c r="Q270" i="10"/>
  <c r="P270" i="10"/>
  <c r="U269" i="10"/>
  <c r="S269" i="10"/>
  <c r="R269" i="10"/>
  <c r="Q269" i="10"/>
  <c r="P269" i="10"/>
  <c r="U268" i="10"/>
  <c r="S268" i="10"/>
  <c r="R268" i="10"/>
  <c r="Q268" i="10"/>
  <c r="P268" i="10"/>
  <c r="U267" i="10"/>
  <c r="S267" i="10"/>
  <c r="R267" i="10"/>
  <c r="Q267" i="10"/>
  <c r="P267" i="10"/>
  <c r="U266" i="10"/>
  <c r="S266" i="10"/>
  <c r="R266" i="10"/>
  <c r="Q266" i="10"/>
  <c r="P266" i="10"/>
  <c r="U265" i="10"/>
  <c r="S265" i="10"/>
  <c r="R265" i="10"/>
  <c r="Q265" i="10"/>
  <c r="P265" i="10"/>
  <c r="U264" i="10"/>
  <c r="S264" i="10"/>
  <c r="R264" i="10"/>
  <c r="Q264" i="10"/>
  <c r="P264" i="10"/>
  <c r="U263" i="10"/>
  <c r="S263" i="10"/>
  <c r="R263" i="10"/>
  <c r="Q263" i="10"/>
  <c r="P263" i="10"/>
  <c r="U262" i="10"/>
  <c r="S262" i="10"/>
  <c r="R262" i="10"/>
  <c r="Q262" i="10"/>
  <c r="P262" i="10"/>
  <c r="U261" i="10"/>
  <c r="S261" i="10"/>
  <c r="R261" i="10"/>
  <c r="Q261" i="10"/>
  <c r="P261" i="10"/>
  <c r="U260" i="10"/>
  <c r="S260" i="10"/>
  <c r="R260" i="10"/>
  <c r="Q260" i="10"/>
  <c r="P260" i="10"/>
  <c r="U259" i="10"/>
  <c r="S259" i="10"/>
  <c r="R259" i="10"/>
  <c r="Q259" i="10"/>
  <c r="P259" i="10"/>
  <c r="U258" i="10"/>
  <c r="S258" i="10"/>
  <c r="R258" i="10"/>
  <c r="Q258" i="10"/>
  <c r="P258" i="10"/>
  <c r="U257" i="10"/>
  <c r="S257" i="10"/>
  <c r="R257" i="10"/>
  <c r="Q257" i="10"/>
  <c r="P257" i="10"/>
  <c r="U256" i="10"/>
  <c r="S256" i="10"/>
  <c r="R256" i="10"/>
  <c r="Q256" i="10"/>
  <c r="P256" i="10"/>
  <c r="U255" i="10"/>
  <c r="S255" i="10"/>
  <c r="R255" i="10"/>
  <c r="Q255" i="10"/>
  <c r="P255" i="10"/>
  <c r="U254" i="10"/>
  <c r="S254" i="10"/>
  <c r="R254" i="10"/>
  <c r="Q254" i="10"/>
  <c r="P254" i="10"/>
  <c r="U253" i="10"/>
  <c r="S253" i="10"/>
  <c r="R253" i="10"/>
  <c r="Q253" i="10"/>
  <c r="P253" i="10"/>
  <c r="D253" i="10"/>
  <c r="U252" i="10"/>
  <c r="S252" i="10"/>
  <c r="R252" i="10"/>
  <c r="Q252" i="10"/>
  <c r="P252" i="10"/>
  <c r="U251" i="10"/>
  <c r="S251" i="10"/>
  <c r="R251" i="10"/>
  <c r="Q251" i="10"/>
  <c r="P251" i="10"/>
  <c r="U250" i="10"/>
  <c r="S250" i="10"/>
  <c r="R250" i="10"/>
  <c r="Q250" i="10"/>
  <c r="P250" i="10"/>
  <c r="D250" i="10"/>
  <c r="U249" i="10"/>
  <c r="S249" i="10"/>
  <c r="R249" i="10"/>
  <c r="Q249" i="10"/>
  <c r="P249" i="10"/>
  <c r="U248" i="10"/>
  <c r="S248" i="10"/>
  <c r="R248" i="10"/>
  <c r="Q248" i="10"/>
  <c r="P248" i="10"/>
  <c r="U247" i="10"/>
  <c r="S247" i="10"/>
  <c r="R247" i="10"/>
  <c r="Q247" i="10"/>
  <c r="P247" i="10"/>
  <c r="U246" i="10"/>
  <c r="S246" i="10"/>
  <c r="R246" i="10"/>
  <c r="Q246" i="10"/>
  <c r="P246" i="10"/>
  <c r="U245" i="10"/>
  <c r="S245" i="10"/>
  <c r="R245" i="10"/>
  <c r="Q245" i="10"/>
  <c r="P245" i="10"/>
  <c r="U244" i="10"/>
  <c r="S244" i="10"/>
  <c r="R244" i="10"/>
  <c r="Q244" i="10"/>
  <c r="P244" i="10"/>
  <c r="U243" i="10"/>
  <c r="S243" i="10"/>
  <c r="R243" i="10"/>
  <c r="Q243" i="10"/>
  <c r="P243" i="10"/>
  <c r="U242" i="10"/>
  <c r="S242" i="10"/>
  <c r="R242" i="10"/>
  <c r="Q242" i="10"/>
  <c r="P242" i="10"/>
  <c r="U241" i="10"/>
  <c r="S241" i="10"/>
  <c r="R241" i="10"/>
  <c r="Q241" i="10"/>
  <c r="P241" i="10"/>
  <c r="U240" i="10"/>
  <c r="S240" i="10"/>
  <c r="R240" i="10"/>
  <c r="Q240" i="10"/>
  <c r="P240" i="10"/>
  <c r="U239" i="10"/>
  <c r="S239" i="10"/>
  <c r="R239" i="10"/>
  <c r="Q239" i="10"/>
  <c r="P239" i="10"/>
  <c r="U238" i="10"/>
  <c r="S238" i="10"/>
  <c r="R238" i="10"/>
  <c r="Q238" i="10"/>
  <c r="P238" i="10"/>
  <c r="U237" i="10"/>
  <c r="S237" i="10"/>
  <c r="R237" i="10"/>
  <c r="Q237" i="10"/>
  <c r="P237" i="10"/>
  <c r="U236" i="10"/>
  <c r="S236" i="10"/>
  <c r="R236" i="10"/>
  <c r="Q236" i="10"/>
  <c r="P236" i="10"/>
  <c r="U235" i="10"/>
  <c r="S235" i="10"/>
  <c r="R235" i="10"/>
  <c r="Q235" i="10"/>
  <c r="P235" i="10"/>
  <c r="U234" i="10"/>
  <c r="S234" i="10"/>
  <c r="R234" i="10"/>
  <c r="Q234" i="10"/>
  <c r="P234" i="10"/>
  <c r="U233" i="10"/>
  <c r="S233" i="10"/>
  <c r="R233" i="10"/>
  <c r="Q233" i="10"/>
  <c r="P233" i="10"/>
  <c r="U232" i="10"/>
  <c r="S232" i="10"/>
  <c r="R232" i="10"/>
  <c r="Q232" i="10"/>
  <c r="P232" i="10"/>
  <c r="U231" i="10"/>
  <c r="S231" i="10"/>
  <c r="R231" i="10"/>
  <c r="Q231" i="10"/>
  <c r="P231" i="10"/>
  <c r="U230" i="10"/>
  <c r="S230" i="10"/>
  <c r="R230" i="10"/>
  <c r="Q230" i="10"/>
  <c r="P230" i="10"/>
  <c r="U229" i="10"/>
  <c r="S229" i="10"/>
  <c r="R229" i="10"/>
  <c r="Q229" i="10"/>
  <c r="P229" i="10"/>
  <c r="U228" i="10"/>
  <c r="S228" i="10"/>
  <c r="R228" i="10"/>
  <c r="Q228" i="10"/>
  <c r="P228" i="10"/>
  <c r="U227" i="10"/>
  <c r="S227" i="10"/>
  <c r="R227" i="10"/>
  <c r="Q227" i="10"/>
  <c r="P227" i="10"/>
  <c r="U226" i="10"/>
  <c r="S226" i="10"/>
  <c r="R226" i="10"/>
  <c r="Q226" i="10"/>
  <c r="P226" i="10"/>
  <c r="U225" i="10"/>
  <c r="S225" i="10"/>
  <c r="R225" i="10"/>
  <c r="Q225" i="10"/>
  <c r="P225" i="10"/>
  <c r="U224" i="10"/>
  <c r="S224" i="10"/>
  <c r="R224" i="10"/>
  <c r="Q224" i="10"/>
  <c r="P224" i="10"/>
  <c r="U223" i="10"/>
  <c r="S223" i="10"/>
  <c r="R223" i="10"/>
  <c r="Q223" i="10"/>
  <c r="P223" i="10"/>
  <c r="U222" i="10"/>
  <c r="S222" i="10"/>
  <c r="R222" i="10"/>
  <c r="Q222" i="10"/>
  <c r="P222" i="10"/>
  <c r="U221" i="10"/>
  <c r="S221" i="10"/>
  <c r="R221" i="10"/>
  <c r="Q221" i="10"/>
  <c r="P221" i="10"/>
  <c r="U220" i="10"/>
  <c r="S220" i="10"/>
  <c r="R220" i="10"/>
  <c r="Q220" i="10"/>
  <c r="P220" i="10"/>
  <c r="U219" i="10"/>
  <c r="S219" i="10"/>
  <c r="R219" i="10"/>
  <c r="Q219" i="10"/>
  <c r="P219" i="10"/>
  <c r="U218" i="10"/>
  <c r="S218" i="10"/>
  <c r="R218" i="10"/>
  <c r="Q218" i="10"/>
  <c r="P218" i="10"/>
  <c r="U217" i="10"/>
  <c r="S217" i="10"/>
  <c r="R217" i="10"/>
  <c r="Q217" i="10"/>
  <c r="P217" i="10"/>
  <c r="U216" i="10"/>
  <c r="S216" i="10"/>
  <c r="R216" i="10"/>
  <c r="Q216" i="10"/>
  <c r="P216" i="10"/>
  <c r="U215" i="10"/>
  <c r="S215" i="10"/>
  <c r="R215" i="10"/>
  <c r="Q215" i="10"/>
  <c r="P215" i="10"/>
  <c r="U214" i="10"/>
  <c r="S214" i="10"/>
  <c r="R214" i="10"/>
  <c r="Q214" i="10"/>
  <c r="P214" i="10"/>
  <c r="U213" i="10"/>
  <c r="S213" i="10"/>
  <c r="R213" i="10"/>
  <c r="Q213" i="10"/>
  <c r="P213" i="10"/>
  <c r="U212" i="10"/>
  <c r="S212" i="10"/>
  <c r="R212" i="10"/>
  <c r="Q212" i="10"/>
  <c r="P212" i="10"/>
  <c r="U211" i="10"/>
  <c r="S211" i="10"/>
  <c r="R211" i="10"/>
  <c r="Q211" i="10"/>
  <c r="P211" i="10"/>
  <c r="U210" i="10"/>
  <c r="S210" i="10"/>
  <c r="R210" i="10"/>
  <c r="Q210" i="10"/>
  <c r="P210" i="10"/>
  <c r="U209" i="10"/>
  <c r="S209" i="10"/>
  <c r="R209" i="10"/>
  <c r="Q209" i="10"/>
  <c r="P209" i="10"/>
  <c r="U208" i="10"/>
  <c r="S208" i="10"/>
  <c r="R208" i="10"/>
  <c r="Q208" i="10"/>
  <c r="P208" i="10"/>
  <c r="U207" i="10"/>
  <c r="S207" i="10"/>
  <c r="R207" i="10"/>
  <c r="Q207" i="10"/>
  <c r="P207" i="10"/>
  <c r="U206" i="10"/>
  <c r="S206" i="10"/>
  <c r="R206" i="10"/>
  <c r="Q206" i="10"/>
  <c r="P206" i="10"/>
  <c r="U205" i="10"/>
  <c r="S205" i="10"/>
  <c r="R205" i="10"/>
  <c r="Q205" i="10"/>
  <c r="P205" i="10"/>
  <c r="U204" i="10"/>
  <c r="S204" i="10"/>
  <c r="R204" i="10"/>
  <c r="Q204" i="10"/>
  <c r="P204" i="10"/>
  <c r="U203" i="10"/>
  <c r="S203" i="10"/>
  <c r="R203" i="10"/>
  <c r="Q203" i="10"/>
  <c r="P203" i="10"/>
  <c r="U202" i="10"/>
  <c r="S202" i="10"/>
  <c r="R202" i="10"/>
  <c r="Q202" i="10"/>
  <c r="P202" i="10"/>
  <c r="U201" i="10"/>
  <c r="S201" i="10"/>
  <c r="R201" i="10"/>
  <c r="Q201" i="10"/>
  <c r="P201" i="10"/>
  <c r="U200" i="10"/>
  <c r="S200" i="10"/>
  <c r="R200" i="10"/>
  <c r="Q200" i="10"/>
  <c r="P200" i="10"/>
  <c r="U199" i="10"/>
  <c r="S199" i="10"/>
  <c r="R199" i="10"/>
  <c r="Q199" i="10"/>
  <c r="P199" i="10"/>
  <c r="U198" i="10"/>
  <c r="S198" i="10"/>
  <c r="R198" i="10"/>
  <c r="Q198" i="10"/>
  <c r="P198" i="10"/>
  <c r="U197" i="10"/>
  <c r="S197" i="10"/>
  <c r="R197" i="10"/>
  <c r="Q197" i="10"/>
  <c r="P197" i="10"/>
  <c r="U196" i="10"/>
  <c r="S196" i="10"/>
  <c r="R196" i="10"/>
  <c r="Q196" i="10"/>
  <c r="P196" i="10"/>
  <c r="U195" i="10"/>
  <c r="S195" i="10"/>
  <c r="R195" i="10"/>
  <c r="Q195" i="10"/>
  <c r="P195" i="10"/>
  <c r="U194" i="10"/>
  <c r="S194" i="10"/>
  <c r="R194" i="10"/>
  <c r="Q194" i="10"/>
  <c r="P194" i="10"/>
  <c r="U193" i="10"/>
  <c r="S193" i="10"/>
  <c r="R193" i="10"/>
  <c r="Q193" i="10"/>
  <c r="P193" i="10"/>
  <c r="U192" i="10"/>
  <c r="S192" i="10"/>
  <c r="R192" i="10"/>
  <c r="Q192" i="10"/>
  <c r="P192" i="10"/>
  <c r="U191" i="10"/>
  <c r="S191" i="10"/>
  <c r="R191" i="10"/>
  <c r="Q191" i="10"/>
  <c r="P191" i="10"/>
  <c r="U190" i="10"/>
  <c r="S190" i="10"/>
  <c r="R190" i="10"/>
  <c r="Q190" i="10"/>
  <c r="P190" i="10"/>
  <c r="U189" i="10"/>
  <c r="S189" i="10"/>
  <c r="R189" i="10"/>
  <c r="Q189" i="10"/>
  <c r="P189" i="10"/>
  <c r="U188" i="10"/>
  <c r="S188" i="10"/>
  <c r="R188" i="10"/>
  <c r="Q188" i="10"/>
  <c r="P188" i="10"/>
  <c r="U187" i="10"/>
  <c r="S187" i="10"/>
  <c r="R187" i="10"/>
  <c r="Q187" i="10"/>
  <c r="P187" i="10"/>
  <c r="U186" i="10"/>
  <c r="S186" i="10"/>
  <c r="R186" i="10"/>
  <c r="Q186" i="10"/>
  <c r="P186" i="10"/>
  <c r="U185" i="10"/>
  <c r="S185" i="10"/>
  <c r="R185" i="10"/>
  <c r="Q185" i="10"/>
  <c r="P185" i="10"/>
  <c r="U184" i="10"/>
  <c r="S184" i="10"/>
  <c r="R184" i="10"/>
  <c r="Q184" i="10"/>
  <c r="P184" i="10"/>
  <c r="U183" i="10"/>
  <c r="S183" i="10"/>
  <c r="R183" i="10"/>
  <c r="Q183" i="10"/>
  <c r="P183" i="10"/>
  <c r="U182" i="10"/>
  <c r="S182" i="10"/>
  <c r="R182" i="10"/>
  <c r="Q182" i="10"/>
  <c r="P182" i="10"/>
  <c r="U181" i="10"/>
  <c r="S181" i="10"/>
  <c r="R181" i="10"/>
  <c r="Q181" i="10"/>
  <c r="P181" i="10"/>
  <c r="U180" i="10"/>
  <c r="S180" i="10"/>
  <c r="R180" i="10"/>
  <c r="Q180" i="10"/>
  <c r="P180" i="10"/>
  <c r="U179" i="10"/>
  <c r="S179" i="10"/>
  <c r="R179" i="10"/>
  <c r="Q179" i="10"/>
  <c r="P179" i="10"/>
  <c r="U178" i="10"/>
  <c r="S178" i="10"/>
  <c r="R178" i="10"/>
  <c r="Q178" i="10"/>
  <c r="P178" i="10"/>
  <c r="U177" i="10"/>
  <c r="S177" i="10"/>
  <c r="R177" i="10"/>
  <c r="Q177" i="10"/>
  <c r="P177" i="10"/>
  <c r="U176" i="10"/>
  <c r="S176" i="10"/>
  <c r="R176" i="10"/>
  <c r="Q176" i="10"/>
  <c r="P176" i="10"/>
  <c r="U175" i="10"/>
  <c r="S175" i="10"/>
  <c r="R175" i="10"/>
  <c r="Q175" i="10"/>
  <c r="P175" i="10"/>
  <c r="U174" i="10"/>
  <c r="S174" i="10"/>
  <c r="R174" i="10"/>
  <c r="Q174" i="10"/>
  <c r="P174" i="10"/>
  <c r="U173" i="10"/>
  <c r="S173" i="10"/>
  <c r="R173" i="10"/>
  <c r="Q173" i="10"/>
  <c r="P173" i="10"/>
  <c r="U172" i="10"/>
  <c r="S172" i="10"/>
  <c r="R172" i="10"/>
  <c r="Q172" i="10"/>
  <c r="P172" i="10"/>
  <c r="U171" i="10"/>
  <c r="S171" i="10"/>
  <c r="R171" i="10"/>
  <c r="Q171" i="10"/>
  <c r="P171" i="10"/>
  <c r="U170" i="10"/>
  <c r="S170" i="10"/>
  <c r="R170" i="10"/>
  <c r="Q170" i="10"/>
  <c r="P170" i="10"/>
  <c r="U169" i="10"/>
  <c r="S169" i="10"/>
  <c r="R169" i="10"/>
  <c r="Q169" i="10"/>
  <c r="P169" i="10"/>
  <c r="U168" i="10"/>
  <c r="S168" i="10"/>
  <c r="R168" i="10"/>
  <c r="Q168" i="10"/>
  <c r="P168" i="10"/>
  <c r="U167" i="10"/>
  <c r="S167" i="10"/>
  <c r="R167" i="10"/>
  <c r="Q167" i="10"/>
  <c r="P167" i="10"/>
  <c r="U166" i="10"/>
  <c r="S166" i="10"/>
  <c r="R166" i="10"/>
  <c r="Q166" i="10"/>
  <c r="P166" i="10"/>
  <c r="U165" i="10"/>
  <c r="S165" i="10"/>
  <c r="R165" i="10"/>
  <c r="Q165" i="10"/>
  <c r="P165" i="10"/>
  <c r="U164" i="10"/>
  <c r="S164" i="10"/>
  <c r="R164" i="10"/>
  <c r="Q164" i="10"/>
  <c r="P164" i="10"/>
  <c r="U163" i="10"/>
  <c r="S163" i="10"/>
  <c r="R163" i="10"/>
  <c r="Q163" i="10"/>
  <c r="P163" i="10"/>
  <c r="U162" i="10"/>
  <c r="S162" i="10"/>
  <c r="R162" i="10"/>
  <c r="Q162" i="10"/>
  <c r="P162" i="10"/>
  <c r="U161" i="10"/>
  <c r="S161" i="10"/>
  <c r="R161" i="10"/>
  <c r="Q161" i="10"/>
  <c r="P161" i="10"/>
  <c r="U160" i="10"/>
  <c r="S160" i="10"/>
  <c r="R160" i="10"/>
  <c r="Q160" i="10"/>
  <c r="P160" i="10"/>
  <c r="U159" i="10"/>
  <c r="S159" i="10"/>
  <c r="R159" i="10"/>
  <c r="Q159" i="10"/>
  <c r="P159" i="10"/>
  <c r="U158" i="10"/>
  <c r="S158" i="10"/>
  <c r="R158" i="10"/>
  <c r="Q158" i="10"/>
  <c r="P158" i="10"/>
  <c r="U157" i="10"/>
  <c r="S157" i="10"/>
  <c r="R157" i="10"/>
  <c r="Q157" i="10"/>
  <c r="P157" i="10"/>
  <c r="U156" i="10"/>
  <c r="S156" i="10"/>
  <c r="R156" i="10"/>
  <c r="Q156" i="10"/>
  <c r="P156" i="10"/>
  <c r="U155" i="10"/>
  <c r="S155" i="10"/>
  <c r="R155" i="10"/>
  <c r="Q155" i="10"/>
  <c r="P155" i="10"/>
  <c r="U154" i="10"/>
  <c r="S154" i="10"/>
  <c r="R154" i="10"/>
  <c r="Q154" i="10"/>
  <c r="P154" i="10"/>
  <c r="U153" i="10"/>
  <c r="S153" i="10"/>
  <c r="R153" i="10"/>
  <c r="Q153" i="10"/>
  <c r="P153" i="10"/>
  <c r="U152" i="10"/>
  <c r="S152" i="10"/>
  <c r="R152" i="10"/>
  <c r="Q152" i="10"/>
  <c r="P152" i="10"/>
  <c r="U151" i="10"/>
  <c r="S151" i="10"/>
  <c r="R151" i="10"/>
  <c r="Q151" i="10"/>
  <c r="P151" i="10"/>
  <c r="U150" i="10"/>
  <c r="S150" i="10"/>
  <c r="R150" i="10"/>
  <c r="Q150" i="10"/>
  <c r="P150" i="10"/>
  <c r="U149" i="10"/>
  <c r="S149" i="10"/>
  <c r="R149" i="10"/>
  <c r="Q149" i="10"/>
  <c r="P149" i="10"/>
  <c r="U148" i="10"/>
  <c r="S148" i="10"/>
  <c r="R148" i="10"/>
  <c r="Q148" i="10"/>
  <c r="P148" i="10"/>
  <c r="U147" i="10"/>
  <c r="S147" i="10"/>
  <c r="R147" i="10"/>
  <c r="Q147" i="10"/>
  <c r="P147" i="10"/>
  <c r="U146" i="10"/>
  <c r="S146" i="10"/>
  <c r="R146" i="10"/>
  <c r="Q146" i="10"/>
  <c r="P146" i="10"/>
  <c r="U145" i="10"/>
  <c r="S145" i="10"/>
  <c r="R145" i="10"/>
  <c r="Q145" i="10"/>
  <c r="P145" i="10"/>
  <c r="U144" i="10"/>
  <c r="S144" i="10"/>
  <c r="R144" i="10"/>
  <c r="Q144" i="10"/>
  <c r="P144" i="10"/>
  <c r="U143" i="10"/>
  <c r="S143" i="10"/>
  <c r="R143" i="10"/>
  <c r="Q143" i="10"/>
  <c r="P143" i="10"/>
  <c r="U142" i="10"/>
  <c r="S142" i="10"/>
  <c r="R142" i="10"/>
  <c r="Q142" i="10"/>
  <c r="P142" i="10"/>
  <c r="U141" i="10"/>
  <c r="S141" i="10"/>
  <c r="R141" i="10"/>
  <c r="Q141" i="10"/>
  <c r="P141" i="10"/>
  <c r="U140" i="10"/>
  <c r="S140" i="10"/>
  <c r="R140" i="10"/>
  <c r="Q140" i="10"/>
  <c r="P140" i="10"/>
  <c r="U139" i="10"/>
  <c r="S139" i="10"/>
  <c r="R139" i="10"/>
  <c r="Q139" i="10"/>
  <c r="P139" i="10"/>
  <c r="U138" i="10"/>
  <c r="S138" i="10"/>
  <c r="R138" i="10"/>
  <c r="Q138" i="10"/>
  <c r="P138" i="10"/>
  <c r="U137" i="10"/>
  <c r="S137" i="10"/>
  <c r="R137" i="10"/>
  <c r="Q137" i="10"/>
  <c r="P137" i="10"/>
  <c r="U136" i="10"/>
  <c r="S136" i="10"/>
  <c r="R136" i="10"/>
  <c r="Q136" i="10"/>
  <c r="P136" i="10"/>
  <c r="U135" i="10"/>
  <c r="S135" i="10"/>
  <c r="R135" i="10"/>
  <c r="Q135" i="10"/>
  <c r="P135" i="10"/>
  <c r="U134" i="10"/>
  <c r="S134" i="10"/>
  <c r="R134" i="10"/>
  <c r="Q134" i="10"/>
  <c r="P134" i="10"/>
  <c r="U133" i="10"/>
  <c r="S133" i="10"/>
  <c r="R133" i="10"/>
  <c r="Q133" i="10"/>
  <c r="P133" i="10"/>
  <c r="U132" i="10"/>
  <c r="S132" i="10"/>
  <c r="R132" i="10"/>
  <c r="Q132" i="10"/>
  <c r="P132" i="10"/>
  <c r="U131" i="10"/>
  <c r="S131" i="10"/>
  <c r="R131" i="10"/>
  <c r="Q131" i="10"/>
  <c r="P131" i="10"/>
  <c r="U130" i="10"/>
  <c r="S130" i="10"/>
  <c r="R130" i="10"/>
  <c r="Q130" i="10"/>
  <c r="P130" i="10"/>
  <c r="U129" i="10"/>
  <c r="S129" i="10"/>
  <c r="R129" i="10"/>
  <c r="Q129" i="10"/>
  <c r="P129" i="10"/>
  <c r="U128" i="10"/>
  <c r="S128" i="10"/>
  <c r="R128" i="10"/>
  <c r="Q128" i="10"/>
  <c r="P128" i="10"/>
  <c r="U127" i="10"/>
  <c r="S127" i="10"/>
  <c r="R127" i="10"/>
  <c r="Q127" i="10"/>
  <c r="P127" i="10"/>
  <c r="U126" i="10"/>
  <c r="S126" i="10"/>
  <c r="R126" i="10"/>
  <c r="Q126" i="10"/>
  <c r="P126" i="10"/>
  <c r="U125" i="10"/>
  <c r="S125" i="10"/>
  <c r="R125" i="10"/>
  <c r="Q125" i="10"/>
  <c r="P125" i="10"/>
  <c r="U124" i="10"/>
  <c r="S124" i="10"/>
  <c r="R124" i="10"/>
  <c r="Q124" i="10"/>
  <c r="P124" i="10"/>
  <c r="U123" i="10"/>
  <c r="S123" i="10"/>
  <c r="R123" i="10"/>
  <c r="Q123" i="10"/>
  <c r="P123" i="10"/>
  <c r="U122" i="10"/>
  <c r="S122" i="10"/>
  <c r="R122" i="10"/>
  <c r="Q122" i="10"/>
  <c r="P122" i="10"/>
  <c r="U121" i="10"/>
  <c r="S121" i="10"/>
  <c r="R121" i="10"/>
  <c r="Q121" i="10"/>
  <c r="P121" i="10"/>
  <c r="U120" i="10"/>
  <c r="S120" i="10"/>
  <c r="R120" i="10"/>
  <c r="Q120" i="10"/>
  <c r="P120" i="10"/>
  <c r="U119" i="10"/>
  <c r="S119" i="10"/>
  <c r="R119" i="10"/>
  <c r="Q119" i="10"/>
  <c r="P119" i="10"/>
  <c r="U118" i="10"/>
  <c r="S118" i="10"/>
  <c r="R118" i="10"/>
  <c r="Q118" i="10"/>
  <c r="P118" i="10"/>
  <c r="U117" i="10"/>
  <c r="S117" i="10"/>
  <c r="R117" i="10"/>
  <c r="Q117" i="10"/>
  <c r="P117" i="10"/>
  <c r="U116" i="10"/>
  <c r="S116" i="10"/>
  <c r="R116" i="10"/>
  <c r="Q116" i="10"/>
  <c r="P116" i="10"/>
  <c r="U115" i="10"/>
  <c r="S115" i="10"/>
  <c r="R115" i="10"/>
  <c r="Q115" i="10"/>
  <c r="P115" i="10"/>
  <c r="U114" i="10"/>
  <c r="S114" i="10"/>
  <c r="R114" i="10"/>
  <c r="Q114" i="10"/>
  <c r="P114" i="10"/>
  <c r="U113" i="10"/>
  <c r="S113" i="10"/>
  <c r="R113" i="10"/>
  <c r="Q113" i="10"/>
  <c r="P113" i="10"/>
  <c r="U112" i="10"/>
  <c r="S112" i="10"/>
  <c r="R112" i="10"/>
  <c r="Q112" i="10"/>
  <c r="P112" i="10"/>
  <c r="U111" i="10"/>
  <c r="S111" i="10"/>
  <c r="R111" i="10"/>
  <c r="Q111" i="10"/>
  <c r="P111" i="10"/>
  <c r="U110" i="10"/>
  <c r="S110" i="10"/>
  <c r="R110" i="10"/>
  <c r="Q110" i="10"/>
  <c r="P110" i="10"/>
  <c r="U109" i="10"/>
  <c r="S109" i="10"/>
  <c r="R109" i="10"/>
  <c r="Q109" i="10"/>
  <c r="P109" i="10"/>
  <c r="U108" i="10"/>
  <c r="S108" i="10"/>
  <c r="R108" i="10"/>
  <c r="Q108" i="10"/>
  <c r="P108" i="10"/>
  <c r="U107" i="10"/>
  <c r="S107" i="10"/>
  <c r="R107" i="10"/>
  <c r="Q107" i="10"/>
  <c r="P107" i="10"/>
  <c r="U106" i="10"/>
  <c r="S106" i="10"/>
  <c r="R106" i="10"/>
  <c r="Q106" i="10"/>
  <c r="P106" i="10"/>
  <c r="U105" i="10"/>
  <c r="S105" i="10"/>
  <c r="R105" i="10"/>
  <c r="Q105" i="10"/>
  <c r="P105" i="10"/>
  <c r="U104" i="10"/>
  <c r="S104" i="10"/>
  <c r="R104" i="10"/>
  <c r="Q104" i="10"/>
  <c r="P104" i="10"/>
  <c r="U103" i="10"/>
  <c r="S103" i="10"/>
  <c r="R103" i="10"/>
  <c r="Q103" i="10"/>
  <c r="P103" i="10"/>
  <c r="U102" i="10"/>
  <c r="S102" i="10"/>
  <c r="R102" i="10"/>
  <c r="Q102" i="10"/>
  <c r="P102" i="10"/>
  <c r="U101" i="10"/>
  <c r="S101" i="10"/>
  <c r="R101" i="10"/>
  <c r="Q101" i="10"/>
  <c r="P101" i="10"/>
  <c r="U100" i="10"/>
  <c r="S100" i="10"/>
  <c r="R100" i="10"/>
  <c r="Q100" i="10"/>
  <c r="P100" i="10"/>
  <c r="U99" i="10"/>
  <c r="S99" i="10"/>
  <c r="R99" i="10"/>
  <c r="Q99" i="10"/>
  <c r="P99" i="10"/>
  <c r="U98" i="10"/>
  <c r="S98" i="10"/>
  <c r="R98" i="10"/>
  <c r="Q98" i="10"/>
  <c r="P98" i="10"/>
  <c r="U97" i="10"/>
  <c r="S97" i="10"/>
  <c r="R97" i="10"/>
  <c r="Q97" i="10"/>
  <c r="P97" i="10"/>
  <c r="U96" i="10"/>
  <c r="S96" i="10"/>
  <c r="R96" i="10"/>
  <c r="Q96" i="10"/>
  <c r="P96" i="10"/>
  <c r="U95" i="10"/>
  <c r="S95" i="10"/>
  <c r="R95" i="10"/>
  <c r="Q95" i="10"/>
  <c r="P95" i="10"/>
  <c r="U94" i="10"/>
  <c r="S94" i="10"/>
  <c r="R94" i="10"/>
  <c r="Q94" i="10"/>
  <c r="P94" i="10"/>
  <c r="U93" i="10"/>
  <c r="S93" i="10"/>
  <c r="R93" i="10"/>
  <c r="Q93" i="10"/>
  <c r="P93" i="10"/>
  <c r="U92" i="10"/>
  <c r="S92" i="10"/>
  <c r="R92" i="10"/>
  <c r="Q92" i="10"/>
  <c r="P92" i="10"/>
  <c r="U91" i="10"/>
  <c r="S91" i="10"/>
  <c r="R91" i="10"/>
  <c r="Q91" i="10"/>
  <c r="P91" i="10"/>
  <c r="U90" i="10"/>
  <c r="S90" i="10"/>
  <c r="R90" i="10"/>
  <c r="Q90" i="10"/>
  <c r="P90" i="10"/>
  <c r="U89" i="10"/>
  <c r="S89" i="10"/>
  <c r="R89" i="10"/>
  <c r="Q89" i="10"/>
  <c r="P89" i="10"/>
  <c r="U88" i="10"/>
  <c r="S88" i="10"/>
  <c r="R88" i="10"/>
  <c r="Q88" i="10"/>
  <c r="P88" i="10"/>
  <c r="U87" i="10"/>
  <c r="S87" i="10"/>
  <c r="R87" i="10"/>
  <c r="Q87" i="10"/>
  <c r="P87" i="10"/>
  <c r="U86" i="10"/>
  <c r="S86" i="10"/>
  <c r="R86" i="10"/>
  <c r="Q86" i="10"/>
  <c r="P86" i="10"/>
  <c r="U85" i="10"/>
  <c r="S85" i="10"/>
  <c r="R85" i="10"/>
  <c r="Q85" i="10"/>
  <c r="P85" i="10"/>
  <c r="U84" i="10"/>
  <c r="S84" i="10"/>
  <c r="R84" i="10"/>
  <c r="Q84" i="10"/>
  <c r="P84" i="10"/>
  <c r="U83" i="10"/>
  <c r="S83" i="10"/>
  <c r="R83" i="10"/>
  <c r="Q83" i="10"/>
  <c r="P83" i="10"/>
  <c r="U82" i="10"/>
  <c r="S82" i="10"/>
  <c r="R82" i="10"/>
  <c r="Q82" i="10"/>
  <c r="P82" i="10"/>
  <c r="U81" i="10"/>
  <c r="S81" i="10"/>
  <c r="R81" i="10"/>
  <c r="Q81" i="10"/>
  <c r="P81" i="10"/>
  <c r="U80" i="10"/>
  <c r="S80" i="10"/>
  <c r="R80" i="10"/>
  <c r="Q80" i="10"/>
  <c r="P80" i="10"/>
  <c r="U79" i="10"/>
  <c r="S79" i="10"/>
  <c r="R79" i="10"/>
  <c r="Q79" i="10"/>
  <c r="P79" i="10"/>
  <c r="U78" i="10"/>
  <c r="S78" i="10"/>
  <c r="R78" i="10"/>
  <c r="Q78" i="10"/>
  <c r="P78" i="10"/>
  <c r="U77" i="10"/>
  <c r="S77" i="10"/>
  <c r="R77" i="10"/>
  <c r="Q77" i="10"/>
  <c r="P77" i="10"/>
  <c r="U76" i="10"/>
  <c r="S76" i="10"/>
  <c r="R76" i="10"/>
  <c r="Q76" i="10"/>
  <c r="P76" i="10"/>
  <c r="U75" i="10"/>
  <c r="S75" i="10"/>
  <c r="R75" i="10"/>
  <c r="Q75" i="10"/>
  <c r="P75" i="10"/>
  <c r="U74" i="10"/>
  <c r="S74" i="10"/>
  <c r="R74" i="10"/>
  <c r="Q74" i="10"/>
  <c r="P74" i="10"/>
  <c r="U73" i="10"/>
  <c r="S73" i="10"/>
  <c r="R73" i="10"/>
  <c r="Q73" i="10"/>
  <c r="P73" i="10"/>
  <c r="U72" i="10"/>
  <c r="S72" i="10"/>
  <c r="R72" i="10"/>
  <c r="Q72" i="10"/>
  <c r="P72" i="10"/>
  <c r="U71" i="10"/>
  <c r="S71" i="10"/>
  <c r="R71" i="10"/>
  <c r="Q71" i="10"/>
  <c r="P71" i="10"/>
  <c r="U70" i="10"/>
  <c r="S70" i="10"/>
  <c r="R70" i="10"/>
  <c r="Q70" i="10"/>
  <c r="P70" i="10"/>
  <c r="U69" i="10"/>
  <c r="S69" i="10"/>
  <c r="R69" i="10"/>
  <c r="Q69" i="10"/>
  <c r="P69" i="10"/>
  <c r="U68" i="10"/>
  <c r="S68" i="10"/>
  <c r="R68" i="10"/>
  <c r="Q68" i="10"/>
  <c r="P68" i="10"/>
  <c r="U67" i="10"/>
  <c r="Q67" i="10"/>
  <c r="P67" i="10"/>
  <c r="U66" i="10"/>
  <c r="Q66" i="10"/>
  <c r="P66" i="10"/>
  <c r="U65" i="10"/>
  <c r="Q65" i="10"/>
  <c r="P65" i="10"/>
  <c r="U64" i="10"/>
  <c r="Q64" i="10"/>
  <c r="P64" i="10"/>
  <c r="U63" i="10"/>
  <c r="Q63" i="10"/>
  <c r="P63" i="10"/>
  <c r="U62" i="10"/>
  <c r="Q62" i="10"/>
  <c r="P62" i="10"/>
  <c r="U61" i="10"/>
  <c r="Q61" i="10"/>
  <c r="P61" i="10"/>
  <c r="U60" i="10"/>
  <c r="Q60" i="10"/>
  <c r="P60" i="10"/>
  <c r="U59" i="10"/>
  <c r="Q59" i="10"/>
  <c r="P59" i="10"/>
  <c r="U58" i="10"/>
  <c r="Q58" i="10"/>
  <c r="P58" i="10"/>
  <c r="U57" i="10"/>
  <c r="Q57" i="10"/>
  <c r="P57" i="10"/>
  <c r="U56" i="10"/>
  <c r="Q56" i="10"/>
  <c r="P56" i="10"/>
  <c r="U55" i="10"/>
  <c r="Q55" i="10"/>
  <c r="P55" i="10"/>
  <c r="U54" i="10"/>
  <c r="Q54" i="10"/>
  <c r="P54" i="10"/>
  <c r="U53" i="10"/>
  <c r="Q53" i="10"/>
  <c r="P53" i="10"/>
  <c r="U52" i="10"/>
  <c r="Q52" i="10"/>
  <c r="P52" i="10"/>
  <c r="U51" i="10"/>
  <c r="Q51" i="10"/>
  <c r="P51" i="10"/>
  <c r="U50" i="10"/>
  <c r="Q50" i="10"/>
  <c r="P50" i="10"/>
  <c r="U49" i="10"/>
  <c r="Q49" i="10"/>
  <c r="P49" i="10"/>
  <c r="U48" i="10"/>
  <c r="Q48" i="10"/>
  <c r="P48" i="10"/>
  <c r="U47" i="10"/>
  <c r="Q47" i="10"/>
  <c r="P47" i="10"/>
  <c r="U46" i="10"/>
  <c r="Q46" i="10"/>
  <c r="P46" i="10"/>
  <c r="U45" i="10"/>
  <c r="Q45" i="10"/>
  <c r="P45" i="10"/>
  <c r="U44" i="10"/>
  <c r="Q44" i="10"/>
  <c r="P44" i="10"/>
  <c r="U43" i="10"/>
  <c r="Q43" i="10"/>
  <c r="P43" i="10"/>
  <c r="U42" i="10"/>
  <c r="Q42" i="10"/>
  <c r="P42" i="10"/>
  <c r="U41" i="10"/>
  <c r="Q41" i="10"/>
  <c r="P41" i="10"/>
  <c r="U40" i="10"/>
  <c r="Q40" i="10"/>
  <c r="P40" i="10"/>
  <c r="U39" i="10"/>
  <c r="Q39" i="10"/>
  <c r="P39" i="10"/>
  <c r="U38" i="10"/>
  <c r="Q38" i="10"/>
  <c r="P38" i="10"/>
  <c r="U37" i="10"/>
  <c r="Q37" i="10"/>
  <c r="P37" i="10"/>
  <c r="U36" i="10"/>
  <c r="Q36" i="10"/>
  <c r="P36" i="10"/>
  <c r="U35" i="10"/>
  <c r="Q35" i="10"/>
  <c r="P35" i="10"/>
  <c r="U34" i="10"/>
  <c r="Q34" i="10"/>
  <c r="P34" i="10"/>
  <c r="U33" i="10"/>
  <c r="Q33" i="10"/>
  <c r="P33" i="10"/>
  <c r="U32" i="10"/>
  <c r="Q32" i="10"/>
  <c r="P32" i="10"/>
  <c r="U31" i="10"/>
  <c r="Q31" i="10"/>
  <c r="P31" i="10"/>
  <c r="U30" i="10"/>
  <c r="Q30" i="10"/>
  <c r="P30" i="10"/>
  <c r="U29" i="10"/>
  <c r="Q29" i="10"/>
  <c r="P29" i="10"/>
  <c r="U28" i="10"/>
  <c r="Q28" i="10"/>
  <c r="P28" i="10"/>
  <c r="U27" i="10"/>
  <c r="Q27" i="10"/>
  <c r="P27" i="10"/>
  <c r="U26" i="10"/>
  <c r="Q26" i="10"/>
  <c r="P26" i="10"/>
  <c r="U25" i="10"/>
  <c r="Q25" i="10"/>
  <c r="P25" i="10"/>
  <c r="U24" i="10"/>
  <c r="Q24" i="10"/>
  <c r="P24" i="10"/>
  <c r="U23" i="10"/>
  <c r="Q23" i="10"/>
  <c r="P23" i="10"/>
  <c r="U22" i="10"/>
  <c r="Q22" i="10"/>
  <c r="P22" i="10"/>
  <c r="U21" i="10"/>
  <c r="Q21" i="10"/>
  <c r="P21" i="10"/>
  <c r="U20" i="10"/>
  <c r="Q20" i="10"/>
  <c r="P20" i="10"/>
  <c r="U19" i="10"/>
  <c r="Q19" i="10"/>
  <c r="P19" i="10"/>
  <c r="U18" i="10"/>
  <c r="Q18" i="10"/>
  <c r="P18" i="10"/>
  <c r="U17" i="10"/>
  <c r="Q17" i="10"/>
  <c r="P17" i="10"/>
  <c r="U16" i="10"/>
  <c r="Q16" i="10"/>
  <c r="P16" i="10"/>
  <c r="U15" i="10"/>
  <c r="Q15" i="10"/>
  <c r="P15" i="10"/>
  <c r="U14" i="10"/>
  <c r="Q14" i="10"/>
  <c r="P14" i="10"/>
  <c r="U13" i="10"/>
  <c r="Q13" i="10"/>
  <c r="P13" i="10"/>
  <c r="U12" i="10"/>
  <c r="Q12" i="10"/>
  <c r="P12" i="10"/>
  <c r="U11" i="10"/>
  <c r="Q11" i="10"/>
  <c r="P11" i="10"/>
  <c r="U10" i="10"/>
  <c r="Q10" i="10"/>
  <c r="P10" i="10"/>
  <c r="U9" i="10"/>
  <c r="Q9" i="10"/>
  <c r="P9" i="10"/>
  <c r="U8" i="10"/>
  <c r="Q8" i="10"/>
  <c r="P8" i="10"/>
  <c r="U7" i="10"/>
  <c r="Q7" i="10"/>
  <c r="P7" i="10"/>
  <c r="U6" i="10"/>
  <c r="Q6" i="10"/>
  <c r="P6" i="10"/>
  <c r="U5" i="10"/>
  <c r="Q5" i="10"/>
  <c r="P5" i="10"/>
  <c r="U4" i="10"/>
  <c r="Q4" i="10"/>
  <c r="P4" i="10"/>
  <c r="U3" i="10"/>
  <c r="Q3" i="10"/>
  <c r="P3" i="10"/>
  <c r="U2" i="10"/>
  <c r="Q2" i="10"/>
  <c r="P2" i="10"/>
  <c r="D2599" i="4" l="1"/>
  <c r="F2599" i="4"/>
  <c r="D2016" i="4"/>
  <c r="D2019" i="4"/>
  <c r="D3378" i="4"/>
  <c r="U3379" i="4" l="1"/>
  <c r="P3379" i="4"/>
  <c r="U3378" i="4"/>
  <c r="P3378" i="4"/>
  <c r="U3377" i="4"/>
  <c r="P3377" i="4"/>
  <c r="U3376" i="4"/>
  <c r="P3376" i="4"/>
  <c r="U3375" i="4"/>
  <c r="P3375" i="4"/>
  <c r="U3309" i="4"/>
  <c r="P3309" i="4"/>
  <c r="U3308" i="4"/>
  <c r="P3308" i="4"/>
  <c r="U3307" i="4"/>
  <c r="P3307" i="4"/>
  <c r="U3306" i="4"/>
  <c r="P3306" i="4"/>
  <c r="U3305" i="4"/>
  <c r="P3305" i="4"/>
  <c r="U3304" i="4"/>
  <c r="P3304" i="4"/>
  <c r="U3303" i="4"/>
  <c r="P3303" i="4"/>
  <c r="U3302" i="4"/>
  <c r="P3302" i="4"/>
  <c r="U3301" i="4"/>
  <c r="P3301" i="4"/>
  <c r="U3300" i="4"/>
  <c r="P3300" i="4"/>
  <c r="U3299" i="4"/>
  <c r="P3299" i="4"/>
  <c r="U3298" i="4"/>
  <c r="P3298" i="4"/>
  <c r="U3297" i="4"/>
  <c r="P3297" i="4"/>
  <c r="U3296" i="4"/>
  <c r="P3296" i="4"/>
  <c r="U3295" i="4"/>
  <c r="P3295" i="4"/>
  <c r="U3187" i="4"/>
  <c r="P3187" i="4"/>
  <c r="U3184" i="4"/>
  <c r="P3184" i="4"/>
  <c r="U3182" i="4"/>
  <c r="P3182" i="4"/>
  <c r="U3192" i="4"/>
  <c r="P3192" i="4"/>
  <c r="U3185" i="4"/>
  <c r="P3185" i="4"/>
  <c r="U3186" i="4"/>
  <c r="P3186" i="4"/>
  <c r="U3180" i="4"/>
  <c r="P3180" i="4"/>
  <c r="U3190" i="4"/>
  <c r="P3190" i="4"/>
  <c r="U3189" i="4"/>
  <c r="P3189" i="4"/>
  <c r="U3191" i="4"/>
  <c r="P3191" i="4"/>
  <c r="U3179" i="4"/>
  <c r="P3179" i="4"/>
  <c r="U3181" i="4"/>
  <c r="P3181" i="4"/>
  <c r="U3183" i="4"/>
  <c r="P3183" i="4"/>
  <c r="U3188" i="4"/>
  <c r="P3188" i="4"/>
  <c r="U3116" i="4"/>
  <c r="P3116" i="4"/>
  <c r="U3115" i="4"/>
  <c r="P3115" i="4"/>
  <c r="U3070" i="4"/>
  <c r="P3070" i="4"/>
  <c r="U3069" i="4"/>
  <c r="P3069" i="4"/>
  <c r="U3068" i="4"/>
  <c r="P3068" i="4"/>
  <c r="U3067" i="4"/>
  <c r="P3067" i="4"/>
  <c r="U3066" i="4"/>
  <c r="P3066" i="4"/>
  <c r="U3065" i="4"/>
  <c r="P3065" i="4"/>
  <c r="U3064" i="4"/>
  <c r="P3064" i="4"/>
  <c r="U3063" i="4"/>
  <c r="P3063" i="4"/>
  <c r="U3062" i="4"/>
  <c r="P3062" i="4"/>
  <c r="U3061" i="4"/>
  <c r="P3061" i="4"/>
  <c r="U3060" i="4"/>
  <c r="P3060" i="4"/>
  <c r="U3059" i="4"/>
  <c r="P3059" i="4"/>
  <c r="U2899" i="4"/>
  <c r="P2899" i="4"/>
  <c r="U2898" i="4"/>
  <c r="P2898" i="4"/>
  <c r="U2897" i="4"/>
  <c r="P2897" i="4"/>
  <c r="U2896" i="4"/>
  <c r="P2896" i="4"/>
  <c r="U2895" i="4"/>
  <c r="P2895" i="4"/>
  <c r="U2894" i="4"/>
  <c r="P2894" i="4"/>
  <c r="U2893" i="4"/>
  <c r="P2893" i="4"/>
  <c r="U2892" i="4"/>
  <c r="P2892" i="4"/>
  <c r="U2891" i="4"/>
  <c r="P2891" i="4"/>
  <c r="U2890" i="4"/>
  <c r="P2890" i="4"/>
  <c r="U2889" i="4"/>
  <c r="P2889" i="4"/>
  <c r="U2888" i="4"/>
  <c r="P2888" i="4"/>
  <c r="U2887" i="4"/>
  <c r="P2887" i="4"/>
  <c r="U2886" i="4"/>
  <c r="P2886" i="4"/>
  <c r="U2885" i="4"/>
  <c r="P2885" i="4"/>
  <c r="U2884" i="4"/>
  <c r="P2884" i="4"/>
  <c r="U2883" i="4"/>
  <c r="P2883" i="4"/>
  <c r="U2882" i="4"/>
  <c r="P2882" i="4"/>
  <c r="U2881" i="4"/>
  <c r="P2881" i="4"/>
  <c r="U2880" i="4"/>
  <c r="P2880" i="4"/>
  <c r="U2879" i="4"/>
  <c r="P2879" i="4"/>
  <c r="U2878" i="4"/>
  <c r="P2878" i="4"/>
  <c r="U2877" i="4"/>
  <c r="P2877" i="4"/>
  <c r="U2876" i="4"/>
  <c r="P2876" i="4"/>
  <c r="U2875" i="4"/>
  <c r="P2875" i="4"/>
  <c r="U2874" i="4"/>
  <c r="P2874" i="4"/>
  <c r="U2873" i="4"/>
  <c r="P2873" i="4"/>
  <c r="U2872" i="4"/>
  <c r="P2872" i="4"/>
  <c r="U2871" i="4"/>
  <c r="P2871" i="4"/>
  <c r="U2870" i="4"/>
  <c r="P2870" i="4"/>
  <c r="U2869" i="4"/>
  <c r="P2869" i="4"/>
  <c r="U2868" i="4"/>
  <c r="P2868" i="4"/>
  <c r="U2867" i="4"/>
  <c r="P2867" i="4"/>
  <c r="U2866" i="4"/>
  <c r="P2866" i="4"/>
  <c r="U2865" i="4"/>
  <c r="P2865" i="4"/>
  <c r="U2864" i="4"/>
  <c r="P2864" i="4"/>
  <c r="U2863" i="4"/>
  <c r="P2863" i="4"/>
  <c r="U2690" i="4"/>
  <c r="P2690" i="4"/>
  <c r="U2689" i="4"/>
  <c r="P2689" i="4"/>
  <c r="U2688" i="4"/>
  <c r="P2688" i="4"/>
  <c r="U2687" i="4"/>
  <c r="P2687" i="4"/>
  <c r="U2686" i="4"/>
  <c r="P2686" i="4"/>
  <c r="U2685" i="4"/>
  <c r="P2685" i="4"/>
  <c r="U2684" i="4"/>
  <c r="P2684" i="4"/>
  <c r="U2683" i="4"/>
  <c r="P2683" i="4"/>
  <c r="U2611" i="4"/>
  <c r="P2611" i="4"/>
  <c r="U2610" i="4"/>
  <c r="P2610" i="4"/>
  <c r="U2609" i="4"/>
  <c r="P2609" i="4"/>
  <c r="U2608" i="4"/>
  <c r="P2608" i="4"/>
  <c r="U2607" i="4"/>
  <c r="P2607" i="4"/>
  <c r="U2606" i="4"/>
  <c r="P2606" i="4"/>
  <c r="U2605" i="4"/>
  <c r="P2605" i="4"/>
  <c r="U2604" i="4"/>
  <c r="P2604" i="4"/>
  <c r="U2603" i="4"/>
  <c r="P2603" i="4"/>
  <c r="U2602" i="4"/>
  <c r="P2602" i="4"/>
  <c r="U2601" i="4"/>
  <c r="P2601" i="4"/>
  <c r="U2600" i="4"/>
  <c r="P2600" i="4"/>
  <c r="U2599" i="4"/>
  <c r="P2599" i="4"/>
  <c r="U2519" i="4"/>
  <c r="P2519" i="4"/>
  <c r="U2518" i="4"/>
  <c r="P2518" i="4"/>
  <c r="U2517" i="4"/>
  <c r="P2517" i="4"/>
  <c r="U2516" i="4"/>
  <c r="P2516" i="4"/>
  <c r="U2515" i="4"/>
  <c r="P2515" i="4"/>
  <c r="U2514" i="4"/>
  <c r="P2514" i="4"/>
  <c r="U2513" i="4"/>
  <c r="P2513" i="4"/>
  <c r="U2512" i="4"/>
  <c r="P2512" i="4"/>
  <c r="U2511" i="4"/>
  <c r="P2511" i="4"/>
  <c r="U2429" i="4"/>
  <c r="P2429" i="4"/>
  <c r="U2428" i="4"/>
  <c r="P2428" i="4"/>
  <c r="U2427" i="4"/>
  <c r="P2427" i="4"/>
  <c r="U2426" i="4"/>
  <c r="P2426" i="4"/>
  <c r="U2425" i="4"/>
  <c r="P2425" i="4"/>
  <c r="U2424" i="4"/>
  <c r="P2424" i="4"/>
  <c r="U2423" i="4"/>
  <c r="P2423" i="4"/>
  <c r="U2422" i="4"/>
  <c r="P2422" i="4"/>
  <c r="U2421" i="4"/>
  <c r="P2421" i="4"/>
  <c r="U2420" i="4"/>
  <c r="P2420" i="4"/>
  <c r="U2419" i="4"/>
  <c r="P2419" i="4"/>
  <c r="U2418" i="4"/>
  <c r="P2418" i="4"/>
  <c r="U2417" i="4"/>
  <c r="P2417" i="4"/>
  <c r="U2416" i="4"/>
  <c r="P2416" i="4"/>
  <c r="U2415" i="4"/>
  <c r="P2415" i="4"/>
  <c r="U2327" i="4"/>
  <c r="P2327" i="4"/>
  <c r="U2326" i="4"/>
  <c r="P2326" i="4"/>
  <c r="U2325" i="4"/>
  <c r="P2325" i="4"/>
  <c r="U2324" i="4"/>
  <c r="P2324" i="4"/>
  <c r="U2323" i="4"/>
  <c r="P2323" i="4"/>
  <c r="U2322" i="4"/>
  <c r="P2322" i="4"/>
  <c r="U2321" i="4"/>
  <c r="P2321" i="4"/>
  <c r="U2320" i="4"/>
  <c r="P2320" i="4"/>
  <c r="U2319" i="4"/>
  <c r="P2319" i="4"/>
  <c r="U2258" i="4"/>
  <c r="P2258" i="4"/>
  <c r="U2257" i="4"/>
  <c r="P2257" i="4"/>
  <c r="U2256" i="4"/>
  <c r="P2256" i="4"/>
  <c r="U2255" i="4"/>
  <c r="P2255" i="4"/>
  <c r="U2254" i="4"/>
  <c r="P2254" i="4"/>
  <c r="U2253" i="4"/>
  <c r="P2253" i="4"/>
  <c r="U2252" i="4"/>
  <c r="P2252" i="4"/>
  <c r="U2251" i="4"/>
  <c r="P2251" i="4"/>
  <c r="U2179" i="4"/>
  <c r="P2179" i="4"/>
  <c r="U2178" i="4"/>
  <c r="P2178" i="4"/>
  <c r="U2177" i="4"/>
  <c r="P2177" i="4"/>
  <c r="U2176" i="4"/>
  <c r="P2176" i="4"/>
  <c r="U2175" i="4"/>
  <c r="P2175" i="4"/>
  <c r="U2174" i="4"/>
  <c r="P2174" i="4"/>
  <c r="U2173" i="4"/>
  <c r="P2173" i="4"/>
  <c r="U2172" i="4"/>
  <c r="P2172" i="4"/>
  <c r="U2171" i="4"/>
  <c r="P2171" i="4"/>
  <c r="U2170" i="4"/>
  <c r="P2170" i="4"/>
  <c r="U2169" i="4"/>
  <c r="P2169" i="4"/>
  <c r="U2168" i="4"/>
  <c r="P2168" i="4"/>
  <c r="U2167" i="4"/>
  <c r="P2167" i="4"/>
  <c r="U2090" i="4"/>
  <c r="P2090" i="4"/>
  <c r="U2089" i="4"/>
  <c r="P2089" i="4"/>
  <c r="U2088" i="4"/>
  <c r="P2088" i="4"/>
  <c r="U2087" i="4"/>
  <c r="P2087" i="4"/>
  <c r="U2086" i="4"/>
  <c r="P2086" i="4"/>
  <c r="U2085" i="4"/>
  <c r="P2085" i="4"/>
  <c r="U2084" i="4"/>
  <c r="P2084" i="4"/>
  <c r="U2083" i="4"/>
  <c r="P2083" i="4"/>
  <c r="U2023" i="4"/>
  <c r="P2023" i="4"/>
  <c r="U2022" i="4"/>
  <c r="P2022" i="4"/>
  <c r="U2021" i="4"/>
  <c r="P2021" i="4"/>
  <c r="U2020" i="4"/>
  <c r="P2020" i="4"/>
  <c r="U2019" i="4"/>
  <c r="P2019" i="4"/>
  <c r="U2018" i="4"/>
  <c r="P2018" i="4"/>
  <c r="U2017" i="4"/>
  <c r="P2017" i="4"/>
  <c r="U2016" i="4"/>
  <c r="P2016" i="4"/>
  <c r="U2015" i="4"/>
  <c r="P2015" i="4"/>
  <c r="U1957" i="4"/>
  <c r="P1957" i="4"/>
  <c r="U1956" i="4"/>
  <c r="P1956" i="4"/>
  <c r="U1955" i="4"/>
  <c r="P1955" i="4"/>
  <c r="U1954" i="4"/>
  <c r="P1954" i="4"/>
  <c r="U1953" i="4"/>
  <c r="P1953" i="4"/>
  <c r="U1952" i="4"/>
  <c r="P1952" i="4"/>
  <c r="U1951" i="4"/>
  <c r="P1951" i="4"/>
  <c r="U1844" i="4"/>
  <c r="P1844" i="4"/>
  <c r="U1843" i="4"/>
  <c r="P1843" i="4"/>
  <c r="U1842" i="4"/>
  <c r="P1842" i="4"/>
  <c r="U1841" i="4"/>
  <c r="P1841" i="4"/>
  <c r="U1840" i="4"/>
  <c r="P1840" i="4"/>
  <c r="U1839" i="4"/>
  <c r="P1839" i="4"/>
  <c r="U1838" i="4"/>
  <c r="P1838" i="4"/>
  <c r="U1837" i="4"/>
  <c r="P1837" i="4"/>
  <c r="U1836" i="4"/>
  <c r="P1836" i="4"/>
  <c r="U1835" i="4"/>
  <c r="P1835" i="4"/>
  <c r="U1834" i="4"/>
  <c r="P1834" i="4"/>
  <c r="U1833" i="4"/>
  <c r="P1833" i="4"/>
  <c r="U1832" i="4"/>
  <c r="P1832" i="4"/>
  <c r="U1831" i="4"/>
  <c r="P1831" i="4"/>
  <c r="U1830" i="4"/>
  <c r="P1830" i="4"/>
  <c r="U1829" i="4"/>
  <c r="P1829" i="4"/>
  <c r="U1828" i="4"/>
  <c r="P1828" i="4"/>
  <c r="U1827" i="4"/>
  <c r="P1827" i="4"/>
  <c r="U1826" i="4"/>
  <c r="P1826" i="4"/>
  <c r="U1825" i="4"/>
  <c r="P1825" i="4"/>
  <c r="U1824" i="4"/>
  <c r="P1824" i="4"/>
  <c r="U1823" i="4"/>
  <c r="P1823" i="4"/>
  <c r="U1822" i="4"/>
  <c r="P1822" i="4"/>
  <c r="U1821" i="4"/>
  <c r="P1821" i="4"/>
  <c r="U1820" i="4"/>
  <c r="P1820" i="4"/>
  <c r="U1819" i="4"/>
  <c r="P1819" i="4"/>
  <c r="U1615" i="4"/>
  <c r="P1615" i="4"/>
  <c r="U1614" i="4"/>
  <c r="P1614" i="4"/>
  <c r="U1613" i="4"/>
  <c r="P1613" i="4"/>
  <c r="U1612" i="4"/>
  <c r="P1612" i="4"/>
  <c r="U1611" i="4"/>
  <c r="P1611" i="4"/>
  <c r="U1610" i="4"/>
  <c r="P1610" i="4"/>
  <c r="U1609" i="4"/>
  <c r="P1609" i="4"/>
  <c r="U1608" i="4"/>
  <c r="P1608" i="4"/>
  <c r="U1607" i="4"/>
  <c r="P1607" i="4"/>
  <c r="U1606" i="4"/>
  <c r="P1606" i="4"/>
  <c r="U1605" i="4"/>
  <c r="P1605" i="4"/>
  <c r="U1604" i="4"/>
  <c r="P1604" i="4"/>
  <c r="U1603" i="4"/>
  <c r="P1603" i="4"/>
  <c r="U1602" i="4"/>
  <c r="P1602" i="4"/>
  <c r="U1601" i="4"/>
  <c r="P1601" i="4"/>
  <c r="U1600" i="4"/>
  <c r="P1600" i="4"/>
  <c r="U1599" i="4"/>
  <c r="P1599" i="4"/>
  <c r="U1598" i="4"/>
  <c r="P1598" i="4"/>
  <c r="U1597" i="4"/>
  <c r="P1597" i="4"/>
  <c r="U1596" i="4"/>
  <c r="P1596" i="4"/>
  <c r="U1595" i="4"/>
  <c r="P1595" i="4"/>
  <c r="U1594" i="4"/>
  <c r="P1594" i="4"/>
  <c r="U1593" i="4"/>
  <c r="P1593" i="4"/>
  <c r="U1592" i="4"/>
  <c r="P1592" i="4"/>
  <c r="U1591" i="4"/>
  <c r="P1591" i="4"/>
  <c r="U1590" i="4"/>
  <c r="P1590" i="4"/>
  <c r="U1589" i="4"/>
  <c r="P1589" i="4"/>
  <c r="U1588" i="4"/>
  <c r="P1588" i="4"/>
  <c r="U1587" i="4"/>
  <c r="P1587" i="4"/>
  <c r="U1586" i="4"/>
  <c r="P1586" i="4"/>
  <c r="U1585" i="4"/>
  <c r="P1585" i="4"/>
  <c r="U1584" i="4"/>
  <c r="P1584" i="4"/>
  <c r="U1583" i="4"/>
  <c r="P1583" i="4"/>
  <c r="U1381" i="4"/>
  <c r="P1381" i="4"/>
  <c r="U1380" i="4"/>
  <c r="P1380" i="4"/>
  <c r="U1379" i="4"/>
  <c r="P1379" i="4"/>
  <c r="U1378" i="4"/>
  <c r="P1378" i="4"/>
  <c r="U1377" i="4"/>
  <c r="P1377" i="4"/>
  <c r="U1376" i="4"/>
  <c r="P1376" i="4"/>
  <c r="U1375" i="4"/>
  <c r="P1375" i="4"/>
  <c r="U1374" i="4"/>
  <c r="P1374" i="4"/>
  <c r="U1373" i="4"/>
  <c r="P1373" i="4"/>
  <c r="U1372" i="4"/>
  <c r="P1372" i="4"/>
  <c r="U1371" i="4"/>
  <c r="P1371" i="4"/>
  <c r="U1370" i="4"/>
  <c r="P1370" i="4"/>
  <c r="U1369" i="4"/>
  <c r="P1369" i="4"/>
  <c r="U1368" i="4"/>
  <c r="P1368" i="4"/>
  <c r="U1367" i="4"/>
  <c r="P1367" i="4"/>
  <c r="U1366" i="4"/>
  <c r="P1366" i="4"/>
  <c r="U1365" i="4"/>
  <c r="P1365" i="4"/>
  <c r="U1364" i="4"/>
  <c r="P1364" i="4"/>
  <c r="U1363" i="4"/>
  <c r="P1363" i="4"/>
  <c r="U1362" i="4"/>
  <c r="P1362" i="4"/>
  <c r="U1361" i="4"/>
  <c r="P1361" i="4"/>
  <c r="U1360" i="4"/>
  <c r="P1360" i="4"/>
  <c r="U1359" i="4"/>
  <c r="P1359" i="4"/>
  <c r="U1215" i="4"/>
  <c r="P1215" i="4"/>
  <c r="U1214" i="4"/>
  <c r="P1214" i="4"/>
  <c r="U1213" i="4"/>
  <c r="P1213" i="4"/>
  <c r="U1212" i="4"/>
  <c r="P1212" i="4"/>
  <c r="U1211" i="4"/>
  <c r="P1211" i="4"/>
  <c r="U1210" i="4"/>
  <c r="P1210" i="4"/>
  <c r="U1209" i="4"/>
  <c r="P1209" i="4"/>
  <c r="U1208" i="4"/>
  <c r="P1208" i="4"/>
  <c r="U1207" i="4"/>
  <c r="P1207" i="4"/>
  <c r="U1206" i="4"/>
  <c r="P1206" i="4"/>
  <c r="U1205" i="4"/>
  <c r="P1205" i="4"/>
  <c r="U1204" i="4"/>
  <c r="P1204" i="4"/>
  <c r="U1203" i="4"/>
  <c r="P1203" i="4"/>
  <c r="U1202" i="4"/>
  <c r="P1202" i="4"/>
  <c r="U1201" i="4"/>
  <c r="P1201" i="4"/>
  <c r="U1200" i="4"/>
  <c r="P1200" i="4"/>
  <c r="U1199" i="4"/>
  <c r="P1199" i="4"/>
  <c r="U1100" i="4"/>
  <c r="P1100" i="4"/>
  <c r="U1099" i="4"/>
  <c r="P1099" i="4"/>
  <c r="U1098" i="4"/>
  <c r="P1098" i="4"/>
  <c r="U1097" i="4"/>
  <c r="P1097" i="4"/>
  <c r="U1096" i="4"/>
  <c r="P1096" i="4"/>
  <c r="U1095" i="4"/>
  <c r="P1095" i="4"/>
  <c r="U1094" i="4"/>
  <c r="P1094" i="4"/>
  <c r="U1093" i="4"/>
  <c r="P1093" i="4"/>
  <c r="U1092" i="4"/>
  <c r="P1092" i="4"/>
  <c r="U1091" i="4"/>
  <c r="P1091" i="4"/>
  <c r="U984" i="4"/>
  <c r="P984" i="4"/>
  <c r="U983" i="4"/>
  <c r="P983" i="4"/>
  <c r="U982" i="4"/>
  <c r="P982" i="4"/>
  <c r="U981" i="4"/>
  <c r="P981" i="4"/>
  <c r="U980" i="4"/>
  <c r="P980" i="4"/>
  <c r="U979" i="4"/>
  <c r="P979" i="4"/>
  <c r="U978" i="4"/>
  <c r="P978" i="4"/>
  <c r="U977" i="4"/>
  <c r="P977" i="4"/>
  <c r="U976" i="4"/>
  <c r="P976" i="4"/>
  <c r="U975" i="4"/>
  <c r="P975" i="4"/>
  <c r="U974" i="4"/>
  <c r="P974" i="4"/>
  <c r="U973" i="4"/>
  <c r="P973" i="4"/>
  <c r="U972" i="4"/>
  <c r="P972" i="4"/>
  <c r="U971" i="4"/>
  <c r="P971" i="4"/>
  <c r="U970" i="4"/>
  <c r="P970" i="4"/>
  <c r="U969" i="4"/>
  <c r="P969" i="4"/>
  <c r="U968" i="4"/>
  <c r="P968" i="4"/>
  <c r="U967" i="4"/>
  <c r="P967" i="4"/>
  <c r="U966" i="4"/>
  <c r="P966" i="4"/>
  <c r="U965" i="4"/>
  <c r="P965" i="4"/>
  <c r="U964" i="4"/>
  <c r="P964" i="4"/>
  <c r="U963" i="4"/>
  <c r="P963" i="4"/>
  <c r="U820" i="4"/>
  <c r="P820" i="4"/>
  <c r="U819" i="4"/>
  <c r="P819" i="4"/>
  <c r="U818" i="4"/>
  <c r="P818" i="4"/>
  <c r="U817" i="4"/>
  <c r="P817" i="4"/>
  <c r="U816" i="4"/>
  <c r="P816" i="4"/>
  <c r="U815" i="4"/>
  <c r="P815" i="4"/>
  <c r="U814" i="4"/>
  <c r="P814" i="4"/>
  <c r="U813" i="4"/>
  <c r="P813" i="4"/>
  <c r="U812" i="4"/>
  <c r="P812" i="4"/>
  <c r="U811" i="4"/>
  <c r="P811" i="4"/>
  <c r="U810" i="4"/>
  <c r="P810" i="4"/>
  <c r="U809" i="4"/>
  <c r="P809" i="4"/>
  <c r="U808" i="4"/>
  <c r="P808" i="4"/>
  <c r="U807" i="4"/>
  <c r="P807" i="4"/>
  <c r="U806" i="4"/>
  <c r="P806" i="4"/>
  <c r="U805" i="4"/>
  <c r="P805" i="4"/>
  <c r="U804" i="4"/>
  <c r="P804" i="4"/>
  <c r="U803" i="4"/>
  <c r="P803" i="4"/>
  <c r="U691" i="4"/>
  <c r="P691" i="4"/>
  <c r="U690" i="4"/>
  <c r="P690" i="4"/>
  <c r="U689" i="4"/>
  <c r="P689" i="4"/>
  <c r="U688" i="4"/>
  <c r="P688" i="4"/>
  <c r="U687" i="4"/>
  <c r="P687" i="4"/>
  <c r="U686" i="4"/>
  <c r="P686" i="4"/>
  <c r="U685" i="4"/>
  <c r="P685" i="4"/>
  <c r="U684" i="4"/>
  <c r="P684" i="4"/>
  <c r="U683" i="4"/>
  <c r="P683" i="4"/>
  <c r="U682" i="4"/>
  <c r="P682" i="4"/>
  <c r="U681" i="4"/>
  <c r="P681" i="4"/>
  <c r="U680" i="4"/>
  <c r="P680" i="4"/>
  <c r="U679" i="4"/>
  <c r="P679" i="4"/>
  <c r="U590" i="4"/>
  <c r="P590" i="4"/>
  <c r="U589" i="4"/>
  <c r="P589" i="4"/>
  <c r="U588" i="4"/>
  <c r="P588" i="4"/>
  <c r="U587" i="4"/>
  <c r="P587" i="4"/>
  <c r="U586" i="4"/>
  <c r="P586" i="4"/>
  <c r="U585" i="4"/>
  <c r="P585" i="4"/>
  <c r="U584" i="4"/>
  <c r="P584" i="4"/>
  <c r="U583" i="4"/>
  <c r="P583" i="4"/>
  <c r="U582" i="4"/>
  <c r="P582" i="4"/>
  <c r="U581" i="4"/>
  <c r="P581" i="4"/>
  <c r="U580" i="4"/>
  <c r="P580" i="4"/>
  <c r="U579" i="4"/>
  <c r="P579" i="4"/>
  <c r="U476" i="4"/>
  <c r="P476" i="4"/>
  <c r="U475" i="4"/>
  <c r="P475" i="4"/>
  <c r="U474" i="4"/>
  <c r="P474" i="4"/>
  <c r="U473" i="4"/>
  <c r="P473" i="4"/>
  <c r="U472" i="4"/>
  <c r="P472" i="4"/>
  <c r="U471" i="4"/>
  <c r="P471" i="4"/>
  <c r="U470" i="4"/>
  <c r="P470" i="4"/>
  <c r="U469" i="4"/>
  <c r="P469" i="4"/>
  <c r="U468" i="4"/>
  <c r="P468" i="4"/>
  <c r="U467" i="4"/>
  <c r="P467" i="4"/>
  <c r="U466" i="4"/>
  <c r="P466" i="4"/>
  <c r="U465" i="4"/>
  <c r="P465" i="4"/>
  <c r="U464" i="4"/>
  <c r="P464" i="4"/>
  <c r="U463" i="4"/>
  <c r="P463" i="4"/>
  <c r="U462" i="4"/>
  <c r="P462" i="4"/>
  <c r="U461" i="4"/>
  <c r="P461" i="4"/>
  <c r="U460" i="4"/>
  <c r="P460" i="4"/>
  <c r="U459" i="4"/>
  <c r="P459" i="4"/>
  <c r="U242" i="4"/>
  <c r="P242" i="4"/>
  <c r="U241" i="4"/>
  <c r="P241" i="4"/>
  <c r="U240" i="4"/>
  <c r="P240" i="4"/>
  <c r="U239" i="4"/>
  <c r="P239" i="4"/>
  <c r="U238" i="4"/>
  <c r="P238" i="4"/>
  <c r="U237" i="4"/>
  <c r="P237" i="4"/>
  <c r="U236" i="4"/>
  <c r="P236" i="4"/>
  <c r="U235" i="4"/>
  <c r="P235" i="4"/>
  <c r="U234" i="4"/>
  <c r="P234" i="4"/>
  <c r="U233" i="4"/>
  <c r="P233" i="4"/>
  <c r="U232" i="4"/>
  <c r="P232" i="4"/>
  <c r="U231" i="4"/>
  <c r="P231" i="4"/>
  <c r="U230" i="4"/>
  <c r="P230" i="4"/>
  <c r="U229" i="4"/>
  <c r="P229" i="4"/>
  <c r="U228" i="4"/>
  <c r="P228" i="4"/>
  <c r="U227" i="4"/>
  <c r="P227" i="4"/>
  <c r="U226" i="4"/>
  <c r="P226" i="4"/>
  <c r="U225" i="4"/>
  <c r="P225" i="4"/>
  <c r="U224" i="4"/>
  <c r="P224" i="4"/>
  <c r="U223" i="4"/>
  <c r="P223" i="4"/>
  <c r="U222" i="4"/>
  <c r="P222" i="4"/>
  <c r="U221" i="4"/>
  <c r="P221" i="4"/>
  <c r="U220" i="4"/>
  <c r="P220" i="4"/>
  <c r="U219" i="4"/>
  <c r="P219" i="4"/>
  <c r="U218" i="4"/>
  <c r="P218" i="4"/>
  <c r="U217" i="4"/>
  <c r="P217" i="4"/>
  <c r="U216" i="4"/>
  <c r="P216" i="4"/>
  <c r="U215" i="4"/>
  <c r="P215" i="4"/>
  <c r="U214" i="4"/>
  <c r="P214" i="4"/>
  <c r="U213" i="4"/>
  <c r="P213" i="4"/>
  <c r="U212" i="4"/>
  <c r="P212" i="4"/>
  <c r="U211" i="4"/>
  <c r="P211" i="4"/>
  <c r="U210" i="4"/>
  <c r="P210" i="4"/>
  <c r="U209" i="4"/>
  <c r="P209" i="4"/>
  <c r="U208" i="4"/>
  <c r="P208" i="4"/>
  <c r="U207" i="4"/>
  <c r="P207" i="4"/>
  <c r="U206" i="4"/>
  <c r="P206" i="4"/>
  <c r="U205" i="4"/>
  <c r="P205" i="4"/>
  <c r="U204" i="4"/>
  <c r="P204" i="4"/>
  <c r="U203" i="4"/>
  <c r="P203" i="4"/>
  <c r="U202" i="4"/>
  <c r="P202" i="4"/>
  <c r="U201" i="4"/>
  <c r="P201" i="4"/>
  <c r="U200" i="4"/>
  <c r="P200" i="4"/>
  <c r="U199" i="4"/>
  <c r="P199" i="4"/>
  <c r="U198" i="4"/>
  <c r="P198" i="4"/>
  <c r="U197" i="4"/>
  <c r="P197" i="4"/>
  <c r="U196" i="4"/>
  <c r="P196" i="4"/>
  <c r="U195" i="4"/>
  <c r="P195" i="4"/>
  <c r="V3370" i="4" l="1"/>
  <c r="Q3370" i="4"/>
  <c r="V3372" i="4"/>
  <c r="Q3372" i="4"/>
  <c r="D3372" i="4"/>
  <c r="V3373" i="4"/>
  <c r="Q3373" i="4"/>
  <c r="V3371" i="4"/>
  <c r="Q3371" i="4"/>
  <c r="V3374" i="4"/>
  <c r="Q3374" i="4"/>
  <c r="V3294" i="4"/>
  <c r="Q3294" i="4"/>
  <c r="V3282" i="4"/>
  <c r="Q3282" i="4"/>
  <c r="V3290" i="4"/>
  <c r="Q3290" i="4"/>
  <c r="V3285" i="4"/>
  <c r="Q3285" i="4"/>
  <c r="V3280" i="4"/>
  <c r="Q3280" i="4"/>
  <c r="V3284" i="4"/>
  <c r="Q3284" i="4"/>
  <c r="V3288" i="4"/>
  <c r="Q3288" i="4"/>
  <c r="V3291" i="4"/>
  <c r="Q3291" i="4"/>
  <c r="V3289" i="4"/>
  <c r="Q3289" i="4"/>
  <c r="V3292" i="4"/>
  <c r="Q3292" i="4"/>
  <c r="V3293" i="4"/>
  <c r="Q3293" i="4"/>
  <c r="V3287" i="4"/>
  <c r="Q3287" i="4"/>
  <c r="V3281" i="4"/>
  <c r="Q3281" i="4"/>
  <c r="V3283" i="4"/>
  <c r="Q3283" i="4"/>
  <c r="V3286" i="4"/>
  <c r="Q3286" i="4"/>
  <c r="V3173" i="4"/>
  <c r="Q3173" i="4"/>
  <c r="V3170" i="4"/>
  <c r="Q3170" i="4"/>
  <c r="V3168" i="4"/>
  <c r="Q3168" i="4"/>
  <c r="V3178" i="4"/>
  <c r="Q3178" i="4"/>
  <c r="V3171" i="4"/>
  <c r="Q3171" i="4"/>
  <c r="V3172" i="4"/>
  <c r="Q3172" i="4"/>
  <c r="V3166" i="4"/>
  <c r="Q3166" i="4"/>
  <c r="V3176" i="4"/>
  <c r="Q3176" i="4"/>
  <c r="V3175" i="4"/>
  <c r="Q3175" i="4"/>
  <c r="V3177" i="4"/>
  <c r="Q3177" i="4"/>
  <c r="V3165" i="4"/>
  <c r="Q3165" i="4"/>
  <c r="V3167" i="4"/>
  <c r="Q3167" i="4"/>
  <c r="V3169" i="4"/>
  <c r="Q3169" i="4"/>
  <c r="V3174" i="4"/>
  <c r="Q3174" i="4"/>
  <c r="V3113" i="4"/>
  <c r="Q3113" i="4"/>
  <c r="V3114" i="4"/>
  <c r="Q3114" i="4"/>
  <c r="V3055" i="4"/>
  <c r="Q3055" i="4"/>
  <c r="V3054" i="4"/>
  <c r="Q3054" i="4"/>
  <c r="V3053" i="4"/>
  <c r="Q3053" i="4"/>
  <c r="V3052" i="4"/>
  <c r="Q3052" i="4"/>
  <c r="V3049" i="4"/>
  <c r="Q3049" i="4"/>
  <c r="V3047" i="4"/>
  <c r="Q3047" i="4"/>
  <c r="V3048" i="4"/>
  <c r="Q3048" i="4"/>
  <c r="V3056" i="4"/>
  <c r="Q3056" i="4"/>
  <c r="V3058" i="4"/>
  <c r="Q3058" i="4"/>
  <c r="V3050" i="4"/>
  <c r="Q3050" i="4"/>
  <c r="V3051" i="4"/>
  <c r="Q3051" i="4"/>
  <c r="V3057" i="4"/>
  <c r="Q3057" i="4"/>
  <c r="V2862" i="4"/>
  <c r="Q2862" i="4"/>
  <c r="V2861" i="4"/>
  <c r="Q2861" i="4"/>
  <c r="V2860" i="4"/>
  <c r="Q2860" i="4"/>
  <c r="V2859" i="4"/>
  <c r="Q2859" i="4"/>
  <c r="V2858" i="4"/>
  <c r="Q2858" i="4"/>
  <c r="V2857" i="4"/>
  <c r="Q2857" i="4"/>
  <c r="V2856" i="4"/>
  <c r="Q2856" i="4"/>
  <c r="V2855" i="4"/>
  <c r="Q2855" i="4"/>
  <c r="V2854" i="4"/>
  <c r="Q2854" i="4"/>
  <c r="V2853" i="4"/>
  <c r="Q2853" i="4"/>
  <c r="V2852" i="4"/>
  <c r="Q2852" i="4"/>
  <c r="V2851" i="4"/>
  <c r="Q2851" i="4"/>
  <c r="V2850" i="4"/>
  <c r="Q2850" i="4"/>
  <c r="V2849" i="4"/>
  <c r="Q2849" i="4"/>
  <c r="V2848" i="4"/>
  <c r="Q2848" i="4"/>
  <c r="V2847" i="4"/>
  <c r="Q2847" i="4"/>
  <c r="V2846" i="4"/>
  <c r="Q2846" i="4"/>
  <c r="V2845" i="4"/>
  <c r="Q2845" i="4"/>
  <c r="V2844" i="4"/>
  <c r="Q2844" i="4"/>
  <c r="V2843" i="4"/>
  <c r="Q2843" i="4"/>
  <c r="V2842" i="4"/>
  <c r="Q2842" i="4"/>
  <c r="V2841" i="4"/>
  <c r="Q2841" i="4"/>
  <c r="V2840" i="4"/>
  <c r="Q2840" i="4"/>
  <c r="V2839" i="4"/>
  <c r="Q2839" i="4"/>
  <c r="V2838" i="4"/>
  <c r="Q2838" i="4"/>
  <c r="V2837" i="4"/>
  <c r="Q2837" i="4"/>
  <c r="V2836" i="4"/>
  <c r="Q2836" i="4"/>
  <c r="V2835" i="4"/>
  <c r="Q2835" i="4"/>
  <c r="V2834" i="4"/>
  <c r="Q2834" i="4"/>
  <c r="V2833" i="4"/>
  <c r="Q2833" i="4"/>
  <c r="V2832" i="4"/>
  <c r="Q2832" i="4"/>
  <c r="V2831" i="4"/>
  <c r="Q2831" i="4"/>
  <c r="V2830" i="4"/>
  <c r="Q2830" i="4"/>
  <c r="V2829" i="4"/>
  <c r="Q2829" i="4"/>
  <c r="V2828" i="4"/>
  <c r="Q2828" i="4"/>
  <c r="V2827" i="4"/>
  <c r="Q2827" i="4"/>
  <c r="V2826" i="4"/>
  <c r="Q2826" i="4"/>
  <c r="V2676" i="4"/>
  <c r="Q2676" i="4"/>
  <c r="V2675" i="4"/>
  <c r="Q2675" i="4"/>
  <c r="V2677" i="4"/>
  <c r="Q2677" i="4"/>
  <c r="V2679" i="4"/>
  <c r="Q2679" i="4"/>
  <c r="V2681" i="4"/>
  <c r="Q2681" i="4"/>
  <c r="V2682" i="4"/>
  <c r="Q2682" i="4"/>
  <c r="V2678" i="4"/>
  <c r="Q2678" i="4"/>
  <c r="V2680" i="4"/>
  <c r="Q2680" i="4"/>
  <c r="V2597" i="4"/>
  <c r="Q2597" i="4"/>
  <c r="V2596" i="4"/>
  <c r="Q2596" i="4"/>
  <c r="V2598" i="4"/>
  <c r="Q2598" i="4"/>
  <c r="V2594" i="4"/>
  <c r="Q2594" i="4"/>
  <c r="V2593" i="4"/>
  <c r="Q2593" i="4"/>
  <c r="V2592" i="4"/>
  <c r="Q2592" i="4"/>
  <c r="V2591" i="4"/>
  <c r="Q2591" i="4"/>
  <c r="V2590" i="4"/>
  <c r="Q2590" i="4"/>
  <c r="V2589" i="4"/>
  <c r="Q2589" i="4"/>
  <c r="V2588" i="4"/>
  <c r="Q2588" i="4"/>
  <c r="V2587" i="4"/>
  <c r="Q2587" i="4"/>
  <c r="V2586" i="4"/>
  <c r="Q2586" i="4"/>
  <c r="V2595" i="4"/>
  <c r="Q2595" i="4"/>
  <c r="V2507" i="4"/>
  <c r="Q2507" i="4"/>
  <c r="V2508" i="4"/>
  <c r="Q2508" i="4"/>
  <c r="V2502" i="4"/>
  <c r="Q2502" i="4"/>
  <c r="V2506" i="4"/>
  <c r="Q2506" i="4"/>
  <c r="V2510" i="4"/>
  <c r="Q2510" i="4"/>
  <c r="V2503" i="4"/>
  <c r="Q2503" i="4"/>
  <c r="V2504" i="4"/>
  <c r="Q2504" i="4"/>
  <c r="V2505" i="4"/>
  <c r="Q2505" i="4"/>
  <c r="V2509" i="4"/>
  <c r="Q2509" i="4"/>
  <c r="V2414" i="4"/>
  <c r="Q2414" i="4"/>
  <c r="V2413" i="4"/>
  <c r="Q2413" i="4"/>
  <c r="V2412" i="4"/>
  <c r="Q2412" i="4"/>
  <c r="V2411" i="4"/>
  <c r="Q2411" i="4"/>
  <c r="V2410" i="4"/>
  <c r="Q2410" i="4"/>
  <c r="V2409" i="4"/>
  <c r="Q2409" i="4"/>
  <c r="V2408" i="4"/>
  <c r="Q2408" i="4"/>
  <c r="V2407" i="4"/>
  <c r="Q2407" i="4"/>
  <c r="V2406" i="4"/>
  <c r="Q2406" i="4"/>
  <c r="V2405" i="4"/>
  <c r="Q2405" i="4"/>
  <c r="V2403" i="4"/>
  <c r="Q2403" i="4"/>
  <c r="V2402" i="4"/>
  <c r="Q2402" i="4"/>
  <c r="V2401" i="4"/>
  <c r="Q2401" i="4"/>
  <c r="V2400" i="4"/>
  <c r="Q2400" i="4"/>
  <c r="V2404" i="4"/>
  <c r="Q2404" i="4"/>
  <c r="V2318" i="4"/>
  <c r="Q2318" i="4"/>
  <c r="V2316" i="4"/>
  <c r="Q2316" i="4"/>
  <c r="V2315" i="4"/>
  <c r="Q2315" i="4"/>
  <c r="V2314" i="4"/>
  <c r="Q2314" i="4"/>
  <c r="V2313" i="4"/>
  <c r="Q2313" i="4"/>
  <c r="V2312" i="4"/>
  <c r="Q2312" i="4"/>
  <c r="V2311" i="4"/>
  <c r="Q2311" i="4"/>
  <c r="V2310" i="4"/>
  <c r="Q2310" i="4"/>
  <c r="V2317" i="4"/>
  <c r="Q2317" i="4"/>
  <c r="V2250" i="4"/>
  <c r="Q2250" i="4"/>
  <c r="V2249" i="4"/>
  <c r="Q2249" i="4"/>
  <c r="V2248" i="4"/>
  <c r="Q2248" i="4"/>
  <c r="V2247" i="4"/>
  <c r="Q2247" i="4"/>
  <c r="V2246" i="4"/>
  <c r="Q2246" i="4"/>
  <c r="V2245" i="4"/>
  <c r="Q2245" i="4"/>
  <c r="V2243" i="4"/>
  <c r="Q2243" i="4"/>
  <c r="V2244" i="4"/>
  <c r="Q2244" i="4"/>
  <c r="V2155" i="4"/>
  <c r="Q2155" i="4"/>
  <c r="V2161" i="4"/>
  <c r="Q2161" i="4"/>
  <c r="V2159" i="4"/>
  <c r="Q2159" i="4"/>
  <c r="V2162" i="4"/>
  <c r="Q2162" i="4"/>
  <c r="V2166" i="4"/>
  <c r="Q2166" i="4"/>
  <c r="V2160" i="4"/>
  <c r="Q2160" i="4"/>
  <c r="V2156" i="4"/>
  <c r="Q2156" i="4"/>
  <c r="V2154" i="4"/>
  <c r="Q2154" i="4"/>
  <c r="V2157" i="4"/>
  <c r="Q2157" i="4"/>
  <c r="V2158" i="4"/>
  <c r="Q2158" i="4"/>
  <c r="K2158" i="4"/>
  <c r="J2158" i="4"/>
  <c r="V2165" i="4"/>
  <c r="Q2165" i="4"/>
  <c r="V2164" i="4"/>
  <c r="Q2164" i="4"/>
  <c r="V2163" i="4"/>
  <c r="Q2163" i="4"/>
  <c r="V2082" i="4"/>
  <c r="Q2082" i="4"/>
  <c r="V2081" i="4"/>
  <c r="Q2081" i="4"/>
  <c r="V2080" i="4"/>
  <c r="Q2080" i="4"/>
  <c r="V2079" i="4"/>
  <c r="Q2079" i="4"/>
  <c r="V2078" i="4"/>
  <c r="Q2078" i="4"/>
  <c r="V2077" i="4"/>
  <c r="Q2077" i="4"/>
  <c r="V2076" i="4"/>
  <c r="Q2076" i="4"/>
  <c r="V2075" i="4"/>
  <c r="Q2075" i="4"/>
  <c r="V2012" i="4"/>
  <c r="Q2012" i="4"/>
  <c r="V2011" i="4"/>
  <c r="Q2011" i="4"/>
  <c r="V2010" i="4"/>
  <c r="Q2010" i="4"/>
  <c r="V2009" i="4"/>
  <c r="Q2009" i="4"/>
  <c r="V2007" i="4"/>
  <c r="Q2007" i="4"/>
  <c r="V2006" i="4"/>
  <c r="Q2006" i="4"/>
  <c r="V2013" i="4"/>
  <c r="Q2013" i="4"/>
  <c r="V2008" i="4"/>
  <c r="Q2008" i="4"/>
  <c r="V2014" i="4"/>
  <c r="Q2014" i="4"/>
  <c r="V1948" i="4"/>
  <c r="Q1948" i="4"/>
  <c r="V1946" i="4"/>
  <c r="Q1946" i="4"/>
  <c r="V1945" i="4"/>
  <c r="Q1945" i="4"/>
  <c r="V1944" i="4"/>
  <c r="Q1944" i="4"/>
  <c r="V1949" i="4"/>
  <c r="Q1949" i="4"/>
  <c r="V1947" i="4"/>
  <c r="Q1947" i="4"/>
  <c r="V1950" i="4"/>
  <c r="Q1950" i="4"/>
  <c r="V1802" i="4"/>
  <c r="Q1802" i="4"/>
  <c r="V1803" i="4"/>
  <c r="Q1803" i="4"/>
  <c r="V1813" i="4"/>
  <c r="Q1813" i="4"/>
  <c r="V1799" i="4"/>
  <c r="Q1799" i="4"/>
  <c r="V1816" i="4"/>
  <c r="Q1816" i="4"/>
  <c r="V1800" i="4"/>
  <c r="Q1800" i="4"/>
  <c r="V1801" i="4"/>
  <c r="Q1801" i="4"/>
  <c r="V1809" i="4"/>
  <c r="Q1809" i="4"/>
  <c r="V1797" i="4"/>
  <c r="Q1797" i="4"/>
  <c r="V1811" i="4"/>
  <c r="Q1811" i="4"/>
  <c r="V1814" i="4"/>
  <c r="Q1814" i="4"/>
  <c r="V1795" i="4"/>
  <c r="Q1795" i="4"/>
  <c r="V1815" i="4"/>
  <c r="Q1815" i="4"/>
  <c r="V1817" i="4"/>
  <c r="Q1817" i="4"/>
  <c r="V1818" i="4"/>
  <c r="Q1818" i="4"/>
  <c r="V1805" i="4"/>
  <c r="Q1805" i="4"/>
  <c r="V1812" i="4"/>
  <c r="Q1812" i="4"/>
  <c r="V1798" i="4"/>
  <c r="Q1798" i="4"/>
  <c r="V1804" i="4"/>
  <c r="Q1804" i="4"/>
  <c r="V1793" i="4"/>
  <c r="Q1793" i="4"/>
  <c r="V1796" i="4"/>
  <c r="Q1796" i="4"/>
  <c r="V1806" i="4"/>
  <c r="Q1806" i="4"/>
  <c r="V1808" i="4"/>
  <c r="Q1808" i="4"/>
  <c r="V1807" i="4"/>
  <c r="Q1807" i="4"/>
  <c r="V1794" i="4"/>
  <c r="Q1794" i="4"/>
  <c r="V1810" i="4"/>
  <c r="Q1810" i="4"/>
  <c r="V1582" i="4"/>
  <c r="Q1582" i="4"/>
  <c r="V1581" i="4"/>
  <c r="Q1581" i="4"/>
  <c r="V1580" i="4"/>
  <c r="Q1580" i="4"/>
  <c r="V1579" i="4"/>
  <c r="Q1579" i="4"/>
  <c r="V1576" i="4"/>
  <c r="Q1576" i="4"/>
  <c r="V1575" i="4"/>
  <c r="Q1575" i="4"/>
  <c r="V1574" i="4"/>
  <c r="Q1574" i="4"/>
  <c r="V1573" i="4"/>
  <c r="Q1573" i="4"/>
  <c r="V1571" i="4"/>
  <c r="Q1571" i="4"/>
  <c r="V1570" i="4"/>
  <c r="Q1570" i="4"/>
  <c r="V1577" i="4"/>
  <c r="Q1577" i="4"/>
  <c r="V1572" i="4"/>
  <c r="Q1572" i="4"/>
  <c r="V1578" i="4"/>
  <c r="Q1578" i="4"/>
  <c r="V1567" i="4"/>
  <c r="Q1567" i="4"/>
  <c r="V1565" i="4"/>
  <c r="Q1565" i="4"/>
  <c r="V1564" i="4"/>
  <c r="Q1564" i="4"/>
  <c r="V1563" i="4"/>
  <c r="Q1563" i="4"/>
  <c r="D1563" i="4"/>
  <c r="V1568" i="4"/>
  <c r="Q1568" i="4"/>
  <c r="V1566" i="4"/>
  <c r="Q1566" i="4"/>
  <c r="V1569" i="4"/>
  <c r="Q1569" i="4"/>
  <c r="V1555" i="4"/>
  <c r="Q1555" i="4"/>
  <c r="V1556" i="4"/>
  <c r="Q1556" i="4"/>
  <c r="V1559" i="4"/>
  <c r="Q1559" i="4"/>
  <c r="V1552" i="4"/>
  <c r="Q1552" i="4"/>
  <c r="V1562" i="4"/>
  <c r="Q1562" i="4"/>
  <c r="V1553" i="4"/>
  <c r="Q1553" i="4"/>
  <c r="V1554" i="4"/>
  <c r="Q1554" i="4"/>
  <c r="V1557" i="4"/>
  <c r="Q1557" i="4"/>
  <c r="V1551" i="4"/>
  <c r="Q1551" i="4"/>
  <c r="V1558" i="4"/>
  <c r="Q1558" i="4"/>
  <c r="V1560" i="4"/>
  <c r="Q1560" i="4"/>
  <c r="V1550" i="4"/>
  <c r="Q1550" i="4"/>
  <c r="V1561" i="4"/>
  <c r="Q1561" i="4"/>
  <c r="V1352" i="4"/>
  <c r="Q1352" i="4"/>
  <c r="V1357" i="4"/>
  <c r="Q1357" i="4"/>
  <c r="V1351" i="4"/>
  <c r="Q1351" i="4"/>
  <c r="V1356" i="4"/>
  <c r="Q1356" i="4"/>
  <c r="V1350" i="4"/>
  <c r="Q1350" i="4"/>
  <c r="V1348" i="4"/>
  <c r="Q1348" i="4"/>
  <c r="V1347" i="4"/>
  <c r="Q1347" i="4"/>
  <c r="V1346" i="4"/>
  <c r="Q1346" i="4"/>
  <c r="V1345" i="4"/>
  <c r="Q1345" i="4"/>
  <c r="V1344" i="4"/>
  <c r="Q1344" i="4"/>
  <c r="V1343" i="4"/>
  <c r="Q1343" i="4"/>
  <c r="Q1342" i="4"/>
  <c r="V1341" i="4"/>
  <c r="Q1341" i="4"/>
  <c r="V1340" i="4"/>
  <c r="Q1340" i="4"/>
  <c r="V1339" i="4"/>
  <c r="Q1339" i="4"/>
  <c r="V1355" i="4"/>
  <c r="Q1355" i="4"/>
  <c r="V1358" i="4"/>
  <c r="Q1358" i="4"/>
  <c r="V1338" i="4"/>
  <c r="Q1338" i="4"/>
  <c r="V1337" i="4"/>
  <c r="Q1337" i="4"/>
  <c r="V1336" i="4"/>
  <c r="Q1336" i="4"/>
  <c r="V1354" i="4"/>
  <c r="Q1354" i="4"/>
  <c r="V1353" i="4"/>
  <c r="Q1353" i="4"/>
  <c r="V1349" i="4"/>
  <c r="Q1349" i="4"/>
  <c r="V1194" i="4"/>
  <c r="Q1194" i="4"/>
  <c r="V1186" i="4"/>
  <c r="Q1186" i="4"/>
  <c r="V1187" i="4"/>
  <c r="Q1187" i="4"/>
  <c r="V1188" i="4"/>
  <c r="Q1188" i="4"/>
  <c r="V1191" i="4"/>
  <c r="Q1191" i="4"/>
  <c r="V1182" i="4"/>
  <c r="Q1182" i="4"/>
  <c r="V1185" i="4"/>
  <c r="Q1185" i="4"/>
  <c r="V1190" i="4"/>
  <c r="Q1190" i="4"/>
  <c r="V1196" i="4"/>
  <c r="Q1196" i="4"/>
  <c r="V1184" i="4"/>
  <c r="Q1184" i="4"/>
  <c r="V1189" i="4"/>
  <c r="Q1189" i="4"/>
  <c r="V1197" i="4"/>
  <c r="Q1197" i="4"/>
  <c r="V1193" i="4"/>
  <c r="Q1193" i="4"/>
  <c r="V1195" i="4"/>
  <c r="Q1195" i="4"/>
  <c r="V1192" i="4"/>
  <c r="Q1192" i="4"/>
  <c r="V1198" i="4"/>
  <c r="Q1198" i="4"/>
  <c r="V1183" i="4"/>
  <c r="Q1183" i="4"/>
  <c r="V1084" i="4"/>
  <c r="Q1084" i="4"/>
  <c r="V1090" i="4"/>
  <c r="Q1090" i="4"/>
  <c r="V1085" i="4"/>
  <c r="Q1085" i="4"/>
  <c r="V1088" i="4"/>
  <c r="Q1088" i="4"/>
  <c r="V1082" i="4"/>
  <c r="Q1082" i="4"/>
  <c r="V1086" i="4"/>
  <c r="Q1086" i="4"/>
  <c r="V1081" i="4"/>
  <c r="Q1081" i="4"/>
  <c r="V1083" i="4"/>
  <c r="Q1083" i="4"/>
  <c r="V1087" i="4"/>
  <c r="Q1087" i="4"/>
  <c r="V1089" i="4"/>
  <c r="Q1089" i="4"/>
  <c r="V962" i="4"/>
  <c r="Q962" i="4"/>
  <c r="V961" i="4"/>
  <c r="Q961" i="4"/>
  <c r="V959" i="4"/>
  <c r="Q959" i="4"/>
  <c r="V958" i="4"/>
  <c r="Q958" i="4"/>
  <c r="V957" i="4"/>
  <c r="Q957" i="4"/>
  <c r="V956" i="4"/>
  <c r="Q956" i="4"/>
  <c r="V955" i="4"/>
  <c r="Q955" i="4"/>
  <c r="V954" i="4"/>
  <c r="Q954" i="4"/>
  <c r="V953" i="4"/>
  <c r="Q953" i="4"/>
  <c r="V952" i="4"/>
  <c r="Q952" i="4"/>
  <c r="V951" i="4"/>
  <c r="Q951" i="4"/>
  <c r="V950" i="4"/>
  <c r="Q950" i="4"/>
  <c r="V949" i="4"/>
  <c r="Q949" i="4"/>
  <c r="V948" i="4"/>
  <c r="Q948" i="4"/>
  <c r="V946" i="4"/>
  <c r="Q946" i="4"/>
  <c r="V945" i="4"/>
  <c r="Q945" i="4"/>
  <c r="V944" i="4"/>
  <c r="Q944" i="4"/>
  <c r="V943" i="4"/>
  <c r="Q943" i="4"/>
  <c r="V942" i="4"/>
  <c r="Q942" i="4"/>
  <c r="V941" i="4"/>
  <c r="Q941" i="4"/>
  <c r="V947" i="4"/>
  <c r="Q947" i="4"/>
  <c r="V960" i="4"/>
  <c r="Q960" i="4"/>
  <c r="Q800" i="4"/>
  <c r="V799" i="4"/>
  <c r="Q799" i="4"/>
  <c r="V802" i="4"/>
  <c r="Q802" i="4"/>
  <c r="V798" i="4"/>
  <c r="Q798" i="4"/>
  <c r="V797" i="4"/>
  <c r="Q797" i="4"/>
  <c r="V796" i="4"/>
  <c r="Q796" i="4"/>
  <c r="V795" i="4"/>
  <c r="Q795" i="4"/>
  <c r="V794" i="4"/>
  <c r="Q794" i="4"/>
  <c r="V793" i="4"/>
  <c r="Q793" i="4"/>
  <c r="V792" i="4"/>
  <c r="Q792" i="4"/>
  <c r="V791" i="4"/>
  <c r="Q791" i="4"/>
  <c r="V790" i="4"/>
  <c r="Q790" i="4"/>
  <c r="V789" i="4"/>
  <c r="Q789" i="4"/>
  <c r="V788" i="4"/>
  <c r="Q788" i="4"/>
  <c r="V787" i="4"/>
  <c r="Q787" i="4"/>
  <c r="V785" i="4"/>
  <c r="Q785" i="4"/>
  <c r="V801" i="4"/>
  <c r="Q801" i="4"/>
  <c r="V786" i="4"/>
  <c r="Q786" i="4"/>
  <c r="V678" i="4"/>
  <c r="Q678" i="4"/>
  <c r="V675" i="4"/>
  <c r="Q675" i="4"/>
  <c r="V673" i="4"/>
  <c r="Q673" i="4"/>
  <c r="V671" i="4"/>
  <c r="Q671" i="4"/>
  <c r="V669" i="4"/>
  <c r="Q669" i="4"/>
  <c r="V667" i="4"/>
  <c r="Q667" i="4"/>
  <c r="V677" i="4"/>
  <c r="Q677" i="4"/>
  <c r="V676" i="4"/>
  <c r="Q676" i="4"/>
  <c r="V674" i="4"/>
  <c r="Q674" i="4"/>
  <c r="D674" i="4"/>
  <c r="V666" i="4"/>
  <c r="Q666" i="4"/>
  <c r="D666" i="4"/>
  <c r="V672" i="4"/>
  <c r="Q672" i="4"/>
  <c r="V670" i="4"/>
  <c r="Q670" i="4"/>
  <c r="V668" i="4"/>
  <c r="Q668" i="4"/>
  <c r="V578" i="4"/>
  <c r="Q578" i="4"/>
  <c r="V577" i="4"/>
  <c r="Q577" i="4"/>
  <c r="V576" i="4"/>
  <c r="Q576" i="4"/>
  <c r="V575" i="4"/>
  <c r="Q575" i="4"/>
  <c r="V574" i="4"/>
  <c r="Q574" i="4"/>
  <c r="V573" i="4"/>
  <c r="Q573" i="4"/>
  <c r="V572" i="4"/>
  <c r="Q572" i="4"/>
  <c r="V571" i="4"/>
  <c r="Q571" i="4"/>
  <c r="V570" i="4"/>
  <c r="Q570" i="4"/>
  <c r="Q569" i="4"/>
  <c r="V568" i="4"/>
  <c r="Q568" i="4"/>
  <c r="V567" i="4"/>
  <c r="Q567" i="4"/>
  <c r="V452" i="4"/>
  <c r="Q452" i="4"/>
  <c r="V453" i="4"/>
  <c r="Q453" i="4"/>
  <c r="V446" i="4"/>
  <c r="Q446" i="4"/>
  <c r="V451" i="4"/>
  <c r="Q451" i="4"/>
  <c r="V444" i="4"/>
  <c r="Q444" i="4"/>
  <c r="V445" i="4"/>
  <c r="Q445" i="4"/>
  <c r="V441" i="4"/>
  <c r="Q441" i="4"/>
  <c r="V443" i="4"/>
  <c r="Q443" i="4"/>
  <c r="V447" i="4"/>
  <c r="Q447" i="4"/>
  <c r="V449" i="4"/>
  <c r="Q449" i="4"/>
  <c r="V448" i="4"/>
  <c r="Q448" i="4"/>
  <c r="V442" i="4"/>
  <c r="Q442" i="4"/>
  <c r="V450" i="4"/>
  <c r="Q450" i="4"/>
  <c r="V458" i="4"/>
  <c r="Q458" i="4"/>
  <c r="V457" i="4"/>
  <c r="Q457" i="4"/>
  <c r="V456" i="4"/>
  <c r="Q456" i="4"/>
  <c r="V455" i="4"/>
  <c r="Q455" i="4"/>
  <c r="V454" i="4"/>
  <c r="Q454" i="4"/>
  <c r="Q189" i="4"/>
  <c r="Q190" i="4"/>
  <c r="Q191" i="4"/>
  <c r="Q188" i="4"/>
  <c r="Q187" i="4"/>
  <c r="Q186" i="4"/>
  <c r="V185" i="4"/>
  <c r="Q185" i="4"/>
  <c r="Q184" i="4"/>
  <c r="V183" i="4"/>
  <c r="Q183" i="4"/>
  <c r="Q182" i="4"/>
  <c r="Q181" i="4"/>
  <c r="Q180" i="4"/>
  <c r="V179" i="4"/>
  <c r="Q179" i="4"/>
  <c r="Q177" i="4"/>
  <c r="Q176" i="4"/>
  <c r="Q175" i="4"/>
  <c r="Q174" i="4"/>
  <c r="V178" i="4"/>
  <c r="Q178" i="4"/>
  <c r="Q163" i="4"/>
  <c r="Q162" i="4"/>
  <c r="V161" i="4"/>
  <c r="Q161" i="4"/>
  <c r="Q160" i="4"/>
  <c r="Q165" i="4"/>
  <c r="Q159" i="4"/>
  <c r="Q158" i="4"/>
  <c r="Q157" i="4"/>
  <c r="Q164" i="4"/>
  <c r="Q173" i="4"/>
  <c r="V172" i="4"/>
  <c r="Q172" i="4"/>
  <c r="Q170" i="4"/>
  <c r="Q169" i="4"/>
  <c r="V171" i="4"/>
  <c r="Q171" i="4"/>
  <c r="Q168" i="4"/>
  <c r="Q166" i="4"/>
  <c r="Q167" i="4"/>
  <c r="V148" i="4"/>
  <c r="Q148" i="4"/>
  <c r="Q154" i="4"/>
  <c r="V152" i="4"/>
  <c r="Q152" i="4"/>
  <c r="Q155" i="4"/>
  <c r="Q194" i="4"/>
  <c r="V153" i="4"/>
  <c r="Q153" i="4"/>
  <c r="V149" i="4"/>
  <c r="Q149" i="4"/>
  <c r="Q147" i="4"/>
  <c r="Q150" i="4"/>
  <c r="Q151" i="4"/>
  <c r="V193" i="4"/>
  <c r="Q193" i="4"/>
  <c r="V192" i="4"/>
  <c r="Q192" i="4"/>
  <c r="Q156" i="4"/>
  <c r="V151" i="4" l="1"/>
  <c r="V150" i="4"/>
  <c r="V147" i="4"/>
  <c r="V194" i="4"/>
  <c r="V155" i="4"/>
  <c r="V154" i="4"/>
  <c r="V167" i="4"/>
  <c r="V166" i="4"/>
  <c r="V168" i="4"/>
  <c r="V169" i="4"/>
  <c r="V170" i="4"/>
  <c r="V173" i="4"/>
  <c r="V164" i="4"/>
  <c r="V157" i="4"/>
  <c r="V158" i="4"/>
  <c r="V159" i="4"/>
  <c r="V165" i="4"/>
  <c r="V160" i="4"/>
  <c r="V162" i="4"/>
  <c r="V163" i="4"/>
  <c r="V174" i="4"/>
  <c r="V175" i="4"/>
  <c r="V176" i="4"/>
  <c r="V177" i="4"/>
  <c r="V182" i="4"/>
  <c r="V184" i="4"/>
  <c r="V186" i="4"/>
  <c r="V187" i="4"/>
  <c r="V188" i="4"/>
  <c r="V191" i="4"/>
  <c r="V190" i="4"/>
  <c r="V189" i="4"/>
  <c r="V156" i="4"/>
  <c r="K269" i="7" l="1"/>
  <c r="J269" i="7"/>
  <c r="D199" i="7" l="1"/>
  <c r="V1342" i="4" s="1"/>
  <c r="D84" i="7" l="1"/>
  <c r="V181" i="4" s="1"/>
  <c r="D83" i="7"/>
  <c r="D424" i="7"/>
  <c r="V569" i="4" s="1"/>
  <c r="V800" i="4" l="1"/>
  <c r="V180" i="4"/>
  <c r="U425" i="9"/>
  <c r="P425" i="9"/>
  <c r="U424" i="9"/>
  <c r="P424" i="9"/>
  <c r="U423" i="9"/>
  <c r="P423" i="9"/>
  <c r="U422" i="9"/>
  <c r="P422" i="9"/>
  <c r="U421" i="9"/>
  <c r="P421" i="9"/>
  <c r="U420" i="9"/>
  <c r="P420" i="9"/>
  <c r="U419" i="9"/>
  <c r="P419" i="9"/>
  <c r="U418" i="9"/>
  <c r="P418" i="9"/>
  <c r="U417" i="9"/>
  <c r="P417" i="9"/>
  <c r="U416" i="9"/>
  <c r="P416" i="9"/>
  <c r="U415" i="9"/>
  <c r="P415" i="9"/>
  <c r="U414" i="9"/>
  <c r="P414" i="9"/>
  <c r="U413" i="9"/>
  <c r="P413" i="9"/>
  <c r="U412" i="9"/>
  <c r="P412" i="9"/>
  <c r="U411" i="9"/>
  <c r="P411" i="9"/>
  <c r="U410" i="9"/>
  <c r="P410" i="9"/>
  <c r="U409" i="9"/>
  <c r="P409" i="9"/>
  <c r="U408" i="9"/>
  <c r="P408" i="9"/>
  <c r="U407" i="9"/>
  <c r="P407" i="9"/>
  <c r="U406" i="9"/>
  <c r="P406" i="9"/>
  <c r="U405" i="9"/>
  <c r="P405" i="9"/>
  <c r="U404" i="9"/>
  <c r="P404" i="9"/>
  <c r="U403" i="9"/>
  <c r="P403" i="9"/>
  <c r="U402" i="9"/>
  <c r="P402" i="9"/>
  <c r="U401" i="9"/>
  <c r="P401" i="9"/>
  <c r="U400" i="9"/>
  <c r="P400" i="9"/>
  <c r="U399" i="9"/>
  <c r="P399" i="9"/>
  <c r="U398" i="9"/>
  <c r="P398" i="9"/>
  <c r="U397" i="9"/>
  <c r="P397" i="9"/>
  <c r="U396" i="9"/>
  <c r="P396" i="9"/>
  <c r="U395" i="9"/>
  <c r="P395" i="9"/>
  <c r="U394" i="9"/>
  <c r="P394" i="9"/>
  <c r="U393" i="9"/>
  <c r="P393" i="9"/>
  <c r="U392" i="9"/>
  <c r="P392" i="9"/>
  <c r="U391" i="9"/>
  <c r="P391" i="9"/>
  <c r="U390" i="9"/>
  <c r="P390" i="9"/>
  <c r="U389" i="9"/>
  <c r="P389" i="9"/>
  <c r="U388" i="9"/>
  <c r="P388" i="9"/>
  <c r="U387" i="9"/>
  <c r="P387" i="9"/>
  <c r="U386" i="9"/>
  <c r="P386" i="9"/>
  <c r="U385" i="9"/>
  <c r="P385" i="9"/>
  <c r="U384" i="9"/>
  <c r="P384" i="9"/>
  <c r="U383" i="9"/>
  <c r="P383" i="9"/>
  <c r="U382" i="9"/>
  <c r="P382" i="9"/>
  <c r="U381" i="9"/>
  <c r="P381" i="9"/>
  <c r="U380" i="9"/>
  <c r="P380" i="9"/>
  <c r="U379" i="9"/>
  <c r="P379" i="9"/>
  <c r="U378" i="9"/>
  <c r="P378" i="9"/>
  <c r="U377" i="9"/>
  <c r="P377" i="9"/>
  <c r="U376" i="9"/>
  <c r="P376" i="9"/>
  <c r="U375" i="9"/>
  <c r="P375" i="9"/>
  <c r="U374" i="9"/>
  <c r="P374" i="9"/>
  <c r="U373" i="9"/>
  <c r="P373" i="9"/>
  <c r="U372" i="9"/>
  <c r="P372" i="9"/>
  <c r="U371" i="9"/>
  <c r="P371" i="9"/>
  <c r="U370" i="9"/>
  <c r="P370" i="9"/>
  <c r="U369" i="9"/>
  <c r="P369" i="9"/>
  <c r="U368" i="9"/>
  <c r="P368" i="9"/>
  <c r="U367" i="9"/>
  <c r="P367" i="9"/>
  <c r="U366" i="9"/>
  <c r="P366" i="9"/>
  <c r="U365" i="9"/>
  <c r="P365" i="9"/>
  <c r="U364" i="9"/>
  <c r="P364" i="9"/>
  <c r="U363" i="9"/>
  <c r="P363" i="9"/>
  <c r="U362" i="9"/>
  <c r="P362" i="9"/>
  <c r="U361" i="9"/>
  <c r="P361" i="9"/>
  <c r="U360" i="9"/>
  <c r="P360" i="9"/>
  <c r="U359" i="9"/>
  <c r="P359" i="9"/>
  <c r="U358" i="9"/>
  <c r="P358" i="9"/>
  <c r="U357" i="9"/>
  <c r="P357" i="9"/>
  <c r="U356" i="9"/>
  <c r="P356" i="9"/>
  <c r="U355" i="9"/>
  <c r="P355" i="9"/>
  <c r="U354" i="9"/>
  <c r="P354" i="9"/>
  <c r="U353" i="9"/>
  <c r="P353" i="9"/>
  <c r="U352" i="9"/>
  <c r="P352" i="9"/>
  <c r="U351" i="9"/>
  <c r="P351" i="9"/>
  <c r="U350" i="9"/>
  <c r="P350" i="9"/>
  <c r="U349" i="9"/>
  <c r="P349" i="9"/>
  <c r="U348" i="9"/>
  <c r="P348" i="9"/>
  <c r="U347" i="9"/>
  <c r="P347" i="9"/>
  <c r="U346" i="9"/>
  <c r="P346" i="9"/>
  <c r="U345" i="9"/>
  <c r="P345" i="9"/>
  <c r="U344" i="9"/>
  <c r="P344" i="9"/>
  <c r="U343" i="9"/>
  <c r="P343" i="9"/>
  <c r="U342" i="9"/>
  <c r="P342" i="9"/>
  <c r="U341" i="9"/>
  <c r="P341" i="9"/>
  <c r="U340" i="9"/>
  <c r="P340" i="9"/>
  <c r="U339" i="9"/>
  <c r="P339" i="9"/>
  <c r="U338" i="9"/>
  <c r="P338" i="9"/>
  <c r="U337" i="9"/>
  <c r="P337" i="9"/>
  <c r="U336" i="9"/>
  <c r="P336" i="9"/>
  <c r="U335" i="9"/>
  <c r="P335" i="9"/>
  <c r="U334" i="9"/>
  <c r="P334" i="9"/>
  <c r="U333" i="9"/>
  <c r="P333" i="9"/>
  <c r="U332" i="9"/>
  <c r="P332" i="9"/>
  <c r="U331" i="9"/>
  <c r="P331" i="9"/>
  <c r="U330" i="9"/>
  <c r="P330" i="9"/>
  <c r="U329" i="9"/>
  <c r="P329" i="9"/>
  <c r="U328" i="9"/>
  <c r="P328" i="9"/>
  <c r="U327" i="9"/>
  <c r="P327" i="9"/>
  <c r="U326" i="9"/>
  <c r="P326" i="9"/>
  <c r="U325" i="9"/>
  <c r="P325" i="9"/>
  <c r="U324" i="9"/>
  <c r="P324" i="9"/>
  <c r="U323" i="9"/>
  <c r="P323" i="9"/>
  <c r="U322" i="9"/>
  <c r="P322" i="9"/>
  <c r="U321" i="9"/>
  <c r="P321" i="9"/>
  <c r="U320" i="9"/>
  <c r="P320" i="9"/>
  <c r="U319" i="9"/>
  <c r="P319" i="9"/>
  <c r="U318" i="9"/>
  <c r="P318" i="9"/>
  <c r="U317" i="9"/>
  <c r="P317" i="9"/>
  <c r="U316" i="9"/>
  <c r="P316" i="9"/>
  <c r="U315" i="9"/>
  <c r="P315" i="9"/>
  <c r="U314" i="9"/>
  <c r="P314" i="9"/>
  <c r="U313" i="9"/>
  <c r="P313" i="9"/>
  <c r="U312" i="9"/>
  <c r="P312" i="9"/>
  <c r="U311" i="9"/>
  <c r="P311" i="9"/>
  <c r="U310" i="9"/>
  <c r="P310" i="9"/>
  <c r="U309" i="9"/>
  <c r="P309" i="9"/>
  <c r="U308" i="9"/>
  <c r="P308" i="9"/>
  <c r="U307" i="9"/>
  <c r="P307" i="9"/>
  <c r="U306" i="9"/>
  <c r="P306" i="9"/>
  <c r="U305" i="9"/>
  <c r="P305" i="9"/>
  <c r="U304" i="9"/>
  <c r="P304" i="9"/>
  <c r="U303" i="9"/>
  <c r="P303" i="9"/>
  <c r="U302" i="9"/>
  <c r="P302" i="9"/>
  <c r="U301" i="9"/>
  <c r="P301" i="9"/>
  <c r="U300" i="9"/>
  <c r="P300" i="9"/>
  <c r="U299" i="9"/>
  <c r="P299" i="9"/>
  <c r="U298" i="9"/>
  <c r="P298" i="9"/>
  <c r="U297" i="9"/>
  <c r="P297" i="9"/>
  <c r="U296" i="9"/>
  <c r="P296" i="9"/>
  <c r="U295" i="9"/>
  <c r="P295" i="9"/>
  <c r="U294" i="9"/>
  <c r="P294" i="9"/>
  <c r="U293" i="9"/>
  <c r="P293" i="9"/>
  <c r="U292" i="9"/>
  <c r="P292" i="9"/>
  <c r="U291" i="9"/>
  <c r="P291" i="9"/>
  <c r="U290" i="9"/>
  <c r="P290" i="9"/>
  <c r="U289" i="9"/>
  <c r="P289" i="9"/>
  <c r="U288" i="9"/>
  <c r="P288" i="9"/>
  <c r="U287" i="9"/>
  <c r="P287" i="9"/>
  <c r="U286" i="9"/>
  <c r="P286" i="9"/>
  <c r="U285" i="9"/>
  <c r="P285" i="9"/>
  <c r="U284" i="9"/>
  <c r="P284" i="9"/>
  <c r="U283" i="9"/>
  <c r="P283" i="9"/>
  <c r="U282" i="9"/>
  <c r="P282" i="9"/>
  <c r="U281" i="9"/>
  <c r="P281" i="9"/>
  <c r="U280" i="9"/>
  <c r="P280" i="9"/>
  <c r="U279" i="9"/>
  <c r="P279" i="9"/>
  <c r="U278" i="9"/>
  <c r="P278" i="9"/>
  <c r="U277" i="9"/>
  <c r="P277" i="9"/>
  <c r="U276" i="9"/>
  <c r="P276" i="9"/>
  <c r="U275" i="9"/>
  <c r="P275" i="9"/>
  <c r="U274" i="9"/>
  <c r="P274" i="9"/>
  <c r="U273" i="9"/>
  <c r="P273" i="9"/>
  <c r="U272" i="9"/>
  <c r="P272" i="9"/>
  <c r="U271" i="9"/>
  <c r="P271" i="9"/>
  <c r="U270" i="9"/>
  <c r="P270" i="9"/>
  <c r="U269" i="9"/>
  <c r="P269" i="9"/>
  <c r="U268" i="9"/>
  <c r="P268" i="9"/>
  <c r="U267" i="9"/>
  <c r="P267" i="9"/>
  <c r="U266" i="9"/>
  <c r="P266" i="9"/>
  <c r="U265" i="9"/>
  <c r="P265" i="9"/>
  <c r="U264" i="9"/>
  <c r="P264" i="9"/>
  <c r="U263" i="9"/>
  <c r="P263" i="9"/>
  <c r="U262" i="9"/>
  <c r="P262" i="9"/>
  <c r="U261" i="9"/>
  <c r="P261" i="9"/>
  <c r="U260" i="9"/>
  <c r="P260" i="9"/>
  <c r="U259" i="9"/>
  <c r="P259" i="9"/>
  <c r="U258" i="9"/>
  <c r="P258" i="9"/>
  <c r="U257" i="9"/>
  <c r="P257" i="9"/>
  <c r="U256" i="9"/>
  <c r="P256" i="9"/>
  <c r="U255" i="9"/>
  <c r="P255" i="9"/>
  <c r="U254" i="9"/>
  <c r="P254" i="9"/>
  <c r="U253" i="9"/>
  <c r="P253" i="9"/>
  <c r="U252" i="9"/>
  <c r="P252" i="9"/>
  <c r="U251" i="9"/>
  <c r="P251" i="9"/>
  <c r="U250" i="9"/>
  <c r="P250" i="9"/>
  <c r="U249" i="9"/>
  <c r="P249" i="9"/>
  <c r="U248" i="9"/>
  <c r="P248" i="9"/>
  <c r="U247" i="9"/>
  <c r="P247" i="9"/>
  <c r="U246" i="9"/>
  <c r="P246" i="9"/>
  <c r="U245" i="9"/>
  <c r="P245" i="9"/>
  <c r="U244" i="9"/>
  <c r="P244" i="9"/>
  <c r="U243" i="9"/>
  <c r="P243" i="9"/>
  <c r="U242" i="9"/>
  <c r="P242" i="9"/>
  <c r="U241" i="9"/>
  <c r="P241" i="9"/>
  <c r="U240" i="9"/>
  <c r="P240" i="9"/>
  <c r="U239" i="9"/>
  <c r="P239" i="9"/>
  <c r="U238" i="9"/>
  <c r="P238" i="9"/>
  <c r="U237" i="9"/>
  <c r="P237" i="9"/>
  <c r="U236" i="9"/>
  <c r="P236" i="9"/>
  <c r="U235" i="9"/>
  <c r="P235" i="9"/>
  <c r="U234" i="9"/>
  <c r="P234" i="9"/>
  <c r="U233" i="9"/>
  <c r="P233" i="9"/>
  <c r="U232" i="9"/>
  <c r="P232" i="9"/>
  <c r="U231" i="9"/>
  <c r="P231" i="9"/>
  <c r="U230" i="9"/>
  <c r="P230" i="9"/>
  <c r="U229" i="9"/>
  <c r="P229" i="9"/>
  <c r="U228" i="9"/>
  <c r="P228" i="9"/>
  <c r="U227" i="9"/>
  <c r="P227" i="9"/>
  <c r="U226" i="9"/>
  <c r="P226" i="9"/>
  <c r="U225" i="9"/>
  <c r="P225" i="9"/>
  <c r="U224" i="9"/>
  <c r="P224" i="9"/>
  <c r="U223" i="9"/>
  <c r="P223" i="9"/>
  <c r="U222" i="9"/>
  <c r="P222" i="9"/>
  <c r="U221" i="9"/>
  <c r="P221" i="9"/>
  <c r="U220" i="9"/>
  <c r="P220" i="9"/>
  <c r="U219" i="9"/>
  <c r="P219" i="9"/>
  <c r="U218" i="9"/>
  <c r="P218" i="9"/>
  <c r="U217" i="9"/>
  <c r="P217" i="9"/>
  <c r="U216" i="9"/>
  <c r="P216" i="9"/>
  <c r="U215" i="9"/>
  <c r="P215" i="9"/>
  <c r="U214" i="9"/>
  <c r="P214" i="9"/>
  <c r="U213" i="9"/>
  <c r="P213" i="9"/>
  <c r="U212" i="9"/>
  <c r="P212" i="9"/>
  <c r="U211" i="9"/>
  <c r="P211" i="9"/>
  <c r="U210" i="9"/>
  <c r="P210" i="9"/>
  <c r="U209" i="9"/>
  <c r="P209" i="9"/>
  <c r="U208" i="9"/>
  <c r="P208" i="9"/>
  <c r="U207" i="9"/>
  <c r="P207" i="9"/>
  <c r="U206" i="9"/>
  <c r="P206" i="9"/>
  <c r="U205" i="9"/>
  <c r="P205" i="9"/>
  <c r="U204" i="9"/>
  <c r="P204" i="9"/>
  <c r="U203" i="9"/>
  <c r="P203" i="9"/>
  <c r="U202" i="9"/>
  <c r="P202" i="9"/>
  <c r="U201" i="9"/>
  <c r="P201" i="9"/>
  <c r="U200" i="9"/>
  <c r="P200" i="9"/>
  <c r="U199" i="9"/>
  <c r="P199" i="9"/>
  <c r="U198" i="9"/>
  <c r="P198" i="9"/>
  <c r="U197" i="9"/>
  <c r="P197" i="9"/>
  <c r="U196" i="9"/>
  <c r="P196" i="9"/>
  <c r="U195" i="9"/>
  <c r="P195" i="9"/>
  <c r="U194" i="9"/>
  <c r="P194" i="9"/>
  <c r="U193" i="9"/>
  <c r="P193" i="9"/>
  <c r="U192" i="9"/>
  <c r="P192" i="9"/>
  <c r="U191" i="9"/>
  <c r="P191" i="9"/>
  <c r="U190" i="9"/>
  <c r="P190" i="9"/>
  <c r="U189" i="9"/>
  <c r="P189" i="9"/>
  <c r="U188" i="9"/>
  <c r="P188" i="9"/>
  <c r="U187" i="9"/>
  <c r="P187" i="9"/>
  <c r="U186" i="9"/>
  <c r="P186" i="9"/>
  <c r="U185" i="9"/>
  <c r="P185" i="9"/>
  <c r="U184" i="9"/>
  <c r="P184" i="9"/>
  <c r="U183" i="9"/>
  <c r="P183" i="9"/>
  <c r="U182" i="9"/>
  <c r="P182" i="9"/>
  <c r="U181" i="9"/>
  <c r="P181" i="9"/>
  <c r="U180" i="9"/>
  <c r="P180" i="9"/>
  <c r="U179" i="9"/>
  <c r="P179" i="9"/>
  <c r="U178" i="9"/>
  <c r="P178" i="9"/>
  <c r="U177" i="9"/>
  <c r="P177" i="9"/>
  <c r="U176" i="9"/>
  <c r="P176" i="9"/>
  <c r="U175" i="9"/>
  <c r="P175" i="9"/>
  <c r="U174" i="9"/>
  <c r="P174" i="9"/>
  <c r="U173" i="9"/>
  <c r="P173" i="9"/>
  <c r="U172" i="9"/>
  <c r="P172" i="9"/>
  <c r="U171" i="9"/>
  <c r="P171" i="9"/>
  <c r="U170" i="9"/>
  <c r="P170" i="9"/>
  <c r="U169" i="9"/>
  <c r="P169" i="9"/>
  <c r="U168" i="9"/>
  <c r="P168" i="9"/>
  <c r="U167" i="9"/>
  <c r="P167" i="9"/>
  <c r="U166" i="9"/>
  <c r="P166" i="9"/>
  <c r="U165" i="9"/>
  <c r="P165" i="9"/>
  <c r="U164" i="9"/>
  <c r="P164" i="9"/>
  <c r="U163" i="9"/>
  <c r="P163" i="9"/>
  <c r="U162" i="9"/>
  <c r="P162" i="9"/>
  <c r="U161" i="9"/>
  <c r="P161" i="9"/>
  <c r="U160" i="9"/>
  <c r="P160" i="9"/>
  <c r="U159" i="9"/>
  <c r="P159" i="9"/>
  <c r="U158" i="9"/>
  <c r="P158" i="9"/>
  <c r="U157" i="9"/>
  <c r="P157" i="9"/>
  <c r="U156" i="9"/>
  <c r="P156" i="9"/>
  <c r="U155" i="9"/>
  <c r="P155" i="9"/>
  <c r="U154" i="9"/>
  <c r="P154" i="9"/>
  <c r="U153" i="9"/>
  <c r="P153" i="9"/>
  <c r="U152" i="9"/>
  <c r="P152" i="9"/>
  <c r="U151" i="9"/>
  <c r="P151" i="9"/>
  <c r="U150" i="9"/>
  <c r="P150" i="9"/>
  <c r="U149" i="9"/>
  <c r="P149" i="9"/>
  <c r="U148" i="9"/>
  <c r="P148" i="9"/>
  <c r="U147" i="9"/>
  <c r="P147" i="9"/>
  <c r="U146" i="9"/>
  <c r="P146" i="9"/>
  <c r="U145" i="9"/>
  <c r="P145" i="9"/>
  <c r="U144" i="9"/>
  <c r="P144" i="9"/>
  <c r="U143" i="9"/>
  <c r="P143" i="9"/>
  <c r="U142" i="9"/>
  <c r="P142" i="9"/>
  <c r="U141" i="9"/>
  <c r="P141" i="9"/>
  <c r="U140" i="9"/>
  <c r="P140" i="9"/>
  <c r="U139" i="9"/>
  <c r="P139" i="9"/>
  <c r="U138" i="9"/>
  <c r="P138" i="9"/>
  <c r="U137" i="9"/>
  <c r="P137" i="9"/>
  <c r="U136" i="9"/>
  <c r="P136" i="9"/>
  <c r="U135" i="9"/>
  <c r="P135" i="9"/>
  <c r="U134" i="9"/>
  <c r="P134" i="9"/>
  <c r="U133" i="9"/>
  <c r="P133" i="9"/>
  <c r="U132" i="9"/>
  <c r="P132" i="9"/>
  <c r="U131" i="9"/>
  <c r="P131" i="9"/>
  <c r="U130" i="9"/>
  <c r="P130" i="9"/>
  <c r="U129" i="9"/>
  <c r="P129" i="9"/>
  <c r="U128" i="9"/>
  <c r="P128" i="9"/>
  <c r="U127" i="9"/>
  <c r="P127" i="9"/>
  <c r="U126" i="9"/>
  <c r="P126" i="9"/>
  <c r="U125" i="9"/>
  <c r="P125" i="9"/>
  <c r="U124" i="9"/>
  <c r="P124" i="9"/>
  <c r="U123" i="9"/>
  <c r="P123" i="9"/>
  <c r="U122" i="9"/>
  <c r="P122" i="9"/>
  <c r="U121" i="9"/>
  <c r="P121" i="9"/>
  <c r="U120" i="9"/>
  <c r="P120" i="9"/>
  <c r="U119" i="9"/>
  <c r="P119" i="9"/>
  <c r="U118" i="9"/>
  <c r="P118" i="9"/>
  <c r="U117" i="9"/>
  <c r="P117" i="9"/>
  <c r="U116" i="9"/>
  <c r="P116" i="9"/>
  <c r="U115" i="9"/>
  <c r="P115" i="9"/>
  <c r="U114" i="9"/>
  <c r="P114" i="9"/>
  <c r="U113" i="9"/>
  <c r="P113" i="9"/>
  <c r="U112" i="9"/>
  <c r="P112" i="9"/>
  <c r="U111" i="9"/>
  <c r="P111" i="9"/>
  <c r="U110" i="9"/>
  <c r="P110" i="9"/>
  <c r="U109" i="9"/>
  <c r="P109" i="9"/>
  <c r="U108" i="9"/>
  <c r="P108" i="9"/>
  <c r="U107" i="9"/>
  <c r="P107" i="9"/>
  <c r="U106" i="9"/>
  <c r="P106" i="9"/>
  <c r="U105" i="9"/>
  <c r="P105" i="9"/>
  <c r="U104" i="9"/>
  <c r="P104" i="9"/>
  <c r="U103" i="9"/>
  <c r="P103" i="9"/>
  <c r="U102" i="9"/>
  <c r="P102" i="9"/>
  <c r="U101" i="9"/>
  <c r="P101" i="9"/>
  <c r="U100" i="9"/>
  <c r="P100" i="9"/>
  <c r="U99" i="9"/>
  <c r="P99" i="9"/>
  <c r="U98" i="9"/>
  <c r="P98" i="9"/>
  <c r="U97" i="9"/>
  <c r="P97" i="9"/>
  <c r="U96" i="9"/>
  <c r="P96" i="9"/>
  <c r="U95" i="9"/>
  <c r="P95" i="9"/>
  <c r="U94" i="9"/>
  <c r="P94" i="9"/>
  <c r="U93" i="9"/>
  <c r="P93" i="9"/>
  <c r="U92" i="9"/>
  <c r="P92" i="9"/>
  <c r="U91" i="9"/>
  <c r="P91" i="9"/>
  <c r="U90" i="9"/>
  <c r="P90" i="9"/>
  <c r="U89" i="9"/>
  <c r="P89" i="9"/>
  <c r="U88" i="9"/>
  <c r="P88" i="9"/>
  <c r="U87" i="9"/>
  <c r="P87" i="9"/>
  <c r="U86" i="9"/>
  <c r="P86" i="9"/>
  <c r="U85" i="9"/>
  <c r="P85" i="9"/>
  <c r="U84" i="9"/>
  <c r="P84" i="9"/>
  <c r="U83" i="9"/>
  <c r="P83" i="9"/>
  <c r="U82" i="9"/>
  <c r="P82" i="9"/>
  <c r="U81" i="9"/>
  <c r="P81" i="9"/>
  <c r="U80" i="9"/>
  <c r="P80" i="9"/>
  <c r="U79" i="9"/>
  <c r="P79" i="9"/>
  <c r="U78" i="9"/>
  <c r="P78" i="9"/>
  <c r="U77" i="9"/>
  <c r="P77" i="9"/>
  <c r="U76" i="9"/>
  <c r="P76" i="9"/>
  <c r="U75" i="9"/>
  <c r="P75" i="9"/>
  <c r="U74" i="9"/>
  <c r="P74" i="9"/>
  <c r="U73" i="9"/>
  <c r="P73" i="9"/>
  <c r="U72" i="9"/>
  <c r="P72" i="9"/>
  <c r="U71" i="9"/>
  <c r="P71" i="9"/>
  <c r="U70" i="9"/>
  <c r="P70" i="9"/>
  <c r="U69" i="9"/>
  <c r="P69" i="9"/>
  <c r="U68" i="9"/>
  <c r="P68" i="9"/>
  <c r="U67" i="9"/>
  <c r="P67" i="9"/>
  <c r="U66" i="9"/>
  <c r="P66" i="9"/>
  <c r="U65" i="9"/>
  <c r="P65" i="9"/>
  <c r="U64" i="9"/>
  <c r="P64" i="9"/>
  <c r="U63" i="9"/>
  <c r="P63" i="9"/>
  <c r="U62" i="9"/>
  <c r="P62" i="9"/>
  <c r="U61" i="9"/>
  <c r="P61" i="9"/>
  <c r="U60" i="9"/>
  <c r="P60" i="9"/>
  <c r="U59" i="9"/>
  <c r="P59" i="9"/>
  <c r="U58" i="9"/>
  <c r="P58" i="9"/>
  <c r="U57" i="9"/>
  <c r="P57" i="9"/>
  <c r="U56" i="9"/>
  <c r="P56" i="9"/>
  <c r="U55" i="9"/>
  <c r="P55" i="9"/>
  <c r="U54" i="9"/>
  <c r="P54" i="9"/>
  <c r="U53" i="9"/>
  <c r="P53" i="9"/>
  <c r="U52" i="9"/>
  <c r="P52" i="9"/>
  <c r="U51" i="9"/>
  <c r="P51" i="9"/>
  <c r="U50" i="9"/>
  <c r="P50" i="9"/>
  <c r="U49" i="9"/>
  <c r="P49" i="9"/>
  <c r="U48" i="9"/>
  <c r="P48" i="9"/>
  <c r="U47" i="9"/>
  <c r="P47" i="9"/>
  <c r="U46" i="9"/>
  <c r="P46" i="9"/>
  <c r="U45" i="9"/>
  <c r="P45" i="9"/>
  <c r="U44" i="9"/>
  <c r="P44" i="9"/>
  <c r="U43" i="9"/>
  <c r="P43" i="9"/>
  <c r="U42" i="9"/>
  <c r="P42" i="9"/>
  <c r="U41" i="9"/>
  <c r="P41" i="9"/>
  <c r="U40" i="9"/>
  <c r="P40" i="9"/>
  <c r="U39" i="9"/>
  <c r="P39" i="9"/>
  <c r="U38" i="9"/>
  <c r="P38" i="9"/>
  <c r="U37" i="9"/>
  <c r="P37" i="9"/>
  <c r="U36" i="9"/>
  <c r="P36" i="9"/>
  <c r="U35" i="9"/>
  <c r="P35" i="9"/>
  <c r="U34" i="9"/>
  <c r="P34" i="9"/>
  <c r="U33" i="9"/>
  <c r="P33" i="9"/>
  <c r="U32" i="9"/>
  <c r="P32" i="9"/>
  <c r="U30" i="9"/>
  <c r="P30" i="9"/>
  <c r="U29" i="9"/>
  <c r="P29" i="9"/>
  <c r="U28" i="9"/>
  <c r="P28" i="9"/>
  <c r="U27" i="9"/>
  <c r="P27" i="9"/>
  <c r="U31" i="9"/>
  <c r="P31" i="9"/>
  <c r="U26" i="9"/>
  <c r="P26" i="9"/>
  <c r="U25" i="9"/>
  <c r="P25" i="9"/>
  <c r="U24" i="9"/>
  <c r="P24" i="9"/>
  <c r="U23" i="9"/>
  <c r="P23" i="9"/>
  <c r="U22" i="9"/>
  <c r="P22" i="9"/>
  <c r="U21" i="9"/>
  <c r="P21" i="9"/>
  <c r="U19" i="9"/>
  <c r="P19" i="9"/>
  <c r="U18" i="9"/>
  <c r="P18" i="9"/>
  <c r="U20" i="9"/>
  <c r="P20" i="9"/>
  <c r="U17" i="9"/>
  <c r="P17" i="9"/>
  <c r="U16" i="9"/>
  <c r="P16" i="9"/>
  <c r="U15" i="9"/>
  <c r="P15" i="9"/>
  <c r="U14" i="9"/>
  <c r="P14" i="9"/>
  <c r="U13" i="9"/>
  <c r="P13" i="9"/>
  <c r="U12" i="9"/>
  <c r="P12" i="9"/>
  <c r="U11" i="9"/>
  <c r="P11" i="9"/>
  <c r="U10" i="9"/>
  <c r="P10" i="9"/>
  <c r="U9" i="9"/>
  <c r="P9" i="9"/>
  <c r="U8" i="9"/>
  <c r="P8" i="9"/>
  <c r="U7" i="9"/>
  <c r="P7" i="9"/>
  <c r="U6" i="9"/>
  <c r="P6" i="9"/>
  <c r="U5" i="9"/>
  <c r="P5" i="9"/>
  <c r="U4" i="9"/>
  <c r="P4" i="9"/>
  <c r="U3" i="9"/>
  <c r="P3" i="9"/>
  <c r="U2" i="9"/>
  <c r="P2" i="9"/>
  <c r="U425" i="7" l="1"/>
  <c r="P425" i="7"/>
  <c r="P424" i="7"/>
  <c r="U424" i="7"/>
  <c r="U423" i="7"/>
  <c r="P423" i="7"/>
  <c r="U422" i="7"/>
  <c r="P422" i="7"/>
  <c r="U421" i="7"/>
  <c r="P421" i="7"/>
  <c r="U420" i="7"/>
  <c r="P420" i="7"/>
  <c r="U419" i="7"/>
  <c r="P419" i="7"/>
  <c r="U418" i="7"/>
  <c r="P418" i="7"/>
  <c r="U417" i="7"/>
  <c r="P417" i="7"/>
  <c r="U416" i="7"/>
  <c r="P416" i="7"/>
  <c r="U415" i="7"/>
  <c r="P415" i="7"/>
  <c r="U414" i="7"/>
  <c r="P414" i="7"/>
  <c r="U413" i="7"/>
  <c r="P413" i="7"/>
  <c r="U412" i="7"/>
  <c r="P412" i="7"/>
  <c r="U411" i="7"/>
  <c r="P411" i="7"/>
  <c r="U410" i="7"/>
  <c r="P410" i="7"/>
  <c r="U409" i="7"/>
  <c r="P409" i="7"/>
  <c r="U408" i="7"/>
  <c r="P408" i="7"/>
  <c r="U407" i="7"/>
  <c r="P407" i="7"/>
  <c r="U406" i="7"/>
  <c r="P406" i="7"/>
  <c r="U405" i="7"/>
  <c r="P405" i="7"/>
  <c r="U404" i="7"/>
  <c r="P404" i="7"/>
  <c r="U403" i="7"/>
  <c r="P403" i="7"/>
  <c r="U402" i="7"/>
  <c r="P402" i="7"/>
  <c r="U401" i="7"/>
  <c r="P401" i="7"/>
  <c r="U400" i="7"/>
  <c r="P400" i="7"/>
  <c r="U399" i="7"/>
  <c r="P399" i="7"/>
  <c r="U398" i="7"/>
  <c r="P398" i="7"/>
  <c r="U397" i="7"/>
  <c r="P397" i="7"/>
  <c r="U396" i="7"/>
  <c r="P396" i="7"/>
  <c r="U395" i="7"/>
  <c r="P395" i="7"/>
  <c r="U394" i="7"/>
  <c r="P394" i="7"/>
  <c r="U393" i="7"/>
  <c r="P393" i="7"/>
  <c r="U392" i="7"/>
  <c r="P392" i="7"/>
  <c r="U391" i="7"/>
  <c r="P391" i="7"/>
  <c r="U390" i="7"/>
  <c r="P390" i="7"/>
  <c r="U389" i="7"/>
  <c r="P389" i="7"/>
  <c r="U388" i="7"/>
  <c r="P388" i="7"/>
  <c r="U387" i="7"/>
  <c r="P387" i="7"/>
  <c r="U386" i="7"/>
  <c r="P386" i="7"/>
  <c r="U385" i="7"/>
  <c r="P385" i="7"/>
  <c r="U384" i="7"/>
  <c r="P384" i="7"/>
  <c r="P383" i="7"/>
  <c r="U383" i="7"/>
  <c r="U382" i="7"/>
  <c r="P382" i="7"/>
  <c r="U381" i="7"/>
  <c r="P381" i="7"/>
  <c r="U380" i="7"/>
  <c r="P380" i="7"/>
  <c r="U379" i="7"/>
  <c r="P379" i="7"/>
  <c r="U378" i="7"/>
  <c r="P378" i="7"/>
  <c r="U377" i="7"/>
  <c r="P377" i="7"/>
  <c r="U376" i="7"/>
  <c r="P376" i="7"/>
  <c r="U375" i="7"/>
  <c r="P375" i="7"/>
  <c r="U374" i="7"/>
  <c r="P374" i="7"/>
  <c r="U373" i="7"/>
  <c r="P373" i="7"/>
  <c r="U372" i="7"/>
  <c r="P372" i="7"/>
  <c r="U371" i="7"/>
  <c r="P371" i="7"/>
  <c r="U370" i="7"/>
  <c r="P370" i="7"/>
  <c r="U369" i="7"/>
  <c r="P369" i="7"/>
  <c r="U368" i="7"/>
  <c r="P368" i="7"/>
  <c r="U367" i="7"/>
  <c r="P367" i="7"/>
  <c r="U366" i="7"/>
  <c r="P366" i="7"/>
  <c r="U365" i="7"/>
  <c r="P365" i="7"/>
  <c r="U364" i="7"/>
  <c r="P364" i="7"/>
  <c r="U363" i="7"/>
  <c r="P363" i="7"/>
  <c r="U362" i="7"/>
  <c r="P362" i="7"/>
  <c r="U361" i="7"/>
  <c r="P361" i="7"/>
  <c r="U360" i="7"/>
  <c r="P360" i="7"/>
  <c r="U359" i="7"/>
  <c r="P359" i="7"/>
  <c r="U358" i="7"/>
  <c r="P358" i="7"/>
  <c r="U357" i="7"/>
  <c r="P357" i="7"/>
  <c r="U356" i="7"/>
  <c r="P356" i="7"/>
  <c r="U355" i="7"/>
  <c r="P355" i="7"/>
  <c r="U354" i="7"/>
  <c r="P354" i="7"/>
  <c r="U353" i="7"/>
  <c r="P353" i="7"/>
  <c r="U352" i="7"/>
  <c r="P352" i="7"/>
  <c r="U351" i="7"/>
  <c r="P351" i="7"/>
  <c r="U350" i="7"/>
  <c r="P350" i="7"/>
  <c r="U349" i="7"/>
  <c r="P349" i="7"/>
  <c r="U348" i="7"/>
  <c r="P348" i="7"/>
  <c r="U347" i="7"/>
  <c r="P347" i="7"/>
  <c r="U346" i="7"/>
  <c r="P346" i="7"/>
  <c r="U345" i="7"/>
  <c r="P345" i="7"/>
  <c r="U344" i="7"/>
  <c r="P344" i="7"/>
  <c r="U343" i="7"/>
  <c r="P343" i="7"/>
  <c r="U342" i="7"/>
  <c r="P342" i="7"/>
  <c r="U341" i="7"/>
  <c r="P341" i="7"/>
  <c r="U339" i="7"/>
  <c r="P339" i="7"/>
  <c r="U340" i="7"/>
  <c r="P340" i="7"/>
  <c r="U338" i="7"/>
  <c r="P338" i="7"/>
  <c r="U335" i="7"/>
  <c r="P335" i="7"/>
  <c r="U333" i="7"/>
  <c r="P333" i="7"/>
  <c r="U336" i="7"/>
  <c r="P336" i="7"/>
  <c r="U337" i="7"/>
  <c r="P337" i="7"/>
  <c r="U334" i="7"/>
  <c r="P334" i="7"/>
  <c r="U332" i="7"/>
  <c r="P332" i="7"/>
  <c r="U331" i="7"/>
  <c r="P331" i="7"/>
  <c r="U330" i="7"/>
  <c r="P330" i="7"/>
  <c r="U329" i="7"/>
  <c r="P329" i="7"/>
  <c r="U328" i="7"/>
  <c r="P328" i="7"/>
  <c r="U327" i="7"/>
  <c r="P327" i="7"/>
  <c r="U326" i="7"/>
  <c r="P326" i="7"/>
  <c r="U325" i="7"/>
  <c r="P325" i="7"/>
  <c r="U324" i="7"/>
  <c r="P324" i="7"/>
  <c r="U323" i="7"/>
  <c r="P323" i="7"/>
  <c r="U322" i="7"/>
  <c r="P322" i="7"/>
  <c r="U321" i="7"/>
  <c r="P321" i="7"/>
  <c r="U320" i="7"/>
  <c r="P320" i="7"/>
  <c r="U319" i="7"/>
  <c r="P319" i="7"/>
  <c r="U318" i="7"/>
  <c r="P318" i="7"/>
  <c r="U317" i="7"/>
  <c r="P317" i="7"/>
  <c r="U316" i="7"/>
  <c r="P316" i="7"/>
  <c r="U315" i="7"/>
  <c r="P315" i="7"/>
  <c r="U314" i="7"/>
  <c r="P314" i="7"/>
  <c r="U313" i="7"/>
  <c r="P313" i="7"/>
  <c r="U312" i="7"/>
  <c r="P312" i="7"/>
  <c r="U311" i="7"/>
  <c r="P311" i="7"/>
  <c r="U310" i="7"/>
  <c r="P310" i="7"/>
  <c r="U309" i="7"/>
  <c r="P309" i="7"/>
  <c r="U308" i="7"/>
  <c r="P308" i="7"/>
  <c r="U307" i="7"/>
  <c r="P307" i="7"/>
  <c r="U306" i="7"/>
  <c r="P306" i="7"/>
  <c r="U305" i="7"/>
  <c r="P305" i="7"/>
  <c r="U304" i="7"/>
  <c r="P304" i="7"/>
  <c r="U303" i="7"/>
  <c r="P303" i="7"/>
  <c r="U302" i="7"/>
  <c r="P302" i="7"/>
  <c r="U301" i="7"/>
  <c r="P301" i="7"/>
  <c r="U300" i="7"/>
  <c r="P300" i="7"/>
  <c r="U299" i="7"/>
  <c r="P299" i="7"/>
  <c r="U298" i="7"/>
  <c r="P298" i="7"/>
  <c r="U297" i="7"/>
  <c r="P297" i="7"/>
  <c r="U296" i="7"/>
  <c r="P296" i="7"/>
  <c r="U295" i="7"/>
  <c r="P295" i="7"/>
  <c r="U294" i="7"/>
  <c r="P294" i="7"/>
  <c r="U293" i="7"/>
  <c r="P293" i="7"/>
  <c r="U292" i="7"/>
  <c r="P292" i="7"/>
  <c r="U291" i="7"/>
  <c r="P291" i="7"/>
  <c r="U290" i="7"/>
  <c r="P290" i="7"/>
  <c r="U289" i="7"/>
  <c r="P289" i="7"/>
  <c r="U288" i="7"/>
  <c r="P288" i="7"/>
  <c r="U287" i="7"/>
  <c r="P287" i="7"/>
  <c r="U286" i="7"/>
  <c r="P286" i="7"/>
  <c r="U285" i="7"/>
  <c r="P285" i="7"/>
  <c r="U284" i="7"/>
  <c r="P284" i="7"/>
  <c r="U283" i="7"/>
  <c r="P283" i="7"/>
  <c r="U282" i="7"/>
  <c r="P282" i="7"/>
  <c r="U281" i="7"/>
  <c r="P281" i="7"/>
  <c r="U280" i="7"/>
  <c r="P280" i="7"/>
  <c r="U279" i="7"/>
  <c r="P279" i="7"/>
  <c r="U278" i="7"/>
  <c r="P278" i="7"/>
  <c r="U277" i="7"/>
  <c r="P277" i="7"/>
  <c r="U276" i="7"/>
  <c r="P276" i="7"/>
  <c r="U275" i="7"/>
  <c r="P275" i="7"/>
  <c r="U274" i="7"/>
  <c r="P274" i="7"/>
  <c r="U273" i="7"/>
  <c r="P273" i="7"/>
  <c r="U272" i="7"/>
  <c r="P272" i="7"/>
  <c r="U271" i="7"/>
  <c r="P271" i="7"/>
  <c r="U270" i="7"/>
  <c r="P270" i="7"/>
  <c r="U269" i="7"/>
  <c r="P269" i="7"/>
  <c r="U268" i="7"/>
  <c r="P268" i="7"/>
  <c r="U267" i="7"/>
  <c r="P267" i="7"/>
  <c r="U266" i="7"/>
  <c r="P266" i="7"/>
  <c r="U265" i="7"/>
  <c r="P265" i="7"/>
  <c r="U264" i="7"/>
  <c r="P264" i="7"/>
  <c r="U263" i="7"/>
  <c r="P263" i="7"/>
  <c r="U262" i="7"/>
  <c r="P262" i="7"/>
  <c r="U261" i="7"/>
  <c r="P261" i="7"/>
  <c r="U260" i="7"/>
  <c r="P260" i="7"/>
  <c r="U259" i="7"/>
  <c r="P259" i="7"/>
  <c r="U258" i="7"/>
  <c r="P258" i="7"/>
  <c r="U257" i="7"/>
  <c r="P257" i="7"/>
  <c r="U256" i="7"/>
  <c r="P256" i="7"/>
  <c r="U255" i="7"/>
  <c r="P255" i="7"/>
  <c r="U254" i="7"/>
  <c r="P254" i="7"/>
  <c r="U253" i="7"/>
  <c r="P253" i="7"/>
  <c r="U252" i="7"/>
  <c r="P252" i="7"/>
  <c r="U251" i="7"/>
  <c r="P251" i="7"/>
  <c r="U250" i="7"/>
  <c r="P250" i="7"/>
  <c r="U249" i="7"/>
  <c r="P249" i="7"/>
  <c r="U248" i="7"/>
  <c r="P248" i="7"/>
  <c r="U247" i="7"/>
  <c r="P247" i="7"/>
  <c r="U246" i="7"/>
  <c r="P246" i="7"/>
  <c r="U245" i="7"/>
  <c r="P245" i="7"/>
  <c r="U244" i="7"/>
  <c r="P244" i="7"/>
  <c r="U243" i="7"/>
  <c r="P243" i="7"/>
  <c r="P242" i="7"/>
  <c r="U242" i="7"/>
  <c r="U241" i="7"/>
  <c r="P241" i="7"/>
  <c r="U240" i="7"/>
  <c r="P240" i="7"/>
  <c r="U239" i="7"/>
  <c r="P239" i="7"/>
  <c r="U238" i="7"/>
  <c r="P238" i="7"/>
  <c r="U237" i="7"/>
  <c r="P237" i="7"/>
  <c r="U236" i="7"/>
  <c r="P236" i="7"/>
  <c r="U235" i="7"/>
  <c r="P235" i="7"/>
  <c r="U234" i="7"/>
  <c r="P234" i="7"/>
  <c r="U233" i="7"/>
  <c r="P233" i="7"/>
  <c r="U232" i="7"/>
  <c r="P232" i="7"/>
  <c r="U231" i="7"/>
  <c r="P231" i="7"/>
  <c r="U230" i="7"/>
  <c r="P230" i="7"/>
  <c r="U229" i="7"/>
  <c r="P229" i="7"/>
  <c r="U228" i="7"/>
  <c r="P228" i="7"/>
  <c r="U227" i="7"/>
  <c r="P227" i="7"/>
  <c r="U226" i="7"/>
  <c r="P226" i="7"/>
  <c r="U225" i="7"/>
  <c r="P225" i="7"/>
  <c r="U224" i="7"/>
  <c r="P224" i="7"/>
  <c r="U223" i="7"/>
  <c r="P223" i="7"/>
  <c r="U222" i="7"/>
  <c r="P222" i="7"/>
  <c r="U221" i="7"/>
  <c r="P221" i="7"/>
  <c r="U220" i="7"/>
  <c r="P220" i="7"/>
  <c r="U219" i="7"/>
  <c r="P219" i="7"/>
  <c r="U218" i="7"/>
  <c r="P218" i="7"/>
  <c r="U217" i="7"/>
  <c r="P217" i="7"/>
  <c r="U216" i="7"/>
  <c r="P216" i="7"/>
  <c r="U215" i="7"/>
  <c r="P215" i="7"/>
  <c r="U214" i="7"/>
  <c r="P214" i="7"/>
  <c r="U213" i="7"/>
  <c r="P213" i="7"/>
  <c r="U212" i="7"/>
  <c r="P212" i="7"/>
  <c r="U211" i="7"/>
  <c r="P211" i="7"/>
  <c r="U210" i="7"/>
  <c r="P210" i="7"/>
  <c r="U209" i="7"/>
  <c r="P209" i="7"/>
  <c r="U208" i="7"/>
  <c r="P208" i="7"/>
  <c r="U207" i="7"/>
  <c r="P207" i="7"/>
  <c r="U206" i="7"/>
  <c r="P206" i="7"/>
  <c r="U205" i="7"/>
  <c r="P205" i="7"/>
  <c r="U204" i="7"/>
  <c r="P204" i="7"/>
  <c r="U203" i="7"/>
  <c r="P203" i="7"/>
  <c r="U202" i="7"/>
  <c r="P202" i="7"/>
  <c r="U201" i="7"/>
  <c r="P201" i="7"/>
  <c r="U200" i="7"/>
  <c r="P200" i="7"/>
  <c r="P199" i="7"/>
  <c r="U199" i="7"/>
  <c r="U198" i="7"/>
  <c r="P198" i="7"/>
  <c r="U197" i="7"/>
  <c r="P197" i="7"/>
  <c r="U196" i="7"/>
  <c r="P196" i="7"/>
  <c r="U195" i="7"/>
  <c r="P195" i="7"/>
  <c r="U194" i="7"/>
  <c r="P194" i="7"/>
  <c r="U193" i="7"/>
  <c r="P193" i="7"/>
  <c r="U192" i="7"/>
  <c r="P192" i="7"/>
  <c r="U191" i="7"/>
  <c r="P191" i="7"/>
  <c r="U190" i="7"/>
  <c r="P190" i="7"/>
  <c r="U189" i="7"/>
  <c r="P189" i="7"/>
  <c r="U188" i="7"/>
  <c r="P188" i="7"/>
  <c r="U187" i="7"/>
  <c r="P187" i="7"/>
  <c r="U186" i="7"/>
  <c r="P186" i="7"/>
  <c r="U185" i="7"/>
  <c r="P185" i="7"/>
  <c r="U184" i="7"/>
  <c r="P184" i="7"/>
  <c r="U183" i="7"/>
  <c r="P183" i="7"/>
  <c r="U182" i="7"/>
  <c r="P182" i="7"/>
  <c r="U181" i="7"/>
  <c r="P181" i="7"/>
  <c r="U180" i="7"/>
  <c r="P180" i="7"/>
  <c r="U179" i="7"/>
  <c r="P179" i="7"/>
  <c r="U178" i="7"/>
  <c r="P178" i="7"/>
  <c r="U177" i="7"/>
  <c r="P177" i="7"/>
  <c r="U176" i="7"/>
  <c r="P176" i="7"/>
  <c r="U175" i="7"/>
  <c r="P175" i="7"/>
  <c r="U174" i="7"/>
  <c r="P174" i="7"/>
  <c r="U173" i="7"/>
  <c r="P173" i="7"/>
  <c r="U172" i="7"/>
  <c r="P172" i="7"/>
  <c r="U171" i="7"/>
  <c r="P171" i="7"/>
  <c r="U170" i="7"/>
  <c r="P170" i="7"/>
  <c r="U169" i="7"/>
  <c r="P169" i="7"/>
  <c r="U168" i="7"/>
  <c r="P168" i="7"/>
  <c r="U167" i="7"/>
  <c r="P167" i="7"/>
  <c r="U166" i="7"/>
  <c r="P166" i="7"/>
  <c r="U165" i="7"/>
  <c r="P165" i="7"/>
  <c r="U164" i="7"/>
  <c r="P164" i="7"/>
  <c r="U163" i="7"/>
  <c r="P163" i="7"/>
  <c r="U162" i="7"/>
  <c r="P162" i="7"/>
  <c r="U161" i="7"/>
  <c r="P161" i="7"/>
  <c r="U160" i="7"/>
  <c r="P160" i="7"/>
  <c r="U159" i="7"/>
  <c r="P159" i="7"/>
  <c r="U158" i="7"/>
  <c r="P158" i="7"/>
  <c r="U157" i="7"/>
  <c r="P157" i="7"/>
  <c r="U156" i="7"/>
  <c r="P156" i="7"/>
  <c r="U155" i="7"/>
  <c r="P155" i="7"/>
  <c r="U154" i="7"/>
  <c r="P154" i="7"/>
  <c r="U153" i="7"/>
  <c r="P153" i="7"/>
  <c r="U152" i="7"/>
  <c r="P152" i="7"/>
  <c r="U151" i="7"/>
  <c r="P151" i="7"/>
  <c r="U150" i="7"/>
  <c r="P150" i="7"/>
  <c r="U149" i="7"/>
  <c r="P149" i="7"/>
  <c r="U148" i="7"/>
  <c r="P148" i="7"/>
  <c r="U147" i="7"/>
  <c r="P147" i="7"/>
  <c r="U146" i="7"/>
  <c r="P146" i="7"/>
  <c r="U145" i="7"/>
  <c r="P145" i="7"/>
  <c r="U144" i="7"/>
  <c r="P144" i="7"/>
  <c r="U143" i="7"/>
  <c r="P143" i="7"/>
  <c r="U142" i="7"/>
  <c r="P142" i="7"/>
  <c r="U141" i="7"/>
  <c r="P141" i="7"/>
  <c r="U140" i="7"/>
  <c r="P140" i="7"/>
  <c r="U139" i="7"/>
  <c r="P139" i="7"/>
  <c r="U138" i="7"/>
  <c r="P138" i="7"/>
  <c r="U137" i="7"/>
  <c r="P137" i="7"/>
  <c r="U136" i="7"/>
  <c r="P136" i="7"/>
  <c r="U135" i="7"/>
  <c r="P135" i="7"/>
  <c r="U134" i="7"/>
  <c r="P134" i="7"/>
  <c r="U133" i="7"/>
  <c r="P133" i="7"/>
  <c r="U132" i="7"/>
  <c r="P132" i="7"/>
  <c r="U131" i="7"/>
  <c r="P131" i="7"/>
  <c r="U130" i="7"/>
  <c r="P130" i="7"/>
  <c r="U129" i="7"/>
  <c r="P129" i="7"/>
  <c r="U128" i="7"/>
  <c r="P128" i="7"/>
  <c r="U127" i="7"/>
  <c r="P127" i="7"/>
  <c r="U126" i="7"/>
  <c r="P126" i="7"/>
  <c r="U125" i="7"/>
  <c r="P125" i="7"/>
  <c r="U124" i="7"/>
  <c r="P124" i="7"/>
  <c r="U123" i="7"/>
  <c r="P123" i="7"/>
  <c r="U122" i="7"/>
  <c r="P122" i="7"/>
  <c r="U121" i="7"/>
  <c r="P121" i="7"/>
  <c r="U120" i="7"/>
  <c r="P120" i="7"/>
  <c r="U119" i="7"/>
  <c r="P119" i="7"/>
  <c r="U118" i="7"/>
  <c r="P118" i="7"/>
  <c r="U117" i="7"/>
  <c r="P117" i="7"/>
  <c r="U116" i="7"/>
  <c r="P116" i="7"/>
  <c r="U115" i="7"/>
  <c r="P115" i="7"/>
  <c r="U114" i="7"/>
  <c r="P114" i="7"/>
  <c r="U113" i="7"/>
  <c r="P113" i="7"/>
  <c r="U112" i="7"/>
  <c r="P112" i="7"/>
  <c r="U111" i="7"/>
  <c r="P111" i="7"/>
  <c r="U110" i="7"/>
  <c r="P110" i="7"/>
  <c r="U109" i="7"/>
  <c r="P109" i="7"/>
  <c r="U108" i="7"/>
  <c r="P108" i="7"/>
  <c r="U107" i="7"/>
  <c r="P107" i="7"/>
  <c r="U106" i="7"/>
  <c r="P106" i="7"/>
  <c r="U105" i="7"/>
  <c r="P105" i="7"/>
  <c r="U104" i="7"/>
  <c r="P104" i="7"/>
  <c r="U103" i="7"/>
  <c r="P103" i="7"/>
  <c r="U102" i="7"/>
  <c r="P102" i="7"/>
  <c r="U101" i="7"/>
  <c r="P101" i="7"/>
  <c r="U100" i="7"/>
  <c r="P100" i="7"/>
  <c r="U99" i="7"/>
  <c r="P99" i="7"/>
  <c r="U98" i="7"/>
  <c r="P98" i="7"/>
  <c r="U97" i="7"/>
  <c r="P97" i="7"/>
  <c r="U96" i="7"/>
  <c r="P96" i="7"/>
  <c r="U95" i="7"/>
  <c r="P95" i="7"/>
  <c r="U94" i="7"/>
  <c r="P94" i="7"/>
  <c r="U93" i="7"/>
  <c r="P93" i="7"/>
  <c r="U92" i="7"/>
  <c r="P92" i="7"/>
  <c r="U91" i="7"/>
  <c r="P91" i="7"/>
  <c r="U90" i="7"/>
  <c r="P90" i="7"/>
  <c r="U89" i="7"/>
  <c r="P89" i="7"/>
  <c r="U88" i="7"/>
  <c r="P88" i="7"/>
  <c r="U87" i="7"/>
  <c r="P87" i="7"/>
  <c r="U86" i="7"/>
  <c r="P86" i="7"/>
  <c r="U85" i="7"/>
  <c r="P85" i="7"/>
  <c r="U84" i="7"/>
  <c r="P84" i="7"/>
  <c r="U83" i="7"/>
  <c r="P83" i="7"/>
  <c r="U82" i="7"/>
  <c r="P82" i="7"/>
  <c r="U81" i="7"/>
  <c r="P81" i="7"/>
  <c r="U80" i="7"/>
  <c r="P80" i="7"/>
  <c r="U79" i="7"/>
  <c r="P79" i="7"/>
  <c r="U78" i="7"/>
  <c r="P78" i="7"/>
  <c r="U77" i="7"/>
  <c r="P77" i="7"/>
  <c r="U76" i="7"/>
  <c r="P76" i="7"/>
  <c r="U75" i="7"/>
  <c r="P75" i="7"/>
  <c r="U74" i="7"/>
  <c r="P74" i="7"/>
  <c r="U73" i="7"/>
  <c r="P73" i="7"/>
  <c r="U72" i="7"/>
  <c r="P72" i="7"/>
  <c r="U71" i="7"/>
  <c r="P71" i="7"/>
  <c r="U70" i="7"/>
  <c r="P70" i="7"/>
  <c r="U69" i="7"/>
  <c r="P69" i="7"/>
  <c r="U68" i="7"/>
  <c r="P68" i="7"/>
  <c r="U67" i="7"/>
  <c r="P67" i="7"/>
  <c r="U66" i="7"/>
  <c r="P66" i="7"/>
  <c r="U65" i="7"/>
  <c r="P65" i="7"/>
  <c r="U64" i="7"/>
  <c r="P64" i="7"/>
  <c r="U63" i="7"/>
  <c r="P63" i="7"/>
  <c r="U62" i="7"/>
  <c r="P62" i="7"/>
  <c r="U61" i="7"/>
  <c r="P61" i="7"/>
  <c r="U60" i="7"/>
  <c r="P60" i="7"/>
  <c r="U59" i="7"/>
  <c r="P59" i="7"/>
  <c r="U58" i="7"/>
  <c r="P58" i="7"/>
  <c r="U57" i="7"/>
  <c r="P57" i="7"/>
  <c r="U56" i="7"/>
  <c r="P56" i="7"/>
  <c r="U55" i="7"/>
  <c r="P55" i="7"/>
  <c r="U54" i="7"/>
  <c r="P54" i="7"/>
  <c r="U53" i="7"/>
  <c r="P53" i="7"/>
  <c r="U52" i="7"/>
  <c r="P52" i="7"/>
  <c r="U51" i="7"/>
  <c r="P51" i="7"/>
  <c r="U50" i="7"/>
  <c r="P50" i="7"/>
  <c r="U49" i="7"/>
  <c r="P49" i="7"/>
  <c r="U48" i="7"/>
  <c r="P48" i="7"/>
  <c r="U47" i="7"/>
  <c r="P47" i="7"/>
  <c r="U46" i="7"/>
  <c r="P46" i="7"/>
  <c r="U45" i="7"/>
  <c r="P45" i="7"/>
  <c r="U44" i="7"/>
  <c r="P44" i="7"/>
  <c r="U43" i="7"/>
  <c r="P43" i="7"/>
  <c r="U42" i="7"/>
  <c r="P42" i="7"/>
  <c r="U41" i="7"/>
  <c r="P41" i="7"/>
  <c r="U40" i="7"/>
  <c r="P40" i="7"/>
  <c r="U39" i="7"/>
  <c r="P39" i="7"/>
  <c r="U38" i="7"/>
  <c r="P38" i="7"/>
  <c r="U37" i="7"/>
  <c r="P37" i="7"/>
  <c r="U36" i="7"/>
  <c r="P36" i="7"/>
  <c r="U35" i="7"/>
  <c r="P35" i="7"/>
  <c r="U34" i="7"/>
  <c r="P34" i="7"/>
  <c r="U33" i="7"/>
  <c r="P33" i="7"/>
  <c r="U32" i="7"/>
  <c r="P32" i="7"/>
  <c r="U31" i="7"/>
  <c r="P31" i="7"/>
  <c r="U30" i="7"/>
  <c r="P30" i="7"/>
  <c r="U29" i="7"/>
  <c r="P29" i="7"/>
  <c r="U28" i="7"/>
  <c r="P28" i="7"/>
  <c r="U27" i="7"/>
  <c r="P27" i="7"/>
  <c r="U26" i="7"/>
  <c r="P26" i="7"/>
  <c r="U25" i="7"/>
  <c r="P25" i="7"/>
  <c r="U24" i="7"/>
  <c r="P24" i="7"/>
  <c r="U23" i="7"/>
  <c r="P23" i="7"/>
  <c r="U22" i="7"/>
  <c r="P22" i="7"/>
  <c r="U21" i="7"/>
  <c r="P21" i="7"/>
  <c r="U20" i="7"/>
  <c r="P20" i="7"/>
  <c r="U19" i="7"/>
  <c r="P19" i="7"/>
  <c r="U18" i="7"/>
  <c r="P18" i="7"/>
  <c r="U17" i="7"/>
  <c r="P17" i="7"/>
  <c r="U16" i="7"/>
  <c r="P16" i="7"/>
  <c r="U15" i="7"/>
  <c r="P15" i="7"/>
  <c r="U14" i="7"/>
  <c r="P14" i="7"/>
  <c r="U13" i="7"/>
  <c r="P13" i="7"/>
  <c r="U12" i="7"/>
  <c r="P12" i="7"/>
  <c r="U11" i="7"/>
  <c r="P11" i="7"/>
  <c r="U10" i="7"/>
  <c r="P10" i="7"/>
  <c r="U9" i="7"/>
  <c r="P9" i="7"/>
  <c r="U8" i="7"/>
  <c r="P8" i="7"/>
  <c r="U7" i="7"/>
  <c r="P7" i="7"/>
  <c r="U6" i="7"/>
  <c r="P6" i="7"/>
  <c r="U5" i="7"/>
  <c r="P5" i="7"/>
  <c r="U4" i="7"/>
  <c r="P4" i="7"/>
  <c r="U3" i="7"/>
  <c r="P3" i="7"/>
  <c r="U2" i="7"/>
  <c r="P2" i="7"/>
  <c r="S1558" i="4" l="1"/>
  <c r="T1558" i="4"/>
  <c r="T1553" i="4"/>
  <c r="S1553" i="4"/>
  <c r="T1556" i="4"/>
  <c r="S1556" i="4"/>
  <c r="T1568" i="4"/>
  <c r="S1568" i="4"/>
  <c r="T1567" i="4"/>
  <c r="S1567" i="4"/>
  <c r="S1570" i="4"/>
  <c r="T1570" i="4"/>
  <c r="S1575" i="4"/>
  <c r="T1575" i="4"/>
  <c r="T1581" i="4"/>
  <c r="S1581" i="4"/>
  <c r="T2166" i="4"/>
  <c r="S2166" i="4"/>
  <c r="T2508" i="4"/>
  <c r="S2508" i="4"/>
  <c r="T2587" i="4"/>
  <c r="S2587" i="4"/>
  <c r="T2591" i="4"/>
  <c r="S2591" i="4"/>
  <c r="T2598" i="4"/>
  <c r="S2598" i="4"/>
  <c r="T2678" i="4"/>
  <c r="S2678" i="4"/>
  <c r="T2677" i="4"/>
  <c r="S2677" i="4"/>
  <c r="T2827" i="4"/>
  <c r="S2827" i="4"/>
  <c r="T2831" i="4"/>
  <c r="S2831" i="4"/>
  <c r="T2835" i="4"/>
  <c r="S2835" i="4"/>
  <c r="T2839" i="4"/>
  <c r="S2839" i="4"/>
  <c r="T2843" i="4"/>
  <c r="S2843" i="4"/>
  <c r="T2847" i="4"/>
  <c r="S2847" i="4"/>
  <c r="T2851" i="4"/>
  <c r="S2851" i="4"/>
  <c r="T2855" i="4"/>
  <c r="S2855" i="4"/>
  <c r="T2859" i="4"/>
  <c r="S2859" i="4"/>
  <c r="T3057" i="4"/>
  <c r="S3057" i="4"/>
  <c r="T3056" i="4"/>
  <c r="S3056" i="4"/>
  <c r="T3052" i="4"/>
  <c r="S3052" i="4"/>
  <c r="T3114" i="4"/>
  <c r="S3114" i="4"/>
  <c r="T3167" i="4"/>
  <c r="S3167" i="4"/>
  <c r="T3176" i="4"/>
  <c r="S3176" i="4"/>
  <c r="T3178" i="4"/>
  <c r="S3178" i="4"/>
  <c r="T3286" i="4"/>
  <c r="S3286" i="4"/>
  <c r="T3293" i="4"/>
  <c r="S3293" i="4"/>
  <c r="T3288" i="4"/>
  <c r="S3288" i="4"/>
  <c r="T3290" i="4"/>
  <c r="S3290" i="4"/>
  <c r="T3371" i="4"/>
  <c r="S3371" i="4"/>
  <c r="T1561" i="4"/>
  <c r="S1561" i="4"/>
  <c r="T1551" i="4"/>
  <c r="S1551" i="4"/>
  <c r="T1562" i="4"/>
  <c r="S1562" i="4"/>
  <c r="T1555" i="4"/>
  <c r="S1555" i="4"/>
  <c r="S1578" i="4"/>
  <c r="T1578" i="4"/>
  <c r="T1571" i="4"/>
  <c r="S1571" i="4"/>
  <c r="S1576" i="4"/>
  <c r="T1576" i="4"/>
  <c r="T1582" i="4"/>
  <c r="S1582" i="4"/>
  <c r="T2164" i="4"/>
  <c r="S2164" i="4"/>
  <c r="T2509" i="4"/>
  <c r="S2509" i="4"/>
  <c r="T2510" i="4"/>
  <c r="S2510" i="4"/>
  <c r="T2507" i="4"/>
  <c r="S2507" i="4"/>
  <c r="T2588" i="4"/>
  <c r="S2588" i="4"/>
  <c r="T2592" i="4"/>
  <c r="S2592" i="4"/>
  <c r="T2596" i="4"/>
  <c r="S2596" i="4"/>
  <c r="T2682" i="4"/>
  <c r="S2682" i="4"/>
  <c r="T2675" i="4"/>
  <c r="S2675" i="4"/>
  <c r="T2828" i="4"/>
  <c r="S2828" i="4"/>
  <c r="T2832" i="4"/>
  <c r="S2832" i="4"/>
  <c r="T2836" i="4"/>
  <c r="S2836" i="4"/>
  <c r="T2840" i="4"/>
  <c r="S2840" i="4"/>
  <c r="T2844" i="4"/>
  <c r="S2844" i="4"/>
  <c r="T2848" i="4"/>
  <c r="S2848" i="4"/>
  <c r="T2852" i="4"/>
  <c r="S2852" i="4"/>
  <c r="T2856" i="4"/>
  <c r="S2856" i="4"/>
  <c r="T2860" i="4"/>
  <c r="S2860" i="4"/>
  <c r="T3051" i="4"/>
  <c r="S3051" i="4"/>
  <c r="T3053" i="4"/>
  <c r="S3053" i="4"/>
  <c r="T3113" i="4"/>
  <c r="S3113" i="4"/>
  <c r="T3165" i="4"/>
  <c r="S3165" i="4"/>
  <c r="T3166" i="4"/>
  <c r="S3166" i="4"/>
  <c r="T3168" i="4"/>
  <c r="S3168" i="4"/>
  <c r="T3283" i="4"/>
  <c r="S3283" i="4"/>
  <c r="T3292" i="4"/>
  <c r="S3292" i="4"/>
  <c r="T3284" i="4"/>
  <c r="S3284" i="4"/>
  <c r="T3282" i="4"/>
  <c r="S3282" i="4"/>
  <c r="T3373" i="4"/>
  <c r="S3373" i="4"/>
  <c r="S1550" i="4"/>
  <c r="T1550" i="4"/>
  <c r="T1557" i="4"/>
  <c r="S1557" i="4"/>
  <c r="S1552" i="4"/>
  <c r="T1552" i="4"/>
  <c r="T1569" i="4"/>
  <c r="S1569" i="4"/>
  <c r="T1564" i="4"/>
  <c r="S1564" i="4"/>
  <c r="S1572" i="4"/>
  <c r="T1572" i="4"/>
  <c r="T1573" i="4"/>
  <c r="S1573" i="4"/>
  <c r="T1579" i="4"/>
  <c r="S1579" i="4"/>
  <c r="T2165" i="4"/>
  <c r="S2165" i="4"/>
  <c r="S2595" i="4"/>
  <c r="T2595" i="4"/>
  <c r="T2589" i="4"/>
  <c r="S2589" i="4"/>
  <c r="S2593" i="4"/>
  <c r="T2593" i="4"/>
  <c r="T2597" i="4"/>
  <c r="S2597" i="4"/>
  <c r="S2681" i="4"/>
  <c r="T2681" i="4"/>
  <c r="T2676" i="4"/>
  <c r="S2676" i="4"/>
  <c r="S2829" i="4"/>
  <c r="T2829" i="4"/>
  <c r="T2833" i="4"/>
  <c r="S2833" i="4"/>
  <c r="S2837" i="4"/>
  <c r="T2837" i="4"/>
  <c r="T2841" i="4"/>
  <c r="S2841" i="4"/>
  <c r="S2845" i="4"/>
  <c r="T2845" i="4"/>
  <c r="T2849" i="4"/>
  <c r="S2849" i="4"/>
  <c r="S2853" i="4"/>
  <c r="T2853" i="4"/>
  <c r="T2857" i="4"/>
  <c r="S2857" i="4"/>
  <c r="S2861" i="4"/>
  <c r="T2861" i="4"/>
  <c r="T3050" i="4"/>
  <c r="S3050" i="4"/>
  <c r="S3047" i="4"/>
  <c r="T3047" i="4"/>
  <c r="T3054" i="4"/>
  <c r="S3054" i="4"/>
  <c r="S3174" i="4"/>
  <c r="T3174" i="4"/>
  <c r="T3177" i="4"/>
  <c r="S3177" i="4"/>
  <c r="S3172" i="4"/>
  <c r="T3172" i="4"/>
  <c r="T3170" i="4"/>
  <c r="S3170" i="4"/>
  <c r="S3281" i="4"/>
  <c r="T3281" i="4"/>
  <c r="T3289" i="4"/>
  <c r="S3289" i="4"/>
  <c r="S3280" i="4"/>
  <c r="T3280" i="4"/>
  <c r="T3294" i="4"/>
  <c r="S3294" i="4"/>
  <c r="T1563" i="4"/>
  <c r="S1563" i="4"/>
  <c r="T3372" i="4"/>
  <c r="S3372" i="4"/>
  <c r="T3048" i="4"/>
  <c r="S3048" i="4"/>
  <c r="T1560" i="4"/>
  <c r="S1560" i="4"/>
  <c r="T1554" i="4"/>
  <c r="S1554" i="4"/>
  <c r="T1559" i="4"/>
  <c r="S1559" i="4"/>
  <c r="T1566" i="4"/>
  <c r="S1566" i="4"/>
  <c r="T1565" i="4"/>
  <c r="S1565" i="4"/>
  <c r="T1577" i="4"/>
  <c r="S1577" i="4"/>
  <c r="T1574" i="4"/>
  <c r="S1574" i="4"/>
  <c r="T1580" i="4"/>
  <c r="S1580" i="4"/>
  <c r="T2586" i="4"/>
  <c r="S2586" i="4"/>
  <c r="T2590" i="4"/>
  <c r="S2590" i="4"/>
  <c r="T2594" i="4"/>
  <c r="S2594" i="4"/>
  <c r="T2680" i="4"/>
  <c r="S2680" i="4"/>
  <c r="T2679" i="4"/>
  <c r="S2679" i="4"/>
  <c r="T2826" i="4"/>
  <c r="S2826" i="4"/>
  <c r="T2830" i="4"/>
  <c r="S2830" i="4"/>
  <c r="T2834" i="4"/>
  <c r="S2834" i="4"/>
  <c r="T2838" i="4"/>
  <c r="S2838" i="4"/>
  <c r="T2842" i="4"/>
  <c r="S2842" i="4"/>
  <c r="T2846" i="4"/>
  <c r="S2846" i="4"/>
  <c r="T2850" i="4"/>
  <c r="S2850" i="4"/>
  <c r="T2854" i="4"/>
  <c r="S2854" i="4"/>
  <c r="T2858" i="4"/>
  <c r="S2858" i="4"/>
  <c r="T2862" i="4"/>
  <c r="S2862" i="4"/>
  <c r="T3058" i="4"/>
  <c r="S3058" i="4"/>
  <c r="T3049" i="4"/>
  <c r="S3049" i="4"/>
  <c r="T3055" i="4"/>
  <c r="S3055" i="4"/>
  <c r="T3169" i="4"/>
  <c r="S3169" i="4"/>
  <c r="T3175" i="4"/>
  <c r="S3175" i="4"/>
  <c r="T3171" i="4"/>
  <c r="S3171" i="4"/>
  <c r="T3173" i="4"/>
  <c r="S3173" i="4"/>
  <c r="T3287" i="4"/>
  <c r="S3287" i="4"/>
  <c r="T3291" i="4"/>
  <c r="S3291" i="4"/>
  <c r="T3285" i="4"/>
  <c r="S3285" i="4"/>
  <c r="T3374" i="4"/>
  <c r="S3374" i="4"/>
  <c r="T3370" i="4"/>
  <c r="S3370" i="4"/>
  <c r="D1943" i="4"/>
  <c r="D653" i="4"/>
  <c r="K2582" i="4"/>
  <c r="D2582" i="4"/>
  <c r="D3367" i="4"/>
  <c r="D3036" i="4"/>
  <c r="D1533" i="4" l="1"/>
  <c r="K2501" i="4"/>
  <c r="J2501" i="4"/>
  <c r="Q3279" i="4" l="1"/>
  <c r="V3279" i="4"/>
  <c r="Q423" i="4" l="1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Q3" i="4"/>
  <c r="Q4" i="4"/>
  <c r="Q5" i="4"/>
  <c r="Q6" i="4"/>
  <c r="Q7" i="4"/>
  <c r="Q104" i="4"/>
  <c r="Q105" i="4"/>
  <c r="Q106" i="4"/>
  <c r="Q107" i="4"/>
  <c r="Q108" i="4"/>
  <c r="Q109" i="4"/>
  <c r="Q110" i="4"/>
  <c r="Q111" i="4"/>
  <c r="Q112" i="4"/>
  <c r="Q113" i="4"/>
  <c r="Q114" i="4"/>
  <c r="Q117" i="4"/>
  <c r="Q115" i="4"/>
  <c r="Q116" i="4"/>
  <c r="Q118" i="4"/>
  <c r="Q119" i="4"/>
  <c r="Q120" i="4"/>
  <c r="Q121" i="4"/>
  <c r="Q122" i="4"/>
  <c r="Q123" i="4"/>
  <c r="Q128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V3" i="4"/>
  <c r="V4" i="4"/>
  <c r="V5" i="4"/>
  <c r="V6" i="4"/>
  <c r="V7" i="4"/>
  <c r="V104" i="4"/>
  <c r="V105" i="4"/>
  <c r="V106" i="4"/>
  <c r="V107" i="4"/>
  <c r="V108" i="4"/>
  <c r="V109" i="4"/>
  <c r="V110" i="4"/>
  <c r="V111" i="4"/>
  <c r="V112" i="4"/>
  <c r="V113" i="4"/>
  <c r="V114" i="4"/>
  <c r="V117" i="4"/>
  <c r="V115" i="4"/>
  <c r="V116" i="4"/>
  <c r="V118" i="4"/>
  <c r="V119" i="4"/>
  <c r="V120" i="4"/>
  <c r="V121" i="4"/>
  <c r="V122" i="4"/>
  <c r="V123" i="4"/>
  <c r="V128" i="4"/>
  <c r="V124" i="4"/>
  <c r="V125" i="4"/>
  <c r="V126" i="4"/>
  <c r="V127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555" i="4" l="1"/>
  <c r="V556" i="4"/>
  <c r="V557" i="4"/>
  <c r="V558" i="4"/>
  <c r="V559" i="4"/>
  <c r="V560" i="4"/>
  <c r="V561" i="4"/>
  <c r="V562" i="4"/>
  <c r="V563" i="4"/>
  <c r="V564" i="4"/>
  <c r="V565" i="4"/>
  <c r="V566" i="4"/>
  <c r="V655" i="4"/>
  <c r="V657" i="4"/>
  <c r="V659" i="4"/>
  <c r="V653" i="4"/>
  <c r="V661" i="4"/>
  <c r="V663" i="4"/>
  <c r="V664" i="4"/>
  <c r="V654" i="4"/>
  <c r="V656" i="4"/>
  <c r="V658" i="4"/>
  <c r="V660" i="4"/>
  <c r="V662" i="4"/>
  <c r="V665" i="4"/>
  <c r="V768" i="4"/>
  <c r="V783" i="4"/>
  <c r="V767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4" i="4"/>
  <c r="V781" i="4"/>
  <c r="V782" i="4"/>
  <c r="V938" i="4"/>
  <c r="V925" i="4"/>
  <c r="V919" i="4"/>
  <c r="V920" i="4"/>
  <c r="V921" i="4"/>
  <c r="V922" i="4"/>
  <c r="V923" i="4"/>
  <c r="V924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9" i="4"/>
  <c r="V940" i="4"/>
  <c r="V1079" i="4"/>
  <c r="V1077" i="4"/>
  <c r="V1073" i="4"/>
  <c r="V1071" i="4"/>
  <c r="V1076" i="4"/>
  <c r="V1072" i="4"/>
  <c r="V1078" i="4"/>
  <c r="V1075" i="4"/>
  <c r="V1080" i="4"/>
  <c r="V1074" i="4"/>
  <c r="V1166" i="4"/>
  <c r="V1181" i="4"/>
  <c r="V1175" i="4"/>
  <c r="V1178" i="4"/>
  <c r="V1176" i="4"/>
  <c r="V1180" i="4"/>
  <c r="V1172" i="4"/>
  <c r="V1167" i="4"/>
  <c r="V1179" i="4"/>
  <c r="V1173" i="4"/>
  <c r="V1168" i="4"/>
  <c r="V1165" i="4"/>
  <c r="V1174" i="4"/>
  <c r="V1171" i="4"/>
  <c r="V1170" i="4"/>
  <c r="V1169" i="4"/>
  <c r="V1177" i="4"/>
  <c r="V1326" i="4"/>
  <c r="V1330" i="4"/>
  <c r="V1331" i="4"/>
  <c r="V1313" i="4"/>
  <c r="V1314" i="4"/>
  <c r="V1315" i="4"/>
  <c r="V1335" i="4"/>
  <c r="V1332" i="4"/>
  <c r="V1316" i="4"/>
  <c r="V1317" i="4"/>
  <c r="V1318" i="4"/>
  <c r="V1319" i="4"/>
  <c r="V1320" i="4"/>
  <c r="V1321" i="4"/>
  <c r="V1322" i="4"/>
  <c r="V1323" i="4"/>
  <c r="V1324" i="4"/>
  <c r="V1325" i="4"/>
  <c r="V1327" i="4"/>
  <c r="V1333" i="4"/>
  <c r="V1328" i="4"/>
  <c r="V1334" i="4"/>
  <c r="V1329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784" i="4"/>
  <c r="V1768" i="4"/>
  <c r="V1781" i="4"/>
  <c r="V1782" i="4"/>
  <c r="V1780" i="4"/>
  <c r="V1770" i="4"/>
  <c r="V1778" i="4"/>
  <c r="V1772" i="4"/>
  <c r="V1786" i="4"/>
  <c r="V1779" i="4"/>
  <c r="V1792" i="4"/>
  <c r="V1791" i="4"/>
  <c r="V1789" i="4"/>
  <c r="V1769" i="4"/>
  <c r="V1788" i="4"/>
  <c r="V1785" i="4"/>
  <c r="V1771" i="4"/>
  <c r="V1783" i="4"/>
  <c r="V1775" i="4"/>
  <c r="V1774" i="4"/>
  <c r="V1790" i="4"/>
  <c r="V1773" i="4"/>
  <c r="V1787" i="4"/>
  <c r="V1777" i="4"/>
  <c r="V1776" i="4"/>
  <c r="V1943" i="4"/>
  <c r="V1940" i="4"/>
  <c r="V1942" i="4"/>
  <c r="V1937" i="4"/>
  <c r="V1938" i="4"/>
  <c r="V1939" i="4"/>
  <c r="V1941" i="4"/>
  <c r="V2005" i="4"/>
  <c r="V1999" i="4"/>
  <c r="V2004" i="4"/>
  <c r="V1997" i="4"/>
  <c r="V1998" i="4"/>
  <c r="V2000" i="4"/>
  <c r="V2001" i="4"/>
  <c r="V2002" i="4"/>
  <c r="V2003" i="4"/>
  <c r="V2067" i="4"/>
  <c r="V2068" i="4"/>
  <c r="V2069" i="4"/>
  <c r="V2070" i="4"/>
  <c r="V2071" i="4"/>
  <c r="V2072" i="4"/>
  <c r="V2073" i="4"/>
  <c r="V2074" i="4"/>
  <c r="V2150" i="4"/>
  <c r="V2151" i="4"/>
  <c r="V2152" i="4"/>
  <c r="V2145" i="4"/>
  <c r="V2144" i="4"/>
  <c r="V2141" i="4"/>
  <c r="V2143" i="4"/>
  <c r="V2147" i="4"/>
  <c r="V2153" i="4"/>
  <c r="V2149" i="4"/>
  <c r="V2146" i="4"/>
  <c r="V2148" i="4"/>
  <c r="V2142" i="4"/>
  <c r="V2236" i="4"/>
  <c r="V2235" i="4"/>
  <c r="V2237" i="4"/>
  <c r="V2238" i="4"/>
  <c r="V2239" i="4"/>
  <c r="V2240" i="4"/>
  <c r="V2241" i="4"/>
  <c r="V2242" i="4"/>
  <c r="V2308" i="4"/>
  <c r="V2301" i="4"/>
  <c r="V2302" i="4"/>
  <c r="V2303" i="4"/>
  <c r="V2304" i="4"/>
  <c r="V2305" i="4"/>
  <c r="V2306" i="4"/>
  <c r="V2307" i="4"/>
  <c r="V2309" i="4"/>
  <c r="V2389" i="4"/>
  <c r="V2385" i="4"/>
  <c r="V2386" i="4"/>
  <c r="V2387" i="4"/>
  <c r="V2388" i="4"/>
  <c r="V2390" i="4"/>
  <c r="V2391" i="4"/>
  <c r="V2392" i="4"/>
  <c r="V2393" i="4"/>
  <c r="V2394" i="4"/>
  <c r="V2395" i="4"/>
  <c r="V2396" i="4"/>
  <c r="V2397" i="4"/>
  <c r="V2398" i="4"/>
  <c r="V2399" i="4"/>
  <c r="V2500" i="4"/>
  <c r="V2496" i="4"/>
  <c r="V2495" i="4"/>
  <c r="V2494" i="4"/>
  <c r="V2501" i="4"/>
  <c r="V2497" i="4"/>
  <c r="V2493" i="4"/>
  <c r="V2499" i="4"/>
  <c r="V2498" i="4"/>
  <c r="V2582" i="4"/>
  <c r="V2573" i="4"/>
  <c r="V2574" i="4"/>
  <c r="V2575" i="4"/>
  <c r="V2576" i="4"/>
  <c r="V2577" i="4"/>
  <c r="V2578" i="4"/>
  <c r="V2579" i="4"/>
  <c r="V2580" i="4"/>
  <c r="V2581" i="4"/>
  <c r="V2583" i="4"/>
  <c r="V2584" i="4"/>
  <c r="V2585" i="4"/>
  <c r="V2672" i="4"/>
  <c r="V2670" i="4"/>
  <c r="V2674" i="4"/>
  <c r="V2673" i="4"/>
  <c r="V2671" i="4"/>
  <c r="V2669" i="4"/>
  <c r="V2667" i="4"/>
  <c r="V2668" i="4"/>
  <c r="V2802" i="4"/>
  <c r="V2823" i="4"/>
  <c r="V2806" i="4"/>
  <c r="V2790" i="4"/>
  <c r="V2794" i="4"/>
  <c r="V2799" i="4"/>
  <c r="V2815" i="4"/>
  <c r="V2820" i="4"/>
  <c r="V2789" i="4"/>
  <c r="V2805" i="4"/>
  <c r="V2792" i="4"/>
  <c r="V2795" i="4"/>
  <c r="V2813" i="4"/>
  <c r="V2804" i="4"/>
  <c r="V2796" i="4"/>
  <c r="V2807" i="4"/>
  <c r="V2816" i="4"/>
  <c r="V2793" i="4"/>
  <c r="V2822" i="4"/>
  <c r="V2800" i="4"/>
  <c r="V2808" i="4"/>
  <c r="V2803" i="4"/>
  <c r="V2809" i="4"/>
  <c r="V2818" i="4"/>
  <c r="V2819" i="4"/>
  <c r="V2798" i="4"/>
  <c r="V2812" i="4"/>
  <c r="V2791" i="4"/>
  <c r="V2821" i="4"/>
  <c r="V2797" i="4"/>
  <c r="V2817" i="4"/>
  <c r="V2824" i="4"/>
  <c r="V2810" i="4"/>
  <c r="V2814" i="4"/>
  <c r="V2825" i="4"/>
  <c r="V2801" i="4"/>
  <c r="V2811" i="4"/>
  <c r="V3045" i="4"/>
  <c r="V3039" i="4"/>
  <c r="V3038" i="4"/>
  <c r="V3046" i="4"/>
  <c r="V3044" i="4"/>
  <c r="V3036" i="4"/>
  <c r="V3035" i="4"/>
  <c r="V3037" i="4"/>
  <c r="V3040" i="4"/>
  <c r="V3041" i="4"/>
  <c r="V3042" i="4"/>
  <c r="V3043" i="4"/>
  <c r="V3112" i="4"/>
  <c r="V3111" i="4"/>
  <c r="V3160" i="4"/>
  <c r="V3155" i="4"/>
  <c r="V3153" i="4"/>
  <c r="V3151" i="4"/>
  <c r="V3163" i="4"/>
  <c r="V3161" i="4"/>
  <c r="V3162" i="4"/>
  <c r="V3152" i="4"/>
  <c r="V3158" i="4"/>
  <c r="V3157" i="4"/>
  <c r="V3164" i="4"/>
  <c r="V3154" i="4"/>
  <c r="V3156" i="4"/>
  <c r="V3159" i="4"/>
  <c r="V3271" i="4"/>
  <c r="V3268" i="4"/>
  <c r="V3266" i="4"/>
  <c r="V3272" i="4"/>
  <c r="V3278" i="4"/>
  <c r="V3277" i="4"/>
  <c r="V3274" i="4"/>
  <c r="V3276" i="4"/>
  <c r="V3273" i="4"/>
  <c r="V3269" i="4"/>
  <c r="V3265" i="4"/>
  <c r="V3270" i="4"/>
  <c r="V3275" i="4"/>
  <c r="V3267" i="4"/>
  <c r="V3369" i="4"/>
  <c r="V3366" i="4"/>
  <c r="V3368" i="4"/>
  <c r="V3365" i="4"/>
  <c r="V3367" i="4" l="1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Q767" i="4"/>
  <c r="Q783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4" i="4"/>
  <c r="Q781" i="4"/>
  <c r="Q782" i="4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17" i="5"/>
  <c r="G418" i="5"/>
  <c r="G419" i="5"/>
  <c r="G420" i="5"/>
  <c r="G421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V1767" i="4"/>
  <c r="Q2152" i="4"/>
  <c r="Q2151" i="4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17" i="5"/>
  <c r="I418" i="5"/>
  <c r="I419" i="5"/>
  <c r="I420" i="5"/>
  <c r="I421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17" i="5"/>
  <c r="H418" i="5"/>
  <c r="H419" i="5"/>
  <c r="H420" i="5"/>
  <c r="H421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Q555" i="4"/>
  <c r="Q556" i="4"/>
  <c r="Q557" i="4"/>
  <c r="Q558" i="4"/>
  <c r="Q559" i="4"/>
  <c r="Q560" i="4"/>
  <c r="Q561" i="4"/>
  <c r="Q562" i="4"/>
  <c r="Q563" i="4"/>
  <c r="Q564" i="4"/>
  <c r="Q565" i="4"/>
  <c r="Q566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925" i="4"/>
  <c r="Q919" i="4"/>
  <c r="Q920" i="4"/>
  <c r="Q921" i="4"/>
  <c r="Q922" i="4"/>
  <c r="Q923" i="4"/>
  <c r="Q924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1072" i="4"/>
  <c r="Q1071" i="4"/>
  <c r="Q1073" i="4"/>
  <c r="Q1074" i="4"/>
  <c r="Q1075" i="4"/>
  <c r="Q1076" i="4"/>
  <c r="Q1077" i="4"/>
  <c r="Q1078" i="4"/>
  <c r="Q1079" i="4"/>
  <c r="Q1080" i="4"/>
  <c r="Q1181" i="4"/>
  <c r="Q1166" i="4"/>
  <c r="Q1175" i="4"/>
  <c r="Q1178" i="4"/>
  <c r="Q1176" i="4"/>
  <c r="Q1180" i="4"/>
  <c r="Q1172" i="4"/>
  <c r="Q1167" i="4"/>
  <c r="Q1179" i="4"/>
  <c r="Q1173" i="4"/>
  <c r="Q1168" i="4"/>
  <c r="Q1165" i="4"/>
  <c r="Q1174" i="4"/>
  <c r="Q1171" i="4"/>
  <c r="Q1170" i="4"/>
  <c r="Q1169" i="4"/>
  <c r="Q1177" i="4"/>
  <c r="Q1330" i="4"/>
  <c r="Q1331" i="4"/>
  <c r="Q1313" i="4"/>
  <c r="Q1314" i="4"/>
  <c r="Q1315" i="4"/>
  <c r="Q1335" i="4"/>
  <c r="Q1332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33" i="4"/>
  <c r="Q1328" i="4"/>
  <c r="Q1334" i="4"/>
  <c r="Q1329" i="4"/>
  <c r="Q1533" i="4"/>
  <c r="Q1526" i="4"/>
  <c r="Q1535" i="4"/>
  <c r="Q1536" i="4"/>
  <c r="Q1537" i="4"/>
  <c r="Q1538" i="4"/>
  <c r="Q1539" i="4"/>
  <c r="Q1527" i="4"/>
  <c r="Q1518" i="4"/>
  <c r="Q1540" i="4"/>
  <c r="Q1519" i="4"/>
  <c r="Q1521" i="4"/>
  <c r="Q1541" i="4"/>
  <c r="Q1542" i="4"/>
  <c r="Q1522" i="4"/>
  <c r="Q1528" i="4"/>
  <c r="Q1543" i="4"/>
  <c r="Q1529" i="4"/>
  <c r="Q1544" i="4"/>
  <c r="Q1545" i="4"/>
  <c r="Q1546" i="4"/>
  <c r="Q1530" i="4"/>
  <c r="Q1523" i="4"/>
  <c r="Q1547" i="4"/>
  <c r="Q1531" i="4"/>
  <c r="Q1524" i="4"/>
  <c r="Q1532" i="4"/>
  <c r="Q1525" i="4"/>
  <c r="Q1517" i="4"/>
  <c r="Q1534" i="4"/>
  <c r="Q1548" i="4"/>
  <c r="Q1520" i="4"/>
  <c r="Q1549" i="4"/>
  <c r="Q1767" i="4"/>
  <c r="Q1778" i="4"/>
  <c r="Q1772" i="4"/>
  <c r="Q1784" i="4"/>
  <c r="Q1786" i="4"/>
  <c r="Q1779" i="4"/>
  <c r="Q1780" i="4"/>
  <c r="Q1792" i="4"/>
  <c r="Q1791" i="4"/>
  <c r="Q1789" i="4"/>
  <c r="Q1768" i="4"/>
  <c r="Q1769" i="4"/>
  <c r="Q1770" i="4"/>
  <c r="Q1788" i="4"/>
  <c r="Q1785" i="4"/>
  <c r="Q1771" i="4"/>
  <c r="Q1783" i="4"/>
  <c r="Q1775" i="4"/>
  <c r="Q1781" i="4"/>
  <c r="Q1774" i="4"/>
  <c r="Q1790" i="4"/>
  <c r="Q1782" i="4"/>
  <c r="Q1773" i="4"/>
  <c r="Q1787" i="4"/>
  <c r="Q1777" i="4"/>
  <c r="Q1776" i="4"/>
  <c r="Q1940" i="4"/>
  <c r="Q1942" i="4"/>
  <c r="Q1943" i="4"/>
  <c r="Q1937" i="4"/>
  <c r="Q1938" i="4"/>
  <c r="Q1939" i="4"/>
  <c r="Q1941" i="4"/>
  <c r="Q1997" i="4"/>
  <c r="Q1998" i="4"/>
  <c r="Q1999" i="4"/>
  <c r="Q2000" i="4"/>
  <c r="Q2001" i="4"/>
  <c r="Q2002" i="4"/>
  <c r="Q2003" i="4"/>
  <c r="Q2004" i="4"/>
  <c r="Q2005" i="4"/>
  <c r="Q2067" i="4"/>
  <c r="Q2068" i="4"/>
  <c r="Q2069" i="4"/>
  <c r="Q2070" i="4"/>
  <c r="Q2071" i="4"/>
  <c r="Q2072" i="4"/>
  <c r="Q2073" i="4"/>
  <c r="Q2074" i="4"/>
  <c r="Q2145" i="4"/>
  <c r="Q2141" i="4"/>
  <c r="Q2142" i="4"/>
  <c r="Q2143" i="4"/>
  <c r="Q2144" i="4"/>
  <c r="Q2146" i="4"/>
  <c r="Q2147" i="4"/>
  <c r="Q2148" i="4"/>
  <c r="Q2149" i="4"/>
  <c r="Q2153" i="4"/>
  <c r="Q2150" i="4"/>
  <c r="Q2236" i="4"/>
  <c r="Q2235" i="4"/>
  <c r="Q2237" i="4"/>
  <c r="Q2238" i="4"/>
  <c r="Q2239" i="4"/>
  <c r="Q2240" i="4"/>
  <c r="Q2241" i="4"/>
  <c r="Q2242" i="4"/>
  <c r="Q2308" i="4"/>
  <c r="Q2301" i="4"/>
  <c r="Q2302" i="4"/>
  <c r="Q2303" i="4"/>
  <c r="Q2304" i="4"/>
  <c r="Q2305" i="4"/>
  <c r="Q2306" i="4"/>
  <c r="Q2307" i="4"/>
  <c r="Q2309" i="4"/>
  <c r="Q2389" i="4"/>
  <c r="Q2385" i="4"/>
  <c r="Q2386" i="4"/>
  <c r="Q2387" i="4"/>
  <c r="Q2388" i="4"/>
  <c r="Q2390" i="4"/>
  <c r="Q2391" i="4"/>
  <c r="Q2392" i="4"/>
  <c r="Q2393" i="4"/>
  <c r="Q2394" i="4"/>
  <c r="Q2395" i="4"/>
  <c r="Q2396" i="4"/>
  <c r="Q2397" i="4"/>
  <c r="Q2398" i="4"/>
  <c r="Q2399" i="4"/>
  <c r="Q2501" i="4"/>
  <c r="Q2494" i="4"/>
  <c r="Q2493" i="4"/>
  <c r="Q2499" i="4"/>
  <c r="Q2497" i="4"/>
  <c r="Q2500" i="4"/>
  <c r="Q2495" i="4"/>
  <c r="Q2496" i="4"/>
  <c r="Q2498" i="4"/>
  <c r="Q2582" i="4"/>
  <c r="Q2573" i="4"/>
  <c r="Q2574" i="4"/>
  <c r="Q2575" i="4"/>
  <c r="Q2576" i="4"/>
  <c r="Q2577" i="4"/>
  <c r="Q2578" i="4"/>
  <c r="Q2579" i="4"/>
  <c r="Q2580" i="4"/>
  <c r="Q2581" i="4"/>
  <c r="Q2583" i="4"/>
  <c r="Q2584" i="4"/>
  <c r="Q2585" i="4"/>
  <c r="Q2674" i="4"/>
  <c r="Q2671" i="4"/>
  <c r="Q2673" i="4"/>
  <c r="Q2669" i="4"/>
  <c r="Q2672" i="4"/>
  <c r="Q2670" i="4"/>
  <c r="Q2667" i="4"/>
  <c r="Q2668" i="4"/>
  <c r="Q2813" i="4"/>
  <c r="Q2803" i="4"/>
  <c r="Q2808" i="4"/>
  <c r="Q2816" i="4"/>
  <c r="Q2809" i="4"/>
  <c r="Q2818" i="4"/>
  <c r="Q2800" i="4"/>
  <c r="Q2819" i="4"/>
  <c r="Q2812" i="4"/>
  <c r="Q2791" i="4"/>
  <c r="Q2796" i="4"/>
  <c r="Q2807" i="4"/>
  <c r="Q2793" i="4"/>
  <c r="Q2798" i="4"/>
  <c r="Q2804" i="4"/>
  <c r="Q2801" i="4"/>
  <c r="Q2817" i="4"/>
  <c r="Q2821" i="4"/>
  <c r="Q2789" i="4"/>
  <c r="Q2802" i="4"/>
  <c r="Q2806" i="4"/>
  <c r="Q2815" i="4"/>
  <c r="Q2790" i="4"/>
  <c r="Q2792" i="4"/>
  <c r="Q2795" i="4"/>
  <c r="Q2822" i="4"/>
  <c r="Q2794" i="4"/>
  <c r="Q2797" i="4"/>
  <c r="Q2799" i="4"/>
  <c r="Q2805" i="4"/>
  <c r="Q2810" i="4"/>
  <c r="Q2811" i="4"/>
  <c r="Q2814" i="4"/>
  <c r="Q2820" i="4"/>
  <c r="Q2823" i="4"/>
  <c r="Q2824" i="4"/>
  <c r="Q2825" i="4"/>
  <c r="Q3036" i="4"/>
  <c r="Q3035" i="4"/>
  <c r="Q3037" i="4"/>
  <c r="Q3038" i="4"/>
  <c r="Q3039" i="4"/>
  <c r="Q3040" i="4"/>
  <c r="Q3041" i="4"/>
  <c r="Q3042" i="4"/>
  <c r="Q3043" i="4"/>
  <c r="Q3044" i="4"/>
  <c r="Q3045" i="4"/>
  <c r="Q3046" i="4"/>
  <c r="Q3111" i="4"/>
  <c r="Q3112" i="4"/>
  <c r="Q3151" i="4"/>
  <c r="Q3152" i="4"/>
  <c r="Q3162" i="4"/>
  <c r="Q3158" i="4"/>
  <c r="Q3163" i="4"/>
  <c r="Q3164" i="4"/>
  <c r="Q3157" i="4"/>
  <c r="Q3160" i="4"/>
  <c r="Q3153" i="4"/>
  <c r="Q3154" i="4"/>
  <c r="Q3155" i="4"/>
  <c r="Q3156" i="4"/>
  <c r="Q3159" i="4"/>
  <c r="Q3161" i="4"/>
  <c r="Q3278" i="4"/>
  <c r="Q3277" i="4"/>
  <c r="Q3271" i="4"/>
  <c r="Q3266" i="4"/>
  <c r="Q3272" i="4"/>
  <c r="Q3276" i="4"/>
  <c r="Q3274" i="4"/>
  <c r="Q3273" i="4"/>
  <c r="Q3269" i="4"/>
  <c r="Q3265" i="4"/>
  <c r="Q3270" i="4"/>
  <c r="Q3268" i="4"/>
  <c r="Q3275" i="4"/>
  <c r="Q3267" i="4"/>
  <c r="Q3367" i="4"/>
  <c r="Q3365" i="4"/>
  <c r="Q3366" i="4"/>
  <c r="Q3368" i="4"/>
  <c r="Q3369" i="4"/>
  <c r="G1767" i="4"/>
  <c r="G653" i="4"/>
  <c r="S187" i="15" l="1"/>
  <c r="T192" i="15"/>
  <c r="S321" i="15"/>
  <c r="T196" i="15"/>
  <c r="R272" i="15"/>
  <c r="T377" i="15"/>
  <c r="R9" i="15"/>
  <c r="R41" i="15"/>
  <c r="T73" i="15"/>
  <c r="T105" i="15"/>
  <c r="S165" i="15"/>
  <c r="T422" i="15"/>
  <c r="R410" i="15"/>
  <c r="R66" i="15"/>
  <c r="S102" i="15"/>
  <c r="S200" i="15"/>
  <c r="T337" i="15"/>
  <c r="R208" i="15"/>
  <c r="T325" i="15"/>
  <c r="T385" i="15"/>
  <c r="R13" i="15"/>
  <c r="R45" i="15"/>
  <c r="R77" i="15"/>
  <c r="R109" i="15"/>
  <c r="S169" i="15"/>
  <c r="R205" i="15"/>
  <c r="R14" i="15"/>
  <c r="S70" i="15"/>
  <c r="T106" i="15"/>
  <c r="R146" i="15"/>
  <c r="S290" i="15"/>
  <c r="R221" i="15"/>
  <c r="R34" i="15"/>
  <c r="R214" i="15"/>
  <c r="S323" i="15"/>
  <c r="R375" i="15"/>
  <c r="R411" i="15"/>
  <c r="T350" i="15"/>
  <c r="R39" i="15"/>
  <c r="T95" i="15"/>
  <c r="T135" i="15"/>
  <c r="T183" i="15"/>
  <c r="R311" i="15"/>
  <c r="R3" i="15"/>
  <c r="R211" i="15"/>
  <c r="T259" i="15"/>
  <c r="T340" i="15"/>
  <c r="T388" i="15"/>
  <c r="T420" i="15"/>
  <c r="R11" i="15"/>
  <c r="R16" i="15"/>
  <c r="R48" i="15"/>
  <c r="T84" i="15"/>
  <c r="T120" i="15"/>
  <c r="T172" i="15"/>
  <c r="T380" i="15"/>
  <c r="S108" i="15"/>
  <c r="S217" i="15"/>
  <c r="R151" i="15"/>
  <c r="T332" i="15"/>
  <c r="S253" i="15"/>
  <c r="T256" i="15"/>
  <c r="T230" i="15"/>
  <c r="R217" i="15"/>
  <c r="R380" i="15"/>
  <c r="R330" i="15"/>
  <c r="R416" i="15"/>
  <c r="R265" i="15"/>
  <c r="R143" i="15"/>
  <c r="S272" i="15"/>
  <c r="T213" i="15"/>
  <c r="S76" i="15"/>
  <c r="R119" i="15"/>
  <c r="R324" i="15"/>
  <c r="R114" i="15"/>
  <c r="T311" i="15"/>
  <c r="R84" i="15"/>
  <c r="S325" i="15"/>
  <c r="S409" i="15"/>
  <c r="S155" i="15"/>
  <c r="R74" i="15"/>
  <c r="S142" i="15"/>
  <c r="S192" i="15"/>
  <c r="T134" i="15"/>
  <c r="S215" i="15"/>
  <c r="R364" i="15"/>
  <c r="T206" i="15"/>
  <c r="R93" i="15"/>
  <c r="S159" i="15"/>
  <c r="T215" i="15"/>
  <c r="S407" i="15"/>
  <c r="S186" i="15"/>
  <c r="R368" i="15"/>
  <c r="R297" i="15"/>
  <c r="T114" i="15"/>
  <c r="R166" i="15"/>
  <c r="S271" i="15"/>
  <c r="T297" i="15"/>
  <c r="S106" i="15"/>
  <c r="T309" i="15"/>
  <c r="T216" i="15"/>
  <c r="S345" i="15"/>
  <c r="R212" i="15"/>
  <c r="T333" i="15"/>
  <c r="R393" i="15"/>
  <c r="R17" i="15"/>
  <c r="R49" i="15"/>
  <c r="T81" i="15"/>
  <c r="T117" i="15"/>
  <c r="T181" i="15"/>
  <c r="R229" i="15"/>
  <c r="R22" i="15"/>
  <c r="S74" i="15"/>
  <c r="S114" i="15"/>
  <c r="S150" i="15"/>
  <c r="R294" i="15"/>
  <c r="R269" i="15"/>
  <c r="R46" i="15"/>
  <c r="S218" i="15"/>
  <c r="R335" i="15"/>
  <c r="S379" i="15"/>
  <c r="R415" i="15"/>
  <c r="S370" i="15"/>
  <c r="R51" i="15"/>
  <c r="S99" i="15"/>
  <c r="T139" i="15"/>
  <c r="R187" i="15"/>
  <c r="R315" i="15"/>
  <c r="R15" i="15"/>
  <c r="S223" i="15"/>
  <c r="S263" i="15"/>
  <c r="T348" i="15"/>
  <c r="R392" i="15"/>
  <c r="R424" i="15"/>
  <c r="R23" i="15"/>
  <c r="R20" i="15"/>
  <c r="R52" i="15"/>
  <c r="S88" i="15"/>
  <c r="R124" i="15"/>
  <c r="R180" i="15"/>
  <c r="T290" i="15"/>
  <c r="S172" i="15"/>
  <c r="R98" i="15"/>
  <c r="S191" i="15"/>
  <c r="T72" i="15"/>
  <c r="R307" i="15"/>
  <c r="R263" i="15"/>
  <c r="S257" i="15"/>
  <c r="S299" i="15"/>
  <c r="T90" i="15"/>
  <c r="R355" i="15"/>
  <c r="T282" i="15"/>
  <c r="S324" i="15"/>
  <c r="T208" i="15"/>
  <c r="T294" i="15"/>
  <c r="S216" i="15"/>
  <c r="R82" i="15"/>
  <c r="R191" i="15"/>
  <c r="T330" i="15"/>
  <c r="S167" i="15"/>
  <c r="T314" i="15"/>
  <c r="R112" i="15"/>
  <c r="R350" i="15"/>
  <c r="T415" i="15"/>
  <c r="R155" i="15"/>
  <c r="R95" i="15"/>
  <c r="T155" i="15"/>
  <c r="S208" i="15"/>
  <c r="S134" i="15"/>
  <c r="R215" i="15"/>
  <c r="S80" i="15"/>
  <c r="T237" i="15"/>
  <c r="T93" i="15"/>
  <c r="S171" i="15"/>
  <c r="S237" i="15"/>
  <c r="R407" i="15"/>
  <c r="R283" i="15"/>
  <c r="T368" i="15"/>
  <c r="T68" i="15"/>
  <c r="R129" i="15"/>
  <c r="T166" i="15"/>
  <c r="T271" i="15"/>
  <c r="T300" i="15"/>
  <c r="T129" i="15"/>
  <c r="S309" i="15"/>
  <c r="R224" i="15"/>
  <c r="T353" i="15"/>
  <c r="T220" i="15"/>
  <c r="T341" i="15"/>
  <c r="T401" i="15"/>
  <c r="R21" i="15"/>
  <c r="R53" i="15"/>
  <c r="R85" i="15"/>
  <c r="S121" i="15"/>
  <c r="R185" i="15"/>
  <c r="T253" i="15"/>
  <c r="R30" i="15"/>
  <c r="S78" i="15"/>
  <c r="R118" i="15"/>
  <c r="S154" i="15"/>
  <c r="R298" i="15"/>
  <c r="T374" i="15"/>
  <c r="R54" i="15"/>
  <c r="S222" i="15"/>
  <c r="R339" i="15"/>
  <c r="R383" i="15"/>
  <c r="T419" i="15"/>
  <c r="T390" i="15"/>
  <c r="R59" i="15"/>
  <c r="T103" i="15"/>
  <c r="S143" i="15"/>
  <c r="R279" i="15"/>
  <c r="T319" i="15"/>
  <c r="R31" i="15"/>
  <c r="T231" i="15"/>
  <c r="T267" i="15"/>
  <c r="R352" i="15"/>
  <c r="T396" i="15"/>
  <c r="R233" i="15"/>
  <c r="R35" i="15"/>
  <c r="R24" i="15"/>
  <c r="R56" i="15"/>
  <c r="T92" i="15"/>
  <c r="T128" i="15"/>
  <c r="T184" i="15"/>
  <c r="S341" i="15"/>
  <c r="S71" i="15"/>
  <c r="T248" i="15"/>
  <c r="R210" i="15"/>
  <c r="R90" i="15"/>
  <c r="R341" i="15"/>
  <c r="R373" i="15"/>
  <c r="S241" i="15"/>
  <c r="T180" i="15"/>
  <c r="R218" i="15"/>
  <c r="S366" i="15"/>
  <c r="S333" i="15"/>
  <c r="S385" i="15"/>
  <c r="R213" i="15"/>
  <c r="R340" i="15"/>
  <c r="T247" i="15"/>
  <c r="S127" i="15"/>
  <c r="S211" i="15"/>
  <c r="S335" i="15"/>
  <c r="S180" i="15"/>
  <c r="R333" i="15"/>
  <c r="S120" i="15"/>
  <c r="S356" i="15"/>
  <c r="S86" i="15"/>
  <c r="R161" i="15"/>
  <c r="R97" i="15"/>
  <c r="S161" i="15"/>
  <c r="T212" i="15"/>
  <c r="R140" i="15"/>
  <c r="T266" i="15"/>
  <c r="T80" i="15"/>
  <c r="R237" i="15"/>
  <c r="T100" i="15"/>
  <c r="R236" i="15"/>
  <c r="T361" i="15"/>
  <c r="R232" i="15"/>
  <c r="T349" i="15"/>
  <c r="T409" i="15"/>
  <c r="R25" i="15"/>
  <c r="R57" i="15"/>
  <c r="T89" i="15"/>
  <c r="S129" i="15"/>
  <c r="T289" i="15"/>
  <c r="S273" i="15"/>
  <c r="R38" i="15"/>
  <c r="S82" i="15"/>
  <c r="R122" i="15"/>
  <c r="S174" i="15"/>
  <c r="T302" i="15"/>
  <c r="S394" i="15"/>
  <c r="R62" i="15"/>
  <c r="S226" i="15"/>
  <c r="S347" i="15"/>
  <c r="S387" i="15"/>
  <c r="S423" i="15"/>
  <c r="S406" i="15"/>
  <c r="R67" i="15"/>
  <c r="T111" i="15"/>
  <c r="R147" i="15"/>
  <c r="T283" i="15"/>
  <c r="S213" i="15"/>
  <c r="R43" i="15"/>
  <c r="T235" i="15"/>
  <c r="R271" i="15"/>
  <c r="T356" i="15"/>
  <c r="T400" i="15"/>
  <c r="T265" i="15"/>
  <c r="R47" i="15"/>
  <c r="R28" i="15"/>
  <c r="R60" i="15"/>
  <c r="R100" i="15"/>
  <c r="T132" i="15"/>
  <c r="R288" i="15"/>
  <c r="R314" i="15"/>
  <c r="S224" i="15"/>
  <c r="S84" i="15"/>
  <c r="S151" i="15"/>
  <c r="S101" i="15"/>
  <c r="R363" i="15"/>
  <c r="S400" i="15"/>
  <c r="T335" i="15"/>
  <c r="T187" i="15"/>
  <c r="R264" i="15"/>
  <c r="S395" i="15"/>
  <c r="S95" i="15"/>
  <c r="S410" i="15"/>
  <c r="R216" i="15"/>
  <c r="S367" i="15"/>
  <c r="T272" i="15"/>
  <c r="T143" i="15"/>
  <c r="R240" i="15"/>
  <c r="R338" i="15"/>
  <c r="R183" i="15"/>
  <c r="T352" i="15"/>
  <c r="R145" i="15"/>
  <c r="T363" i="15"/>
  <c r="R86" i="15"/>
  <c r="T161" i="15"/>
  <c r="S248" i="15"/>
  <c r="T369" i="15"/>
  <c r="T240" i="15"/>
  <c r="T357" i="15"/>
  <c r="S413" i="15"/>
  <c r="R29" i="15"/>
  <c r="R61" i="15"/>
  <c r="S93" i="15"/>
  <c r="T133" i="15"/>
  <c r="S305" i="15"/>
  <c r="R322" i="15"/>
  <c r="R42" i="15"/>
  <c r="S90" i="15"/>
  <c r="S126" i="15"/>
  <c r="T178" i="15"/>
  <c r="S306" i="15"/>
  <c r="R402" i="15"/>
  <c r="S190" i="15"/>
  <c r="S230" i="15"/>
  <c r="R351" i="15"/>
  <c r="R391" i="15"/>
  <c r="T217" i="15"/>
  <c r="R2" i="15"/>
  <c r="T71" i="15"/>
  <c r="T115" i="15"/>
  <c r="T151" i="15"/>
  <c r="T287" i="15"/>
  <c r="T257" i="15"/>
  <c r="R63" i="15"/>
  <c r="R243" i="15"/>
  <c r="R275" i="15"/>
  <c r="R372" i="15"/>
  <c r="R404" i="15"/>
  <c r="S330" i="15"/>
  <c r="R55" i="15"/>
  <c r="R32" i="15"/>
  <c r="R64" i="15"/>
  <c r="T104" i="15"/>
  <c r="S136" i="15"/>
  <c r="S292" i="15"/>
  <c r="S349" i="15"/>
  <c r="R78" i="15"/>
  <c r="T126" i="15"/>
  <c r="R103" i="15"/>
  <c r="S115" i="15"/>
  <c r="S128" i="15"/>
  <c r="T190" i="15"/>
  <c r="S352" i="15"/>
  <c r="R241" i="15"/>
  <c r="S288" i="15"/>
  <c r="R398" i="15"/>
  <c r="T112" i="15"/>
  <c r="S265" i="15"/>
  <c r="S220" i="15"/>
  <c r="R370" i="15"/>
  <c r="S340" i="15"/>
  <c r="R71" i="15"/>
  <c r="S250" i="15"/>
  <c r="T346" i="15"/>
  <c r="T224" i="15"/>
  <c r="R378" i="15"/>
  <c r="R174" i="15"/>
  <c r="T372" i="15"/>
  <c r="S96" i="15"/>
  <c r="S164" i="15"/>
  <c r="S107" i="15"/>
  <c r="R167" i="15"/>
  <c r="S249" i="15"/>
  <c r="S148" i="15"/>
  <c r="T316" i="15"/>
  <c r="S176" i="15"/>
  <c r="S245" i="15"/>
  <c r="R111" i="15"/>
  <c r="S193" i="15"/>
  <c r="T296" i="15"/>
  <c r="T121" i="15"/>
  <c r="S286" i="15"/>
  <c r="R405" i="15"/>
  <c r="T86" i="15"/>
  <c r="S157" i="15"/>
  <c r="S198" i="15"/>
  <c r="T277" i="15"/>
  <c r="T331" i="15"/>
  <c r="S254" i="15"/>
  <c r="R389" i="15"/>
  <c r="S256" i="15"/>
  <c r="T381" i="15"/>
  <c r="R252" i="15"/>
  <c r="T365" i="15"/>
  <c r="T417" i="15"/>
  <c r="R33" i="15"/>
  <c r="R65" i="15"/>
  <c r="T97" i="15"/>
  <c r="T145" i="15"/>
  <c r="R313" i="15"/>
  <c r="S346" i="15"/>
  <c r="R50" i="15"/>
  <c r="S94" i="15"/>
  <c r="S130" i="15"/>
  <c r="R182" i="15"/>
  <c r="T310" i="15"/>
  <c r="R6" i="15"/>
  <c r="T198" i="15"/>
  <c r="R234" i="15"/>
  <c r="S355" i="15"/>
  <c r="R395" i="15"/>
  <c r="T241" i="15"/>
  <c r="R7" i="15"/>
  <c r="T79" i="15"/>
  <c r="S119" i="15"/>
  <c r="R163" i="15"/>
  <c r="T295" i="15"/>
  <c r="S338" i="15"/>
  <c r="T191" i="15"/>
  <c r="S247" i="15"/>
  <c r="T324" i="15"/>
  <c r="R376" i="15"/>
  <c r="T408" i="15"/>
  <c r="S378" i="15"/>
  <c r="R4" i="15"/>
  <c r="R36" i="15"/>
  <c r="S68" i="15"/>
  <c r="T108" i="15"/>
  <c r="S152" i="15"/>
  <c r="S300" i="15"/>
  <c r="S269" i="15"/>
  <c r="T243" i="15"/>
  <c r="T165" i="15"/>
  <c r="T222" i="15"/>
  <c r="T174" i="15"/>
  <c r="R190" i="15"/>
  <c r="T263" i="15"/>
  <c r="R413" i="15"/>
  <c r="T269" i="15"/>
  <c r="R305" i="15"/>
  <c r="T218" i="15"/>
  <c r="S122" i="15"/>
  <c r="S382" i="15"/>
  <c r="T232" i="15"/>
  <c r="R379" i="15"/>
  <c r="T367" i="15"/>
  <c r="T76" i="15"/>
  <c r="R256" i="15"/>
  <c r="R382" i="15"/>
  <c r="R248" i="15"/>
  <c r="S417" i="15"/>
  <c r="R257" i="15"/>
  <c r="T393" i="15"/>
  <c r="T96" i="15"/>
  <c r="R164" i="15"/>
  <c r="T123" i="15"/>
  <c r="S173" i="15"/>
  <c r="R249" i="15"/>
  <c r="R148" i="15"/>
  <c r="S316" i="15"/>
  <c r="T179" i="15"/>
  <c r="R80" i="15"/>
  <c r="R121" i="15"/>
  <c r="T193" i="15"/>
  <c r="S296" i="15"/>
  <c r="R138" i="15"/>
  <c r="S362" i="15"/>
  <c r="T291" i="15"/>
  <c r="R96" i="15"/>
  <c r="T157" i="15"/>
  <c r="R223" i="15"/>
  <c r="S289" i="15"/>
  <c r="R331" i="15"/>
  <c r="T254" i="15"/>
  <c r="R154" i="15"/>
  <c r="R268" i="15"/>
  <c r="T425" i="15"/>
  <c r="T264" i="15"/>
  <c r="T373" i="15"/>
  <c r="R5" i="15"/>
  <c r="R37" i="15"/>
  <c r="S69" i="15"/>
  <c r="R101" i="15"/>
  <c r="T153" i="15"/>
  <c r="S317" i="15"/>
  <c r="T382" i="15"/>
  <c r="R58" i="15"/>
  <c r="S98" i="15"/>
  <c r="T138" i="15"/>
  <c r="S282" i="15"/>
  <c r="S314" i="15"/>
  <c r="R18" i="15"/>
  <c r="T202" i="15"/>
  <c r="S246" i="15"/>
  <c r="S363" i="15"/>
  <c r="T399" i="15"/>
  <c r="S261" i="15"/>
  <c r="R19" i="15"/>
  <c r="T87" i="15"/>
  <c r="R123" i="15"/>
  <c r="T167" i="15"/>
  <c r="R299" i="15"/>
  <c r="T366" i="15"/>
  <c r="S195" i="15"/>
  <c r="T251" i="15"/>
  <c r="S332" i="15"/>
  <c r="S380" i="15"/>
  <c r="T412" i="15"/>
  <c r="S398" i="15"/>
  <c r="R8" i="15"/>
  <c r="R40" i="15"/>
  <c r="S72" i="15"/>
  <c r="S112" i="15"/>
  <c r="R156" i="15"/>
  <c r="S304" i="15"/>
  <c r="S418" i="15"/>
  <c r="T78" i="15"/>
  <c r="T406" i="15"/>
  <c r="R332" i="15"/>
  <c r="S243" i="15"/>
  <c r="T211" i="15"/>
  <c r="S348" i="15"/>
  <c r="S145" i="15"/>
  <c r="T338" i="15"/>
  <c r="S308" i="15"/>
  <c r="T288" i="15"/>
  <c r="S153" i="15"/>
  <c r="S97" i="15"/>
  <c r="R247" i="15"/>
  <c r="T384" i="15"/>
  <c r="T370" i="15"/>
  <c r="S89" i="15"/>
  <c r="S264" i="15"/>
  <c r="T410" i="15"/>
  <c r="T299" i="15"/>
  <c r="T378" i="15"/>
  <c r="R282" i="15"/>
  <c r="S399" i="15"/>
  <c r="S81" i="15"/>
  <c r="R69" i="15"/>
  <c r="S123" i="15"/>
  <c r="T173" i="15"/>
  <c r="R261" i="15"/>
  <c r="R159" i="15"/>
  <c r="T364" i="15"/>
  <c r="S179" i="15"/>
  <c r="T82" i="15"/>
  <c r="S140" i="15"/>
  <c r="R193" i="15"/>
  <c r="R316" i="15"/>
  <c r="S138" i="15"/>
  <c r="T362" i="15"/>
  <c r="R291" i="15"/>
  <c r="T98" i="15"/>
  <c r="R157" i="15"/>
  <c r="T223" i="15"/>
  <c r="R289" i="15"/>
  <c r="S141" i="15"/>
  <c r="T142" i="15"/>
  <c r="S326" i="15"/>
  <c r="R255" i="15"/>
  <c r="T116" i="15"/>
  <c r="S232" i="15"/>
  <c r="T252" i="15"/>
  <c r="R290" i="15"/>
  <c r="T249" i="15"/>
  <c r="R245" i="15"/>
  <c r="S258" i="15"/>
  <c r="S405" i="15"/>
  <c r="R160" i="15"/>
  <c r="S331" i="15"/>
  <c r="T154" i="15"/>
  <c r="S199" i="15"/>
  <c r="R329" i="15"/>
  <c r="R308" i="15"/>
  <c r="R356" i="15"/>
  <c r="R417" i="15"/>
  <c r="R369" i="15"/>
  <c r="R412" i="15"/>
  <c r="R323" i="15"/>
  <c r="S419" i="15"/>
  <c r="R139" i="15"/>
  <c r="S178" i="15"/>
  <c r="T229" i="15"/>
  <c r="S236" i="15"/>
  <c r="S280" i="15"/>
  <c r="R105" i="15"/>
  <c r="R79" i="15"/>
  <c r="S133" i="15"/>
  <c r="T201" i="15"/>
  <c r="T344" i="15"/>
  <c r="R83" i="15"/>
  <c r="S204" i="15"/>
  <c r="S303" i="15"/>
  <c r="R131" i="15"/>
  <c r="R168" i="15"/>
  <c r="T204" i="15"/>
  <c r="R113" i="15"/>
  <c r="T85" i="15"/>
  <c r="S116" i="15"/>
  <c r="R149" i="15"/>
  <c r="S188" i="15"/>
  <c r="T228" i="15"/>
  <c r="R195" i="15"/>
  <c r="R244" i="15"/>
  <c r="R296" i="15"/>
  <c r="R397" i="15"/>
  <c r="T320" i="15"/>
  <c r="R371" i="15"/>
  <c r="T278" i="15"/>
  <c r="R342" i="15"/>
  <c r="S146" i="15"/>
  <c r="R220" i="15"/>
  <c r="R254" i="15"/>
  <c r="S301" i="15"/>
  <c r="T321" i="15"/>
  <c r="S361" i="15"/>
  <c r="T334" i="15"/>
  <c r="S160" i="15"/>
  <c r="S302" i="15"/>
  <c r="S343" i="15"/>
  <c r="R259" i="15"/>
  <c r="S322" i="15"/>
  <c r="S374" i="15"/>
  <c r="R390" i="15"/>
  <c r="S377" i="15"/>
  <c r="S368" i="15"/>
  <c r="R420" i="15"/>
  <c r="T286" i="15"/>
  <c r="R27" i="15"/>
  <c r="T336" i="15"/>
  <c r="T160" i="15"/>
  <c r="T119" i="15"/>
  <c r="R387" i="15"/>
  <c r="R406" i="15"/>
  <c r="T261" i="15"/>
  <c r="R88" i="15"/>
  <c r="T407" i="15"/>
  <c r="T405" i="15"/>
  <c r="S166" i="15"/>
  <c r="R141" i="15"/>
  <c r="T273" i="15"/>
  <c r="S212" i="15"/>
  <c r="T329" i="15"/>
  <c r="S315" i="15"/>
  <c r="S365" i="15"/>
  <c r="T411" i="15"/>
  <c r="S373" i="15"/>
  <c r="S416" i="15"/>
  <c r="R347" i="15"/>
  <c r="T99" i="15"/>
  <c r="R150" i="15"/>
  <c r="S189" i="15"/>
  <c r="S229" i="15"/>
  <c r="S238" i="15"/>
  <c r="T113" i="15"/>
  <c r="S109" i="15"/>
  <c r="S92" i="15"/>
  <c r="R133" i="15"/>
  <c r="S201" i="15"/>
  <c r="R73" i="15"/>
  <c r="T94" i="15"/>
  <c r="T225" i="15"/>
  <c r="T303" i="15"/>
  <c r="T131" i="15"/>
  <c r="S177" i="15"/>
  <c r="R219" i="15"/>
  <c r="R130" i="15"/>
  <c r="S87" i="15"/>
  <c r="S125" i="15"/>
  <c r="T156" i="15"/>
  <c r="T197" i="15"/>
  <c r="S239" i="15"/>
  <c r="T195" i="15"/>
  <c r="S244" i="15"/>
  <c r="S311" i="15"/>
  <c r="S270" i="15"/>
  <c r="R327" i="15"/>
  <c r="T209" i="15"/>
  <c r="T301" i="15"/>
  <c r="S414" i="15"/>
  <c r="R153" i="15"/>
  <c r="T233" i="15"/>
  <c r="R258" i="15"/>
  <c r="T304" i="15"/>
  <c r="R321" i="15"/>
  <c r="S386" i="15"/>
  <c r="R334" i="15"/>
  <c r="T186" i="15"/>
  <c r="S313" i="15"/>
  <c r="S354" i="15"/>
  <c r="S259" i="15"/>
  <c r="T322" i="15"/>
  <c r="T376" i="15"/>
  <c r="S392" i="15"/>
  <c r="S390" i="15"/>
  <c r="S383" i="15"/>
  <c r="S376" i="15"/>
  <c r="R201" i="15"/>
  <c r="S91" i="15"/>
  <c r="R384" i="15"/>
  <c r="T308" i="15"/>
  <c r="T210" i="15"/>
  <c r="T387" i="15"/>
  <c r="R142" i="15"/>
  <c r="T140" i="15"/>
  <c r="S100" i="15"/>
  <c r="T88" i="15"/>
  <c r="S297" i="15"/>
  <c r="S183" i="15"/>
  <c r="S175" i="15"/>
  <c r="R273" i="15"/>
  <c r="S221" i="15"/>
  <c r="S329" i="15"/>
  <c r="T323" i="15"/>
  <c r="S372" i="15"/>
  <c r="T413" i="15"/>
  <c r="T379" i="15"/>
  <c r="S357" i="15"/>
  <c r="S353" i="15"/>
  <c r="R99" i="15"/>
  <c r="T150" i="15"/>
  <c r="T189" i="15"/>
  <c r="R251" i="15"/>
  <c r="T238" i="15"/>
  <c r="S113" i="15"/>
  <c r="R170" i="15"/>
  <c r="R94" i="15"/>
  <c r="T144" i="15"/>
  <c r="S227" i="15"/>
  <c r="S196" i="15"/>
  <c r="T124" i="15"/>
  <c r="S225" i="15"/>
  <c r="S185" i="15"/>
  <c r="S149" i="15"/>
  <c r="R177" i="15"/>
  <c r="S219" i="15"/>
  <c r="T130" i="15"/>
  <c r="R89" i="15"/>
  <c r="T125" i="15"/>
  <c r="S156" i="15"/>
  <c r="S202" i="15"/>
  <c r="R318" i="15"/>
  <c r="T205" i="15"/>
  <c r="T244" i="15"/>
  <c r="R337" i="15"/>
  <c r="T270" i="15"/>
  <c r="S327" i="15"/>
  <c r="R209" i="15"/>
  <c r="R301" i="15"/>
  <c r="T414" i="15"/>
  <c r="R165" i="15"/>
  <c r="S233" i="15"/>
  <c r="R266" i="15"/>
  <c r="R304" i="15"/>
  <c r="R336" i="15"/>
  <c r="T386" i="15"/>
  <c r="S281" i="15"/>
  <c r="S275" i="15"/>
  <c r="T313" i="15"/>
  <c r="T354" i="15"/>
  <c r="R267" i="15"/>
  <c r="T326" i="15"/>
  <c r="T391" i="15"/>
  <c r="R401" i="15"/>
  <c r="T392" i="15"/>
  <c r="R385" i="15"/>
  <c r="S391" i="15"/>
  <c r="R419" i="15"/>
  <c r="S402" i="15"/>
  <c r="R26" i="15"/>
  <c r="T127" i="15"/>
  <c r="T416" i="15"/>
  <c r="R135" i="15"/>
  <c r="R348" i="15"/>
  <c r="S103" i="15"/>
  <c r="T69" i="15"/>
  <c r="T159" i="15"/>
  <c r="T148" i="15"/>
  <c r="S111" i="15"/>
  <c r="R68" i="15"/>
  <c r="T246" i="15"/>
  <c r="R175" i="15"/>
  <c r="S104" i="15"/>
  <c r="T221" i="15"/>
  <c r="S184" i="15"/>
  <c r="R325" i="15"/>
  <c r="S384" i="15"/>
  <c r="S420" i="15"/>
  <c r="R381" i="15"/>
  <c r="S369" i="15"/>
  <c r="R365" i="15"/>
  <c r="S117" i="15"/>
  <c r="T152" i="15"/>
  <c r="R189" i="15"/>
  <c r="S251" i="15"/>
  <c r="S262" i="15"/>
  <c r="T137" i="15"/>
  <c r="T170" i="15"/>
  <c r="S105" i="15"/>
  <c r="S144" i="15"/>
  <c r="S234" i="15"/>
  <c r="R196" i="15"/>
  <c r="T168" i="15"/>
  <c r="T234" i="15"/>
  <c r="S83" i="15"/>
  <c r="T149" i="15"/>
  <c r="R188" i="15"/>
  <c r="R225" i="15"/>
  <c r="R137" i="15"/>
  <c r="T91" i="15"/>
  <c r="R125" i="15"/>
  <c r="T158" i="15"/>
  <c r="R202" i="15"/>
  <c r="S318" i="15"/>
  <c r="S205" i="15"/>
  <c r="R276" i="15"/>
  <c r="R359" i="15"/>
  <c r="T274" i="15"/>
  <c r="R360" i="15"/>
  <c r="T242" i="15"/>
  <c r="T312" i="15"/>
  <c r="R414" i="15"/>
  <c r="R172" i="15"/>
  <c r="R235" i="15"/>
  <c r="T268" i="15"/>
  <c r="R310" i="15"/>
  <c r="S336" i="15"/>
  <c r="R386" i="15"/>
  <c r="T281" i="15"/>
  <c r="S279" i="15"/>
  <c r="T317" i="15"/>
  <c r="T358" i="15"/>
  <c r="S267" i="15"/>
  <c r="R326" i="15"/>
  <c r="S393" i="15"/>
  <c r="S403" i="15"/>
  <c r="S401" i="15"/>
  <c r="R396" i="15"/>
  <c r="S425" i="15"/>
  <c r="S210" i="15"/>
  <c r="T171" i="15"/>
  <c r="R10" i="15"/>
  <c r="T101" i="15"/>
  <c r="T315" i="15"/>
  <c r="S307" i="15"/>
  <c r="T107" i="15"/>
  <c r="S266" i="15"/>
  <c r="R171" i="15"/>
  <c r="R186" i="15"/>
  <c r="R81" i="15"/>
  <c r="S277" i="15"/>
  <c r="T284" i="15"/>
  <c r="R104" i="15"/>
  <c r="R284" i="15"/>
  <c r="R222" i="15"/>
  <c r="S337" i="15"/>
  <c r="T394" i="15"/>
  <c r="T423" i="15"/>
  <c r="T383" i="15"/>
  <c r="S381" i="15"/>
  <c r="R394" i="15"/>
  <c r="R117" i="15"/>
  <c r="R152" i="15"/>
  <c r="T200" i="15"/>
  <c r="T75" i="15"/>
  <c r="T262" i="15"/>
  <c r="S137" i="15"/>
  <c r="S170" i="15"/>
  <c r="T109" i="15"/>
  <c r="R144" i="15"/>
  <c r="T236" i="15"/>
  <c r="S203" i="15"/>
  <c r="S168" i="15"/>
  <c r="R260" i="15"/>
  <c r="R102" i="15"/>
  <c r="S158" i="15"/>
  <c r="T188" i="15"/>
  <c r="S228" i="15"/>
  <c r="R70" i="15"/>
  <c r="R91" i="15"/>
  <c r="S131" i="15"/>
  <c r="T162" i="15"/>
  <c r="T207" i="15"/>
  <c r="T318" i="15"/>
  <c r="T226" i="15"/>
  <c r="S276" i="15"/>
  <c r="S359" i="15"/>
  <c r="R274" i="15"/>
  <c r="T360" i="15"/>
  <c r="R242" i="15"/>
  <c r="R312" i="15"/>
  <c r="R107" i="15"/>
  <c r="R179" i="15"/>
  <c r="S235" i="15"/>
  <c r="R287" i="15"/>
  <c r="S310" i="15"/>
  <c r="S342" i="15"/>
  <c r="T285" i="15"/>
  <c r="T293" i="15"/>
  <c r="R281" i="15"/>
  <c r="R317" i="15"/>
  <c r="S358" i="15"/>
  <c r="T275" i="15"/>
  <c r="S339" i="15"/>
  <c r="T402" i="15"/>
  <c r="R421" i="15"/>
  <c r="T403" i="15"/>
  <c r="R409" i="15"/>
  <c r="R418" i="15"/>
  <c r="T250" i="15"/>
  <c r="T307" i="15"/>
  <c r="R12" i="15"/>
  <c r="R128" i="15"/>
  <c r="T395" i="15"/>
  <c r="T74" i="15"/>
  <c r="R126" i="15"/>
  <c r="S364" i="15"/>
  <c r="R176" i="15"/>
  <c r="S283" i="15"/>
  <c r="R106" i="15"/>
  <c r="R277" i="15"/>
  <c r="S284" i="15"/>
  <c r="T175" i="15"/>
  <c r="T292" i="15"/>
  <c r="R230" i="15"/>
  <c r="T347" i="15"/>
  <c r="R399" i="15"/>
  <c r="S350" i="15"/>
  <c r="R388" i="15"/>
  <c r="S388" i="15"/>
  <c r="S396" i="15"/>
  <c r="S132" i="15"/>
  <c r="T163" i="15"/>
  <c r="R200" i="15"/>
  <c r="R75" i="15"/>
  <c r="R262" i="15"/>
  <c r="R203" i="15"/>
  <c r="S73" i="15"/>
  <c r="T118" i="15"/>
  <c r="S181" i="15"/>
  <c r="R238" i="15"/>
  <c r="T77" i="15"/>
  <c r="R194" i="15"/>
  <c r="T260" i="15"/>
  <c r="S110" i="15"/>
  <c r="R158" i="15"/>
  <c r="S194" i="15"/>
  <c r="R228" i="15"/>
  <c r="S85" i="15"/>
  <c r="T102" i="15"/>
  <c r="T136" i="15"/>
  <c r="T177" i="15"/>
  <c r="S207" i="15"/>
  <c r="T147" i="15"/>
  <c r="R226" i="15"/>
  <c r="T276" i="15"/>
  <c r="T359" i="15"/>
  <c r="R278" i="15"/>
  <c r="S360" i="15"/>
  <c r="S268" i="15"/>
  <c r="S320" i="15"/>
  <c r="R115" i="15"/>
  <c r="R184" i="15"/>
  <c r="S242" i="15"/>
  <c r="S287" i="15"/>
  <c r="S312" i="15"/>
  <c r="T345" i="15"/>
  <c r="R285" i="15"/>
  <c r="R293" i="15"/>
  <c r="S285" i="15"/>
  <c r="T328" i="15"/>
  <c r="R358" i="15"/>
  <c r="T279" i="15"/>
  <c r="T339" i="15"/>
  <c r="S404" i="15"/>
  <c r="T421" i="15"/>
  <c r="S351" i="15"/>
  <c r="S411" i="15"/>
  <c r="S424" i="15"/>
  <c r="R367" i="15"/>
  <c r="T418" i="15"/>
  <c r="R44" i="15"/>
  <c r="R346" i="15"/>
  <c r="S240" i="15"/>
  <c r="T305" i="15"/>
  <c r="T164" i="15"/>
  <c r="T176" i="15"/>
  <c r="R206" i="15"/>
  <c r="R286" i="15"/>
  <c r="S135" i="15"/>
  <c r="S291" i="15"/>
  <c r="T389" i="15"/>
  <c r="R192" i="15"/>
  <c r="R292" i="15"/>
  <c r="S294" i="15"/>
  <c r="R349" i="15"/>
  <c r="S408" i="15"/>
  <c r="T355" i="15"/>
  <c r="T398" i="15"/>
  <c r="S412" i="15"/>
  <c r="T404" i="15"/>
  <c r="R132" i="15"/>
  <c r="S163" i="15"/>
  <c r="S214" i="15"/>
  <c r="R227" i="15"/>
  <c r="R280" i="15"/>
  <c r="T203" i="15"/>
  <c r="S75" i="15"/>
  <c r="S118" i="15"/>
  <c r="R181" i="15"/>
  <c r="R344" i="15"/>
  <c r="S79" i="15"/>
  <c r="T194" i="15"/>
  <c r="S260" i="15"/>
  <c r="R110" i="15"/>
  <c r="R162" i="15"/>
  <c r="S197" i="15"/>
  <c r="R239" i="15"/>
  <c r="R87" i="15"/>
  <c r="R108" i="15"/>
  <c r="R136" i="15"/>
  <c r="T182" i="15"/>
  <c r="R207" i="15"/>
  <c r="R169" i="15"/>
  <c r="S231" i="15"/>
  <c r="T245" i="15"/>
  <c r="S397" i="15"/>
  <c r="S278" i="15"/>
  <c r="S371" i="15"/>
  <c r="R270" i="15"/>
  <c r="T327" i="15"/>
  <c r="R120" i="15"/>
  <c r="R198" i="15"/>
  <c r="R250" i="15"/>
  <c r="R295" i="15"/>
  <c r="R319" i="15"/>
  <c r="R345" i="15"/>
  <c r="R328" i="15"/>
  <c r="T122" i="15"/>
  <c r="S293" i="15"/>
  <c r="S334" i="15"/>
  <c r="S255" i="15"/>
  <c r="S298" i="15"/>
  <c r="T343" i="15"/>
  <c r="S375" i="15"/>
  <c r="S421" i="15"/>
  <c r="R353" i="15"/>
  <c r="S422" i="15"/>
  <c r="R423" i="15"/>
  <c r="R403" i="15"/>
  <c r="T199" i="15"/>
  <c r="R76" i="15"/>
  <c r="R246" i="15"/>
  <c r="R127" i="15"/>
  <c r="R72" i="15"/>
  <c r="R173" i="15"/>
  <c r="S206" i="15"/>
  <c r="T258" i="15"/>
  <c r="R362" i="15"/>
  <c r="T146" i="15"/>
  <c r="R300" i="15"/>
  <c r="S389" i="15"/>
  <c r="R199" i="15"/>
  <c r="R309" i="15"/>
  <c r="T306" i="15"/>
  <c r="T351" i="15"/>
  <c r="S415" i="15"/>
  <c r="R357" i="15"/>
  <c r="R400" i="15"/>
  <c r="R306" i="15"/>
  <c r="R408" i="15"/>
  <c r="S139" i="15"/>
  <c r="R178" i="15"/>
  <c r="T214" i="15"/>
  <c r="T227" i="15"/>
  <c r="T280" i="15"/>
  <c r="R92" i="15"/>
  <c r="S77" i="15"/>
  <c r="S124" i="15"/>
  <c r="T185" i="15"/>
  <c r="S344" i="15"/>
  <c r="T83" i="15"/>
  <c r="R204" i="15"/>
  <c r="R303" i="15"/>
  <c r="R116" i="15"/>
  <c r="S162" i="15"/>
  <c r="R197" i="15"/>
  <c r="T239" i="15"/>
  <c r="T70" i="15"/>
  <c r="T110" i="15"/>
  <c r="S147" i="15"/>
  <c r="S182" i="15"/>
  <c r="T219" i="15"/>
  <c r="T169" i="15"/>
  <c r="R231" i="15"/>
  <c r="R253" i="15"/>
  <c r="T397" i="15"/>
  <c r="R320" i="15"/>
  <c r="T371" i="15"/>
  <c r="S274" i="15"/>
  <c r="T342" i="15"/>
  <c r="R134" i="15"/>
  <c r="S209" i="15"/>
  <c r="S252" i="15"/>
  <c r="S295" i="15"/>
  <c r="S319" i="15"/>
  <c r="R361" i="15"/>
  <c r="S328" i="15"/>
  <c r="T141" i="15"/>
  <c r="R302" i="15"/>
  <c r="R343" i="15"/>
  <c r="T255" i="15"/>
  <c r="T298" i="15"/>
  <c r="R354" i="15"/>
  <c r="R377" i="15"/>
  <c r="T375" i="15"/>
  <c r="R366" i="15"/>
  <c r="R422" i="15"/>
  <c r="T424" i="15"/>
  <c r="R374" i="15"/>
  <c r="R425" i="15"/>
  <c r="R55" i="4"/>
  <c r="R53" i="4"/>
  <c r="R21" i="4"/>
  <c r="R34" i="4"/>
  <c r="R403" i="4"/>
  <c r="R404" i="4"/>
  <c r="R12" i="4"/>
  <c r="R393" i="4"/>
  <c r="R40" i="4"/>
  <c r="R47" i="4"/>
  <c r="R17" i="4"/>
  <c r="R57" i="4"/>
  <c r="R33" i="4"/>
  <c r="R42" i="4"/>
  <c r="R27" i="4"/>
  <c r="R19" i="4"/>
  <c r="R20" i="4"/>
  <c r="R397" i="4"/>
  <c r="R52" i="4"/>
  <c r="R49" i="4"/>
  <c r="R25" i="4"/>
  <c r="R390" i="4"/>
  <c r="R11" i="4"/>
  <c r="R46" i="4"/>
  <c r="R51" i="4"/>
  <c r="R43" i="4"/>
  <c r="R28" i="4"/>
  <c r="R401" i="4"/>
  <c r="R399" i="4"/>
  <c r="R29" i="4"/>
  <c r="R394" i="4"/>
  <c r="R35" i="4"/>
  <c r="R50" i="4"/>
  <c r="R14" i="4"/>
  <c r="R396" i="4"/>
  <c r="R36" i="4"/>
  <c r="R31" i="4"/>
  <c r="R388" i="4"/>
  <c r="R37" i="4"/>
  <c r="R398" i="4"/>
  <c r="R13" i="4"/>
  <c r="R387" i="4"/>
  <c r="R22" i="4"/>
  <c r="R400" i="4"/>
  <c r="R44" i="4"/>
  <c r="R392" i="4"/>
  <c r="R26" i="4"/>
  <c r="R389" i="4"/>
  <c r="R41" i="4"/>
  <c r="R402" i="4"/>
  <c r="R10" i="4"/>
  <c r="R391" i="4"/>
  <c r="R30" i="4"/>
  <c r="R15" i="4"/>
  <c r="R48" i="4"/>
  <c r="R16" i="4"/>
  <c r="R54" i="4"/>
  <c r="R32" i="4"/>
  <c r="R45" i="4"/>
  <c r="R23" i="4"/>
  <c r="R18" i="4"/>
  <c r="R395" i="4"/>
  <c r="R38" i="4"/>
  <c r="R39" i="4"/>
  <c r="R56" i="4"/>
  <c r="R24" i="4"/>
  <c r="R313" i="14"/>
  <c r="S184" i="14"/>
  <c r="T81" i="14"/>
  <c r="T189" i="14"/>
  <c r="T269" i="14"/>
  <c r="R8" i="14"/>
  <c r="T188" i="14"/>
  <c r="R326" i="14"/>
  <c r="R160" i="14"/>
  <c r="T73" i="14"/>
  <c r="T173" i="14"/>
  <c r="S253" i="14"/>
  <c r="R60" i="14"/>
  <c r="R49" i="14"/>
  <c r="T80" i="14"/>
  <c r="R37" i="14"/>
  <c r="R7" i="14"/>
  <c r="R67" i="14"/>
  <c r="T144" i="14"/>
  <c r="R35" i="14"/>
  <c r="T228" i="14"/>
  <c r="T329" i="14"/>
  <c r="S365" i="14"/>
  <c r="R405" i="14"/>
  <c r="R366" i="14"/>
  <c r="S282" i="14"/>
  <c r="S314" i="14"/>
  <c r="R38" i="14"/>
  <c r="T70" i="14"/>
  <c r="T102" i="14"/>
  <c r="R134" i="14"/>
  <c r="T166" i="14"/>
  <c r="R198" i="14"/>
  <c r="R230" i="14"/>
  <c r="T274" i="14"/>
  <c r="T359" i="14"/>
  <c r="T399" i="14"/>
  <c r="S299" i="14"/>
  <c r="T91" i="14"/>
  <c r="T123" i="14"/>
  <c r="T155" i="14"/>
  <c r="T187" i="14"/>
  <c r="R223" i="14"/>
  <c r="S255" i="14"/>
  <c r="S332" i="14"/>
  <c r="T364" i="14"/>
  <c r="S400" i="14"/>
  <c r="S284" i="14"/>
  <c r="T320" i="14"/>
  <c r="T349" i="14"/>
  <c r="S380" i="14"/>
  <c r="R140" i="14"/>
  <c r="R318" i="14"/>
  <c r="S79" i="14"/>
  <c r="R285" i="14"/>
  <c r="T199" i="14"/>
  <c r="T211" i="14"/>
  <c r="S322" i="14"/>
  <c r="T332" i="14"/>
  <c r="R359" i="14"/>
  <c r="S89" i="14"/>
  <c r="S302" i="14"/>
  <c r="R68" i="14"/>
  <c r="R132" i="14"/>
  <c r="S301" i="14"/>
  <c r="T380" i="14"/>
  <c r="S215" i="14"/>
  <c r="T298" i="14"/>
  <c r="S126" i="14"/>
  <c r="T241" i="14"/>
  <c r="S315" i="14"/>
  <c r="S167" i="14"/>
  <c r="R271" i="14"/>
  <c r="S388" i="14"/>
  <c r="T160" i="14"/>
  <c r="S108" i="14"/>
  <c r="R164" i="14"/>
  <c r="S198" i="14"/>
  <c r="R20" i="14"/>
  <c r="T196" i="14"/>
  <c r="T97" i="14"/>
  <c r="T197" i="14"/>
  <c r="T277" i="14"/>
  <c r="R32" i="14"/>
  <c r="T293" i="14"/>
  <c r="R362" i="14"/>
  <c r="T180" i="14"/>
  <c r="T85" i="14"/>
  <c r="T185" i="14"/>
  <c r="S265" i="14"/>
  <c r="R84" i="14"/>
  <c r="T77" i="14"/>
  <c r="T104" i="14"/>
  <c r="R53" i="14"/>
  <c r="R15" i="14"/>
  <c r="R71" i="14"/>
  <c r="T168" i="14"/>
  <c r="R43" i="14"/>
  <c r="T232" i="14"/>
  <c r="S333" i="14"/>
  <c r="T369" i="14"/>
  <c r="T409" i="14"/>
  <c r="R370" i="14"/>
  <c r="T286" i="14"/>
  <c r="S318" i="14"/>
  <c r="R42" i="14"/>
  <c r="S74" i="14"/>
  <c r="S106" i="14"/>
  <c r="S138" i="14"/>
  <c r="S170" i="14"/>
  <c r="T202" i="14"/>
  <c r="T234" i="14"/>
  <c r="T278" i="14"/>
  <c r="T363" i="14"/>
  <c r="T403" i="14"/>
  <c r="S303" i="14"/>
  <c r="R95" i="14"/>
  <c r="R127" i="14"/>
  <c r="R159" i="14"/>
  <c r="R191" i="14"/>
  <c r="T227" i="14"/>
  <c r="T259" i="14"/>
  <c r="T336" i="14"/>
  <c r="T368" i="14"/>
  <c r="T404" i="14"/>
  <c r="R288" i="14"/>
  <c r="R243" i="14"/>
  <c r="T216" i="14"/>
  <c r="R235" i="14"/>
  <c r="T346" i="14"/>
  <c r="T145" i="14"/>
  <c r="T82" i="14"/>
  <c r="T304" i="14"/>
  <c r="S220" i="14"/>
  <c r="S410" i="14"/>
  <c r="R332" i="14"/>
  <c r="T94" i="14"/>
  <c r="T191" i="14"/>
  <c r="S92" i="14"/>
  <c r="R308" i="14"/>
  <c r="T71" i="14"/>
  <c r="R148" i="14"/>
  <c r="R316" i="14"/>
  <c r="R383" i="14"/>
  <c r="R227" i="14"/>
  <c r="T316" i="14"/>
  <c r="T153" i="14"/>
  <c r="S251" i="14"/>
  <c r="T322" i="14"/>
  <c r="T183" i="14"/>
  <c r="T292" i="14"/>
  <c r="T410" i="14"/>
  <c r="R100" i="14"/>
  <c r="T110" i="14"/>
  <c r="R166" i="14"/>
  <c r="T200" i="14"/>
  <c r="T255" i="14"/>
  <c r="R335" i="14"/>
  <c r="S407" i="14"/>
  <c r="S147" i="14"/>
  <c r="T198" i="14"/>
  <c r="T391" i="14"/>
  <c r="T169" i="14"/>
  <c r="R44" i="14"/>
  <c r="T301" i="14"/>
  <c r="S113" i="14"/>
  <c r="S205" i="14"/>
  <c r="R322" i="14"/>
  <c r="R56" i="14"/>
  <c r="R5" i="14"/>
  <c r="R24" i="14"/>
  <c r="T204" i="14"/>
  <c r="T101" i="14"/>
  <c r="R193" i="14"/>
  <c r="R338" i="14"/>
  <c r="R108" i="14"/>
  <c r="T93" i="14"/>
  <c r="S124" i="14"/>
  <c r="R65" i="14"/>
  <c r="R23" i="14"/>
  <c r="T75" i="14"/>
  <c r="T208" i="14"/>
  <c r="R51" i="14"/>
  <c r="T240" i="14"/>
  <c r="T337" i="14"/>
  <c r="S373" i="14"/>
  <c r="R413" i="14"/>
  <c r="R382" i="14"/>
  <c r="S290" i="14"/>
  <c r="R14" i="14"/>
  <c r="R46" i="14"/>
  <c r="T78" i="14"/>
  <c r="S110" i="14"/>
  <c r="T142" i="14"/>
  <c r="S174" i="14"/>
  <c r="R206" i="14"/>
  <c r="R238" i="14"/>
  <c r="R327" i="14"/>
  <c r="T367" i="14"/>
  <c r="T407" i="14"/>
  <c r="R307" i="14"/>
  <c r="T99" i="14"/>
  <c r="T131" i="14"/>
  <c r="T163" i="14"/>
  <c r="S195" i="14"/>
  <c r="S231" i="14"/>
  <c r="T263" i="14"/>
  <c r="T340" i="14"/>
  <c r="T376" i="14"/>
  <c r="S408" i="14"/>
  <c r="S292" i="14"/>
  <c r="T365" i="14"/>
  <c r="R277" i="14"/>
  <c r="T343" i="14"/>
  <c r="R122" i="14"/>
  <c r="R239" i="14"/>
  <c r="S136" i="14"/>
  <c r="T318" i="14"/>
  <c r="T271" i="14"/>
  <c r="R116" i="14"/>
  <c r="T351" i="14"/>
  <c r="T146" i="14"/>
  <c r="T215" i="14"/>
  <c r="S103" i="14"/>
  <c r="T327" i="14"/>
  <c r="S78" i="14"/>
  <c r="T174" i="14"/>
  <c r="S320" i="14"/>
  <c r="S402" i="14"/>
  <c r="R237" i="14"/>
  <c r="S367" i="14"/>
  <c r="T72" i="14"/>
  <c r="R9" i="14"/>
  <c r="T129" i="14"/>
  <c r="R213" i="14"/>
  <c r="T330" i="14"/>
  <c r="S76" i="14"/>
  <c r="T109" i="14"/>
  <c r="R48" i="14"/>
  <c r="R297" i="14"/>
  <c r="T117" i="14"/>
  <c r="R201" i="14"/>
  <c r="R2" i="14"/>
  <c r="S132" i="14"/>
  <c r="T121" i="14"/>
  <c r="T148" i="14"/>
  <c r="R89" i="14"/>
  <c r="R31" i="14"/>
  <c r="R16" i="14"/>
  <c r="T157" i="14"/>
  <c r="R63" i="14"/>
  <c r="R248" i="14"/>
  <c r="S341" i="14"/>
  <c r="T377" i="14"/>
  <c r="T417" i="14"/>
  <c r="T386" i="14"/>
  <c r="S294" i="14"/>
  <c r="R18" i="14"/>
  <c r="R50" i="14"/>
  <c r="S82" i="14"/>
  <c r="S114" i="14"/>
  <c r="S146" i="14"/>
  <c r="S178" i="14"/>
  <c r="T210" i="14"/>
  <c r="T250" i="14"/>
  <c r="T331" i="14"/>
  <c r="T371" i="14"/>
  <c r="T411" i="14"/>
  <c r="T315" i="14"/>
  <c r="R103" i="14"/>
  <c r="R135" i="14"/>
  <c r="R167" i="14"/>
  <c r="T203" i="14"/>
  <c r="T235" i="14"/>
  <c r="T267" i="14"/>
  <c r="T344" i="14"/>
  <c r="R380" i="14"/>
  <c r="S412" i="14"/>
  <c r="S300" i="14"/>
  <c r="T413" i="14"/>
  <c r="S121" i="14"/>
  <c r="S219" i="14"/>
  <c r="T172" i="14"/>
  <c r="T310" i="14"/>
  <c r="T76" i="14"/>
  <c r="R325" i="14"/>
  <c r="R333" i="14"/>
  <c r="R129" i="14"/>
  <c r="R385" i="14"/>
  <c r="S172" i="14"/>
  <c r="S237" i="14"/>
  <c r="S128" i="14"/>
  <c r="T92" i="14"/>
  <c r="R29" i="14"/>
  <c r="T137" i="14"/>
  <c r="S225" i="14"/>
  <c r="R342" i="14"/>
  <c r="S100" i="14"/>
  <c r="T229" i="14"/>
  <c r="T68" i="14"/>
  <c r="R13" i="14"/>
  <c r="T133" i="14"/>
  <c r="S209" i="14"/>
  <c r="R6" i="14"/>
  <c r="T164" i="14"/>
  <c r="S169" i="14"/>
  <c r="S176" i="14"/>
  <c r="T105" i="14"/>
  <c r="R39" i="14"/>
  <c r="R40" i="14"/>
  <c r="R3" i="14"/>
  <c r="R79" i="14"/>
  <c r="S256" i="14"/>
  <c r="S349" i="14"/>
  <c r="S381" i="14"/>
  <c r="R421" i="14"/>
  <c r="R390" i="14"/>
  <c r="S298" i="14"/>
  <c r="R22" i="14"/>
  <c r="R54" i="14"/>
  <c r="T86" i="14"/>
  <c r="T118" i="14"/>
  <c r="T150" i="14"/>
  <c r="T182" i="14"/>
  <c r="R214" i="14"/>
  <c r="R254" i="14"/>
  <c r="T335" i="14"/>
  <c r="R375" i="14"/>
  <c r="T415" i="14"/>
  <c r="T319" i="14"/>
  <c r="T107" i="14"/>
  <c r="S139" i="14"/>
  <c r="R171" i="14"/>
  <c r="R207" i="14"/>
  <c r="S239" i="14"/>
  <c r="S271" i="14"/>
  <c r="T348" i="14"/>
  <c r="T384" i="14"/>
  <c r="S416" i="14"/>
  <c r="S304" i="14"/>
  <c r="R399" i="14"/>
  <c r="R365" i="14"/>
  <c r="S222" i="14"/>
  <c r="T225" i="14"/>
  <c r="S327" i="14"/>
  <c r="T79" i="14"/>
  <c r="S393" i="14"/>
  <c r="S362" i="14"/>
  <c r="T245" i="14"/>
  <c r="R407" i="14"/>
  <c r="T280" i="14"/>
  <c r="S240" i="14"/>
  <c r="R155" i="14"/>
  <c r="R357" i="14"/>
  <c r="S93" i="14"/>
  <c r="S190" i="14"/>
  <c r="T356" i="14"/>
  <c r="T84" i="14"/>
  <c r="R278" i="14"/>
  <c r="T402" i="14"/>
  <c r="S197" i="14"/>
  <c r="R280" i="14"/>
  <c r="S70" i="14"/>
  <c r="R233" i="14"/>
  <c r="S352" i="14"/>
  <c r="R75" i="14"/>
  <c r="R83" i="14"/>
  <c r="S141" i="14"/>
  <c r="R180" i="14"/>
  <c r="S214" i="14"/>
  <c r="S278" i="14"/>
  <c r="S359" i="14"/>
  <c r="S423" i="14"/>
  <c r="S166" i="14"/>
  <c r="T248" i="14"/>
  <c r="S420" i="14"/>
  <c r="S227" i="14"/>
  <c r="R136" i="14"/>
  <c r="R57" i="14"/>
  <c r="T165" i="14"/>
  <c r="S249" i="14"/>
  <c r="R350" i="14"/>
  <c r="R152" i="14"/>
  <c r="S261" i="14"/>
  <c r="S120" i="14"/>
  <c r="R45" i="14"/>
  <c r="T149" i="14"/>
  <c r="S233" i="14"/>
  <c r="R4" i="14"/>
  <c r="R17" i="14"/>
  <c r="R28" i="14"/>
  <c r="T285" i="14"/>
  <c r="R145" i="14"/>
  <c r="R55" i="14"/>
  <c r="T88" i="14"/>
  <c r="R19" i="14"/>
  <c r="T220" i="14"/>
  <c r="T264" i="14"/>
  <c r="S357" i="14"/>
  <c r="S389" i="14"/>
  <c r="R317" i="14"/>
  <c r="R402" i="14"/>
  <c r="T306" i="14"/>
  <c r="R30" i="14"/>
  <c r="R62" i="14"/>
  <c r="S94" i="14"/>
  <c r="R126" i="14"/>
  <c r="S158" i="14"/>
  <c r="R190" i="14"/>
  <c r="R222" i="14"/>
  <c r="R262" i="14"/>
  <c r="R351" i="14"/>
  <c r="R391" i="14"/>
  <c r="T423" i="14"/>
  <c r="T83" i="14"/>
  <c r="R115" i="14"/>
  <c r="T147" i="14"/>
  <c r="R179" i="14"/>
  <c r="R215" i="14"/>
  <c r="S247" i="14"/>
  <c r="S324" i="14"/>
  <c r="S356" i="14"/>
  <c r="T392" i="14"/>
  <c r="S199" i="14"/>
  <c r="T312" i="14"/>
  <c r="R257" i="14"/>
  <c r="T219" i="14"/>
  <c r="R302" i="14"/>
  <c r="T122" i="14"/>
  <c r="R349" i="14"/>
  <c r="R202" i="14"/>
  <c r="S193" i="14"/>
  <c r="T167" i="14"/>
  <c r="R261" i="14"/>
  <c r="S259" i="14"/>
  <c r="T294" i="14"/>
  <c r="R128" i="14"/>
  <c r="S221" i="14"/>
  <c r="T221" i="14"/>
  <c r="T124" i="14"/>
  <c r="R269" i="14"/>
  <c r="R369" i="14"/>
  <c r="S165" i="14"/>
  <c r="S291" i="14"/>
  <c r="R389" i="14"/>
  <c r="R211" i="14"/>
  <c r="R294" i="14"/>
  <c r="R121" i="14"/>
  <c r="T262" i="14"/>
  <c r="S364" i="14"/>
  <c r="R156" i="14"/>
  <c r="S95" i="14"/>
  <c r="S152" i="14"/>
  <c r="R192" i="14"/>
  <c r="S235" i="14"/>
  <c r="T116" i="14"/>
  <c r="R346" i="14"/>
  <c r="R25" i="14"/>
  <c r="S200" i="14"/>
  <c r="R47" i="14"/>
  <c r="S260" i="14"/>
  <c r="T394" i="14"/>
  <c r="S90" i="14"/>
  <c r="T218" i="14"/>
  <c r="T419" i="14"/>
  <c r="R175" i="14"/>
  <c r="T352" i="14"/>
  <c r="S145" i="14"/>
  <c r="S346" i="14"/>
  <c r="R259" i="14"/>
  <c r="R188" i="14"/>
  <c r="T177" i="14"/>
  <c r="T190" i="14"/>
  <c r="T179" i="14"/>
  <c r="S368" i="14"/>
  <c r="S344" i="14"/>
  <c r="S75" i="14"/>
  <c r="R178" i="14"/>
  <c r="S267" i="14"/>
  <c r="T381" i="14"/>
  <c r="T95" i="14"/>
  <c r="T214" i="14"/>
  <c r="S102" i="14"/>
  <c r="R275" i="14"/>
  <c r="T120" i="14"/>
  <c r="S116" i="14"/>
  <c r="S188" i="14"/>
  <c r="S133" i="14"/>
  <c r="R197" i="14"/>
  <c r="T282" i="14"/>
  <c r="R373" i="14"/>
  <c r="R353" i="14"/>
  <c r="S323" i="14"/>
  <c r="R162" i="14"/>
  <c r="R231" i="14"/>
  <c r="S347" i="14"/>
  <c r="R131" i="14"/>
  <c r="S86" i="14"/>
  <c r="S119" i="14"/>
  <c r="S183" i="14"/>
  <c r="T247" i="14"/>
  <c r="S297" i="14"/>
  <c r="T324" i="14"/>
  <c r="T345" i="14"/>
  <c r="S272" i="14"/>
  <c r="R80" i="14"/>
  <c r="R69" i="14"/>
  <c r="R204" i="14"/>
  <c r="R232" i="14"/>
  <c r="R268" i="14"/>
  <c r="S378" i="14"/>
  <c r="R187" i="14"/>
  <c r="T154" i="14"/>
  <c r="R94" i="14"/>
  <c r="S163" i="14"/>
  <c r="S281" i="14"/>
  <c r="R97" i="14"/>
  <c r="R149" i="14"/>
  <c r="R125" i="14"/>
  <c r="T194" i="14"/>
  <c r="T230" i="14"/>
  <c r="R244" i="14"/>
  <c r="T106" i="14"/>
  <c r="S191" i="14"/>
  <c r="T254" i="14"/>
  <c r="S279" i="14"/>
  <c r="T326" i="14"/>
  <c r="S382" i="14"/>
  <c r="R339" i="14"/>
  <c r="S313" i="14"/>
  <c r="R364" i="14"/>
  <c r="R396" i="14"/>
  <c r="S285" i="14"/>
  <c r="T379" i="14"/>
  <c r="T342" i="14"/>
  <c r="T414" i="14"/>
  <c r="R386" i="14"/>
  <c r="S413" i="14"/>
  <c r="R423" i="14"/>
  <c r="T156" i="14"/>
  <c r="R354" i="14"/>
  <c r="R61" i="14"/>
  <c r="R33" i="14"/>
  <c r="R59" i="14"/>
  <c r="S325" i="14"/>
  <c r="R410" i="14"/>
  <c r="S98" i="14"/>
  <c r="R226" i="14"/>
  <c r="R291" i="14"/>
  <c r="R183" i="14"/>
  <c r="T360" i="14"/>
  <c r="T257" i="14"/>
  <c r="R381" i="14"/>
  <c r="S293" i="14"/>
  <c r="S258" i="14"/>
  <c r="T249" i="14"/>
  <c r="S269" i="14"/>
  <c r="R200" i="14"/>
  <c r="R114" i="14"/>
  <c r="S361" i="14"/>
  <c r="R91" i="14"/>
  <c r="S185" i="14"/>
  <c r="R274" i="14"/>
  <c r="S391" i="14"/>
  <c r="T108" i="14"/>
  <c r="S218" i="14"/>
  <c r="T113" i="14"/>
  <c r="R41" i="14"/>
  <c r="T128" i="14"/>
  <c r="T141" i="14"/>
  <c r="R12" i="14"/>
  <c r="R64" i="14"/>
  <c r="T353" i="14"/>
  <c r="T302" i="14"/>
  <c r="S122" i="14"/>
  <c r="T258" i="14"/>
  <c r="R424" i="14"/>
  <c r="S211" i="14"/>
  <c r="R388" i="14"/>
  <c r="T233" i="14"/>
  <c r="T136" i="14"/>
  <c r="S129" i="14"/>
  <c r="T333" i="14"/>
  <c r="R284" i="14"/>
  <c r="T284" i="14"/>
  <c r="R216" i="14"/>
  <c r="S160" i="14"/>
  <c r="R377" i="14"/>
  <c r="T100" i="14"/>
  <c r="S196" i="14"/>
  <c r="R286" i="14"/>
  <c r="S396" i="14"/>
  <c r="T152" i="14"/>
  <c r="S250" i="14"/>
  <c r="T115" i="14"/>
  <c r="R312" i="14"/>
  <c r="S68" i="14"/>
  <c r="R124" i="14"/>
  <c r="T253" i="14"/>
  <c r="S153" i="14"/>
  <c r="S213" i="14"/>
  <c r="R310" i="14"/>
  <c r="R400" i="14"/>
  <c r="T373" i="14"/>
  <c r="T323" i="14"/>
  <c r="R181" i="14"/>
  <c r="R247" i="14"/>
  <c r="T347" i="14"/>
  <c r="R150" i="14"/>
  <c r="R93" i="14"/>
  <c r="R138" i="14"/>
  <c r="T205" i="14"/>
  <c r="S263" i="14"/>
  <c r="T303" i="14"/>
  <c r="T272" i="14"/>
  <c r="R345" i="14"/>
  <c r="R287" i="14"/>
  <c r="R109" i="14"/>
  <c r="R77" i="14"/>
  <c r="R208" i="14"/>
  <c r="S246" i="14"/>
  <c r="T283" i="14"/>
  <c r="S398" i="14"/>
  <c r="T90" i="14"/>
  <c r="S175" i="14"/>
  <c r="T111" i="14"/>
  <c r="R184" i="14"/>
  <c r="S296" i="14"/>
  <c r="R154" i="14"/>
  <c r="R182" i="14"/>
  <c r="S137" i="14"/>
  <c r="T206" i="14"/>
  <c r="R234" i="14"/>
  <c r="T246" i="14"/>
  <c r="S127" i="14"/>
  <c r="S212" i="14"/>
  <c r="T260" i="14"/>
  <c r="R290" i="14"/>
  <c r="T338" i="14"/>
  <c r="S404" i="14"/>
  <c r="T374" i="14"/>
  <c r="T317" i="14"/>
  <c r="S366" i="14"/>
  <c r="S358" i="14"/>
  <c r="R348" i="14"/>
  <c r="T390" i="14"/>
  <c r="T69" i="14"/>
  <c r="R172" i="14"/>
  <c r="S161" i="14"/>
  <c r="R52" i="14"/>
  <c r="T112" i="14"/>
  <c r="T361" i="14"/>
  <c r="S310" i="14"/>
  <c r="S130" i="14"/>
  <c r="T270" i="14"/>
  <c r="R87" i="14"/>
  <c r="R219" i="14"/>
  <c r="T396" i="14"/>
  <c r="S319" i="14"/>
  <c r="T213" i="14"/>
  <c r="T261" i="14"/>
  <c r="S377" i="14"/>
  <c r="R329" i="14"/>
  <c r="R293" i="14"/>
  <c r="R265" i="14"/>
  <c r="T186" i="14"/>
  <c r="R102" i="14"/>
  <c r="T132" i="14"/>
  <c r="S202" i="14"/>
  <c r="T299" i="14"/>
  <c r="S399" i="14"/>
  <c r="S164" i="14"/>
  <c r="S286" i="14"/>
  <c r="S134" i="14"/>
  <c r="R314" i="14"/>
  <c r="R76" i="14"/>
  <c r="T126" i="14"/>
  <c r="T256" i="14"/>
  <c r="S157" i="14"/>
  <c r="R225" i="14"/>
  <c r="S312" i="14"/>
  <c r="R408" i="14"/>
  <c r="S395" i="14"/>
  <c r="R73" i="14"/>
  <c r="R195" i="14"/>
  <c r="R253" i="14"/>
  <c r="T372" i="14"/>
  <c r="R169" i="14"/>
  <c r="T98" i="14"/>
  <c r="T143" i="14"/>
  <c r="T207" i="14"/>
  <c r="R263" i="14"/>
  <c r="R303" i="14"/>
  <c r="R272" i="14"/>
  <c r="R90" i="14"/>
  <c r="S287" i="14"/>
  <c r="R161" i="14"/>
  <c r="R99" i="14"/>
  <c r="R217" i="14"/>
  <c r="T252" i="14"/>
  <c r="R283" i="14"/>
  <c r="R398" i="14"/>
  <c r="S97" i="14"/>
  <c r="R194" i="14"/>
  <c r="R113" i="14"/>
  <c r="R189" i="14"/>
  <c r="R296" i="14"/>
  <c r="R85" i="14"/>
  <c r="S69" i="14"/>
  <c r="R139" i="14"/>
  <c r="S208" i="14"/>
  <c r="T236" i="14"/>
  <c r="S252" i="14"/>
  <c r="R146" i="14"/>
  <c r="S234" i="14"/>
  <c r="R260" i="14"/>
  <c r="T296" i="14"/>
  <c r="S355" i="14"/>
  <c r="T412" i="14"/>
  <c r="S374" i="14"/>
  <c r="S317" i="14"/>
  <c r="S370" i="14"/>
  <c r="S379" i="14"/>
  <c r="T350" i="14"/>
  <c r="S390" i="14"/>
  <c r="T354" i="14"/>
  <c r="T422" i="14"/>
  <c r="R404" i="14"/>
  <c r="S421" i="14"/>
  <c r="R153" i="14"/>
  <c r="S241" i="14"/>
  <c r="R221" i="14"/>
  <c r="T192" i="14"/>
  <c r="R11" i="14"/>
  <c r="T385" i="14"/>
  <c r="R26" i="14"/>
  <c r="S154" i="14"/>
  <c r="S343" i="14"/>
  <c r="R111" i="14"/>
  <c r="T243" i="14"/>
  <c r="T420" i="14"/>
  <c r="R267" i="14"/>
  <c r="S159" i="14"/>
  <c r="T291" i="14"/>
  <c r="T357" i="14"/>
  <c r="R367" i="14"/>
  <c r="S383" i="14"/>
  <c r="S277" i="14"/>
  <c r="S223" i="14"/>
  <c r="R110" i="14"/>
  <c r="T134" i="14"/>
  <c r="T209" i="14"/>
  <c r="T313" i="14"/>
  <c r="R415" i="14"/>
  <c r="T171" i="14"/>
  <c r="S335" i="14"/>
  <c r="R174" i="14"/>
  <c r="S328" i="14"/>
  <c r="T89" i="14"/>
  <c r="R133" i="14"/>
  <c r="S71" i="14"/>
  <c r="S179" i="14"/>
  <c r="T237" i="14"/>
  <c r="R96" i="14"/>
  <c r="R10" i="14"/>
  <c r="T125" i="14"/>
  <c r="S216" i="14"/>
  <c r="T425" i="14"/>
  <c r="R58" i="14"/>
  <c r="S186" i="14"/>
  <c r="T383" i="14"/>
  <c r="R143" i="14"/>
  <c r="T275" i="14"/>
  <c r="S308" i="14"/>
  <c r="T388" i="14"/>
  <c r="S376" i="14"/>
  <c r="R92" i="14"/>
  <c r="T96" i="14"/>
  <c r="T405" i="14"/>
  <c r="R409" i="14"/>
  <c r="T308" i="14"/>
  <c r="T265" i="14"/>
  <c r="T158" i="14"/>
  <c r="S156" i="14"/>
  <c r="S248" i="14"/>
  <c r="S337" i="14"/>
  <c r="S83" i="14"/>
  <c r="S180" i="14"/>
  <c r="S415" i="14"/>
  <c r="T238" i="14"/>
  <c r="S384" i="14"/>
  <c r="T103" i="14"/>
  <c r="S155" i="14"/>
  <c r="S96" i="14"/>
  <c r="R186" i="14"/>
  <c r="R273" i="14"/>
  <c r="S360" i="14"/>
  <c r="S336" i="14"/>
  <c r="S288" i="14"/>
  <c r="R105" i="14"/>
  <c r="S207" i="14"/>
  <c r="R305" i="14"/>
  <c r="R81" i="14"/>
  <c r="R78" i="14"/>
  <c r="S112" i="14"/>
  <c r="T162" i="14"/>
  <c r="S229" i="14"/>
  <c r="S276" i="14"/>
  <c r="S321" i="14"/>
  <c r="T295" i="14"/>
  <c r="R270" i="14"/>
  <c r="S306" i="14"/>
  <c r="R224" i="14"/>
  <c r="S168" i="14"/>
  <c r="R228" i="14"/>
  <c r="S266" i="14"/>
  <c r="R334" i="14"/>
  <c r="R142" i="14"/>
  <c r="T135" i="14"/>
  <c r="S85" i="14"/>
  <c r="R158" i="14"/>
  <c r="R266" i="14"/>
  <c r="R309" i="14"/>
  <c r="S142" i="14"/>
  <c r="S118" i="14"/>
  <c r="T175" i="14"/>
  <c r="R212" i="14"/>
  <c r="S242" i="14"/>
  <c r="T87" i="14"/>
  <c r="T170" i="14"/>
  <c r="R240" i="14"/>
  <c r="T279" i="14"/>
  <c r="R330" i="14"/>
  <c r="S369" i="14"/>
  <c r="R311" i="14"/>
  <c r="R298" i="14"/>
  <c r="R337" i="14"/>
  <c r="R394" i="14"/>
  <c r="S401" i="14"/>
  <c r="R358" i="14"/>
  <c r="S406" i="14"/>
  <c r="R397" i="14"/>
  <c r="S363" i="14"/>
  <c r="S405" i="14"/>
  <c r="T424" i="14"/>
  <c r="R336" i="14"/>
  <c r="R395" i="14"/>
  <c r="T181" i="14"/>
  <c r="R27" i="14"/>
  <c r="T355" i="14"/>
  <c r="S375" i="14"/>
  <c r="T375" i="14"/>
  <c r="R141" i="14"/>
  <c r="R417" i="14"/>
  <c r="R300" i="14"/>
  <c r="T159" i="14"/>
  <c r="R241" i="14"/>
  <c r="S418" i="14"/>
  <c r="R86" i="14"/>
  <c r="T288" i="14"/>
  <c r="R70" i="14"/>
  <c r="S150" i="14"/>
  <c r="T276" i="14"/>
  <c r="R289" i="14"/>
  <c r="T289" i="14"/>
  <c r="R118" i="14"/>
  <c r="R252" i="14"/>
  <c r="T398" i="14"/>
  <c r="S77" i="14"/>
  <c r="R199" i="14"/>
  <c r="S109" i="14"/>
  <c r="S144" i="14"/>
  <c r="R236" i="14"/>
  <c r="T151" i="14"/>
  <c r="S262" i="14"/>
  <c r="R355" i="14"/>
  <c r="S387" i="14"/>
  <c r="R374" i="14"/>
  <c r="S350" i="14"/>
  <c r="S348" i="14"/>
  <c r="R363" i="14"/>
  <c r="S424" i="14"/>
  <c r="R344" i="14"/>
  <c r="R411" i="14"/>
  <c r="S257" i="14"/>
  <c r="S224" i="14"/>
  <c r="T395" i="14"/>
  <c r="R185" i="14"/>
  <c r="S148" i="14"/>
  <c r="S88" i="14"/>
  <c r="S91" i="14"/>
  <c r="S338" i="14"/>
  <c r="T222" i="14"/>
  <c r="R249" i="14"/>
  <c r="T273" i="14"/>
  <c r="R98" i="14"/>
  <c r="R299" i="14"/>
  <c r="S73" i="14"/>
  <c r="R157" i="14"/>
  <c r="R276" i="14"/>
  <c r="S289" i="14"/>
  <c r="S295" i="14"/>
  <c r="S123" i="14"/>
  <c r="T266" i="14"/>
  <c r="S135" i="14"/>
  <c r="R82" i="14"/>
  <c r="R264" i="14"/>
  <c r="S111" i="14"/>
  <c r="R170" i="14"/>
  <c r="T242" i="14"/>
  <c r="R165" i="14"/>
  <c r="S264" i="14"/>
  <c r="R361" i="14"/>
  <c r="R387" i="14"/>
  <c r="T387" i="14"/>
  <c r="S354" i="14"/>
  <c r="S371" i="14"/>
  <c r="S386" i="14"/>
  <c r="T421" i="14"/>
  <c r="R352" i="14"/>
  <c r="R419" i="14"/>
  <c r="S273" i="14"/>
  <c r="T393" i="14"/>
  <c r="R119" i="14"/>
  <c r="R196" i="14"/>
  <c r="S351" i="14"/>
  <c r="R147" i="14"/>
  <c r="T178" i="14"/>
  <c r="S115" i="14"/>
  <c r="T74" i="14"/>
  <c r="S275" i="14"/>
  <c r="R341" i="14"/>
  <c r="R112" i="14"/>
  <c r="T305" i="14"/>
  <c r="S81" i="14"/>
  <c r="S181" i="14"/>
  <c r="R282" i="14"/>
  <c r="R295" i="14"/>
  <c r="R306" i="14"/>
  <c r="S187" i="14"/>
  <c r="T268" i="14"/>
  <c r="R173" i="14"/>
  <c r="S87" i="14"/>
  <c r="R281" i="14"/>
  <c r="R144" i="14"/>
  <c r="R177" i="14"/>
  <c r="T244" i="14"/>
  <c r="S189" i="14"/>
  <c r="R279" i="14"/>
  <c r="T382" i="14"/>
  <c r="S311" i="14"/>
  <c r="S394" i="14"/>
  <c r="T362" i="14"/>
  <c r="R371" i="14"/>
  <c r="T397" i="14"/>
  <c r="R420" i="14"/>
  <c r="R360" i="14"/>
  <c r="S425" i="14"/>
  <c r="T140" i="14"/>
  <c r="T418" i="14"/>
  <c r="R151" i="14"/>
  <c r="T193" i="14"/>
  <c r="T176" i="14"/>
  <c r="S171" i="14"/>
  <c r="S192" i="14"/>
  <c r="T139" i="14"/>
  <c r="S107" i="14"/>
  <c r="T300" i="14"/>
  <c r="R356" i="14"/>
  <c r="R176" i="14"/>
  <c r="R347" i="14"/>
  <c r="R88" i="14"/>
  <c r="S203" i="14"/>
  <c r="R301" i="14"/>
  <c r="S345" i="14"/>
  <c r="R104" i="14"/>
  <c r="S206" i="14"/>
  <c r="S268" i="14"/>
  <c r="S80" i="14"/>
  <c r="R106" i="14"/>
  <c r="S283" i="14"/>
  <c r="R163" i="14"/>
  <c r="S204" i="14"/>
  <c r="S244" i="14"/>
  <c r="S210" i="14"/>
  <c r="T281" i="14"/>
  <c r="R393" i="14"/>
  <c r="R315" i="14"/>
  <c r="T358" i="14"/>
  <c r="S385" i="14"/>
  <c r="S397" i="14"/>
  <c r="T389" i="14"/>
  <c r="S409" i="14"/>
  <c r="R368" i="14"/>
  <c r="S411" i="14"/>
  <c r="R66" i="14"/>
  <c r="T341" i="14"/>
  <c r="S417" i="14"/>
  <c r="T184" i="14"/>
  <c r="R416" i="14"/>
  <c r="R372" i="14"/>
  <c r="R220" i="14"/>
  <c r="T239" i="14"/>
  <c r="T226" i="14"/>
  <c r="R130" i="14"/>
  <c r="S309" i="14"/>
  <c r="T212" i="14"/>
  <c r="S238" i="14"/>
  <c r="T311" i="14"/>
  <c r="T401" i="14"/>
  <c r="R414" i="14"/>
  <c r="R319" i="14"/>
  <c r="S245" i="14"/>
  <c r="R34" i="14"/>
  <c r="R251" i="14"/>
  <c r="R304" i="14"/>
  <c r="R292" i="14"/>
  <c r="R218" i="14"/>
  <c r="S340" i="14"/>
  <c r="S101" i="14"/>
  <c r="T138" i="14"/>
  <c r="T314" i="14"/>
  <c r="S403" i="14"/>
  <c r="R203" i="14"/>
  <c r="S372" i="14"/>
  <c r="S105" i="14"/>
  <c r="R209" i="14"/>
  <c r="S305" i="14"/>
  <c r="R168" i="14"/>
  <c r="S217" i="14"/>
  <c r="T224" i="14"/>
  <c r="T334" i="14"/>
  <c r="S104" i="14"/>
  <c r="S149" i="14"/>
  <c r="T309" i="14"/>
  <c r="R74" i="14"/>
  <c r="R210" i="14"/>
  <c r="S254" i="14"/>
  <c r="S236" i="14"/>
  <c r="T307" i="14"/>
  <c r="R412" i="14"/>
  <c r="S331" i="14"/>
  <c r="R379" i="14"/>
  <c r="R401" i="14"/>
  <c r="S414" i="14"/>
  <c r="T400" i="14"/>
  <c r="R425" i="14"/>
  <c r="R376" i="14"/>
  <c r="S419" i="14"/>
  <c r="R36" i="14"/>
  <c r="T328" i="14"/>
  <c r="T223" i="14"/>
  <c r="R250" i="14"/>
  <c r="T114" i="14"/>
  <c r="R343" i="14"/>
  <c r="R205" i="14"/>
  <c r="R107" i="14"/>
  <c r="T321" i="14"/>
  <c r="T217" i="14"/>
  <c r="S334" i="14"/>
  <c r="S151" i="14"/>
  <c r="S99" i="14"/>
  <c r="R256" i="14"/>
  <c r="S307" i="14"/>
  <c r="R331" i="14"/>
  <c r="T406" i="14"/>
  <c r="T408" i="14"/>
  <c r="R384" i="14"/>
  <c r="R21" i="14"/>
  <c r="S162" i="14"/>
  <c r="S280" i="14"/>
  <c r="S84" i="14"/>
  <c r="T251" i="14"/>
  <c r="T325" i="14"/>
  <c r="S201" i="14"/>
  <c r="T119" i="14"/>
  <c r="T195" i="14"/>
  <c r="T370" i="14"/>
  <c r="T290" i="14"/>
  <c r="R229" i="14"/>
  <c r="R117" i="14"/>
  <c r="S117" i="14"/>
  <c r="T231" i="14"/>
  <c r="R321" i="14"/>
  <c r="S270" i="14"/>
  <c r="S226" i="14"/>
  <c r="S230" i="14"/>
  <c r="R378" i="14"/>
  <c r="R137" i="14"/>
  <c r="T161" i="14"/>
  <c r="R72" i="14"/>
  <c r="R120" i="14"/>
  <c r="S228" i="14"/>
  <c r="R101" i="14"/>
  <c r="R242" i="14"/>
  <c r="S330" i="14"/>
  <c r="S339" i="14"/>
  <c r="T339" i="14"/>
  <c r="S274" i="14"/>
  <c r="R406" i="14"/>
  <c r="S422" i="14"/>
  <c r="T416" i="14"/>
  <c r="R320" i="14"/>
  <c r="R392" i="14"/>
  <c r="S177" i="14"/>
  <c r="S194" i="14"/>
  <c r="S316" i="14"/>
  <c r="T127" i="14"/>
  <c r="T297" i="14"/>
  <c r="R340" i="14"/>
  <c r="S243" i="14"/>
  <c r="S140" i="14"/>
  <c r="T201" i="14"/>
  <c r="S392" i="14"/>
  <c r="R323" i="14"/>
  <c r="R245" i="14"/>
  <c r="S143" i="14"/>
  <c r="S131" i="14"/>
  <c r="R255" i="14"/>
  <c r="R324" i="14"/>
  <c r="T287" i="14"/>
  <c r="S72" i="14"/>
  <c r="R246" i="14"/>
  <c r="T378" i="14"/>
  <c r="S173" i="14"/>
  <c r="S182" i="14"/>
  <c r="R123" i="14"/>
  <c r="T130" i="14"/>
  <c r="S232" i="14"/>
  <c r="S125" i="14"/>
  <c r="R258" i="14"/>
  <c r="S326" i="14"/>
  <c r="S353" i="14"/>
  <c r="T366" i="14"/>
  <c r="S329" i="14"/>
  <c r="S342" i="14"/>
  <c r="R422" i="14"/>
  <c r="R418" i="14"/>
  <c r="R328" i="14"/>
  <c r="R403" i="14"/>
  <c r="R9" i="4"/>
  <c r="R103" i="4"/>
  <c r="R72" i="4"/>
  <c r="R406" i="4"/>
  <c r="R59" i="4"/>
  <c r="R61" i="4"/>
  <c r="R66" i="4"/>
  <c r="R98" i="4"/>
  <c r="R407" i="4"/>
  <c r="T551" i="4"/>
  <c r="T548" i="4"/>
  <c r="S549" i="4"/>
  <c r="R550" i="4"/>
  <c r="R412" i="4"/>
  <c r="R552" i="4"/>
  <c r="R420" i="4"/>
  <c r="R554" i="4"/>
  <c r="R546" i="4"/>
  <c r="R77" i="4"/>
  <c r="R405" i="4"/>
  <c r="R76" i="4"/>
  <c r="R410" i="4"/>
  <c r="R67" i="4"/>
  <c r="R73" i="4"/>
  <c r="R70" i="4"/>
  <c r="R102" i="4"/>
  <c r="R415" i="4"/>
  <c r="S551" i="4"/>
  <c r="T552" i="4"/>
  <c r="R549" i="4"/>
  <c r="S550" i="4"/>
  <c r="R417" i="4"/>
  <c r="R84" i="4"/>
  <c r="R83" i="4"/>
  <c r="R78" i="4"/>
  <c r="T544" i="4"/>
  <c r="T554" i="4"/>
  <c r="T545" i="4"/>
  <c r="R89" i="4"/>
  <c r="R93" i="4"/>
  <c r="R413" i="4"/>
  <c r="R80" i="4"/>
  <c r="R414" i="4"/>
  <c r="R75" i="4"/>
  <c r="R85" i="4"/>
  <c r="R74" i="4"/>
  <c r="R408" i="4"/>
  <c r="T543" i="4"/>
  <c r="R551" i="4"/>
  <c r="S552" i="4"/>
  <c r="R553" i="4"/>
  <c r="T550" i="4"/>
  <c r="R63" i="4"/>
  <c r="R418" i="4"/>
  <c r="R101" i="4"/>
  <c r="S543" i="4"/>
  <c r="T553" i="4"/>
  <c r="R547" i="4"/>
  <c r="T546" i="4"/>
  <c r="R548" i="4"/>
  <c r="R71" i="4"/>
  <c r="R8" i="4"/>
  <c r="R88" i="4"/>
  <c r="R422" i="4"/>
  <c r="R91" i="4"/>
  <c r="R411" i="4"/>
  <c r="R82" i="4"/>
  <c r="R416" i="4"/>
  <c r="R543" i="4"/>
  <c r="S544" i="4"/>
  <c r="R545" i="4"/>
  <c r="S553" i="4"/>
  <c r="S554" i="4"/>
  <c r="R79" i="4"/>
  <c r="R60" i="4"/>
  <c r="R92" i="4"/>
  <c r="R65" i="4"/>
  <c r="R99" i="4"/>
  <c r="R419" i="4"/>
  <c r="R86" i="4"/>
  <c r="R544" i="4"/>
  <c r="S547" i="4"/>
  <c r="R87" i="4"/>
  <c r="R64" i="4"/>
  <c r="R96" i="4"/>
  <c r="R81" i="4"/>
  <c r="R409" i="4"/>
  <c r="R58" i="4"/>
  <c r="R90" i="4"/>
  <c r="R69" i="4"/>
  <c r="T547" i="4"/>
  <c r="S548" i="4"/>
  <c r="S545" i="4"/>
  <c r="S546" i="4"/>
  <c r="R95" i="4"/>
  <c r="R68" i="4"/>
  <c r="R100" i="4"/>
  <c r="R97" i="4"/>
  <c r="R421" i="4"/>
  <c r="R62" i="4"/>
  <c r="R94" i="4"/>
  <c r="T549" i="4"/>
  <c r="R2795" i="4"/>
  <c r="R3273" i="4"/>
  <c r="R3046" i="4"/>
  <c r="R2817" i="4"/>
  <c r="R3161" i="4"/>
  <c r="R3038" i="4"/>
  <c r="R2495" i="4"/>
  <c r="R3365" i="4"/>
  <c r="R3164" i="4"/>
  <c r="R2814" i="4"/>
  <c r="R2812" i="4"/>
  <c r="S397" i="12"/>
  <c r="T409" i="12"/>
  <c r="R3" i="12"/>
  <c r="R35" i="12"/>
  <c r="R67" i="12"/>
  <c r="T115" i="12"/>
  <c r="T175" i="12"/>
  <c r="T219" i="12"/>
  <c r="T271" i="12"/>
  <c r="S331" i="12"/>
  <c r="S363" i="12"/>
  <c r="S395" i="12"/>
  <c r="T417" i="12"/>
  <c r="R32" i="12"/>
  <c r="R64" i="12"/>
  <c r="T100" i="12"/>
  <c r="T152" i="12"/>
  <c r="T188" i="12"/>
  <c r="S256" i="12"/>
  <c r="S308" i="12"/>
  <c r="R348" i="12"/>
  <c r="S392" i="12"/>
  <c r="R5" i="12"/>
  <c r="R37" i="12"/>
  <c r="T69" i="12"/>
  <c r="S137" i="12"/>
  <c r="S177" i="12"/>
  <c r="R237" i="12"/>
  <c r="S285" i="12"/>
  <c r="S341" i="12"/>
  <c r="T377" i="12"/>
  <c r="R2" i="12"/>
  <c r="R34" i="12"/>
  <c r="R66" i="12"/>
  <c r="R118" i="12"/>
  <c r="R158" i="12"/>
  <c r="R218" i="12"/>
  <c r="R282" i="12"/>
  <c r="S338" i="12"/>
  <c r="T374" i="12"/>
  <c r="S156" i="12"/>
  <c r="R236" i="12"/>
  <c r="R393" i="12"/>
  <c r="T82" i="12"/>
  <c r="T73" i="12"/>
  <c r="T364" i="12"/>
  <c r="S243" i="12"/>
  <c r="T79" i="12"/>
  <c r="R333" i="12"/>
  <c r="T333" i="12"/>
  <c r="R223" i="12"/>
  <c r="R130" i="12"/>
  <c r="S127" i="12"/>
  <c r="R363" i="12"/>
  <c r="T154" i="12"/>
  <c r="S115" i="12"/>
  <c r="R316" i="12"/>
  <c r="T373" i="12"/>
  <c r="S321" i="12"/>
  <c r="R99" i="12"/>
  <c r="S216" i="12"/>
  <c r="S330" i="12"/>
  <c r="T264" i="12"/>
  <c r="S76" i="12"/>
  <c r="R171" i="12"/>
  <c r="R235" i="12"/>
  <c r="T101" i="12"/>
  <c r="R149" i="12"/>
  <c r="T203" i="12"/>
  <c r="T253" i="12"/>
  <c r="S263" i="12"/>
  <c r="S300" i="12"/>
  <c r="T74" i="12"/>
  <c r="S91" i="12"/>
  <c r="S188" i="12"/>
  <c r="R204" i="12"/>
  <c r="S289" i="12"/>
  <c r="R228" i="12"/>
  <c r="S398" i="12"/>
  <c r="R7" i="12"/>
  <c r="R39" i="12"/>
  <c r="T71" i="12"/>
  <c r="T127" i="12"/>
  <c r="T179" i="12"/>
  <c r="T223" i="12"/>
  <c r="R275" i="12"/>
  <c r="T335" i="12"/>
  <c r="S367" i="12"/>
  <c r="R421" i="12"/>
  <c r="R4" i="12"/>
  <c r="R36" i="12"/>
  <c r="T68" i="12"/>
  <c r="T104" i="12"/>
  <c r="T156" i="12"/>
  <c r="S192" i="12"/>
  <c r="R264" i="12"/>
  <c r="T312" i="12"/>
  <c r="R356" i="12"/>
  <c r="T396" i="12"/>
  <c r="R9" i="12"/>
  <c r="R41" i="12"/>
  <c r="S73" i="12"/>
  <c r="S145" i="12"/>
  <c r="S185" i="12"/>
  <c r="R241" i="12"/>
  <c r="S297" i="12"/>
  <c r="T345" i="12"/>
  <c r="S381" i="12"/>
  <c r="R6" i="12"/>
  <c r="R38" i="12"/>
  <c r="T70" i="12"/>
  <c r="R122" i="12"/>
  <c r="R166" i="12"/>
  <c r="T238" i="12"/>
  <c r="T286" i="12"/>
  <c r="T342" i="12"/>
  <c r="T382" i="12"/>
  <c r="S374" i="12"/>
  <c r="R361" i="12"/>
  <c r="R73" i="12"/>
  <c r="R156" i="12"/>
  <c r="T139" i="12"/>
  <c r="T375" i="12"/>
  <c r="S271" i="12"/>
  <c r="T155" i="12"/>
  <c r="R335" i="12"/>
  <c r="S335" i="12"/>
  <c r="R238" i="12"/>
  <c r="T137" i="12"/>
  <c r="T168" i="12"/>
  <c r="R365" i="12"/>
  <c r="R191" i="12"/>
  <c r="S125" i="12"/>
  <c r="T318" i="12"/>
  <c r="S385" i="12"/>
  <c r="S420" i="12"/>
  <c r="R114" i="12"/>
  <c r="R233" i="12"/>
  <c r="R381" i="12"/>
  <c r="T279" i="12"/>
  <c r="R90" i="12"/>
  <c r="T180" i="12"/>
  <c r="S262" i="12"/>
  <c r="R76" i="12"/>
  <c r="T163" i="12"/>
  <c r="S203" i="12"/>
  <c r="R253" i="12"/>
  <c r="R263" i="12"/>
  <c r="T300" i="12"/>
  <c r="S74" i="12"/>
  <c r="R91" i="12"/>
  <c r="R194" i="12"/>
  <c r="R226" i="12"/>
  <c r="T206" i="12"/>
  <c r="S237" i="12"/>
  <c r="T128" i="12"/>
  <c r="T245" i="12"/>
  <c r="S83" i="12"/>
  <c r="T195" i="12"/>
  <c r="T227" i="12"/>
  <c r="R267" i="12"/>
  <c r="S135" i="12"/>
  <c r="R95" i="12"/>
  <c r="S402" i="12"/>
  <c r="R11" i="12"/>
  <c r="R43" i="12"/>
  <c r="R79" i="12"/>
  <c r="T131" i="12"/>
  <c r="T183" i="12"/>
  <c r="T231" i="12"/>
  <c r="S279" i="12"/>
  <c r="S339" i="12"/>
  <c r="S371" i="12"/>
  <c r="R75" i="12"/>
  <c r="R8" i="12"/>
  <c r="R40" i="12"/>
  <c r="T72" i="12"/>
  <c r="R108" i="12"/>
  <c r="R160" i="12"/>
  <c r="T196" i="12"/>
  <c r="S272" i="12"/>
  <c r="S316" i="12"/>
  <c r="S360" i="12"/>
  <c r="S400" i="12"/>
  <c r="R13" i="12"/>
  <c r="R45" i="12"/>
  <c r="R89" i="12"/>
  <c r="T149" i="12"/>
  <c r="T189" i="12"/>
  <c r="T249" i="12"/>
  <c r="R305" i="12"/>
  <c r="T353" i="12"/>
  <c r="T385" i="12"/>
  <c r="R10" i="12"/>
  <c r="R42" i="12"/>
  <c r="R78" i="12"/>
  <c r="R126" i="12"/>
  <c r="T170" i="12"/>
  <c r="R242" i="12"/>
  <c r="T302" i="12"/>
  <c r="S346" i="12"/>
  <c r="T390" i="12"/>
  <c r="S337" i="12"/>
  <c r="R68" i="12"/>
  <c r="R286" i="12"/>
  <c r="S196" i="12"/>
  <c r="R169" i="12"/>
  <c r="S103" i="12"/>
  <c r="R337" i="12"/>
  <c r="S157" i="12"/>
  <c r="R366" i="12"/>
  <c r="S366" i="12"/>
  <c r="R248" i="12"/>
  <c r="R183" i="12"/>
  <c r="R188" i="12"/>
  <c r="R367" i="12"/>
  <c r="T217" i="12"/>
  <c r="R137" i="12"/>
  <c r="R321" i="12"/>
  <c r="T391" i="12"/>
  <c r="T383" i="12"/>
  <c r="R116" i="12"/>
  <c r="S236" i="12"/>
  <c r="R71" i="12"/>
  <c r="T304" i="12"/>
  <c r="T124" i="12"/>
  <c r="S180" i="12"/>
  <c r="T262" i="12"/>
  <c r="S90" i="12"/>
  <c r="S163" i="12"/>
  <c r="T225" i="12"/>
  <c r="T269" i="12"/>
  <c r="S292" i="12"/>
  <c r="R300" i="12"/>
  <c r="T107" i="12"/>
  <c r="S111" i="12"/>
  <c r="T194" i="12"/>
  <c r="T226" i="12"/>
  <c r="R206" i="12"/>
  <c r="T237" i="12"/>
  <c r="R150" i="12"/>
  <c r="T293" i="12"/>
  <c r="T119" i="12"/>
  <c r="S195" i="12"/>
  <c r="R227" i="12"/>
  <c r="T267" i="12"/>
  <c r="T135" i="12"/>
  <c r="S98" i="12"/>
  <c r="S406" i="12"/>
  <c r="R15" i="12"/>
  <c r="R47" i="12"/>
  <c r="T87" i="12"/>
  <c r="R139" i="12"/>
  <c r="T187" i="12"/>
  <c r="T235" i="12"/>
  <c r="R283" i="12"/>
  <c r="S343" i="12"/>
  <c r="S375" i="12"/>
  <c r="R399" i="12"/>
  <c r="R12" i="12"/>
  <c r="R44" i="12"/>
  <c r="T80" i="12"/>
  <c r="T112" i="12"/>
  <c r="T164" i="12"/>
  <c r="R212" i="12"/>
  <c r="T276" i="12"/>
  <c r="S328" i="12"/>
  <c r="R364" i="12"/>
  <c r="T404" i="12"/>
  <c r="R17" i="12"/>
  <c r="R49" i="12"/>
  <c r="S93" i="12"/>
  <c r="R153" i="12"/>
  <c r="T209" i="12"/>
  <c r="T257" i="12"/>
  <c r="T317" i="12"/>
  <c r="S357" i="12"/>
  <c r="S389" i="12"/>
  <c r="R14" i="12"/>
  <c r="R46" i="12"/>
  <c r="S82" i="12"/>
  <c r="T130" i="12"/>
  <c r="R182" i="12"/>
  <c r="T250" i="12"/>
  <c r="T310" i="12"/>
  <c r="T350" i="12"/>
  <c r="S394" i="12"/>
  <c r="S139" i="12"/>
  <c r="T98" i="12"/>
  <c r="S69" i="12"/>
  <c r="S242" i="12"/>
  <c r="T103" i="12"/>
  <c r="R106" i="12"/>
  <c r="T351" i="12"/>
  <c r="S168" i="12"/>
  <c r="R416" i="12"/>
  <c r="T416" i="12"/>
  <c r="R255" i="12"/>
  <c r="R302" i="12"/>
  <c r="R249" i="12"/>
  <c r="R373" i="12"/>
  <c r="R231" i="12"/>
  <c r="R209" i="12"/>
  <c r="T343" i="12"/>
  <c r="T410" i="12"/>
  <c r="R389" i="12"/>
  <c r="S126" i="12"/>
  <c r="S248" i="12"/>
  <c r="S99" i="12"/>
  <c r="T359" i="12"/>
  <c r="S124" i="12"/>
  <c r="R180" i="12"/>
  <c r="R262" i="12"/>
  <c r="T93" i="12"/>
  <c r="T171" i="12"/>
  <c r="S225" i="12"/>
  <c r="S269" i="12"/>
  <c r="T292" i="12"/>
  <c r="S306" i="12"/>
  <c r="T178" i="12"/>
  <c r="T111" i="12"/>
  <c r="S194" i="12"/>
  <c r="S226" i="12"/>
  <c r="T224" i="12"/>
  <c r="R252" i="12"/>
  <c r="T150" i="12"/>
  <c r="S293" i="12"/>
  <c r="S119" i="12"/>
  <c r="R198" i="12"/>
  <c r="T239" i="12"/>
  <c r="S267" i="12"/>
  <c r="R268" i="12"/>
  <c r="R112" i="12"/>
  <c r="S410" i="12"/>
  <c r="R19" i="12"/>
  <c r="R51" i="12"/>
  <c r="S95" i="12"/>
  <c r="R147" i="12"/>
  <c r="T191" i="12"/>
  <c r="R243" i="12"/>
  <c r="T291" i="12"/>
  <c r="S347" i="12"/>
  <c r="S379" i="12"/>
  <c r="S403" i="12"/>
  <c r="R16" i="12"/>
  <c r="R48" i="12"/>
  <c r="T84" i="12"/>
  <c r="T116" i="12"/>
  <c r="R168" i="12"/>
  <c r="T216" i="12"/>
  <c r="S280" i="12"/>
  <c r="R332" i="12"/>
  <c r="S368" i="12"/>
  <c r="S408" i="12"/>
  <c r="R21" i="12"/>
  <c r="R53" i="12"/>
  <c r="T109" i="12"/>
  <c r="T157" i="12"/>
  <c r="R213" i="12"/>
  <c r="S265" i="12"/>
  <c r="T321" i="12"/>
  <c r="T361" i="12"/>
  <c r="T393" i="12"/>
  <c r="R18" i="12"/>
  <c r="R50" i="12"/>
  <c r="T90" i="12"/>
  <c r="T138" i="12"/>
  <c r="R186" i="12"/>
  <c r="T254" i="12"/>
  <c r="R318" i="12"/>
  <c r="T358" i="12"/>
  <c r="R179" i="12"/>
  <c r="T212" i="12"/>
  <c r="T125" i="12"/>
  <c r="R82" i="12"/>
  <c r="R69" i="12"/>
  <c r="R157" i="12"/>
  <c r="S144" i="12"/>
  <c r="R375" i="12"/>
  <c r="S182" i="12"/>
  <c r="S423" i="12"/>
  <c r="S187" i="12"/>
  <c r="R312" i="12"/>
  <c r="S332" i="12"/>
  <c r="T274" i="12"/>
  <c r="R385" i="12"/>
  <c r="T282" i="12"/>
  <c r="R211" i="12"/>
  <c r="T357" i="12"/>
  <c r="R420" i="12"/>
  <c r="R404" i="12"/>
  <c r="R138" i="12"/>
  <c r="S257" i="12"/>
  <c r="S138" i="12"/>
  <c r="T381" i="12"/>
  <c r="R124" i="12"/>
  <c r="T199" i="12"/>
  <c r="T309" i="12"/>
  <c r="S107" i="12"/>
  <c r="S175" i="12"/>
  <c r="R225" i="12"/>
  <c r="S85" i="12"/>
  <c r="S418" i="12"/>
  <c r="R27" i="12"/>
  <c r="R59" i="12"/>
  <c r="R103" i="12"/>
  <c r="R155" i="12"/>
  <c r="T207" i="12"/>
  <c r="T255" i="12"/>
  <c r="T315" i="12"/>
  <c r="S355" i="12"/>
  <c r="S387" i="12"/>
  <c r="R415" i="12"/>
  <c r="R24" i="12"/>
  <c r="R56" i="12"/>
  <c r="T92" i="12"/>
  <c r="T140" i="12"/>
  <c r="T176" i="12"/>
  <c r="T240" i="12"/>
  <c r="T288" i="12"/>
  <c r="R340" i="12"/>
  <c r="R380" i="12"/>
  <c r="T420" i="12"/>
  <c r="R29" i="12"/>
  <c r="R61" i="12"/>
  <c r="S121" i="12"/>
  <c r="T165" i="12"/>
  <c r="S221" i="12"/>
  <c r="S273" i="12"/>
  <c r="S333" i="12"/>
  <c r="T369" i="12"/>
  <c r="S425" i="12"/>
  <c r="R26" i="12"/>
  <c r="R58" i="12"/>
  <c r="T106" i="12"/>
  <c r="T146" i="12"/>
  <c r="S202" i="12"/>
  <c r="S274" i="12"/>
  <c r="R330" i="12"/>
  <c r="T366" i="12"/>
  <c r="R351" i="12"/>
  <c r="S155" i="12"/>
  <c r="S106" i="12"/>
  <c r="S286" i="12"/>
  <c r="T144" i="12"/>
  <c r="T221" i="12"/>
  <c r="R207" i="12"/>
  <c r="S68" i="12"/>
  <c r="R187" i="12"/>
  <c r="S184" i="12"/>
  <c r="R145" i="12"/>
  <c r="T95" i="12"/>
  <c r="T339" i="12"/>
  <c r="T331" i="12"/>
  <c r="R410" i="12"/>
  <c r="R291" i="12"/>
  <c r="S249" i="12"/>
  <c r="T365" i="12"/>
  <c r="T280" i="12"/>
  <c r="T341" i="12"/>
  <c r="S176" i="12"/>
  <c r="T284" i="12"/>
  <c r="R170" i="12"/>
  <c r="R412" i="12"/>
  <c r="S132" i="12"/>
  <c r="S215" i="12"/>
  <c r="R309" i="12"/>
  <c r="T113" i="12"/>
  <c r="S190" i="12"/>
  <c r="T229" i="12"/>
  <c r="S149" i="12"/>
  <c r="S296" i="12"/>
  <c r="S329" i="12"/>
  <c r="R74" i="12"/>
  <c r="T147" i="12"/>
  <c r="T204" i="12"/>
  <c r="R289" i="12"/>
  <c r="T228" i="12"/>
  <c r="T108" i="12"/>
  <c r="T201" i="12"/>
  <c r="T307" i="12"/>
  <c r="R123" i="12"/>
  <c r="T205" i="12"/>
  <c r="S251" i="12"/>
  <c r="S349" i="12"/>
  <c r="T75" i="12"/>
  <c r="S414" i="12"/>
  <c r="R151" i="12"/>
  <c r="S351" i="12"/>
  <c r="R52" i="12"/>
  <c r="T236" i="12"/>
  <c r="T412" i="12"/>
  <c r="S161" i="12"/>
  <c r="S365" i="12"/>
  <c r="R98" i="12"/>
  <c r="T326" i="12"/>
  <c r="S79" i="12"/>
  <c r="T192" i="12"/>
  <c r="T118" i="12"/>
  <c r="R391" i="12"/>
  <c r="S209" i="12"/>
  <c r="T161" i="12"/>
  <c r="S309" i="12"/>
  <c r="T85" i="12"/>
  <c r="R178" i="12"/>
  <c r="S204" i="12"/>
  <c r="S252" i="12"/>
  <c r="R307" i="12"/>
  <c r="S205" i="12"/>
  <c r="T290" i="12"/>
  <c r="T123" i="12"/>
  <c r="R195" i="12"/>
  <c r="S261" i="12"/>
  <c r="R217" i="12"/>
  <c r="T305" i="12"/>
  <c r="R398" i="12"/>
  <c r="T340" i="12"/>
  <c r="S131" i="12"/>
  <c r="R308" i="12"/>
  <c r="R377" i="12"/>
  <c r="R196" i="12"/>
  <c r="R284" i="12"/>
  <c r="S353" i="12"/>
  <c r="T425" i="12"/>
  <c r="R84" i="12"/>
  <c r="S162" i="12"/>
  <c r="T153" i="12"/>
  <c r="S120" i="12"/>
  <c r="S160" i="12"/>
  <c r="R260" i="12"/>
  <c r="S158" i="12"/>
  <c r="T94" i="12"/>
  <c r="R200" i="12"/>
  <c r="R110" i="12"/>
  <c r="R148" i="12"/>
  <c r="R258" i="12"/>
  <c r="R77" i="12"/>
  <c r="S172" i="12"/>
  <c r="S211" i="12"/>
  <c r="R322" i="12"/>
  <c r="T297" i="12"/>
  <c r="S270" i="12"/>
  <c r="R104" i="12"/>
  <c r="S109" i="12"/>
  <c r="R140" i="12"/>
  <c r="S178" i="12"/>
  <c r="R219" i="12"/>
  <c r="S253" i="12"/>
  <c r="R311" i="12"/>
  <c r="T121" i="12"/>
  <c r="R245" i="12"/>
  <c r="S298" i="12"/>
  <c r="R324" i="12"/>
  <c r="S301" i="12"/>
  <c r="S356" i="12"/>
  <c r="T344" i="12"/>
  <c r="T356" i="12"/>
  <c r="T401" i="12"/>
  <c r="R163" i="12"/>
  <c r="S359" i="12"/>
  <c r="R60" i="12"/>
  <c r="T248" i="12"/>
  <c r="S416" i="12"/>
  <c r="S169" i="12"/>
  <c r="S373" i="12"/>
  <c r="T114" i="12"/>
  <c r="T334" i="12"/>
  <c r="T272" i="12"/>
  <c r="S218" i="12"/>
  <c r="R176" i="12"/>
  <c r="R115" i="12"/>
  <c r="T316" i="12"/>
  <c r="T210" i="12"/>
  <c r="S101" i="12"/>
  <c r="T263" i="12"/>
  <c r="R72" i="12"/>
  <c r="T230" i="12"/>
  <c r="S108" i="12"/>
  <c r="S307" i="12"/>
  <c r="R205" i="12"/>
  <c r="T349" i="12"/>
  <c r="T142" i="12"/>
  <c r="R202" i="12"/>
  <c r="T294" i="12"/>
  <c r="R247" i="12"/>
  <c r="R325" i="12"/>
  <c r="R400" i="12"/>
  <c r="S342" i="12"/>
  <c r="T169" i="12"/>
  <c r="R310" i="12"/>
  <c r="R390" i="12"/>
  <c r="S212" i="12"/>
  <c r="S304" i="12"/>
  <c r="R359" i="12"/>
  <c r="T399" i="12"/>
  <c r="R100" i="12"/>
  <c r="R162" i="12"/>
  <c r="T181" i="12"/>
  <c r="T136" i="12"/>
  <c r="R167" i="12"/>
  <c r="S110" i="12"/>
  <c r="R165" i="12"/>
  <c r="S94" i="12"/>
  <c r="T244" i="12"/>
  <c r="R81" i="12"/>
  <c r="T158" i="12"/>
  <c r="T117" i="12"/>
  <c r="T86" i="12"/>
  <c r="S246" i="12"/>
  <c r="S213" i="12"/>
  <c r="T322" i="12"/>
  <c r="R313" i="12"/>
  <c r="T270" i="12"/>
  <c r="S80" i="12"/>
  <c r="R111" i="12"/>
  <c r="T145" i="12"/>
  <c r="R185" i="12"/>
  <c r="S230" i="12"/>
  <c r="S255" i="12"/>
  <c r="S311" i="12"/>
  <c r="S140" i="12"/>
  <c r="S250" i="12"/>
  <c r="T298" i="12"/>
  <c r="S254" i="12"/>
  <c r="R301" i="12"/>
  <c r="R358" i="12"/>
  <c r="R344" i="12"/>
  <c r="S358" i="12"/>
  <c r="T348" i="12"/>
  <c r="R394" i="12"/>
  <c r="T419" i="12"/>
  <c r="R376" i="12"/>
  <c r="S390" i="12"/>
  <c r="R290" i="12"/>
  <c r="R370" i="12"/>
  <c r="T403" i="12"/>
  <c r="T415" i="12"/>
  <c r="T362" i="12"/>
  <c r="S424" i="12"/>
  <c r="R23" i="12"/>
  <c r="S199" i="12"/>
  <c r="S383" i="12"/>
  <c r="T88" i="12"/>
  <c r="S284" i="12"/>
  <c r="R25" i="12"/>
  <c r="S217" i="12"/>
  <c r="R424" i="12"/>
  <c r="R142" i="12"/>
  <c r="S362" i="12"/>
  <c r="T256" i="12"/>
  <c r="S393" i="12"/>
  <c r="S364" i="12"/>
  <c r="T285" i="12"/>
  <c r="R131" i="12"/>
  <c r="R387" i="12"/>
  <c r="S113" i="12"/>
  <c r="R292" i="12"/>
  <c r="T91" i="12"/>
  <c r="R230" i="12"/>
  <c r="S128" i="12"/>
  <c r="T83" i="12"/>
  <c r="S227" i="12"/>
  <c r="R349" i="12"/>
  <c r="T151" i="12"/>
  <c r="T202" i="12"/>
  <c r="S294" i="12"/>
  <c r="R256" i="12"/>
  <c r="S340" i="12"/>
  <c r="R402" i="12"/>
  <c r="S369" i="12"/>
  <c r="S189" i="12"/>
  <c r="S312" i="12"/>
  <c r="R408" i="12"/>
  <c r="R216" i="12"/>
  <c r="T308" i="12"/>
  <c r="S377" i="12"/>
  <c r="S401" i="12"/>
  <c r="R105" i="12"/>
  <c r="T167" i="12"/>
  <c r="S181" i="12"/>
  <c r="S136" i="12"/>
  <c r="T177" i="12"/>
  <c r="T110" i="12"/>
  <c r="S220" i="12"/>
  <c r="R94" i="12"/>
  <c r="S244" i="12"/>
  <c r="R92" i="12"/>
  <c r="S165" i="12"/>
  <c r="S117" i="12"/>
  <c r="S86" i="12"/>
  <c r="T246" i="12"/>
  <c r="T213" i="12"/>
  <c r="S322" i="12"/>
  <c r="T313" i="12"/>
  <c r="T287" i="12"/>
  <c r="R85" i="12"/>
  <c r="S114" i="12"/>
  <c r="S152" i="12"/>
  <c r="T190" i="12"/>
  <c r="T232" i="12"/>
  <c r="T266" i="12"/>
  <c r="S314" i="12"/>
  <c r="T166" i="12"/>
  <c r="R257" i="12"/>
  <c r="R314" i="12"/>
  <c r="R254" i="12"/>
  <c r="S315" i="12"/>
  <c r="R317" i="12"/>
  <c r="R346" i="12"/>
  <c r="R379" i="12"/>
  <c r="S350" i="12"/>
  <c r="T394" i="12"/>
  <c r="R419" i="12"/>
  <c r="R378" i="12"/>
  <c r="T411" i="12"/>
  <c r="S303" i="12"/>
  <c r="T370" i="12"/>
  <c r="R403" i="12"/>
  <c r="S417" i="12"/>
  <c r="T395" i="12"/>
  <c r="T421" i="12"/>
  <c r="T186" i="12"/>
  <c r="T193" i="12"/>
  <c r="T174" i="12"/>
  <c r="R31" i="12"/>
  <c r="T211" i="12"/>
  <c r="S391" i="12"/>
  <c r="T96" i="12"/>
  <c r="R304" i="12"/>
  <c r="R33" i="12"/>
  <c r="T233" i="12"/>
  <c r="S405" i="12"/>
  <c r="S154" i="12"/>
  <c r="S370" i="12"/>
  <c r="T332" i="12"/>
  <c r="S70" i="12"/>
  <c r="S112" i="12"/>
  <c r="S87" i="12"/>
  <c r="S71" i="12"/>
  <c r="T76" i="12"/>
  <c r="R132" i="12"/>
  <c r="T296" i="12"/>
  <c r="T133" i="12"/>
  <c r="T289" i="12"/>
  <c r="S150" i="12"/>
  <c r="R119" i="12"/>
  <c r="S239" i="12"/>
  <c r="S268" i="12"/>
  <c r="S151" i="12"/>
  <c r="R214" i="12"/>
  <c r="R294" i="12"/>
  <c r="R272" i="12"/>
  <c r="R342" i="12"/>
  <c r="S404" i="12"/>
  <c r="S396" i="12"/>
  <c r="S191" i="12"/>
  <c r="T330" i="12"/>
  <c r="S118" i="12"/>
  <c r="R221" i="12"/>
  <c r="S310" i="12"/>
  <c r="R383" i="12"/>
  <c r="T105" i="12"/>
  <c r="R120" i="12"/>
  <c r="S167" i="12"/>
  <c r="R181" i="12"/>
  <c r="R136" i="12"/>
  <c r="R222" i="12"/>
  <c r="T141" i="12"/>
  <c r="T220" i="12"/>
  <c r="S193" i="12"/>
  <c r="R244" i="12"/>
  <c r="R97" i="12"/>
  <c r="R174" i="12"/>
  <c r="R117" i="12"/>
  <c r="R86" i="12"/>
  <c r="R246" i="12"/>
  <c r="T218" i="12"/>
  <c r="R281" i="12"/>
  <c r="S313" i="12"/>
  <c r="R287" i="12"/>
  <c r="S88" i="12"/>
  <c r="R121" i="12"/>
  <c r="R154" i="12"/>
  <c r="R192" i="12"/>
  <c r="S232" i="12"/>
  <c r="T268" i="12"/>
  <c r="T314" i="12"/>
  <c r="T185" i="12"/>
  <c r="R259" i="12"/>
  <c r="S288" i="12"/>
  <c r="T265" i="12"/>
  <c r="R315" i="12"/>
  <c r="T319" i="12"/>
  <c r="T346" i="12"/>
  <c r="T387" i="12"/>
  <c r="R371" i="12"/>
  <c r="T406" i="12"/>
  <c r="T303" i="12"/>
  <c r="T378" i="12"/>
  <c r="R411" i="12"/>
  <c r="S305" i="12"/>
  <c r="S372" i="12"/>
  <c r="R405" i="12"/>
  <c r="T422" i="12"/>
  <c r="R395" i="12"/>
  <c r="R423" i="12"/>
  <c r="R177" i="12"/>
  <c r="R220" i="12"/>
  <c r="T122" i="12"/>
  <c r="R55" i="12"/>
  <c r="S247" i="12"/>
  <c r="R407" i="12"/>
  <c r="T120" i="12"/>
  <c r="S336" i="12"/>
  <c r="R57" i="12"/>
  <c r="R269" i="12"/>
  <c r="R22" i="12"/>
  <c r="R190" i="12"/>
  <c r="S142" i="12"/>
  <c r="S130" i="12"/>
  <c r="R184" i="12"/>
  <c r="R334" i="12"/>
  <c r="T247" i="12"/>
  <c r="R161" i="12"/>
  <c r="T132" i="12"/>
  <c r="R175" i="12"/>
  <c r="R296" i="12"/>
  <c r="R133" i="12"/>
  <c r="S224" i="12"/>
  <c r="S201" i="12"/>
  <c r="S123" i="12"/>
  <c r="R239" i="12"/>
  <c r="S75" i="12"/>
  <c r="T159" i="12"/>
  <c r="T214" i="12"/>
  <c r="T327" i="12"/>
  <c r="R274" i="12"/>
  <c r="R369" i="12"/>
  <c r="S412" i="12"/>
  <c r="T398" i="12"/>
  <c r="S207" i="12"/>
  <c r="R345" i="12"/>
  <c r="R127" i="12"/>
  <c r="R240" i="12"/>
  <c r="S326" i="12"/>
  <c r="S388" i="12"/>
  <c r="S105" i="12"/>
  <c r="S129" i="12"/>
  <c r="T143" i="12"/>
  <c r="T222" i="12"/>
  <c r="S141" i="12"/>
  <c r="T81" i="12"/>
  <c r="T102" i="12"/>
  <c r="T99" i="12"/>
  <c r="S295" i="12"/>
  <c r="R20" i="12"/>
  <c r="R172" i="12"/>
  <c r="R372" i="12"/>
  <c r="R113" i="12"/>
  <c r="S325" i="12"/>
  <c r="R54" i="12"/>
  <c r="S266" i="12"/>
  <c r="T243" i="12"/>
  <c r="S183" i="12"/>
  <c r="T182" i="12"/>
  <c r="S318" i="12"/>
  <c r="T363" i="12"/>
  <c r="S264" i="12"/>
  <c r="T215" i="12"/>
  <c r="S229" i="12"/>
  <c r="R306" i="12"/>
  <c r="T197" i="12"/>
  <c r="S228" i="12"/>
  <c r="S245" i="12"/>
  <c r="T173" i="12"/>
  <c r="R251" i="12"/>
  <c r="S92" i="12"/>
  <c r="S170" i="12"/>
  <c r="R261" i="12"/>
  <c r="R327" i="12"/>
  <c r="S283" i="12"/>
  <c r="T389" i="12"/>
  <c r="T283" i="12"/>
  <c r="T402" i="12"/>
  <c r="S231" i="12"/>
  <c r="S361" i="12"/>
  <c r="R152" i="12"/>
  <c r="R271" i="12"/>
  <c r="R343" i="12"/>
  <c r="R401" i="12"/>
  <c r="T78" i="12"/>
  <c r="R129" i="12"/>
  <c r="S89" i="12"/>
  <c r="S84" i="12"/>
  <c r="R143" i="12"/>
  <c r="T260" i="12"/>
  <c r="T134" i="12"/>
  <c r="S299" i="12"/>
  <c r="T200" i="12"/>
  <c r="T97" i="12"/>
  <c r="T148" i="12"/>
  <c r="T258" i="12"/>
  <c r="T77" i="12"/>
  <c r="R102" i="12"/>
  <c r="R277" i="12"/>
  <c r="S240" i="12"/>
  <c r="R295" i="12"/>
  <c r="T208" i="12"/>
  <c r="R80" i="12"/>
  <c r="R101" i="12"/>
  <c r="S133" i="12"/>
  <c r="S166" i="12"/>
  <c r="S206" i="12"/>
  <c r="S241" i="12"/>
  <c r="S287" i="12"/>
  <c r="S320" i="12"/>
  <c r="T234" i="12"/>
  <c r="R278" i="12"/>
  <c r="T324" i="12"/>
  <c r="R273" i="12"/>
  <c r="R354" i="12"/>
  <c r="T328" i="12"/>
  <c r="S352" i="12"/>
  <c r="R336" i="12"/>
  <c r="T414" i="12"/>
  <c r="R384" i="12"/>
  <c r="R347" i="12"/>
  <c r="S384" i="12"/>
  <c r="S415" i="12"/>
  <c r="T347" i="12"/>
  <c r="S378" i="12"/>
  <c r="R409" i="12"/>
  <c r="T360" i="12"/>
  <c r="T407" i="12"/>
  <c r="R63" i="12"/>
  <c r="S344" i="12"/>
  <c r="R210" i="12"/>
  <c r="R87" i="12"/>
  <c r="R203" i="12"/>
  <c r="R201" i="12"/>
  <c r="R159" i="12"/>
  <c r="T371" i="12"/>
  <c r="R353" i="12"/>
  <c r="S399" i="12"/>
  <c r="S186" i="12"/>
  <c r="T299" i="12"/>
  <c r="S148" i="12"/>
  <c r="T277" i="12"/>
  <c r="R96" i="12"/>
  <c r="S104" i="12"/>
  <c r="R199" i="12"/>
  <c r="T320" i="12"/>
  <c r="S278" i="12"/>
  <c r="R352" i="12"/>
  <c r="R414" i="12"/>
  <c r="R355" i="12"/>
  <c r="S380" i="12"/>
  <c r="R331" i="12"/>
  <c r="T405" i="12"/>
  <c r="R397" i="12"/>
  <c r="T323" i="12"/>
  <c r="R265" i="12"/>
  <c r="R413" i="12"/>
  <c r="R28" i="12"/>
  <c r="R107" i="12"/>
  <c r="R388" i="12"/>
  <c r="T278" i="12"/>
  <c r="R357" i="12"/>
  <c r="R229" i="12"/>
  <c r="R293" i="12"/>
  <c r="S179" i="12"/>
  <c r="R396" i="12"/>
  <c r="T372" i="12"/>
  <c r="T408" i="12"/>
  <c r="S100" i="12"/>
  <c r="R299" i="12"/>
  <c r="S174" i="12"/>
  <c r="T198" i="12"/>
  <c r="R109" i="12"/>
  <c r="T126" i="12"/>
  <c r="S208" i="12"/>
  <c r="R320" i="12"/>
  <c r="R288" i="12"/>
  <c r="T354" i="12"/>
  <c r="T336" i="12"/>
  <c r="T384" i="12"/>
  <c r="R382" i="12"/>
  <c r="R339" i="12"/>
  <c r="S407" i="12"/>
  <c r="T397" i="12"/>
  <c r="T129" i="12"/>
  <c r="S77" i="12"/>
  <c r="R232" i="12"/>
  <c r="R303" i="12"/>
  <c r="T424" i="12"/>
  <c r="S97" i="12"/>
  <c r="T273" i="12"/>
  <c r="R329" i="12"/>
  <c r="R422" i="12"/>
  <c r="S259" i="12"/>
  <c r="R65" i="12"/>
  <c r="S302" i="12"/>
  <c r="R280" i="12"/>
  <c r="T306" i="12"/>
  <c r="S173" i="12"/>
  <c r="S214" i="12"/>
  <c r="R418" i="12"/>
  <c r="S146" i="12"/>
  <c r="S72" i="12"/>
  <c r="S143" i="12"/>
  <c r="R193" i="12"/>
  <c r="S258" i="12"/>
  <c r="S233" i="12"/>
  <c r="R208" i="12"/>
  <c r="R128" i="12"/>
  <c r="R234" i="12"/>
  <c r="R323" i="12"/>
  <c r="R298" i="12"/>
  <c r="R319" i="12"/>
  <c r="R338" i="12"/>
  <c r="R386" i="12"/>
  <c r="S386" i="12"/>
  <c r="T368" i="12"/>
  <c r="S411" i="12"/>
  <c r="S409" i="12"/>
  <c r="S147" i="12"/>
  <c r="R266" i="12"/>
  <c r="S81" i="12"/>
  <c r="S159" i="12"/>
  <c r="R328" i="12"/>
  <c r="R374" i="12"/>
  <c r="S334" i="12"/>
  <c r="R197" i="12"/>
  <c r="S291" i="12"/>
  <c r="T162" i="12"/>
  <c r="S102" i="12"/>
  <c r="R88" i="12"/>
  <c r="R270" i="12"/>
  <c r="S348" i="12"/>
  <c r="T413" i="12"/>
  <c r="R425" i="12"/>
  <c r="S319" i="12"/>
  <c r="R125" i="12"/>
  <c r="R189" i="12"/>
  <c r="T367" i="12"/>
  <c r="T329" i="12"/>
  <c r="S198" i="12"/>
  <c r="T261" i="12"/>
  <c r="T325" i="12"/>
  <c r="R164" i="12"/>
  <c r="S78" i="12"/>
  <c r="T160" i="12"/>
  <c r="S200" i="12"/>
  <c r="S122" i="12"/>
  <c r="S235" i="12"/>
  <c r="S323" i="12"/>
  <c r="R135" i="12"/>
  <c r="S234" i="12"/>
  <c r="S219" i="12"/>
  <c r="S324" i="12"/>
  <c r="R326" i="12"/>
  <c r="T338" i="12"/>
  <c r="T386" i="12"/>
  <c r="T388" i="12"/>
  <c r="R368" i="12"/>
  <c r="S413" i="12"/>
  <c r="S421" i="12"/>
  <c r="S281" i="12"/>
  <c r="R70" i="12"/>
  <c r="S210" i="12"/>
  <c r="T251" i="12"/>
  <c r="S327" i="12"/>
  <c r="T400" i="12"/>
  <c r="S222" i="12"/>
  <c r="T242" i="12"/>
  <c r="R250" i="12"/>
  <c r="T379" i="12"/>
  <c r="S422" i="12"/>
  <c r="T337" i="12"/>
  <c r="S317" i="12"/>
  <c r="S290" i="12"/>
  <c r="T418" i="12"/>
  <c r="S282" i="12"/>
  <c r="S260" i="12"/>
  <c r="T281" i="12"/>
  <c r="S164" i="12"/>
  <c r="T241" i="12"/>
  <c r="R406" i="12"/>
  <c r="S376" i="12"/>
  <c r="T423" i="12"/>
  <c r="R144" i="12"/>
  <c r="R30" i="12"/>
  <c r="S275" i="12"/>
  <c r="S171" i="12"/>
  <c r="R224" i="12"/>
  <c r="R83" i="12"/>
  <c r="R279" i="12"/>
  <c r="S223" i="12"/>
  <c r="R341" i="12"/>
  <c r="T89" i="12"/>
  <c r="R134" i="12"/>
  <c r="S134" i="12"/>
  <c r="T172" i="12"/>
  <c r="T295" i="12"/>
  <c r="R93" i="12"/>
  <c r="R173" i="12"/>
  <c r="R276" i="12"/>
  <c r="T259" i="12"/>
  <c r="T301" i="12"/>
  <c r="R350" i="12"/>
  <c r="T392" i="12"/>
  <c r="T355" i="12"/>
  <c r="R417" i="12"/>
  <c r="T380" i="12"/>
  <c r="R360" i="12"/>
  <c r="T184" i="12"/>
  <c r="R62" i="12"/>
  <c r="T275" i="12"/>
  <c r="R215" i="12"/>
  <c r="T252" i="12"/>
  <c r="S116" i="12"/>
  <c r="R285" i="12"/>
  <c r="S238" i="12"/>
  <c r="S345" i="12"/>
  <c r="S153" i="12"/>
  <c r="R141" i="12"/>
  <c r="R146" i="12"/>
  <c r="S277" i="12"/>
  <c r="R297" i="12"/>
  <c r="S96" i="12"/>
  <c r="S197" i="12"/>
  <c r="T311" i="12"/>
  <c r="S276" i="12"/>
  <c r="T352" i="12"/>
  <c r="S354" i="12"/>
  <c r="R392" i="12"/>
  <c r="T376" i="12"/>
  <c r="S419" i="12"/>
  <c r="S382" i="12"/>
  <c r="R362" i="12"/>
  <c r="R307" i="4"/>
  <c r="R300" i="4"/>
  <c r="R332" i="4"/>
  <c r="R327" i="4"/>
  <c r="R305" i="4"/>
  <c r="R337" i="4"/>
  <c r="R295" i="4"/>
  <c r="R318" i="4"/>
  <c r="R506" i="4"/>
  <c r="R613" i="4"/>
  <c r="S610" i="4"/>
  <c r="S607" i="4"/>
  <c r="T608" i="4"/>
  <c r="R331" i="4"/>
  <c r="R304" i="4"/>
  <c r="R336" i="4"/>
  <c r="R511" i="4"/>
  <c r="R309" i="4"/>
  <c r="R497" i="4"/>
  <c r="R323" i="4"/>
  <c r="R322" i="4"/>
  <c r="R510" i="4"/>
  <c r="T613" i="4"/>
  <c r="S614" i="4"/>
  <c r="T607" i="4"/>
  <c r="S608" i="4"/>
  <c r="R296" i="4"/>
  <c r="R609" i="4"/>
  <c r="R495" i="4"/>
  <c r="R308" i="4"/>
  <c r="R496" i="4"/>
  <c r="R311" i="4"/>
  <c r="R313" i="4"/>
  <c r="R501" i="4"/>
  <c r="R294" i="4"/>
  <c r="R326" i="4"/>
  <c r="T605" i="4"/>
  <c r="S613" i="4"/>
  <c r="R614" i="4"/>
  <c r="T611" i="4"/>
  <c r="R608" i="4"/>
  <c r="R328" i="4"/>
  <c r="R499" i="4"/>
  <c r="R314" i="4"/>
  <c r="R607" i="4"/>
  <c r="R299" i="4"/>
  <c r="R312" i="4"/>
  <c r="R500" i="4"/>
  <c r="R335" i="4"/>
  <c r="R317" i="4"/>
  <c r="R505" i="4"/>
  <c r="R298" i="4"/>
  <c r="R330" i="4"/>
  <c r="S605" i="4"/>
  <c r="T606" i="4"/>
  <c r="T614" i="4"/>
  <c r="S611" i="4"/>
  <c r="T612" i="4"/>
  <c r="R303" i="4"/>
  <c r="R333" i="4"/>
  <c r="R502" i="4"/>
  <c r="T610" i="4"/>
  <c r="R319" i="4"/>
  <c r="R316" i="4"/>
  <c r="R504" i="4"/>
  <c r="R503" i="4"/>
  <c r="R321" i="4"/>
  <c r="R509" i="4"/>
  <c r="R302" i="4"/>
  <c r="R334" i="4"/>
  <c r="R605" i="4"/>
  <c r="S606" i="4"/>
  <c r="T603" i="4"/>
  <c r="R611" i="4"/>
  <c r="S612" i="4"/>
  <c r="R507" i="4"/>
  <c r="R320" i="4"/>
  <c r="R508" i="4"/>
  <c r="R293" i="4"/>
  <c r="R325" i="4"/>
  <c r="R291" i="4"/>
  <c r="R306" i="4"/>
  <c r="R338" i="4"/>
  <c r="T609" i="4"/>
  <c r="R606" i="4"/>
  <c r="S603" i="4"/>
  <c r="R604" i="4"/>
  <c r="R612" i="4"/>
  <c r="R292" i="4"/>
  <c r="R324" i="4"/>
  <c r="R512" i="4"/>
  <c r="R297" i="4"/>
  <c r="R329" i="4"/>
  <c r="R315" i="4"/>
  <c r="R310" i="4"/>
  <c r="R498" i="4"/>
  <c r="S609" i="4"/>
  <c r="R610" i="4"/>
  <c r="R603" i="4"/>
  <c r="T604" i="4"/>
  <c r="R301" i="4"/>
  <c r="S604" i="4"/>
  <c r="Q252" i="4"/>
  <c r="Q594" i="4"/>
  <c r="Q288" i="4"/>
  <c r="Q244" i="4"/>
  <c r="S591" i="4"/>
  <c r="Q266" i="4"/>
  <c r="Q482" i="4"/>
  <c r="Q596" i="4"/>
  <c r="Q273" i="4"/>
  <c r="Q277" i="4"/>
  <c r="Q255" i="4"/>
  <c r="Q287" i="4"/>
  <c r="S597" i="4"/>
  <c r="R602" i="4"/>
  <c r="S592" i="4"/>
  <c r="Q275" i="4"/>
  <c r="Q284" i="4"/>
  <c r="R598" i="4"/>
  <c r="Q249" i="4"/>
  <c r="Q260" i="4"/>
  <c r="R591" i="4"/>
  <c r="Q270" i="4"/>
  <c r="Q486" i="4"/>
  <c r="S596" i="4"/>
  <c r="Q285" i="4"/>
  <c r="Q481" i="4"/>
  <c r="Q259" i="4"/>
  <c r="Q479" i="4"/>
  <c r="R597" i="4"/>
  <c r="Q254" i="4"/>
  <c r="Q480" i="4"/>
  <c r="Q598" i="4"/>
  <c r="Q265" i="4"/>
  <c r="Q272" i="4"/>
  <c r="Q591" i="4"/>
  <c r="Q274" i="4"/>
  <c r="Q490" i="4"/>
  <c r="R600" i="4"/>
  <c r="Q493" i="4"/>
  <c r="S599" i="4"/>
  <c r="Q263" i="4"/>
  <c r="Q483" i="4"/>
  <c r="Q597" i="4"/>
  <c r="Q492" i="4"/>
  <c r="Q280" i="4"/>
  <c r="R601" i="4"/>
  <c r="Q484" i="4"/>
  <c r="S598" i="4"/>
  <c r="Q281" i="4"/>
  <c r="Q257" i="4"/>
  <c r="Q246" i="4"/>
  <c r="Q278" i="4"/>
  <c r="Q494" i="4"/>
  <c r="S600" i="4"/>
  <c r="Q248" i="4"/>
  <c r="R599" i="4"/>
  <c r="Q267" i="4"/>
  <c r="Q487" i="4"/>
  <c r="Q601" i="4"/>
  <c r="Q289" i="4"/>
  <c r="Q264" i="4"/>
  <c r="Q593" i="4"/>
  <c r="Q488" i="4"/>
  <c r="S602" i="4"/>
  <c r="Q485" i="4"/>
  <c r="Q269" i="4"/>
  <c r="Q250" i="4"/>
  <c r="Q282" i="4"/>
  <c r="R592" i="4"/>
  <c r="Q600" i="4"/>
  <c r="Q268" i="4"/>
  <c r="Q599" i="4"/>
  <c r="Q271" i="4"/>
  <c r="Q491" i="4"/>
  <c r="S601" i="4"/>
  <c r="S595" i="4"/>
  <c r="Q286" i="4"/>
  <c r="Q243" i="4"/>
  <c r="S594" i="4"/>
  <c r="Q602" i="4"/>
  <c r="Q595" i="4"/>
  <c r="Q477" i="4"/>
  <c r="Q258" i="4"/>
  <c r="Q290" i="4"/>
  <c r="Q592" i="4"/>
  <c r="Q276" i="4"/>
  <c r="Q245" i="4"/>
  <c r="Q247" i="4"/>
  <c r="Q279" i="4"/>
  <c r="S593" i="4"/>
  <c r="R594" i="4"/>
  <c r="Q256" i="4"/>
  <c r="R595" i="4"/>
  <c r="Q489" i="4"/>
  <c r="Q262" i="4"/>
  <c r="Q478" i="4"/>
  <c r="R596" i="4"/>
  <c r="Q253" i="4"/>
  <c r="Q261" i="4"/>
  <c r="Q251" i="4"/>
  <c r="Q283" i="4"/>
  <c r="R593" i="4"/>
  <c r="R2153" i="4"/>
  <c r="R1942" i="4"/>
  <c r="R1769" i="4"/>
  <c r="R1546" i="4"/>
  <c r="R1537" i="4"/>
  <c r="R1320" i="4"/>
  <c r="R1314" i="4"/>
  <c r="R1174" i="4"/>
  <c r="R1176" i="4"/>
  <c r="R1077" i="4"/>
  <c r="R939" i="4"/>
  <c r="R931" i="4"/>
  <c r="R922" i="4"/>
  <c r="R662" i="4"/>
  <c r="R654" i="4"/>
  <c r="R560" i="4"/>
  <c r="R5" i="11"/>
  <c r="R54" i="11"/>
  <c r="R162" i="11"/>
  <c r="R206" i="11"/>
  <c r="T250" i="11"/>
  <c r="T306" i="11"/>
  <c r="T354" i="11"/>
  <c r="S406" i="11"/>
  <c r="T74" i="11"/>
  <c r="R38" i="11"/>
  <c r="R170" i="11"/>
  <c r="R59" i="11"/>
  <c r="R139" i="11"/>
  <c r="R211" i="11"/>
  <c r="R319" i="11"/>
  <c r="R403" i="11"/>
  <c r="R22" i="11"/>
  <c r="R122" i="11"/>
  <c r="R39" i="11"/>
  <c r="S103" i="11"/>
  <c r="T179" i="11"/>
  <c r="S263" i="11"/>
  <c r="R52" i="11"/>
  <c r="T128" i="11"/>
  <c r="R312" i="11"/>
  <c r="T420" i="11"/>
  <c r="R20" i="11"/>
  <c r="R56" i="11"/>
  <c r="R132" i="11"/>
  <c r="T172" i="11"/>
  <c r="S208" i="11"/>
  <c r="T264" i="11"/>
  <c r="R376" i="11"/>
  <c r="T397" i="11"/>
  <c r="R9" i="11"/>
  <c r="R113" i="11"/>
  <c r="S157" i="11"/>
  <c r="S197" i="11"/>
  <c r="R245" i="11"/>
  <c r="R285" i="11"/>
  <c r="R329" i="11"/>
  <c r="R361" i="11"/>
  <c r="R417" i="11"/>
  <c r="S96" i="11"/>
  <c r="R394" i="11"/>
  <c r="S219" i="11"/>
  <c r="R308" i="11"/>
  <c r="S396" i="11"/>
  <c r="S177" i="11"/>
  <c r="S312" i="11"/>
  <c r="R288" i="11"/>
  <c r="T412" i="11"/>
  <c r="S203" i="11"/>
  <c r="S308" i="11"/>
  <c r="S73" i="11"/>
  <c r="S184" i="11"/>
  <c r="T400" i="11"/>
  <c r="R103" i="11"/>
  <c r="R74" i="11"/>
  <c r="T170" i="11"/>
  <c r="R279" i="11"/>
  <c r="T72" i="11"/>
  <c r="S107" i="11"/>
  <c r="S196" i="11"/>
  <c r="R373" i="11"/>
  <c r="S85" i="11"/>
  <c r="S253" i="11"/>
  <c r="S419" i="11"/>
  <c r="R84" i="11"/>
  <c r="T244" i="11"/>
  <c r="S368" i="11"/>
  <c r="R175" i="11"/>
  <c r="R137" i="11"/>
  <c r="S145" i="11"/>
  <c r="T153" i="11"/>
  <c r="R191" i="11"/>
  <c r="R303" i="11"/>
  <c r="R104" i="11"/>
  <c r="R370" i="11"/>
  <c r="T118" i="11"/>
  <c r="T165" i="11"/>
  <c r="T243" i="11"/>
  <c r="R374" i="11"/>
  <c r="R95" i="11"/>
  <c r="S115" i="11"/>
  <c r="R33" i="11"/>
  <c r="T70" i="11"/>
  <c r="S174" i="11"/>
  <c r="T210" i="11"/>
  <c r="S254" i="11"/>
  <c r="R314" i="11"/>
  <c r="T358" i="11"/>
  <c r="T414" i="11"/>
  <c r="S398" i="11"/>
  <c r="R50" i="11"/>
  <c r="R3" i="11"/>
  <c r="R67" i="11"/>
  <c r="T147" i="11"/>
  <c r="R223" i="11"/>
  <c r="R331" i="11"/>
  <c r="R411" i="11"/>
  <c r="R34" i="11"/>
  <c r="R138" i="11"/>
  <c r="R47" i="11"/>
  <c r="R115" i="11"/>
  <c r="S183" i="11"/>
  <c r="R271" i="11"/>
  <c r="R60" i="11"/>
  <c r="S148" i="11"/>
  <c r="T320" i="11"/>
  <c r="R13" i="11"/>
  <c r="R24" i="11"/>
  <c r="R64" i="11"/>
  <c r="T136" i="11"/>
  <c r="T176" i="11"/>
  <c r="R212" i="11"/>
  <c r="T272" i="11"/>
  <c r="R392" i="11"/>
  <c r="T401" i="11"/>
  <c r="R29" i="11"/>
  <c r="S117" i="11"/>
  <c r="T161" i="11"/>
  <c r="R205" i="11"/>
  <c r="R249" i="11"/>
  <c r="T289" i="11"/>
  <c r="R333" i="11"/>
  <c r="T365" i="11"/>
  <c r="S204" i="11"/>
  <c r="S272" i="11"/>
  <c r="T252" i="11"/>
  <c r="R264" i="11"/>
  <c r="S156" i="11"/>
  <c r="T139" i="11"/>
  <c r="T194" i="11"/>
  <c r="S164" i="11"/>
  <c r="S319" i="11"/>
  <c r="S69" i="11"/>
  <c r="S206" i="11"/>
  <c r="S317" i="11"/>
  <c r="T87" i="11"/>
  <c r="R242" i="11"/>
  <c r="T103" i="11"/>
  <c r="S112" i="11"/>
  <c r="S80" i="11"/>
  <c r="T193" i="11"/>
  <c r="T287" i="11"/>
  <c r="S74" i="11"/>
  <c r="R93" i="11"/>
  <c r="S205" i="11"/>
  <c r="T376" i="11"/>
  <c r="T119" i="11"/>
  <c r="T314" i="11"/>
  <c r="R258" i="11"/>
  <c r="R106" i="11"/>
  <c r="S244" i="11"/>
  <c r="R188" i="11"/>
  <c r="T218" i="11"/>
  <c r="T199" i="11"/>
  <c r="S189" i="11"/>
  <c r="S153" i="11"/>
  <c r="T211" i="11"/>
  <c r="T330" i="11"/>
  <c r="T214" i="11"/>
  <c r="T144" i="11"/>
  <c r="S118" i="11"/>
  <c r="R165" i="11"/>
  <c r="S243" i="11"/>
  <c r="S135" i="11"/>
  <c r="T95" i="11"/>
  <c r="S125" i="11"/>
  <c r="R57" i="11"/>
  <c r="T86" i="11"/>
  <c r="R178" i="11"/>
  <c r="S222" i="11"/>
  <c r="T270" i="11"/>
  <c r="R318" i="11"/>
  <c r="T366" i="11"/>
  <c r="T418" i="11"/>
  <c r="R21" i="11"/>
  <c r="R62" i="11"/>
  <c r="R11" i="11"/>
  <c r="T75" i="11"/>
  <c r="S155" i="11"/>
  <c r="R231" i="11"/>
  <c r="T339" i="11"/>
  <c r="R419" i="11"/>
  <c r="R46" i="11"/>
  <c r="R158" i="11"/>
  <c r="R55" i="11"/>
  <c r="R119" i="11"/>
  <c r="T191" i="11"/>
  <c r="S279" i="11"/>
  <c r="R68" i="11"/>
  <c r="S252" i="11"/>
  <c r="T332" i="11"/>
  <c r="R37" i="11"/>
  <c r="R28" i="11"/>
  <c r="S72" i="11"/>
  <c r="T140" i="11"/>
  <c r="T180" i="11"/>
  <c r="T220" i="11"/>
  <c r="S284" i="11"/>
  <c r="R400" i="11"/>
  <c r="T405" i="11"/>
  <c r="R53" i="11"/>
  <c r="T121" i="11"/>
  <c r="S169" i="11"/>
  <c r="S209" i="11"/>
  <c r="T253" i="11"/>
  <c r="T293" i="11"/>
  <c r="R337" i="11"/>
  <c r="R369" i="11"/>
  <c r="T350" i="11"/>
  <c r="T393" i="11"/>
  <c r="S313" i="11"/>
  <c r="S194" i="11"/>
  <c r="S172" i="11"/>
  <c r="S150" i="11"/>
  <c r="T223" i="11"/>
  <c r="S171" i="11"/>
  <c r="R326" i="11"/>
  <c r="R183" i="11"/>
  <c r="T231" i="11"/>
  <c r="S326" i="11"/>
  <c r="T241" i="11"/>
  <c r="S280" i="11"/>
  <c r="S334" i="11"/>
  <c r="S119" i="11"/>
  <c r="T101" i="11"/>
  <c r="S202" i="11"/>
  <c r="R293" i="11"/>
  <c r="S163" i="11"/>
  <c r="T96" i="11"/>
  <c r="S220" i="11"/>
  <c r="S412" i="11"/>
  <c r="T131" i="11"/>
  <c r="T319" i="11"/>
  <c r="S258" i="11"/>
  <c r="T106" i="11"/>
  <c r="R244" i="11"/>
  <c r="T188" i="11"/>
  <c r="S218" i="11"/>
  <c r="S199" i="11"/>
  <c r="T189" i="11"/>
  <c r="R153" i="11"/>
  <c r="S211" i="11"/>
  <c r="S330" i="11"/>
  <c r="S214" i="11"/>
  <c r="S144" i="11"/>
  <c r="R118" i="11"/>
  <c r="T175" i="11"/>
  <c r="R243" i="11"/>
  <c r="R135" i="11"/>
  <c r="T100" i="11"/>
  <c r="T125" i="11"/>
  <c r="S81" i="11"/>
  <c r="S98" i="11"/>
  <c r="T182" i="11"/>
  <c r="R226" i="11"/>
  <c r="R274" i="11"/>
  <c r="T326" i="11"/>
  <c r="T378" i="11"/>
  <c r="T422" i="11"/>
  <c r="R49" i="11"/>
  <c r="T78" i="11"/>
  <c r="R19" i="11"/>
  <c r="S91" i="11"/>
  <c r="T163" i="11"/>
  <c r="T239" i="11"/>
  <c r="R367" i="11"/>
  <c r="R25" i="11"/>
  <c r="R58" i="11"/>
  <c r="T166" i="11"/>
  <c r="R63" i="11"/>
  <c r="T135" i="11"/>
  <c r="T207" i="11"/>
  <c r="T299" i="11"/>
  <c r="R76" i="11"/>
  <c r="T260" i="11"/>
  <c r="T372" i="11"/>
  <c r="R61" i="11"/>
  <c r="R32" i="11"/>
  <c r="R80" i="11"/>
  <c r="T152" i="11"/>
  <c r="T184" i="11"/>
  <c r="S228" i="11"/>
  <c r="R300" i="11"/>
  <c r="S408" i="11"/>
  <c r="T409" i="11"/>
  <c r="R77" i="11"/>
  <c r="S129" i="11"/>
  <c r="S173" i="11"/>
  <c r="R217" i="11"/>
  <c r="T257" i="11"/>
  <c r="S301" i="11"/>
  <c r="T341" i="11"/>
  <c r="T373" i="11"/>
  <c r="R284" i="11"/>
  <c r="R184" i="11"/>
  <c r="R382" i="11"/>
  <c r="R250" i="11"/>
  <c r="R179" i="11"/>
  <c r="T156" i="11"/>
  <c r="R234" i="11"/>
  <c r="T298" i="11"/>
  <c r="R363" i="11"/>
  <c r="R73" i="11"/>
  <c r="R241" i="11"/>
  <c r="T342" i="11"/>
  <c r="T317" i="11"/>
  <c r="T300" i="11"/>
  <c r="S336" i="11"/>
  <c r="R167" i="11"/>
  <c r="R107" i="11"/>
  <c r="S210" i="11"/>
  <c r="S309" i="11"/>
  <c r="T202" i="11"/>
  <c r="T130" i="11"/>
  <c r="S233" i="11"/>
  <c r="S420" i="11"/>
  <c r="S159" i="11"/>
  <c r="R336" i="11"/>
  <c r="T91" i="11"/>
  <c r="T143" i="11"/>
  <c r="T266" i="11"/>
  <c r="S188" i="11"/>
  <c r="R218" i="11"/>
  <c r="R199" i="11"/>
  <c r="T201" i="11"/>
  <c r="R169" i="11"/>
  <c r="R213" i="11"/>
  <c r="R88" i="11"/>
  <c r="S224" i="11"/>
  <c r="S83" i="11"/>
  <c r="T127" i="11"/>
  <c r="S215" i="11"/>
  <c r="T256" i="11"/>
  <c r="T81" i="11"/>
  <c r="R100" i="11"/>
  <c r="T190" i="11"/>
  <c r="R6" i="11"/>
  <c r="R114" i="11"/>
  <c r="R186" i="11"/>
  <c r="R230" i="11"/>
  <c r="S278" i="11"/>
  <c r="R334" i="11"/>
  <c r="T382" i="11"/>
  <c r="R17" i="11"/>
  <c r="R69" i="11"/>
  <c r="S90" i="11"/>
  <c r="R27" i="11"/>
  <c r="S99" i="11"/>
  <c r="T171" i="11"/>
  <c r="R259" i="11"/>
  <c r="S371" i="11"/>
  <c r="R45" i="11"/>
  <c r="R66" i="11"/>
  <c r="R7" i="11"/>
  <c r="S71" i="11"/>
  <c r="R143" i="11"/>
  <c r="T219" i="11"/>
  <c r="T315" i="11"/>
  <c r="S84" i="11"/>
  <c r="T268" i="11"/>
  <c r="R384" i="11"/>
  <c r="R4" i="11"/>
  <c r="R36" i="11"/>
  <c r="S88" i="11"/>
  <c r="R156" i="11"/>
  <c r="T192" i="11"/>
  <c r="S232" i="11"/>
  <c r="T308" i="11"/>
  <c r="R412" i="11"/>
  <c r="T413" i="11"/>
  <c r="T93" i="11"/>
  <c r="S133" i="11"/>
  <c r="R177" i="11"/>
  <c r="S221" i="11"/>
  <c r="T261" i="11"/>
  <c r="T309" i="11"/>
  <c r="R345" i="11"/>
  <c r="R377" i="11"/>
  <c r="T278" i="11"/>
  <c r="R246" i="11"/>
  <c r="T408" i="11"/>
  <c r="R341" i="11"/>
  <c r="S289" i="11"/>
  <c r="T236" i="11"/>
  <c r="S259" i="11"/>
  <c r="T312" i="11"/>
  <c r="S378" i="11"/>
  <c r="S87" i="11"/>
  <c r="T254" i="11"/>
  <c r="T353" i="11"/>
  <c r="T333" i="11"/>
  <c r="S321" i="11"/>
  <c r="R381" i="11"/>
  <c r="T174" i="11"/>
  <c r="S113" i="11"/>
  <c r="T212" i="11"/>
  <c r="T334" i="11"/>
  <c r="T226" i="11"/>
  <c r="S136" i="11"/>
  <c r="R252" i="11"/>
  <c r="S373" i="11"/>
  <c r="S167" i="11"/>
  <c r="T345" i="11"/>
  <c r="T111" i="11"/>
  <c r="S143" i="11"/>
  <c r="S266" i="11"/>
  <c r="R124" i="11"/>
  <c r="T134" i="11"/>
  <c r="T238" i="11"/>
  <c r="S201" i="11"/>
  <c r="T169" i="11"/>
  <c r="T213" i="11"/>
  <c r="T88" i="11"/>
  <c r="T224" i="11"/>
  <c r="R83" i="11"/>
  <c r="S127" i="11"/>
  <c r="T215" i="11"/>
  <c r="S256" i="11"/>
  <c r="R81" i="11"/>
  <c r="T108" i="11"/>
  <c r="S190" i="11"/>
  <c r="R18" i="11"/>
  <c r="R130" i="11"/>
  <c r="R190" i="11"/>
  <c r="S234" i="11"/>
  <c r="S282" i="11"/>
  <c r="R338" i="11"/>
  <c r="T386" i="11"/>
  <c r="R41" i="11"/>
  <c r="T89" i="11"/>
  <c r="R102" i="11"/>
  <c r="R35" i="11"/>
  <c r="T107" i="11"/>
  <c r="T187" i="11"/>
  <c r="S275" i="11"/>
  <c r="R375" i="11"/>
  <c r="R65" i="11"/>
  <c r="R82" i="11"/>
  <c r="R15" i="11"/>
  <c r="S79" i="11"/>
  <c r="R151" i="11"/>
  <c r="R227" i="11"/>
  <c r="R335" i="11"/>
  <c r="T92" i="11"/>
  <c r="T280" i="11"/>
  <c r="R396" i="11"/>
  <c r="R8" i="11"/>
  <c r="R40" i="11"/>
  <c r="R96" i="11"/>
  <c r="T160" i="11"/>
  <c r="R196" i="11"/>
  <c r="R236" i="11"/>
  <c r="R316" i="11"/>
  <c r="R424" i="11"/>
  <c r="T417" i="11"/>
  <c r="T97" i="11"/>
  <c r="T137" i="11"/>
  <c r="S181" i="11"/>
  <c r="T229" i="11"/>
  <c r="T265" i="11"/>
  <c r="T313" i="11"/>
  <c r="T349" i="11"/>
  <c r="S381" i="11"/>
  <c r="T195" i="11"/>
  <c r="S316" i="11"/>
  <c r="S151" i="11"/>
  <c r="T132" i="11"/>
  <c r="S320" i="11"/>
  <c r="T129" i="11"/>
  <c r="R280" i="11"/>
  <c r="T181" i="11"/>
  <c r="S385" i="11"/>
  <c r="S120" i="11"/>
  <c r="T285" i="11"/>
  <c r="S382" i="11"/>
  <c r="T149" i="11"/>
  <c r="S331" i="11"/>
  <c r="R401" i="11"/>
  <c r="S126" i="11"/>
  <c r="T126" i="11"/>
  <c r="S226" i="11"/>
  <c r="S401" i="11"/>
  <c r="S260" i="11"/>
  <c r="S158" i="11"/>
  <c r="R273" i="11"/>
  <c r="S131" i="11"/>
  <c r="T177" i="11"/>
  <c r="T389" i="11"/>
  <c r="S111" i="11"/>
  <c r="R146" i="11"/>
  <c r="R266" i="11"/>
  <c r="T124" i="11"/>
  <c r="S134" i="11"/>
  <c r="S238" i="11"/>
  <c r="R201" i="11"/>
  <c r="S182" i="11"/>
  <c r="S213" i="11"/>
  <c r="R91" i="11"/>
  <c r="R224" i="11"/>
  <c r="R105" i="11"/>
  <c r="R127" i="11"/>
  <c r="T225" i="11"/>
  <c r="R256" i="11"/>
  <c r="T83" i="11"/>
  <c r="S108" i="11"/>
  <c r="T198" i="11"/>
  <c r="R30" i="11"/>
  <c r="T142" i="11"/>
  <c r="R194" i="11"/>
  <c r="T242" i="11"/>
  <c r="R286" i="11"/>
  <c r="S342" i="11"/>
  <c r="T390" i="11"/>
  <c r="T73" i="11"/>
  <c r="R14" i="11"/>
  <c r="R126" i="11"/>
  <c r="R43" i="11"/>
  <c r="T123" i="11"/>
  <c r="R195" i="11"/>
  <c r="R287" i="11"/>
  <c r="S387" i="11"/>
  <c r="T85" i="11"/>
  <c r="T94" i="11"/>
  <c r="R23" i="11"/>
  <c r="R87" i="11"/>
  <c r="T159" i="11"/>
  <c r="S235" i="11"/>
  <c r="S363" i="11"/>
  <c r="S100" i="11"/>
  <c r="S288" i="11"/>
  <c r="R404" i="11"/>
  <c r="R12" i="11"/>
  <c r="R44" i="11"/>
  <c r="T112" i="11"/>
  <c r="T164" i="11"/>
  <c r="S200" i="11"/>
  <c r="R240" i="11"/>
  <c r="T336" i="11"/>
  <c r="S389" i="11"/>
  <c r="R421" i="11"/>
  <c r="S101" i="11"/>
  <c r="S141" i="11"/>
  <c r="T185" i="11"/>
  <c r="T233" i="11"/>
  <c r="T273" i="11"/>
  <c r="R317" i="11"/>
  <c r="R353" i="11"/>
  <c r="R385" i="11"/>
  <c r="T77" i="11"/>
  <c r="T157" i="11"/>
  <c r="T151" i="11"/>
  <c r="T99" i="11"/>
  <c r="T331" i="11"/>
  <c r="R164" i="11"/>
  <c r="S298" i="11"/>
  <c r="R209" i="11"/>
  <c r="T271" i="11"/>
  <c r="T158" i="11"/>
  <c r="T288" i="11"/>
  <c r="T385" i="11"/>
  <c r="R99" i="11"/>
  <c r="T381" i="11"/>
  <c r="S404" i="11"/>
  <c r="S212" i="11"/>
  <c r="S138" i="11"/>
  <c r="S257" i="11"/>
  <c r="T404" i="11"/>
  <c r="T279" i="11"/>
  <c r="S168" i="11"/>
  <c r="S285" i="11"/>
  <c r="T68" i="11"/>
  <c r="T206" i="11"/>
  <c r="R413" i="11"/>
  <c r="R111" i="11"/>
  <c r="T146" i="11"/>
  <c r="R368" i="11"/>
  <c r="S124" i="11"/>
  <c r="R134" i="11"/>
  <c r="R238" i="11"/>
  <c r="T82" i="11"/>
  <c r="R182" i="11"/>
  <c r="T303" i="11"/>
  <c r="T104" i="11"/>
  <c r="T370" i="11"/>
  <c r="T105" i="11"/>
  <c r="R145" i="11"/>
  <c r="S225" i="11"/>
  <c r="T374" i="11"/>
  <c r="S92" i="11"/>
  <c r="R108" i="11"/>
  <c r="R42" i="11"/>
  <c r="R26" i="11"/>
  <c r="S110" i="11"/>
  <c r="S416" i="11"/>
  <c r="R393" i="11"/>
  <c r="T357" i="11"/>
  <c r="R301" i="11"/>
  <c r="T419" i="11"/>
  <c r="S76" i="11"/>
  <c r="T145" i="11"/>
  <c r="R225" i="11"/>
  <c r="T237" i="11"/>
  <c r="S293" i="11"/>
  <c r="R358" i="11"/>
  <c r="R120" i="11"/>
  <c r="R159" i="11"/>
  <c r="R253" i="11"/>
  <c r="S333" i="11"/>
  <c r="R390" i="11"/>
  <c r="S329" i="11"/>
  <c r="R85" i="11"/>
  <c r="R219" i="11"/>
  <c r="T304" i="11"/>
  <c r="T396" i="11"/>
  <c r="T290" i="11"/>
  <c r="S322" i="11"/>
  <c r="R166" i="11"/>
  <c r="R295" i="11"/>
  <c r="T347" i="11"/>
  <c r="R133" i="11"/>
  <c r="S89" i="11"/>
  <c r="R123" i="11"/>
  <c r="R161" i="11"/>
  <c r="T197" i="11"/>
  <c r="T255" i="11"/>
  <c r="R276" i="11"/>
  <c r="T79" i="11"/>
  <c r="T102" i="11"/>
  <c r="T173" i="11"/>
  <c r="S230" i="11"/>
  <c r="S291" i="11"/>
  <c r="T328" i="11"/>
  <c r="T98" i="11"/>
  <c r="R220" i="11"/>
  <c r="S261" i="11"/>
  <c r="S318" i="11"/>
  <c r="S340" i="11"/>
  <c r="T262" i="11"/>
  <c r="R324" i="11"/>
  <c r="R129" i="11"/>
  <c r="T122" i="11"/>
  <c r="S207" i="11"/>
  <c r="S246" i="11"/>
  <c r="T281" i="11"/>
  <c r="S346" i="11"/>
  <c r="S399" i="11"/>
  <c r="S423" i="11"/>
  <c r="S352" i="11"/>
  <c r="R397" i="11"/>
  <c r="S315" i="11"/>
  <c r="R383" i="11"/>
  <c r="T367" i="11"/>
  <c r="T402" i="11"/>
  <c r="T351" i="11"/>
  <c r="T388" i="11"/>
  <c r="T286" i="11"/>
  <c r="R351" i="11"/>
  <c r="T398" i="11"/>
  <c r="S422" i="11"/>
  <c r="R154" i="11"/>
  <c r="R150" i="11"/>
  <c r="R31" i="11"/>
  <c r="R16" i="11"/>
  <c r="T425" i="11"/>
  <c r="S393" i="11"/>
  <c r="S271" i="11"/>
  <c r="R72" i="11"/>
  <c r="T234" i="11"/>
  <c r="S82" i="11"/>
  <c r="S374" i="11"/>
  <c r="S237" i="11"/>
  <c r="T321" i="11"/>
  <c r="S361" i="11"/>
  <c r="S130" i="11"/>
  <c r="S176" i="11"/>
  <c r="R272" i="11"/>
  <c r="S337" i="11"/>
  <c r="R409" i="11"/>
  <c r="R349" i="11"/>
  <c r="R101" i="11"/>
  <c r="T228" i="11"/>
  <c r="T329" i="11"/>
  <c r="R408" i="11"/>
  <c r="S290" i="11"/>
  <c r="T325" i="11"/>
  <c r="S178" i="11"/>
  <c r="S297" i="11"/>
  <c r="R347" i="11"/>
  <c r="R152" i="11"/>
  <c r="R94" i="11"/>
  <c r="R128" i="11"/>
  <c r="S166" i="11"/>
  <c r="T204" i="11"/>
  <c r="S255" i="11"/>
  <c r="R282" i="11"/>
  <c r="R70" i="11"/>
  <c r="T109" i="11"/>
  <c r="S180" i="11"/>
  <c r="T245" i="11"/>
  <c r="R291" i="11"/>
  <c r="S348" i="11"/>
  <c r="S106" i="11"/>
  <c r="T222" i="11"/>
  <c r="S270" i="11"/>
  <c r="R323" i="11"/>
  <c r="R340" i="11"/>
  <c r="R262" i="11"/>
  <c r="T324" i="11"/>
  <c r="R141" i="11"/>
  <c r="R136" i="11"/>
  <c r="T209" i="11"/>
  <c r="S250" i="11"/>
  <c r="S281" i="11"/>
  <c r="R346" i="11"/>
  <c r="R399" i="11"/>
  <c r="R423" i="11"/>
  <c r="R354" i="11"/>
  <c r="T399" i="11"/>
  <c r="R315" i="11"/>
  <c r="T387" i="11"/>
  <c r="S367" i="11"/>
  <c r="S402" i="11"/>
  <c r="S351" i="11"/>
  <c r="T392" i="11"/>
  <c r="S286" i="11"/>
  <c r="S372" i="11"/>
  <c r="T415" i="11"/>
  <c r="S425" i="11"/>
  <c r="R202" i="11"/>
  <c r="R51" i="11"/>
  <c r="S95" i="11"/>
  <c r="R48" i="11"/>
  <c r="S109" i="11"/>
  <c r="T377" i="11"/>
  <c r="R168" i="11"/>
  <c r="R163" i="11"/>
  <c r="T416" i="11"/>
  <c r="S191" i="11"/>
  <c r="R92" i="11"/>
  <c r="R296" i="11"/>
  <c r="S392" i="11"/>
  <c r="R366" i="11"/>
  <c r="S132" i="11"/>
  <c r="S195" i="11"/>
  <c r="S277" i="11"/>
  <c r="S345" i="11"/>
  <c r="S421" i="11"/>
  <c r="R357" i="11"/>
  <c r="R112" i="11"/>
  <c r="R233" i="11"/>
  <c r="S349" i="11"/>
  <c r="S417" i="11"/>
  <c r="T297" i="11"/>
  <c r="S325" i="11"/>
  <c r="S249" i="11"/>
  <c r="R322" i="11"/>
  <c r="S355" i="11"/>
  <c r="R185" i="11"/>
  <c r="S97" i="11"/>
  <c r="T133" i="11"/>
  <c r="R173" i="11"/>
  <c r="R208" i="11"/>
  <c r="T263" i="11"/>
  <c r="T295" i="11"/>
  <c r="R78" i="11"/>
  <c r="S116" i="11"/>
  <c r="S187" i="11"/>
  <c r="T247" i="11"/>
  <c r="T302" i="11"/>
  <c r="R348" i="11"/>
  <c r="R125" i="11"/>
  <c r="R228" i="11"/>
  <c r="R270" i="11"/>
  <c r="S248" i="11"/>
  <c r="T340" i="11"/>
  <c r="R268" i="11"/>
  <c r="T362" i="11"/>
  <c r="R148" i="11"/>
  <c r="T141" i="11"/>
  <c r="S217" i="11"/>
  <c r="R254" i="11"/>
  <c r="R281" i="11"/>
  <c r="S407" i="11"/>
  <c r="S403" i="11"/>
  <c r="S283" i="11"/>
  <c r="T356" i="11"/>
  <c r="T403" i="11"/>
  <c r="R327" i="11"/>
  <c r="T395" i="11"/>
  <c r="T410" i="11"/>
  <c r="R406" i="11"/>
  <c r="R359" i="11"/>
  <c r="S394" i="11"/>
  <c r="S299" i="11"/>
  <c r="R372" i="11"/>
  <c r="S418" i="11"/>
  <c r="T246" i="11"/>
  <c r="R131" i="11"/>
  <c r="T167" i="11"/>
  <c r="T120" i="11"/>
  <c r="S149" i="11"/>
  <c r="S231" i="11"/>
  <c r="T183" i="11"/>
  <c r="R260" i="11"/>
  <c r="T84" i="11"/>
  <c r="S303" i="11"/>
  <c r="T115" i="11"/>
  <c r="T296" i="11"/>
  <c r="S411" i="11"/>
  <c r="T379" i="11"/>
  <c r="T138" i="11"/>
  <c r="R203" i="11"/>
  <c r="T284" i="11"/>
  <c r="S353" i="11"/>
  <c r="S424" i="11"/>
  <c r="R365" i="11"/>
  <c r="T117" i="11"/>
  <c r="R239" i="11"/>
  <c r="S357" i="11"/>
  <c r="T71" i="11"/>
  <c r="R297" i="11"/>
  <c r="R360" i="11"/>
  <c r="S251" i="11"/>
  <c r="R325" i="11"/>
  <c r="T355" i="11"/>
  <c r="R197" i="11"/>
  <c r="S102" i="11"/>
  <c r="S140" i="11"/>
  <c r="T178" i="11"/>
  <c r="S239" i="11"/>
  <c r="R267" i="11"/>
  <c r="R306" i="11"/>
  <c r="R97" i="11"/>
  <c r="S123" i="11"/>
  <c r="S192" i="11"/>
  <c r="R255" i="11"/>
  <c r="S302" i="11"/>
  <c r="T348" i="11"/>
  <c r="R144" i="11"/>
  <c r="T230" i="11"/>
  <c r="T274" i="11"/>
  <c r="R248" i="11"/>
  <c r="R71" i="11"/>
  <c r="T292" i="11"/>
  <c r="S362" i="11"/>
  <c r="R155" i="11"/>
  <c r="S160" i="11"/>
  <c r="R221" i="11"/>
  <c r="T258" i="11"/>
  <c r="R292" i="11"/>
  <c r="R407" i="11"/>
  <c r="R405" i="11"/>
  <c r="R283" i="11"/>
  <c r="T383" i="11"/>
  <c r="S405" i="11"/>
  <c r="T352" i="11"/>
  <c r="S397" i="11"/>
  <c r="S410" i="11"/>
  <c r="R410" i="11"/>
  <c r="T363" i="11"/>
  <c r="R398" i="11"/>
  <c r="R299" i="11"/>
  <c r="S376" i="11"/>
  <c r="T421" i="11"/>
  <c r="R298" i="11"/>
  <c r="T203" i="11"/>
  <c r="S247" i="11"/>
  <c r="T168" i="11"/>
  <c r="S193" i="11"/>
  <c r="T196" i="11"/>
  <c r="T301" i="11"/>
  <c r="T162" i="11"/>
  <c r="S146" i="11"/>
  <c r="S104" i="11"/>
  <c r="S198" i="11"/>
  <c r="S296" i="11"/>
  <c r="R418" i="11"/>
  <c r="T69" i="11"/>
  <c r="T148" i="11"/>
  <c r="T205" i="11"/>
  <c r="R309" i="11"/>
  <c r="S358" i="11"/>
  <c r="S409" i="11"/>
  <c r="S369" i="11"/>
  <c r="S139" i="11"/>
  <c r="S265" i="11"/>
  <c r="S365" i="11"/>
  <c r="T227" i="11"/>
  <c r="T310" i="11"/>
  <c r="T360" i="11"/>
  <c r="T251" i="11"/>
  <c r="R344" i="11"/>
  <c r="R355" i="11"/>
  <c r="S70" i="11"/>
  <c r="R109" i="11"/>
  <c r="R142" i="11"/>
  <c r="R180" i="11"/>
  <c r="S245" i="11"/>
  <c r="T267" i="11"/>
  <c r="S311" i="11"/>
  <c r="R121" i="11"/>
  <c r="S128" i="11"/>
  <c r="T208" i="11"/>
  <c r="R261" i="11"/>
  <c r="S306" i="11"/>
  <c r="S364" i="11"/>
  <c r="S170" i="11"/>
  <c r="R232" i="11"/>
  <c r="S274" i="11"/>
  <c r="R289" i="11"/>
  <c r="R90" i="11"/>
  <c r="S292" i="11"/>
  <c r="R362" i="11"/>
  <c r="R160" i="11"/>
  <c r="S162" i="11"/>
  <c r="T221" i="11"/>
  <c r="S268" i="11"/>
  <c r="R305" i="11"/>
  <c r="S356" i="11"/>
  <c r="T407" i="11"/>
  <c r="T294" i="11"/>
  <c r="S383" i="11"/>
  <c r="R257" i="11"/>
  <c r="S354" i="11"/>
  <c r="S414" i="11"/>
  <c r="T359" i="11"/>
  <c r="S339" i="11"/>
  <c r="S380" i="11"/>
  <c r="R402" i="11"/>
  <c r="R330" i="11"/>
  <c r="R378" i="11"/>
  <c r="T424" i="11"/>
  <c r="S350" i="11"/>
  <c r="S295" i="11"/>
  <c r="S379" i="11"/>
  <c r="R204" i="11"/>
  <c r="S241" i="11"/>
  <c r="R172" i="11"/>
  <c r="R416" i="11"/>
  <c r="T80" i="11"/>
  <c r="T368" i="11"/>
  <c r="S370" i="11"/>
  <c r="R198" i="11"/>
  <c r="S242" i="11"/>
  <c r="R339" i="11"/>
  <c r="T76" i="11"/>
  <c r="T150" i="11"/>
  <c r="R207" i="11"/>
  <c r="S314" i="11"/>
  <c r="T361" i="11"/>
  <c r="R263" i="11"/>
  <c r="R371" i="11"/>
  <c r="R149" i="11"/>
  <c r="R278" i="11"/>
  <c r="T369" i="11"/>
  <c r="S227" i="11"/>
  <c r="S310" i="11"/>
  <c r="S360" i="11"/>
  <c r="S269" i="11"/>
  <c r="T344" i="11"/>
  <c r="T110" i="11"/>
  <c r="R75" i="11"/>
  <c r="T114" i="11"/>
  <c r="S147" i="11"/>
  <c r="S185" i="11"/>
  <c r="R247" i="11"/>
  <c r="T269" i="11"/>
  <c r="R311" i="11"/>
  <c r="S75" i="11"/>
  <c r="S142" i="11"/>
  <c r="S216" i="11"/>
  <c r="S267" i="11"/>
  <c r="T311" i="11"/>
  <c r="R364" i="11"/>
  <c r="R189" i="11"/>
  <c r="S236" i="11"/>
  <c r="T291" i="11"/>
  <c r="S307" i="11"/>
  <c r="R98" i="11"/>
  <c r="T305" i="11"/>
  <c r="R79" i="11"/>
  <c r="R174" i="11"/>
  <c r="R181" i="11"/>
  <c r="S223" i="11"/>
  <c r="R275" i="11"/>
  <c r="T338" i="11"/>
  <c r="R356" i="11"/>
  <c r="T411" i="11"/>
  <c r="S294" i="11"/>
  <c r="R387" i="11"/>
  <c r="T283" i="11"/>
  <c r="T375" i="11"/>
  <c r="R414" i="11"/>
  <c r="S359" i="11"/>
  <c r="S341" i="11"/>
  <c r="R380" i="11"/>
  <c r="T406" i="11"/>
  <c r="S332" i="11"/>
  <c r="T380" i="11"/>
  <c r="R420" i="11"/>
  <c r="T394" i="11"/>
  <c r="R395" i="11"/>
  <c r="T116" i="11"/>
  <c r="T248" i="11"/>
  <c r="R277" i="11"/>
  <c r="S390" i="11"/>
  <c r="S179" i="11"/>
  <c r="R176" i="11"/>
  <c r="S175" i="11"/>
  <c r="S105" i="11"/>
  <c r="R215" i="11"/>
  <c r="T259" i="11"/>
  <c r="R342" i="11"/>
  <c r="S93" i="11"/>
  <c r="T155" i="11"/>
  <c r="R210" i="11"/>
  <c r="T316" i="11"/>
  <c r="S366" i="11"/>
  <c r="R265" i="11"/>
  <c r="S68" i="11"/>
  <c r="T200" i="11"/>
  <c r="S287" i="11"/>
  <c r="T371" i="11"/>
  <c r="T235" i="11"/>
  <c r="R310" i="11"/>
  <c r="R140" i="11"/>
  <c r="R269" i="11"/>
  <c r="S344" i="11"/>
  <c r="R89" i="11"/>
  <c r="S78" i="11"/>
  <c r="R116" i="11"/>
  <c r="S152" i="11"/>
  <c r="R187" i="11"/>
  <c r="T249" i="11"/>
  <c r="S273" i="11"/>
  <c r="S328" i="11"/>
  <c r="S86" i="11"/>
  <c r="T154" i="11"/>
  <c r="R216" i="11"/>
  <c r="T276" i="11"/>
  <c r="T323" i="11"/>
  <c r="T364" i="11"/>
  <c r="R214" i="11"/>
  <c r="S240" i="11"/>
  <c r="R302" i="11"/>
  <c r="R307" i="11"/>
  <c r="S186" i="11"/>
  <c r="S305" i="11"/>
  <c r="R110" i="11"/>
  <c r="R193" i="11"/>
  <c r="T186" i="11"/>
  <c r="R229" i="11"/>
  <c r="T275" i="11"/>
  <c r="S338" i="11"/>
  <c r="T391" i="11"/>
  <c r="S413" i="11"/>
  <c r="T327" i="11"/>
  <c r="R391" i="11"/>
  <c r="R294" i="11"/>
  <c r="S375" i="11"/>
  <c r="T335" i="11"/>
  <c r="S388" i="11"/>
  <c r="T343" i="11"/>
  <c r="S384" i="11"/>
  <c r="S415" i="11"/>
  <c r="R332" i="11"/>
  <c r="T384" i="11"/>
  <c r="R422" i="11"/>
  <c r="R2" i="11"/>
  <c r="R10" i="11"/>
  <c r="R304" i="11"/>
  <c r="R352" i="11"/>
  <c r="R321" i="11"/>
  <c r="R171" i="11"/>
  <c r="S400" i="11"/>
  <c r="T337" i="11"/>
  <c r="S137" i="11"/>
  <c r="S165" i="11"/>
  <c r="R237" i="11"/>
  <c r="T232" i="11"/>
  <c r="S377" i="11"/>
  <c r="S304" i="11"/>
  <c r="S77" i="11"/>
  <c r="T217" i="11"/>
  <c r="S300" i="11"/>
  <c r="S264" i="11"/>
  <c r="R147" i="11"/>
  <c r="R251" i="11"/>
  <c r="T90" i="11"/>
  <c r="R117" i="11"/>
  <c r="S395" i="11"/>
  <c r="R343" i="11"/>
  <c r="R350" i="11"/>
  <c r="R290" i="11"/>
  <c r="S276" i="11"/>
  <c r="T216" i="11"/>
  <c r="R200" i="11"/>
  <c r="R313" i="11"/>
  <c r="S386" i="11"/>
  <c r="T113" i="11"/>
  <c r="S347" i="11"/>
  <c r="R328" i="11"/>
  <c r="T240" i="11"/>
  <c r="S229" i="11"/>
  <c r="R379" i="11"/>
  <c r="R425" i="11"/>
  <c r="S121" i="11"/>
  <c r="S391" i="11"/>
  <c r="S343" i="11"/>
  <c r="R157" i="11"/>
  <c r="S114" i="11"/>
  <c r="S94" i="11"/>
  <c r="T318" i="11"/>
  <c r="T277" i="11"/>
  <c r="S335" i="11"/>
  <c r="R389" i="11"/>
  <c r="S262" i="11"/>
  <c r="R320" i="11"/>
  <c r="R86" i="11"/>
  <c r="S161" i="11"/>
  <c r="T307" i="11"/>
  <c r="T346" i="11"/>
  <c r="R388" i="11"/>
  <c r="R222" i="11"/>
  <c r="R235" i="11"/>
  <c r="S154" i="11"/>
  <c r="T282" i="11"/>
  <c r="S324" i="11"/>
  <c r="T423" i="11"/>
  <c r="R386" i="11"/>
  <c r="T322" i="11"/>
  <c r="R192" i="11"/>
  <c r="S323" i="11"/>
  <c r="S122" i="11"/>
  <c r="S327" i="11"/>
  <c r="R415" i="11"/>
  <c r="Q403" i="9"/>
  <c r="R2577" i="4"/>
  <c r="R2306" i="4"/>
  <c r="R2068" i="4"/>
  <c r="R1333" i="4"/>
  <c r="R2398" i="4"/>
  <c r="R2241" i="4"/>
  <c r="R1774" i="4"/>
  <c r="R1541" i="4"/>
  <c r="R2674" i="4"/>
  <c r="R2141" i="4"/>
  <c r="R1517" i="4"/>
  <c r="R2813" i="4"/>
  <c r="R2390" i="4"/>
  <c r="R1999" i="4"/>
  <c r="R1784" i="4"/>
  <c r="R3045" i="4"/>
  <c r="R2585" i="4"/>
  <c r="R2149" i="4"/>
  <c r="R1772" i="4"/>
  <c r="R3266" i="4"/>
  <c r="R3369" i="4"/>
  <c r="R3271" i="4"/>
  <c r="R3151" i="4"/>
  <c r="R2824" i="4"/>
  <c r="R2797" i="4"/>
  <c r="R2807" i="4"/>
  <c r="R3160" i="4"/>
  <c r="R3112" i="4"/>
  <c r="R2579" i="4"/>
  <c r="R2309" i="4"/>
  <c r="R2308" i="4"/>
  <c r="R2236" i="4"/>
  <c r="R2143" i="4"/>
  <c r="R2070" i="4"/>
  <c r="R2001" i="4"/>
  <c r="R1937" i="4"/>
  <c r="R1782" i="4"/>
  <c r="R1788" i="4"/>
  <c r="R1779" i="4"/>
  <c r="R1548" i="4"/>
  <c r="R1523" i="4"/>
  <c r="R1522" i="4"/>
  <c r="R1539" i="4"/>
  <c r="R1334" i="4"/>
  <c r="R1322" i="4"/>
  <c r="R1335" i="4"/>
  <c r="R1170" i="4"/>
  <c r="R1172" i="4"/>
  <c r="R1079" i="4"/>
  <c r="R1072" i="4"/>
  <c r="R933" i="4"/>
  <c r="R924" i="4"/>
  <c r="R664" i="4"/>
  <c r="R656" i="4"/>
  <c r="R562" i="4"/>
  <c r="R2151" i="4"/>
  <c r="Q215" i="4"/>
  <c r="Q228" i="4"/>
  <c r="Q237" i="4"/>
  <c r="Q214" i="4"/>
  <c r="Q201" i="4"/>
  <c r="R3115" i="4"/>
  <c r="Q3307" i="4"/>
  <c r="Q2898" i="4"/>
  <c r="S2867" i="4"/>
  <c r="Q2421" i="4"/>
  <c r="S2326" i="4"/>
  <c r="S1956" i="4"/>
  <c r="R1615" i="4"/>
  <c r="R1838" i="4"/>
  <c r="Q1588" i="4"/>
  <c r="S1600" i="4"/>
  <c r="S1370" i="4"/>
  <c r="S1205" i="4"/>
  <c r="Q1360" i="4"/>
  <c r="R3064" i="4"/>
  <c r="R3182" i="4"/>
  <c r="R3190" i="4"/>
  <c r="S3304" i="4"/>
  <c r="R2883" i="4"/>
  <c r="Q2891" i="4"/>
  <c r="S2873" i="4"/>
  <c r="R2688" i="4"/>
  <c r="S2868" i="4"/>
  <c r="S2606" i="4"/>
  <c r="R2418" i="4"/>
  <c r="S2426" i="4"/>
  <c r="S2319" i="4"/>
  <c r="Q2173" i="4"/>
  <c r="S2252" i="4"/>
  <c r="Q2018" i="4"/>
  <c r="Q2089" i="4"/>
  <c r="S1819" i="4"/>
  <c r="Q1831" i="4"/>
  <c r="Q1843" i="4"/>
  <c r="R1589" i="4"/>
  <c r="Q1597" i="4"/>
  <c r="S1609" i="4"/>
  <c r="R1584" i="4"/>
  <c r="Q1362" i="4"/>
  <c r="S1206" i="4"/>
  <c r="S1201" i="4"/>
  <c r="S3181" i="4"/>
  <c r="R2876" i="4"/>
  <c r="Q2601" i="4"/>
  <c r="S2172" i="4"/>
  <c r="Q3065" i="4"/>
  <c r="Q3179" i="4"/>
  <c r="R3191" i="4"/>
  <c r="Q3305" i="4"/>
  <c r="R3378" i="4"/>
  <c r="S2892" i="4"/>
  <c r="Q2874" i="4"/>
  <c r="R2685" i="4"/>
  <c r="Q2869" i="4"/>
  <c r="Q2607" i="4"/>
  <c r="R2415" i="4"/>
  <c r="R2427" i="4"/>
  <c r="Q2320" i="4"/>
  <c r="Q2170" i="4"/>
  <c r="Q2253" i="4"/>
  <c r="S2019" i="4"/>
  <c r="R2086" i="4"/>
  <c r="Q1820" i="4"/>
  <c r="S1832" i="4"/>
  <c r="Q1840" i="4"/>
  <c r="Q467" i="4"/>
  <c r="Q475" i="4"/>
  <c r="Q1606" i="4"/>
  <c r="Q219" i="4"/>
  <c r="Q208" i="4"/>
  <c r="Q205" i="4"/>
  <c r="Q218" i="4"/>
  <c r="Q227" i="4"/>
  <c r="S3189" i="4"/>
  <c r="S3307" i="4"/>
  <c r="S2898" i="4"/>
  <c r="S2605" i="4"/>
  <c r="R2421" i="4"/>
  <c r="Q2326" i="4"/>
  <c r="Q2021" i="4"/>
  <c r="S1615" i="4"/>
  <c r="S1838" i="4"/>
  <c r="R1588" i="4"/>
  <c r="S1604" i="4"/>
  <c r="R1370" i="4"/>
  <c r="R1205" i="4"/>
  <c r="S1204" i="4"/>
  <c r="S3064" i="4"/>
  <c r="S3182" i="4"/>
  <c r="Q3296" i="4"/>
  <c r="R3304" i="4"/>
  <c r="S2883" i="4"/>
  <c r="S2895" i="4"/>
  <c r="R2873" i="4"/>
  <c r="S2688" i="4"/>
  <c r="Q2519" i="4"/>
  <c r="R2606" i="4"/>
  <c r="S2418" i="4"/>
  <c r="Q2511" i="4"/>
  <c r="R2319" i="4"/>
  <c r="S2173" i="4"/>
  <c r="S2256" i="4"/>
  <c r="R2018" i="4"/>
  <c r="S2089" i="4"/>
  <c r="S1823" i="4"/>
  <c r="R1831" i="4"/>
  <c r="S1843" i="4"/>
  <c r="Q1589" i="4"/>
  <c r="R1597" i="4"/>
  <c r="R1609" i="4"/>
  <c r="Q1584" i="4"/>
  <c r="S1362" i="4"/>
  <c r="S1210" i="4"/>
  <c r="R1201" i="4"/>
  <c r="Q3181" i="4"/>
  <c r="Q2876" i="4"/>
  <c r="R2417" i="4"/>
  <c r="R2172" i="4"/>
  <c r="S3065" i="4"/>
  <c r="R3183" i="4"/>
  <c r="Q3191" i="4"/>
  <c r="R3305" i="4"/>
  <c r="R2884" i="4"/>
  <c r="Q2892" i="4"/>
  <c r="R2874" i="4"/>
  <c r="R2689" i="4"/>
  <c r="S2869" i="4"/>
  <c r="S2607" i="4"/>
  <c r="S2419" i="4"/>
  <c r="Q2427" i="4"/>
  <c r="R2320" i="4"/>
  <c r="R2174" i="4"/>
  <c r="S2253" i="4"/>
  <c r="Q2019" i="4"/>
  <c r="R2090" i="4"/>
  <c r="S1820" i="4"/>
  <c r="R1832" i="4"/>
  <c r="R1844" i="4"/>
  <c r="R1590" i="4"/>
  <c r="R1598" i="4"/>
  <c r="S1606" i="4"/>
  <c r="S1585" i="4"/>
  <c r="Q1376" i="4"/>
  <c r="Q1207" i="4"/>
  <c r="Q239" i="4"/>
  <c r="Q3063" i="4"/>
  <c r="S2886" i="4"/>
  <c r="R2872" i="4"/>
  <c r="Q2684" i="4"/>
  <c r="R2176" i="4"/>
  <c r="S2017" i="4"/>
  <c r="S1830" i="4"/>
  <c r="R1592" i="4"/>
  <c r="Q207" i="4"/>
  <c r="Q212" i="4"/>
  <c r="Q209" i="4"/>
  <c r="Q222" i="4"/>
  <c r="Q199" i="4"/>
  <c r="R3189" i="4"/>
  <c r="Q2882" i="4"/>
  <c r="R2898" i="4"/>
  <c r="Q2605" i="4"/>
  <c r="R2514" i="4"/>
  <c r="R2326" i="4"/>
  <c r="R2021" i="4"/>
  <c r="Q1826" i="4"/>
  <c r="Q1838" i="4"/>
  <c r="Q473" i="4"/>
  <c r="R1604" i="4"/>
  <c r="R1374" i="4"/>
  <c r="Q1205" i="4"/>
  <c r="Q1204" i="4"/>
  <c r="R3068" i="4"/>
  <c r="Q3182" i="4"/>
  <c r="S3296" i="4"/>
  <c r="R3308" i="4"/>
  <c r="Q2883" i="4"/>
  <c r="R2895" i="4"/>
  <c r="R2877" i="4"/>
  <c r="Q2688" i="4"/>
  <c r="R2519" i="4"/>
  <c r="R2610" i="4"/>
  <c r="Q2418" i="4"/>
  <c r="R2511" i="4"/>
  <c r="R2323" i="4"/>
  <c r="R2173" i="4"/>
  <c r="Q2256" i="4"/>
  <c r="Q2022" i="4"/>
  <c r="R2089" i="4"/>
  <c r="R1823" i="4"/>
  <c r="Q1835" i="4"/>
  <c r="R1843" i="4"/>
  <c r="Q470" i="4"/>
  <c r="S1601" i="4"/>
  <c r="Q1609" i="4"/>
  <c r="S1371" i="4"/>
  <c r="R1362" i="4"/>
  <c r="R1210" i="4"/>
  <c r="Q1201" i="4"/>
  <c r="S3295" i="4"/>
  <c r="S2876" i="4"/>
  <c r="S2417" i="4"/>
  <c r="R2168" i="4"/>
  <c r="R3065" i="4"/>
  <c r="S3183" i="4"/>
  <c r="Q3297" i="4"/>
  <c r="S3305" i="4"/>
  <c r="S2884" i="4"/>
  <c r="S2896" i="4"/>
  <c r="S2874" i="4"/>
  <c r="S2689" i="4"/>
  <c r="Q2599" i="4"/>
  <c r="R2607" i="4"/>
  <c r="R2419" i="4"/>
  <c r="Q2512" i="4"/>
  <c r="S2320" i="4"/>
  <c r="S2174" i="4"/>
  <c r="S1954" i="4"/>
  <c r="R2019" i="4"/>
  <c r="S2090" i="4"/>
  <c r="S1824" i="4"/>
  <c r="Q1832" i="4"/>
  <c r="S1844" i="4"/>
  <c r="Q1590" i="4"/>
  <c r="Q1598" i="4"/>
  <c r="R1610" i="4"/>
  <c r="R1585" i="4"/>
  <c r="S1363" i="4"/>
  <c r="S1207" i="4"/>
  <c r="S1202" i="4"/>
  <c r="R3063" i="4"/>
  <c r="R2886" i="4"/>
  <c r="R2687" i="4"/>
  <c r="R2684" i="4"/>
  <c r="S2176" i="4"/>
  <c r="Q2088" i="4"/>
  <c r="Q1830" i="4"/>
  <c r="S1608" i="4"/>
  <c r="Q232" i="4"/>
  <c r="Q198" i="4"/>
  <c r="Q213" i="4"/>
  <c r="Q226" i="4"/>
  <c r="R3059" i="4"/>
  <c r="Q3189" i="4"/>
  <c r="S2882" i="4"/>
  <c r="S2880" i="4"/>
  <c r="R2605" i="4"/>
  <c r="Q2514" i="4"/>
  <c r="Q2251" i="4"/>
  <c r="S2021" i="4"/>
  <c r="S1826" i="4"/>
  <c r="R1952" i="4"/>
  <c r="S1596" i="4"/>
  <c r="Q1604" i="4"/>
  <c r="Q1374" i="4"/>
  <c r="S1213" i="4"/>
  <c r="R1204" i="4"/>
  <c r="Q3068" i="4"/>
  <c r="Q3186" i="4"/>
  <c r="R3296" i="4"/>
  <c r="S3308" i="4"/>
  <c r="S2887" i="4"/>
  <c r="Q2895" i="4"/>
  <c r="S2877" i="4"/>
  <c r="S2864" i="4"/>
  <c r="S2519" i="4"/>
  <c r="S2610" i="4"/>
  <c r="Q2422" i="4"/>
  <c r="S2511" i="4"/>
  <c r="S2323" i="4"/>
  <c r="S2177" i="4"/>
  <c r="R2256" i="4"/>
  <c r="S2022" i="4"/>
  <c r="Q1612" i="4"/>
  <c r="Q1823" i="4"/>
  <c r="S1835" i="4"/>
  <c r="S1953" i="4"/>
  <c r="S1593" i="4"/>
  <c r="Q1601" i="4"/>
  <c r="S1379" i="4"/>
  <c r="Q1371" i="4"/>
  <c r="R1366" i="4"/>
  <c r="Q1210" i="4"/>
  <c r="Q229" i="4"/>
  <c r="Q3295" i="4"/>
  <c r="S2863" i="4"/>
  <c r="Q2417" i="4"/>
  <c r="S2168" i="4"/>
  <c r="S3069" i="4"/>
  <c r="Q3183" i="4"/>
  <c r="R3297" i="4"/>
  <c r="S3309" i="4"/>
  <c r="Q2884" i="4"/>
  <c r="Q2896" i="4"/>
  <c r="S2878" i="4"/>
  <c r="Q2689" i="4"/>
  <c r="S2599" i="4"/>
  <c r="S2611" i="4"/>
  <c r="Q2419" i="4"/>
  <c r="R2512" i="4"/>
  <c r="S2324" i="4"/>
  <c r="Q2174" i="4"/>
  <c r="Q1954" i="4"/>
  <c r="R2023" i="4"/>
  <c r="Q2090" i="4"/>
  <c r="Q1824" i="4"/>
  <c r="R1836" i="4"/>
  <c r="Q1844" i="4"/>
  <c r="S1590" i="4"/>
  <c r="S1598" i="4"/>
  <c r="S1610" i="4"/>
  <c r="Q1585" i="4"/>
  <c r="Q1363" i="4"/>
  <c r="Q1211" i="4"/>
  <c r="R1202" i="4"/>
  <c r="R3185" i="4"/>
  <c r="Q2886" i="4"/>
  <c r="S2687" i="4"/>
  <c r="R2425" i="4"/>
  <c r="Q2176" i="4"/>
  <c r="S2088" i="4"/>
  <c r="Q1842" i="4"/>
  <c r="Q1608" i="4"/>
  <c r="Q236" i="4"/>
  <c r="Q202" i="4"/>
  <c r="Q195" i="4"/>
  <c r="Q206" i="4"/>
  <c r="S3059" i="4"/>
  <c r="R3299" i="4"/>
  <c r="R2882" i="4"/>
  <c r="Q2880" i="4"/>
  <c r="R2609" i="4"/>
  <c r="S2514" i="4"/>
  <c r="R2251" i="4"/>
  <c r="R2084" i="4"/>
  <c r="R1826" i="4"/>
  <c r="S1952" i="4"/>
  <c r="Q1596" i="4"/>
  <c r="Q1378" i="4"/>
  <c r="S1374" i="4"/>
  <c r="R1213" i="4"/>
  <c r="R3060" i="4"/>
  <c r="S3068" i="4"/>
  <c r="R3186" i="4"/>
  <c r="R3300" i="4"/>
  <c r="Q3308" i="4"/>
  <c r="R2887" i="4"/>
  <c r="R2899" i="4"/>
  <c r="Q2877" i="4"/>
  <c r="Q2864" i="4"/>
  <c r="R2602" i="4"/>
  <c r="Q2610" i="4"/>
  <c r="R2422" i="4"/>
  <c r="R2515" i="4"/>
  <c r="Q2323" i="4"/>
  <c r="R2177" i="4"/>
  <c r="Q1957" i="4"/>
  <c r="R2022" i="4"/>
  <c r="R1612" i="4"/>
  <c r="Q1827" i="4"/>
  <c r="R1835" i="4"/>
  <c r="R1953" i="4"/>
  <c r="R1593" i="4"/>
  <c r="R1601" i="4"/>
  <c r="Q1379" i="4"/>
  <c r="R1371" i="4"/>
  <c r="Q1366" i="4"/>
  <c r="R1214" i="4"/>
  <c r="Q217" i="4"/>
  <c r="R3295" i="4"/>
  <c r="R2863" i="4"/>
  <c r="S2429" i="4"/>
  <c r="Q2168" i="4"/>
  <c r="R3069" i="4"/>
  <c r="S3187" i="4"/>
  <c r="S3297" i="4"/>
  <c r="Q3309" i="4"/>
  <c r="S2888" i="4"/>
  <c r="R2896" i="4"/>
  <c r="Q2878" i="4"/>
  <c r="Q2865" i="4"/>
  <c r="R2599" i="4"/>
  <c r="R2611" i="4"/>
  <c r="Q2423" i="4"/>
  <c r="S2512" i="4"/>
  <c r="Q2324" i="4"/>
  <c r="S2178" i="4"/>
  <c r="R1954" i="4"/>
  <c r="Q2023" i="4"/>
  <c r="S1613" i="4"/>
  <c r="R1824" i="4"/>
  <c r="S1836" i="4"/>
  <c r="Q463" i="4"/>
  <c r="Q471" i="4"/>
  <c r="R1602" i="4"/>
  <c r="Q1610" i="4"/>
  <c r="S1372" i="4"/>
  <c r="R1363" i="4"/>
  <c r="S1211" i="4"/>
  <c r="Q1202" i="4"/>
  <c r="S3185" i="4"/>
  <c r="S2894" i="4"/>
  <c r="Q2687" i="4"/>
  <c r="S2425" i="4"/>
  <c r="Q216" i="4"/>
  <c r="Q223" i="4"/>
  <c r="Q203" i="4"/>
  <c r="Q210" i="4"/>
  <c r="Q3059" i="4"/>
  <c r="Q3299" i="4"/>
  <c r="Q2890" i="4"/>
  <c r="R2880" i="4"/>
  <c r="S2609" i="4"/>
  <c r="R2322" i="4"/>
  <c r="S2251" i="4"/>
  <c r="Q2084" i="4"/>
  <c r="Q1834" i="4"/>
  <c r="Q1952" i="4"/>
  <c r="R1596" i="4"/>
  <c r="R1378" i="4"/>
  <c r="R1365" i="4"/>
  <c r="Q1213" i="4"/>
  <c r="Q3060" i="4"/>
  <c r="Q3116" i="4"/>
  <c r="S3186" i="4"/>
  <c r="S3300" i="4"/>
  <c r="R3377" i="4"/>
  <c r="Q2887" i="4"/>
  <c r="Q2899" i="4"/>
  <c r="Q2881" i="4"/>
  <c r="R2864" i="4"/>
  <c r="Q2602" i="4"/>
  <c r="Q2327" i="4"/>
  <c r="S2422" i="4"/>
  <c r="Q2515" i="4"/>
  <c r="S2169" i="4"/>
  <c r="Q2177" i="4"/>
  <c r="R1957" i="4"/>
  <c r="S2085" i="4"/>
  <c r="S1612" i="4"/>
  <c r="R1827" i="4"/>
  <c r="S1839" i="4"/>
  <c r="Q1953" i="4"/>
  <c r="Q1593" i="4"/>
  <c r="S1605" i="4"/>
  <c r="R1379" i="4"/>
  <c r="Q1375" i="4"/>
  <c r="S1366" i="4"/>
  <c r="Q1214" i="4"/>
  <c r="Q221" i="4"/>
  <c r="S3376" i="4"/>
  <c r="Q2863" i="4"/>
  <c r="Q2429" i="4"/>
  <c r="S3061" i="4"/>
  <c r="Q3069" i="4"/>
  <c r="R3187" i="4"/>
  <c r="S3301" i="4"/>
  <c r="R3309" i="4"/>
  <c r="Q2888" i="4"/>
  <c r="S2870" i="4"/>
  <c r="R2878" i="4"/>
  <c r="R2865" i="4"/>
  <c r="S2603" i="4"/>
  <c r="Q2611" i="4"/>
  <c r="S2423" i="4"/>
  <c r="S2516" i="4"/>
  <c r="R2324" i="4"/>
  <c r="R2178" i="4"/>
  <c r="R2015" i="4"/>
  <c r="S2023" i="4"/>
  <c r="Q1613" i="4"/>
  <c r="R1828" i="4"/>
  <c r="Q1836" i="4"/>
  <c r="S1586" i="4"/>
  <c r="Q220" i="4"/>
  <c r="Q238" i="4"/>
  <c r="Q230" i="4"/>
  <c r="Q211" i="4"/>
  <c r="S3115" i="4"/>
  <c r="S3299" i="4"/>
  <c r="S2890" i="4"/>
  <c r="R2867" i="4"/>
  <c r="Q2609" i="4"/>
  <c r="Q2322" i="4"/>
  <c r="Q1956" i="4"/>
  <c r="S2084" i="4"/>
  <c r="S1834" i="4"/>
  <c r="Q465" i="4"/>
  <c r="Q1600" i="4"/>
  <c r="S1378" i="4"/>
  <c r="Q1365" i="4"/>
  <c r="S1360" i="4"/>
  <c r="S3060" i="4"/>
  <c r="S3116" i="4"/>
  <c r="S3190" i="4"/>
  <c r="Q3300" i="4"/>
  <c r="Q3377" i="4"/>
  <c r="R2891" i="4"/>
  <c r="S2899" i="4"/>
  <c r="S2881" i="4"/>
  <c r="R2868" i="4"/>
  <c r="S2602" i="4"/>
  <c r="S2327" i="4"/>
  <c r="R2426" i="4"/>
  <c r="S2515" i="4"/>
  <c r="R2169" i="4"/>
  <c r="Q2252" i="4"/>
  <c r="S1957" i="4"/>
  <c r="R2085" i="4"/>
  <c r="Q1819" i="4"/>
  <c r="S1827" i="4"/>
  <c r="R1839" i="4"/>
  <c r="Q466" i="4"/>
  <c r="Q474" i="4"/>
  <c r="Q1605" i="4"/>
  <c r="Q461" i="4"/>
  <c r="S1375" i="4"/>
  <c r="R1206" i="4"/>
  <c r="S1214" i="4"/>
  <c r="Q225" i="4"/>
  <c r="Q3376" i="4"/>
  <c r="R2601" i="4"/>
  <c r="R2429" i="4"/>
  <c r="R3061" i="4"/>
  <c r="R3179" i="4"/>
  <c r="Q3187" i="4"/>
  <c r="Q3301" i="4"/>
  <c r="Q3378" i="4"/>
  <c r="R2888" i="4"/>
  <c r="Q2870" i="4"/>
  <c r="Q2685" i="4"/>
  <c r="S2865" i="4"/>
  <c r="R2603" i="4"/>
  <c r="Q2415" i="4"/>
  <c r="R2423" i="4"/>
  <c r="Q2516" i="4"/>
  <c r="S2170" i="4"/>
  <c r="Q2178" i="4"/>
  <c r="Q2015" i="4"/>
  <c r="S2086" i="4"/>
  <c r="R1613" i="4"/>
  <c r="S1828" i="4"/>
  <c r="S1840" i="4"/>
  <c r="R1586" i="4"/>
  <c r="R1594" i="4"/>
  <c r="S1602" i="4"/>
  <c r="Q1380" i="4"/>
  <c r="Q1372" i="4"/>
  <c r="Q1367" i="4"/>
  <c r="R1215" i="4"/>
  <c r="Q200" i="4"/>
  <c r="S3303" i="4"/>
  <c r="Q2894" i="4"/>
  <c r="Q2518" i="4"/>
  <c r="S2258" i="4"/>
  <c r="S2255" i="4"/>
  <c r="Q1822" i="4"/>
  <c r="Q469" i="4"/>
  <c r="R1583" i="4"/>
  <c r="Q224" i="4"/>
  <c r="S2421" i="4"/>
  <c r="S1365" i="4"/>
  <c r="Q2873" i="4"/>
  <c r="R2252" i="4"/>
  <c r="R1605" i="4"/>
  <c r="Q2172" i="4"/>
  <c r="S2685" i="4"/>
  <c r="S2015" i="4"/>
  <c r="Q1602" i="4"/>
  <c r="S1367" i="4"/>
  <c r="S3063" i="4"/>
  <c r="R2518" i="4"/>
  <c r="Q2017" i="4"/>
  <c r="S1592" i="4"/>
  <c r="S1209" i="4"/>
  <c r="Q3062" i="4"/>
  <c r="Q3180" i="4"/>
  <c r="R3188" i="4"/>
  <c r="R3375" i="4"/>
  <c r="S2871" i="4"/>
  <c r="R2686" i="4"/>
  <c r="S2608" i="4"/>
  <c r="S2428" i="4"/>
  <c r="Q2325" i="4"/>
  <c r="Q1955" i="4"/>
  <c r="S2087" i="4"/>
  <c r="Q1614" i="4"/>
  <c r="Q1829" i="4"/>
  <c r="S1841" i="4"/>
  <c r="S1587" i="4"/>
  <c r="S1595" i="4"/>
  <c r="Q1603" i="4"/>
  <c r="S1369" i="4"/>
  <c r="Q1377" i="4"/>
  <c r="R1208" i="4"/>
  <c r="Q240" i="4"/>
  <c r="Q235" i="4"/>
  <c r="S3306" i="4"/>
  <c r="Q2897" i="4"/>
  <c r="Q2690" i="4"/>
  <c r="S2416" i="4"/>
  <c r="R2321" i="4"/>
  <c r="S2254" i="4"/>
  <c r="R978" i="4"/>
  <c r="Q1094" i="4"/>
  <c r="Q818" i="4"/>
  <c r="Q680" i="4"/>
  <c r="S976" i="4"/>
  <c r="Q1098" i="4"/>
  <c r="R684" i="4"/>
  <c r="S982" i="4"/>
  <c r="Q977" i="4"/>
  <c r="R963" i="4"/>
  <c r="S803" i="4"/>
  <c r="Q689" i="4"/>
  <c r="R981" i="4"/>
  <c r="S815" i="4"/>
  <c r="Q579" i="4"/>
  <c r="R974" i="4"/>
  <c r="S816" i="4"/>
  <c r="Q686" i="4"/>
  <c r="R970" i="4"/>
  <c r="S812" i="4"/>
  <c r="Q808" i="4"/>
  <c r="Q584" i="4"/>
  <c r="R1097" i="4"/>
  <c r="R687" i="4"/>
  <c r="R971" i="4"/>
  <c r="S965" i="4"/>
  <c r="S817" i="4"/>
  <c r="R683" i="4"/>
  <c r="S963" i="4"/>
  <c r="S687" i="4"/>
  <c r="Q589" i="4"/>
  <c r="Q233" i="4"/>
  <c r="S2322" i="4"/>
  <c r="R1360" i="4"/>
  <c r="R2881" i="4"/>
  <c r="S2018" i="4"/>
  <c r="S1584" i="4"/>
  <c r="Q3061" i="4"/>
  <c r="R2869" i="4"/>
  <c r="Q2086" i="4"/>
  <c r="R1606" i="4"/>
  <c r="R1367" i="4"/>
  <c r="Q3185" i="4"/>
  <c r="S2684" i="4"/>
  <c r="R2088" i="4"/>
  <c r="R1608" i="4"/>
  <c r="R1209" i="4"/>
  <c r="R3062" i="4"/>
  <c r="S3180" i="4"/>
  <c r="R3192" i="4"/>
  <c r="Q3375" i="4"/>
  <c r="Q2871" i="4"/>
  <c r="Q2866" i="4"/>
  <c r="Q2608" i="4"/>
  <c r="Q2428" i="4"/>
  <c r="S2171" i="4"/>
  <c r="R1955" i="4"/>
  <c r="Q2087" i="4"/>
  <c r="R1821" i="4"/>
  <c r="S1829" i="4"/>
  <c r="Q1841" i="4"/>
  <c r="R1587" i="4"/>
  <c r="R1595" i="4"/>
  <c r="S1611" i="4"/>
  <c r="R1369" i="4"/>
  <c r="S1364" i="4"/>
  <c r="Q1208" i="4"/>
  <c r="R1199" i="4"/>
  <c r="R3067" i="4"/>
  <c r="Q3306" i="4"/>
  <c r="R2897" i="4"/>
  <c r="S2517" i="4"/>
  <c r="Q2416" i="4"/>
  <c r="S2321" i="4"/>
  <c r="R2083" i="4"/>
  <c r="Q978" i="4"/>
  <c r="S1094" i="4"/>
  <c r="Q806" i="4"/>
  <c r="R680" i="4"/>
  <c r="R976" i="4"/>
  <c r="S966" i="4"/>
  <c r="Q684" i="4"/>
  <c r="R982" i="4"/>
  <c r="S1091" i="4"/>
  <c r="Q963" i="4"/>
  <c r="R803" i="4"/>
  <c r="S681" i="4"/>
  <c r="Q981" i="4"/>
  <c r="R815" i="4"/>
  <c r="Q583" i="4"/>
  <c r="Q974" i="4"/>
  <c r="R816" i="4"/>
  <c r="S580" i="4"/>
  <c r="Q970" i="4"/>
  <c r="R812" i="4"/>
  <c r="R690" i="4"/>
  <c r="R584" i="4"/>
  <c r="Q1097" i="4"/>
  <c r="Q679" i="4"/>
  <c r="Q971" i="4"/>
  <c r="R965" i="4"/>
  <c r="S805" i="4"/>
  <c r="Q683" i="4"/>
  <c r="Q234" i="4"/>
  <c r="R1956" i="4"/>
  <c r="Q3064" i="4"/>
  <c r="Q2868" i="4"/>
  <c r="Q2085" i="4"/>
  <c r="R1375" i="4"/>
  <c r="S3179" i="4"/>
  <c r="Q2603" i="4"/>
  <c r="R1820" i="4"/>
  <c r="S1380" i="4"/>
  <c r="R1207" i="4"/>
  <c r="Q3303" i="4"/>
  <c r="Q2425" i="4"/>
  <c r="R1822" i="4"/>
  <c r="Q460" i="4"/>
  <c r="Q1209" i="4"/>
  <c r="R3066" i="4"/>
  <c r="R3180" i="4"/>
  <c r="S3192" i="4"/>
  <c r="R2885" i="4"/>
  <c r="R2871" i="4"/>
  <c r="R2866" i="4"/>
  <c r="S2683" i="4"/>
  <c r="R2428" i="4"/>
  <c r="Q2171" i="4"/>
  <c r="R2016" i="4"/>
  <c r="R2087" i="4"/>
  <c r="S1821" i="4"/>
  <c r="S1833" i="4"/>
  <c r="R1841" i="4"/>
  <c r="Q468" i="4"/>
  <c r="Q476" i="4"/>
  <c r="R1611" i="4"/>
  <c r="Q1369" i="4"/>
  <c r="R1364" i="4"/>
  <c r="S1212" i="4"/>
  <c r="Q1199" i="4"/>
  <c r="S3067" i="4"/>
  <c r="S3379" i="4"/>
  <c r="S2897" i="4"/>
  <c r="Q2517" i="4"/>
  <c r="R2424" i="4"/>
  <c r="Q2321" i="4"/>
  <c r="S2083" i="4"/>
  <c r="Q972" i="4"/>
  <c r="R1094" i="4"/>
  <c r="S806" i="4"/>
  <c r="R582" i="4"/>
  <c r="Q976" i="4"/>
  <c r="R966" i="4"/>
  <c r="R586" i="4"/>
  <c r="Q982" i="4"/>
  <c r="R1091" i="4"/>
  <c r="R967" i="4"/>
  <c r="Q803" i="4"/>
  <c r="R681" i="4"/>
  <c r="S1095" i="4"/>
  <c r="Q815" i="4"/>
  <c r="S583" i="4"/>
  <c r="S1092" i="4"/>
  <c r="Q816" i="4"/>
  <c r="R580" i="4"/>
  <c r="S1096" i="4"/>
  <c r="Q812" i="4"/>
  <c r="Q690" i="4"/>
  <c r="R975" i="4"/>
  <c r="S1097" i="4"/>
  <c r="S679" i="4"/>
  <c r="S979" i="4"/>
  <c r="Q965" i="4"/>
  <c r="R805" i="4"/>
  <c r="S581" i="4"/>
  <c r="R980" i="4"/>
  <c r="Q590" i="4"/>
  <c r="Q811" i="4"/>
  <c r="S970" i="4"/>
  <c r="Q1093" i="4"/>
  <c r="Q197" i="4"/>
  <c r="Q1615" i="4"/>
  <c r="R3116" i="4"/>
  <c r="Q2606" i="4"/>
  <c r="R1819" i="4"/>
  <c r="Q1206" i="4"/>
  <c r="S3191" i="4"/>
  <c r="S2415" i="4"/>
  <c r="Q1828" i="4"/>
  <c r="R1380" i="4"/>
  <c r="R1211" i="4"/>
  <c r="R3303" i="4"/>
  <c r="Q2258" i="4"/>
  <c r="S1822" i="4"/>
  <c r="Q1583" i="4"/>
  <c r="Q241" i="4"/>
  <c r="Q3066" i="4"/>
  <c r="S3184" i="4"/>
  <c r="Q3192" i="4"/>
  <c r="S2885" i="4"/>
  <c r="S2879" i="4"/>
  <c r="S2866" i="4"/>
  <c r="R2683" i="4"/>
  <c r="S2257" i="4"/>
  <c r="R2171" i="4"/>
  <c r="Q2016" i="4"/>
  <c r="R2167" i="4"/>
  <c r="Q1821" i="4"/>
  <c r="Q1833" i="4"/>
  <c r="R1951" i="4"/>
  <c r="R1591" i="4"/>
  <c r="Q1599" i="4"/>
  <c r="Q1611" i="4"/>
  <c r="R1373" i="4"/>
  <c r="Q1364" i="4"/>
  <c r="Q1212" i="4"/>
  <c r="S1199" i="4"/>
  <c r="Q3067" i="4"/>
  <c r="R3379" i="4"/>
  <c r="R2875" i="4"/>
  <c r="R2517" i="4"/>
  <c r="Q2424" i="4"/>
  <c r="R2175" i="4"/>
  <c r="Q2083" i="4"/>
  <c r="S972" i="4"/>
  <c r="S810" i="4"/>
  <c r="R806" i="4"/>
  <c r="Q582" i="4"/>
  <c r="S984" i="4"/>
  <c r="Q966" i="4"/>
  <c r="Q586" i="4"/>
  <c r="S969" i="4"/>
  <c r="Q1091" i="4"/>
  <c r="Q967" i="4"/>
  <c r="S685" i="4"/>
  <c r="Q681" i="4"/>
  <c r="R1095" i="4"/>
  <c r="S807" i="4"/>
  <c r="R583" i="4"/>
  <c r="R1092" i="4"/>
  <c r="S804" i="4"/>
  <c r="Q580" i="4"/>
  <c r="R1096" i="4"/>
  <c r="S820" i="4"/>
  <c r="S690" i="4"/>
  <c r="Q975" i="4"/>
  <c r="S813" i="4"/>
  <c r="R679" i="4"/>
  <c r="R979" i="4"/>
  <c r="R809" i="4"/>
  <c r="Q805" i="4"/>
  <c r="R581" i="4"/>
  <c r="Q2254" i="4"/>
  <c r="R689" i="4"/>
  <c r="Q1100" i="4"/>
  <c r="R808" i="4"/>
  <c r="S683" i="4"/>
  <c r="Q3115" i="4"/>
  <c r="R1834" i="4"/>
  <c r="Q3190" i="4"/>
  <c r="R2327" i="4"/>
  <c r="S1831" i="4"/>
  <c r="Q242" i="4"/>
  <c r="R3301" i="4"/>
  <c r="S2427" i="4"/>
  <c r="R1840" i="4"/>
  <c r="Q462" i="4"/>
  <c r="Q1215" i="4"/>
  <c r="R2894" i="4"/>
  <c r="R2258" i="4"/>
  <c r="R1830" i="4"/>
  <c r="S1583" i="4"/>
  <c r="Q1200" i="4"/>
  <c r="S3066" i="4"/>
  <c r="R3184" i="4"/>
  <c r="S3302" i="4"/>
  <c r="Q2885" i="4"/>
  <c r="R2879" i="4"/>
  <c r="R2600" i="4"/>
  <c r="Q2683" i="4"/>
  <c r="Q2257" i="4"/>
  <c r="S2179" i="4"/>
  <c r="S2016" i="4"/>
  <c r="S2167" i="4"/>
  <c r="S1825" i="4"/>
  <c r="R1833" i="4"/>
  <c r="S1951" i="4"/>
  <c r="Q1591" i="4"/>
  <c r="S1599" i="4"/>
  <c r="Q459" i="4"/>
  <c r="Q1373" i="4"/>
  <c r="S1368" i="4"/>
  <c r="R1212" i="4"/>
  <c r="Q1203" i="4"/>
  <c r="R3298" i="4"/>
  <c r="Q3379" i="4"/>
  <c r="S2875" i="4"/>
  <c r="S2604" i="4"/>
  <c r="S2424" i="4"/>
  <c r="Q2175" i="4"/>
  <c r="Q1607" i="4"/>
  <c r="R972" i="4"/>
  <c r="R810" i="4"/>
  <c r="S688" i="4"/>
  <c r="S582" i="4"/>
  <c r="R984" i="4"/>
  <c r="Q814" i="4"/>
  <c r="S586" i="4"/>
  <c r="R969" i="4"/>
  <c r="S1099" i="4"/>
  <c r="S967" i="4"/>
  <c r="R685" i="4"/>
  <c r="S973" i="4"/>
  <c r="Q1095" i="4"/>
  <c r="R807" i="4"/>
  <c r="R587" i="4"/>
  <c r="Q1092" i="4"/>
  <c r="R804" i="4"/>
  <c r="S588" i="4"/>
  <c r="Q1096" i="4"/>
  <c r="R820" i="4"/>
  <c r="R682" i="4"/>
  <c r="S975" i="4"/>
  <c r="R813" i="4"/>
  <c r="S585" i="4"/>
  <c r="Q979" i="4"/>
  <c r="Q809" i="4"/>
  <c r="S691" i="4"/>
  <c r="Q581" i="4"/>
  <c r="R2416" i="4"/>
  <c r="R964" i="4"/>
  <c r="R3307" i="4"/>
  <c r="S1588" i="4"/>
  <c r="Q3304" i="4"/>
  <c r="Q2426" i="4"/>
  <c r="Q1839" i="4"/>
  <c r="R3181" i="4"/>
  <c r="S3378" i="4"/>
  <c r="R2516" i="4"/>
  <c r="Q1586" i="4"/>
  <c r="R1372" i="4"/>
  <c r="S1215" i="4"/>
  <c r="S2872" i="4"/>
  <c r="R2255" i="4"/>
  <c r="S1842" i="4"/>
  <c r="S1361" i="4"/>
  <c r="S1200" i="4"/>
  <c r="S3070" i="4"/>
  <c r="Q3184" i="4"/>
  <c r="R3302" i="4"/>
  <c r="R2893" i="4"/>
  <c r="Q2879" i="4"/>
  <c r="Q2600" i="4"/>
  <c r="S2420" i="4"/>
  <c r="R2257" i="4"/>
  <c r="Q2179" i="4"/>
  <c r="S2020" i="4"/>
  <c r="Q2167" i="4"/>
  <c r="Q1825" i="4"/>
  <c r="R1837" i="4"/>
  <c r="Q1951" i="4"/>
  <c r="S1591" i="4"/>
  <c r="R1599" i="4"/>
  <c r="R1381" i="4"/>
  <c r="S1373" i="4"/>
  <c r="R1368" i="4"/>
  <c r="Q1359" i="4"/>
  <c r="S1203" i="4"/>
  <c r="S3298" i="4"/>
  <c r="Q2889" i="4"/>
  <c r="Q2875" i="4"/>
  <c r="Q2604" i="4"/>
  <c r="R2513" i="4"/>
  <c r="S2175" i="4"/>
  <c r="S1607" i="4"/>
  <c r="Q980" i="4"/>
  <c r="Q810" i="4"/>
  <c r="R688" i="4"/>
  <c r="S968" i="4"/>
  <c r="Q984" i="4"/>
  <c r="S814" i="4"/>
  <c r="S590" i="4"/>
  <c r="Q969" i="4"/>
  <c r="R1099" i="4"/>
  <c r="S819" i="4"/>
  <c r="Q685" i="4"/>
  <c r="R973" i="4"/>
  <c r="S811" i="4"/>
  <c r="Q807" i="4"/>
  <c r="Q587" i="4"/>
  <c r="S1100" i="4"/>
  <c r="Q804" i="4"/>
  <c r="R588" i="4"/>
  <c r="Q964" i="4"/>
  <c r="Q820" i="4"/>
  <c r="Q682" i="4"/>
  <c r="R983" i="4"/>
  <c r="Q813" i="4"/>
  <c r="R585" i="4"/>
  <c r="S1093" i="4"/>
  <c r="S809" i="4"/>
  <c r="R691" i="4"/>
  <c r="S589" i="4"/>
  <c r="S978" i="4"/>
  <c r="R977" i="4"/>
  <c r="R579" i="4"/>
  <c r="S983" i="4"/>
  <c r="R2890" i="4"/>
  <c r="R1600" i="4"/>
  <c r="S3377" i="4"/>
  <c r="Q2319" i="4"/>
  <c r="S1589" i="4"/>
  <c r="R3376" i="4"/>
  <c r="R2892" i="4"/>
  <c r="R2170" i="4"/>
  <c r="S1594" i="4"/>
  <c r="S1376" i="4"/>
  <c r="Q196" i="4"/>
  <c r="Q2872" i="4"/>
  <c r="Q2255" i="4"/>
  <c r="R1842" i="4"/>
  <c r="R1361" i="4"/>
  <c r="R1200" i="4"/>
  <c r="Q3070" i="4"/>
  <c r="Q3188" i="4"/>
  <c r="Q3302" i="4"/>
  <c r="S2893" i="4"/>
  <c r="Q2686" i="4"/>
  <c r="S2600" i="4"/>
  <c r="R2420" i="4"/>
  <c r="S2325" i="4"/>
  <c r="R2179" i="4"/>
  <c r="Q2020" i="4"/>
  <c r="S1614" i="4"/>
  <c r="R1825" i="4"/>
  <c r="S1837" i="4"/>
  <c r="Q464" i="4"/>
  <c r="Q472" i="4"/>
  <c r="S1603" i="4"/>
  <c r="Q1381" i="4"/>
  <c r="S1377" i="4"/>
  <c r="Q1368" i="4"/>
  <c r="R1359" i="4"/>
  <c r="R1203" i="4"/>
  <c r="Q3298" i="4"/>
  <c r="R2889" i="4"/>
  <c r="S2690" i="4"/>
  <c r="R2604" i="4"/>
  <c r="Q2513" i="4"/>
  <c r="R2254" i="4"/>
  <c r="R1607" i="4"/>
  <c r="S980" i="4"/>
  <c r="S818" i="4"/>
  <c r="Q688" i="4"/>
  <c r="R968" i="4"/>
  <c r="S1098" i="4"/>
  <c r="R814" i="4"/>
  <c r="R590" i="4"/>
  <c r="S977" i="4"/>
  <c r="Q1099" i="4"/>
  <c r="R819" i="4"/>
  <c r="S689" i="4"/>
  <c r="Q973" i="4"/>
  <c r="R811" i="4"/>
  <c r="S579" i="4"/>
  <c r="S587" i="4"/>
  <c r="R1100" i="4"/>
  <c r="S686" i="4"/>
  <c r="Q588" i="4"/>
  <c r="S964" i="4"/>
  <c r="S808" i="4"/>
  <c r="S682" i="4"/>
  <c r="Q983" i="4"/>
  <c r="Q687" i="4"/>
  <c r="Q585" i="4"/>
  <c r="R1093" i="4"/>
  <c r="R817" i="4"/>
  <c r="Q691" i="4"/>
  <c r="R589" i="4"/>
  <c r="S2513" i="4"/>
  <c r="S684" i="4"/>
  <c r="S981" i="4"/>
  <c r="R686" i="4"/>
  <c r="S971" i="4"/>
  <c r="Q2867" i="4"/>
  <c r="Q1370" i="4"/>
  <c r="S2891" i="4"/>
  <c r="Q2169" i="4"/>
  <c r="S1597" i="4"/>
  <c r="S2601" i="4"/>
  <c r="R2870" i="4"/>
  <c r="R2253" i="4"/>
  <c r="Q1594" i="4"/>
  <c r="R1376" i="4"/>
  <c r="Q204" i="4"/>
  <c r="S2518" i="4"/>
  <c r="R2017" i="4"/>
  <c r="Q1592" i="4"/>
  <c r="Q1361" i="4"/>
  <c r="S3062" i="4"/>
  <c r="R3070" i="4"/>
  <c r="S3188" i="4"/>
  <c r="S3375" i="4"/>
  <c r="Q2893" i="4"/>
  <c r="S2686" i="4"/>
  <c r="R2608" i="4"/>
  <c r="Q2420" i="4"/>
  <c r="R2325" i="4"/>
  <c r="S1955" i="4"/>
  <c r="R2020" i="4"/>
  <c r="R1614" i="4"/>
  <c r="R1829" i="4"/>
  <c r="Q1837" i="4"/>
  <c r="Q1587" i="4"/>
  <c r="Q1595" i="4"/>
  <c r="R1603" i="4"/>
  <c r="S1381" i="4"/>
  <c r="R1377" i="4"/>
  <c r="S1208" i="4"/>
  <c r="S1359" i="4"/>
  <c r="Q231" i="4"/>
  <c r="R3306" i="4"/>
  <c r="S2889" i="4"/>
  <c r="R2690" i="4"/>
  <c r="R818" i="4"/>
  <c r="S680" i="4"/>
  <c r="Q968" i="4"/>
  <c r="R1098" i="4"/>
  <c r="Q819" i="4"/>
  <c r="S974" i="4"/>
  <c r="S584" i="4"/>
  <c r="Q817" i="4"/>
  <c r="R3274" i="4"/>
  <c r="R2811" i="4"/>
  <c r="R2397" i="4"/>
  <c r="R1998" i="4"/>
  <c r="R1525" i="4"/>
  <c r="R3268" i="4"/>
  <c r="R3366" i="4"/>
  <c r="R3269" i="4"/>
  <c r="R3278" i="4"/>
  <c r="R3157" i="4"/>
  <c r="R3111" i="4"/>
  <c r="R3039" i="4"/>
  <c r="R2820" i="4"/>
  <c r="R2822" i="4"/>
  <c r="R2821" i="4"/>
  <c r="R2791" i="4"/>
  <c r="R2803" i="4"/>
  <c r="R2671" i="4"/>
  <c r="R2578" i="4"/>
  <c r="R2496" i="4"/>
  <c r="R2399" i="4"/>
  <c r="R2391" i="4"/>
  <c r="R2307" i="4"/>
  <c r="R2242" i="4"/>
  <c r="R2150" i="4"/>
  <c r="R2142" i="4"/>
  <c r="R2069" i="4"/>
  <c r="R2000" i="4"/>
  <c r="R1943" i="4"/>
  <c r="R1790" i="4"/>
  <c r="R1770" i="4"/>
  <c r="R1786" i="4"/>
  <c r="R1534" i="4"/>
  <c r="R1530" i="4"/>
  <c r="R1542" i="4"/>
  <c r="R1538" i="4"/>
  <c r="R1328" i="4"/>
  <c r="R1321" i="4"/>
  <c r="R1315" i="4"/>
  <c r="R1171" i="4"/>
  <c r="R1180" i="4"/>
  <c r="R1078" i="4"/>
  <c r="R940" i="4"/>
  <c r="R932" i="4"/>
  <c r="R923" i="4"/>
  <c r="R663" i="4"/>
  <c r="R655" i="4"/>
  <c r="R561" i="4"/>
  <c r="R2152" i="4"/>
  <c r="R3367" i="4"/>
  <c r="R2801" i="4"/>
  <c r="R2388" i="4"/>
  <c r="R1940" i="4"/>
  <c r="R1545" i="4"/>
  <c r="R1327" i="4"/>
  <c r="R1319" i="4"/>
  <c r="R1165" i="4"/>
  <c r="R1178" i="4"/>
  <c r="R1076" i="4"/>
  <c r="R938" i="4"/>
  <c r="R930" i="4"/>
  <c r="R921" i="4"/>
  <c r="R661" i="4"/>
  <c r="R653" i="4"/>
  <c r="R559" i="4"/>
  <c r="R2792" i="4"/>
  <c r="R2500" i="4"/>
  <c r="R2067" i="4"/>
  <c r="R1768" i="4"/>
  <c r="R1313" i="4"/>
  <c r="R3267" i="4"/>
  <c r="R3276" i="4"/>
  <c r="R3156" i="4"/>
  <c r="R3158" i="4"/>
  <c r="R3044" i="4"/>
  <c r="R3035" i="4"/>
  <c r="R2810" i="4"/>
  <c r="R2790" i="4"/>
  <c r="R2804" i="4"/>
  <c r="R2800" i="4"/>
  <c r="R2667" i="4"/>
  <c r="R2584" i="4"/>
  <c r="R2575" i="4"/>
  <c r="R2497" i="4"/>
  <c r="R2396" i="4"/>
  <c r="R2387" i="4"/>
  <c r="R2304" i="4"/>
  <c r="R2239" i="4"/>
  <c r="R2148" i="4"/>
  <c r="R2074" i="4"/>
  <c r="R2005" i="4"/>
  <c r="R1997" i="4"/>
  <c r="R1776" i="4"/>
  <c r="R1775" i="4"/>
  <c r="R1789" i="4"/>
  <c r="R1778" i="4"/>
  <c r="R1532" i="4"/>
  <c r="R1544" i="4"/>
  <c r="R1519" i="4"/>
  <c r="R1535" i="4"/>
  <c r="R1326" i="4"/>
  <c r="R1318" i="4"/>
  <c r="R1331" i="4"/>
  <c r="R1168" i="4"/>
  <c r="R1175" i="4"/>
  <c r="R1075" i="4"/>
  <c r="R937" i="4"/>
  <c r="R929" i="4"/>
  <c r="R920" i="4"/>
  <c r="R660" i="4"/>
  <c r="R566" i="4"/>
  <c r="R558" i="4"/>
  <c r="R3163" i="4"/>
  <c r="R2668" i="4"/>
  <c r="R2240" i="4"/>
  <c r="R1781" i="4"/>
  <c r="R3275" i="4"/>
  <c r="R3272" i="4"/>
  <c r="R3155" i="4"/>
  <c r="R3162" i="4"/>
  <c r="R3043" i="4"/>
  <c r="R3036" i="4"/>
  <c r="R2805" i="4"/>
  <c r="R2815" i="4"/>
  <c r="R2798" i="4"/>
  <c r="R2818" i="4"/>
  <c r="R2670" i="4"/>
  <c r="R2583" i="4"/>
  <c r="R2574" i="4"/>
  <c r="R2499" i="4"/>
  <c r="R2395" i="4"/>
  <c r="R2386" i="4"/>
  <c r="R2303" i="4"/>
  <c r="R2238" i="4"/>
  <c r="R2147" i="4"/>
  <c r="R2073" i="4"/>
  <c r="R2004" i="4"/>
  <c r="R1941" i="4"/>
  <c r="R1777" i="4"/>
  <c r="R1783" i="4"/>
  <c r="R1791" i="4"/>
  <c r="R1767" i="4"/>
  <c r="R1524" i="4"/>
  <c r="R1529" i="4"/>
  <c r="R1540" i="4"/>
  <c r="R1526" i="4"/>
  <c r="R1325" i="4"/>
  <c r="R1317" i="4"/>
  <c r="R1330" i="4"/>
  <c r="R1173" i="4"/>
  <c r="R1166" i="4"/>
  <c r="R1074" i="4"/>
  <c r="R936" i="4"/>
  <c r="R928" i="4"/>
  <c r="R919" i="4"/>
  <c r="R659" i="4"/>
  <c r="R565" i="4"/>
  <c r="R557" i="4"/>
  <c r="R3159" i="4"/>
  <c r="R2819" i="4"/>
  <c r="R2305" i="4"/>
  <c r="R1536" i="4"/>
  <c r="R3154" i="4"/>
  <c r="R3042" i="4"/>
  <c r="R2825" i="4"/>
  <c r="R2799" i="4"/>
  <c r="R2806" i="4"/>
  <c r="R2793" i="4"/>
  <c r="R2809" i="4"/>
  <c r="R2672" i="4"/>
  <c r="R2581" i="4"/>
  <c r="R2573" i="4"/>
  <c r="R2493" i="4"/>
  <c r="R2394" i="4"/>
  <c r="R2385" i="4"/>
  <c r="R2302" i="4"/>
  <c r="R2237" i="4"/>
  <c r="R2146" i="4"/>
  <c r="R2072" i="4"/>
  <c r="R2003" i="4"/>
  <c r="R1939" i="4"/>
  <c r="R1787" i="4"/>
  <c r="R1771" i="4"/>
  <c r="R1792" i="4"/>
  <c r="R1549" i="4"/>
  <c r="R1531" i="4"/>
  <c r="R1543" i="4"/>
  <c r="R1518" i="4"/>
  <c r="R1533" i="4"/>
  <c r="R1324" i="4"/>
  <c r="R1316" i="4"/>
  <c r="R1177" i="4"/>
  <c r="R1179" i="4"/>
  <c r="R1181" i="4"/>
  <c r="R1073" i="4"/>
  <c r="R935" i="4"/>
  <c r="R927" i="4"/>
  <c r="R925" i="4"/>
  <c r="R658" i="4"/>
  <c r="R564" i="4"/>
  <c r="R556" i="4"/>
  <c r="R3037" i="4"/>
  <c r="R2576" i="4"/>
  <c r="R2145" i="4"/>
  <c r="R1521" i="4"/>
  <c r="R3152" i="4"/>
  <c r="R3270" i="4"/>
  <c r="R3153" i="4"/>
  <c r="R3041" i="4"/>
  <c r="R2802" i="4"/>
  <c r="R2816" i="4"/>
  <c r="R2669" i="4"/>
  <c r="R2580" i="4"/>
  <c r="R2582" i="4"/>
  <c r="R2494" i="4"/>
  <c r="R2393" i="4"/>
  <c r="R2389" i="4"/>
  <c r="R2301" i="4"/>
  <c r="R2235" i="4"/>
  <c r="R2144" i="4"/>
  <c r="R2071" i="4"/>
  <c r="R2002" i="4"/>
  <c r="R1938" i="4"/>
  <c r="R1773" i="4"/>
  <c r="R1785" i="4"/>
  <c r="R1780" i="4"/>
  <c r="R1520" i="4"/>
  <c r="R1547" i="4"/>
  <c r="R1528" i="4"/>
  <c r="R1527" i="4"/>
  <c r="R1329" i="4"/>
  <c r="R1323" i="4"/>
  <c r="R1332" i="4"/>
  <c r="R1169" i="4"/>
  <c r="R1167" i="4"/>
  <c r="R1080" i="4"/>
  <c r="R1071" i="4"/>
  <c r="R934" i="4"/>
  <c r="R926" i="4"/>
  <c r="R665" i="4"/>
  <c r="R657" i="4"/>
  <c r="R563" i="4"/>
  <c r="R555" i="4"/>
  <c r="R778" i="4"/>
  <c r="R770" i="4"/>
  <c r="R777" i="4"/>
  <c r="R769" i="4"/>
  <c r="R154" i="4"/>
  <c r="R151" i="4"/>
  <c r="R448" i="4"/>
  <c r="R669" i="4"/>
  <c r="R949" i="4"/>
  <c r="R1190" i="4"/>
  <c r="R1550" i="4"/>
  <c r="R171" i="4"/>
  <c r="R1800" i="4"/>
  <c r="R2154" i="4"/>
  <c r="R2407" i="4"/>
  <c r="R2682" i="4"/>
  <c r="R2852" i="4"/>
  <c r="R3166" i="4"/>
  <c r="R152" i="4"/>
  <c r="R147" i="4"/>
  <c r="R445" i="4"/>
  <c r="R786" i="4"/>
  <c r="R954" i="4"/>
  <c r="R1187" i="4"/>
  <c r="R1554" i="4"/>
  <c r="R1796" i="4"/>
  <c r="R2007" i="4"/>
  <c r="R2310" i="4"/>
  <c r="R2595" i="4"/>
  <c r="R2837" i="4"/>
  <c r="R3047" i="4"/>
  <c r="R3280" i="4"/>
  <c r="R186" i="4"/>
  <c r="R578" i="4"/>
  <c r="R942" i="4"/>
  <c r="R1195" i="4"/>
  <c r="R1350" i="4"/>
  <c r="R175" i="4"/>
  <c r="R1795" i="4"/>
  <c r="R2079" i="4"/>
  <c r="R2315" i="4"/>
  <c r="R2590" i="4"/>
  <c r="R2842" i="4"/>
  <c r="R3055" i="4"/>
  <c r="R3374" i="4"/>
  <c r="R188" i="4"/>
  <c r="R668" i="4"/>
  <c r="R943" i="4"/>
  <c r="R1193" i="4"/>
  <c r="R1356" i="4"/>
  <c r="R194" i="4"/>
  <c r="R1814" i="4"/>
  <c r="R2164" i="4"/>
  <c r="R2401" i="4"/>
  <c r="R2598" i="4"/>
  <c r="R2847" i="4"/>
  <c r="R3167" i="4"/>
  <c r="R3370" i="4"/>
  <c r="R3288" i="4"/>
  <c r="R166" i="4"/>
  <c r="R155" i="4"/>
  <c r="R441" i="4"/>
  <c r="R678" i="4"/>
  <c r="R953" i="4"/>
  <c r="R1188" i="4"/>
  <c r="R1557" i="4"/>
  <c r="R163" i="4"/>
  <c r="R1949" i="4"/>
  <c r="R2162" i="4"/>
  <c r="R2411" i="4"/>
  <c r="R2675" i="4"/>
  <c r="R2856" i="4"/>
  <c r="R3168" i="4"/>
  <c r="R157" i="4"/>
  <c r="R158" i="4"/>
  <c r="R453" i="4"/>
  <c r="R788" i="4"/>
  <c r="R958" i="4"/>
  <c r="R1353" i="4"/>
  <c r="R1559" i="4"/>
  <c r="R1812" i="4"/>
  <c r="R2012" i="4"/>
  <c r="R2314" i="4"/>
  <c r="R2589" i="4"/>
  <c r="R2841" i="4"/>
  <c r="R3054" i="4"/>
  <c r="R3294" i="4"/>
  <c r="R455" i="4"/>
  <c r="R677" i="4"/>
  <c r="R946" i="4"/>
  <c r="R1184" i="4"/>
  <c r="R1352" i="4"/>
  <c r="R1567" i="4"/>
  <c r="R1809" i="4"/>
  <c r="R2163" i="4"/>
  <c r="R2400" i="4"/>
  <c r="R2594" i="4"/>
  <c r="R2846" i="4"/>
  <c r="R3169" i="4"/>
  <c r="R169" i="4"/>
  <c r="R456" i="4"/>
  <c r="R667" i="4"/>
  <c r="R948" i="4"/>
  <c r="R1196" i="4"/>
  <c r="R1561" i="4"/>
  <c r="R173" i="4"/>
  <c r="R1813" i="4"/>
  <c r="R2157" i="4"/>
  <c r="R2406" i="4"/>
  <c r="R2678" i="4"/>
  <c r="R2851" i="4"/>
  <c r="R3176" i="4"/>
  <c r="R2250" i="4"/>
  <c r="R177" i="4"/>
  <c r="R168" i="4"/>
  <c r="R446" i="4"/>
  <c r="R787" i="4"/>
  <c r="R957" i="4"/>
  <c r="R1349" i="4"/>
  <c r="R1552" i="4"/>
  <c r="R189" i="4"/>
  <c r="R1948" i="4"/>
  <c r="R2244" i="4"/>
  <c r="R2509" i="4"/>
  <c r="R2828" i="4"/>
  <c r="R2860" i="4"/>
  <c r="R3283" i="4"/>
  <c r="R184" i="4"/>
  <c r="R178" i="4"/>
  <c r="R569" i="4"/>
  <c r="R792" i="4"/>
  <c r="R1089" i="4"/>
  <c r="R1338" i="4"/>
  <c r="R1566" i="4"/>
  <c r="R1815" i="4"/>
  <c r="R2078" i="4"/>
  <c r="R2404" i="4"/>
  <c r="R2593" i="4"/>
  <c r="R2845" i="4"/>
  <c r="R3174" i="4"/>
  <c r="R192" i="4"/>
  <c r="R450" i="4"/>
  <c r="R673" i="4"/>
  <c r="R951" i="4"/>
  <c r="R1182" i="4"/>
  <c r="R1558" i="4"/>
  <c r="R1570" i="4"/>
  <c r="R1799" i="4"/>
  <c r="R2158" i="4"/>
  <c r="R2405" i="4"/>
  <c r="R2680" i="4"/>
  <c r="R2850" i="4"/>
  <c r="R3175" i="4"/>
  <c r="R160" i="4"/>
  <c r="R442" i="4"/>
  <c r="R675" i="4"/>
  <c r="R952" i="4"/>
  <c r="R1191" i="4"/>
  <c r="R1551" i="4"/>
  <c r="R183" i="4"/>
  <c r="R1947" i="4"/>
  <c r="R2166" i="4"/>
  <c r="R2410" i="4"/>
  <c r="R2677" i="4"/>
  <c r="R2855" i="4"/>
  <c r="R3178" i="4"/>
  <c r="R2010" i="4"/>
  <c r="R191" i="4"/>
  <c r="R164" i="4"/>
  <c r="R568" i="4"/>
  <c r="R791" i="4"/>
  <c r="R962" i="4"/>
  <c r="R1337" i="4"/>
  <c r="R1569" i="4"/>
  <c r="R1572" i="4"/>
  <c r="R2006" i="4"/>
  <c r="R2247" i="4"/>
  <c r="R2510" i="4"/>
  <c r="R2832" i="4"/>
  <c r="R3051" i="4"/>
  <c r="R3292" i="4"/>
  <c r="R1564" i="4"/>
  <c r="R180" i="4"/>
  <c r="R573" i="4"/>
  <c r="R796" i="4"/>
  <c r="R1086" i="4"/>
  <c r="R1340" i="4"/>
  <c r="R1565" i="4"/>
  <c r="R1797" i="4"/>
  <c r="R2082" i="4"/>
  <c r="R2403" i="4"/>
  <c r="R2597" i="4"/>
  <c r="R2849" i="4"/>
  <c r="R3177" i="4"/>
  <c r="R148" i="4"/>
  <c r="R447" i="4"/>
  <c r="R801" i="4"/>
  <c r="R955" i="4"/>
  <c r="R1186" i="4"/>
  <c r="R1553" i="4"/>
  <c r="R1575" i="4"/>
  <c r="R1950" i="4"/>
  <c r="R2160" i="4"/>
  <c r="R2409" i="4"/>
  <c r="R2679" i="4"/>
  <c r="R2854" i="4"/>
  <c r="R3171" i="4"/>
  <c r="R193" i="4"/>
  <c r="R443" i="4"/>
  <c r="R785" i="4"/>
  <c r="R956" i="4"/>
  <c r="R1194" i="4"/>
  <c r="R1562" i="4"/>
  <c r="R1563" i="4"/>
  <c r="R1946" i="4"/>
  <c r="R2155" i="4"/>
  <c r="R2414" i="4"/>
  <c r="R2827" i="4"/>
  <c r="R2859" i="4"/>
  <c r="R3286" i="4"/>
  <c r="R2508" i="4"/>
  <c r="R1578" i="4"/>
  <c r="R162" i="4"/>
  <c r="R572" i="4"/>
  <c r="R795" i="4"/>
  <c r="R1081" i="4"/>
  <c r="R1339" i="4"/>
  <c r="R149" i="4"/>
  <c r="R1579" i="4"/>
  <c r="R2011" i="4"/>
  <c r="R2317" i="4"/>
  <c r="R2507" i="4"/>
  <c r="R2836" i="4"/>
  <c r="R3048" i="4"/>
  <c r="R3284" i="4"/>
  <c r="R1573" i="4"/>
  <c r="R185" i="4"/>
  <c r="R577" i="4"/>
  <c r="R799" i="4"/>
  <c r="R1090" i="4"/>
  <c r="R1344" i="4"/>
  <c r="R1577" i="4"/>
  <c r="R1816" i="4"/>
  <c r="R2156" i="4"/>
  <c r="R2408" i="4"/>
  <c r="R2681" i="4"/>
  <c r="R2853" i="4"/>
  <c r="R3172" i="4"/>
  <c r="R170" i="4"/>
  <c r="R444" i="4"/>
  <c r="R789" i="4"/>
  <c r="R959" i="4"/>
  <c r="R1354" i="4"/>
  <c r="R1556" i="4"/>
  <c r="R1581" i="4"/>
  <c r="R1945" i="4"/>
  <c r="R2161" i="4"/>
  <c r="R2413" i="4"/>
  <c r="R2826" i="4"/>
  <c r="R2858" i="4"/>
  <c r="R3173" i="4"/>
  <c r="R167" i="4"/>
  <c r="R451" i="4"/>
  <c r="R790" i="4"/>
  <c r="R961" i="4"/>
  <c r="R1336" i="4"/>
  <c r="R1555" i="4"/>
  <c r="R1571" i="4"/>
  <c r="R2013" i="4"/>
  <c r="R2246" i="4"/>
  <c r="R2503" i="4"/>
  <c r="R2831" i="4"/>
  <c r="R3057" i="4"/>
  <c r="R3293" i="4"/>
  <c r="R161" i="4"/>
  <c r="R1355" i="4"/>
  <c r="R3056" i="4"/>
  <c r="R1576" i="4"/>
  <c r="R179" i="4"/>
  <c r="R576" i="4"/>
  <c r="R802" i="4"/>
  <c r="R1085" i="4"/>
  <c r="R1343" i="4"/>
  <c r="R187" i="4"/>
  <c r="R1806" i="4"/>
  <c r="R2077" i="4"/>
  <c r="R2313" i="4"/>
  <c r="R2588" i="4"/>
  <c r="R2840" i="4"/>
  <c r="R3053" i="4"/>
  <c r="R3282" i="4"/>
  <c r="R1810" i="4"/>
  <c r="R454" i="4"/>
  <c r="R672" i="4"/>
  <c r="R941" i="4"/>
  <c r="R1192" i="4"/>
  <c r="R1348" i="4"/>
  <c r="R1574" i="4"/>
  <c r="R1802" i="4"/>
  <c r="R2159" i="4"/>
  <c r="R2412" i="4"/>
  <c r="R2676" i="4"/>
  <c r="R2857" i="4"/>
  <c r="R3170" i="4"/>
  <c r="R165" i="4"/>
  <c r="R452" i="4"/>
  <c r="R793" i="4"/>
  <c r="R1087" i="4"/>
  <c r="R1358" i="4"/>
  <c r="R1568" i="4"/>
  <c r="R1807" i="4"/>
  <c r="R2008" i="4"/>
  <c r="R2245" i="4"/>
  <c r="R2504" i="4"/>
  <c r="R2830" i="4"/>
  <c r="R2862" i="4"/>
  <c r="R3287" i="4"/>
  <c r="R567" i="4"/>
  <c r="R794" i="4"/>
  <c r="R1083" i="4"/>
  <c r="R2835" i="4"/>
  <c r="R1808" i="4"/>
  <c r="R190" i="4"/>
  <c r="R670" i="4"/>
  <c r="R947" i="4"/>
  <c r="R1198" i="4"/>
  <c r="R1347" i="4"/>
  <c r="R666" i="4"/>
  <c r="R1817" i="4"/>
  <c r="R2081" i="4"/>
  <c r="R2318" i="4"/>
  <c r="R2592" i="4"/>
  <c r="R2844" i="4"/>
  <c r="R3113" i="4"/>
  <c r="R3373" i="4"/>
  <c r="R1798" i="4"/>
  <c r="R458" i="4"/>
  <c r="R676" i="4"/>
  <c r="R945" i="4"/>
  <c r="R1189" i="4"/>
  <c r="R1357" i="4"/>
  <c r="R1580" i="4"/>
  <c r="R1944" i="4"/>
  <c r="R2243" i="4"/>
  <c r="R2505" i="4"/>
  <c r="R2829" i="4"/>
  <c r="R2861" i="4"/>
  <c r="R3281" i="4"/>
  <c r="R174" i="4"/>
  <c r="R570" i="4"/>
  <c r="R797" i="4"/>
  <c r="R1082" i="4"/>
  <c r="R1341" i="4"/>
  <c r="R3372" i="4"/>
  <c r="R1793" i="4"/>
  <c r="R2009" i="4"/>
  <c r="R2249" i="4"/>
  <c r="R2502" i="4"/>
  <c r="R2834" i="4"/>
  <c r="R3058" i="4"/>
  <c r="R3291" i="4"/>
  <c r="R176" i="4"/>
  <c r="R571" i="4"/>
  <c r="R798" i="4"/>
  <c r="R1088" i="4"/>
  <c r="R1342" i="4"/>
  <c r="R156" i="4"/>
  <c r="R1804" i="4"/>
  <c r="R2076" i="4"/>
  <c r="R2312" i="4"/>
  <c r="R2587" i="4"/>
  <c r="R2839" i="4"/>
  <c r="R3052" i="4"/>
  <c r="R3290" i="4"/>
  <c r="R1801" i="4"/>
  <c r="R457" i="4"/>
  <c r="R674" i="4"/>
  <c r="R944" i="4"/>
  <c r="R1197" i="4"/>
  <c r="R1351" i="4"/>
  <c r="R150" i="4"/>
  <c r="R1811" i="4"/>
  <c r="R2165" i="4"/>
  <c r="R2402" i="4"/>
  <c r="R2596" i="4"/>
  <c r="R2848" i="4"/>
  <c r="R3165" i="4"/>
  <c r="R172" i="4"/>
  <c r="R1803" i="4"/>
  <c r="R449" i="4"/>
  <c r="R671" i="4"/>
  <c r="R950" i="4"/>
  <c r="R1185" i="4"/>
  <c r="R1560" i="4"/>
  <c r="R1794" i="4"/>
  <c r="R2014" i="4"/>
  <c r="R2248" i="4"/>
  <c r="R2506" i="4"/>
  <c r="R2833" i="4"/>
  <c r="R3050" i="4"/>
  <c r="R3289" i="4"/>
  <c r="R181" i="4"/>
  <c r="R574" i="4"/>
  <c r="R800" i="4"/>
  <c r="R1084" i="4"/>
  <c r="R1345" i="4"/>
  <c r="R159" i="4"/>
  <c r="R1805" i="4"/>
  <c r="R2075" i="4"/>
  <c r="R2311" i="4"/>
  <c r="R2586" i="4"/>
  <c r="R2838" i="4"/>
  <c r="R3049" i="4"/>
  <c r="R3285" i="4"/>
  <c r="R182" i="4"/>
  <c r="R575" i="4"/>
  <c r="R960" i="4"/>
  <c r="R1183" i="4"/>
  <c r="R1346" i="4"/>
  <c r="R153" i="4"/>
  <c r="R1818" i="4"/>
  <c r="R2080" i="4"/>
  <c r="R2316" i="4"/>
  <c r="R2591" i="4"/>
  <c r="R2843" i="4"/>
  <c r="R3114" i="4"/>
  <c r="R3371" i="4"/>
  <c r="R1582" i="4"/>
  <c r="T569" i="4"/>
  <c r="T677" i="4"/>
  <c r="T793" i="4"/>
  <c r="T946" i="4"/>
  <c r="T1087" i="4"/>
  <c r="T1184" i="4"/>
  <c r="T1358" i="4"/>
  <c r="T1352" i="4"/>
  <c r="T1795" i="4"/>
  <c r="S2008" i="4"/>
  <c r="S2163" i="4"/>
  <c r="T2246" i="4"/>
  <c r="T2401" i="4"/>
  <c r="T2503" i="4"/>
  <c r="S1950" i="4"/>
  <c r="T666" i="4"/>
  <c r="T790" i="4"/>
  <c r="T943" i="4"/>
  <c r="T961" i="4"/>
  <c r="T1193" i="4"/>
  <c r="T1336" i="4"/>
  <c r="T1356" i="4"/>
  <c r="T1814" i="4"/>
  <c r="T1946" i="4"/>
  <c r="T2080" i="4"/>
  <c r="T2244" i="4"/>
  <c r="T2318" i="4"/>
  <c r="T567" i="4"/>
  <c r="T674" i="4"/>
  <c r="T791" i="4"/>
  <c r="T944" i="4"/>
  <c r="T962" i="4"/>
  <c r="T1197" i="4"/>
  <c r="T1337" i="4"/>
  <c r="T1351" i="4"/>
  <c r="T1817" i="4"/>
  <c r="T1949" i="4"/>
  <c r="T2077" i="4"/>
  <c r="T2159" i="4"/>
  <c r="T2314" i="4"/>
  <c r="T2412" i="4"/>
  <c r="T568" i="4"/>
  <c r="T676" i="4"/>
  <c r="T792" i="4"/>
  <c r="S945" i="4"/>
  <c r="T1089" i="4"/>
  <c r="T1189" i="4"/>
  <c r="T1338" i="4"/>
  <c r="T1357" i="4"/>
  <c r="T1815" i="4"/>
  <c r="T1944" i="4"/>
  <c r="T2078" i="4"/>
  <c r="T2161" i="4"/>
  <c r="T2315" i="4"/>
  <c r="T2413" i="4"/>
  <c r="S569" i="4"/>
  <c r="S677" i="4"/>
  <c r="S793" i="4"/>
  <c r="S946" i="4"/>
  <c r="S1087" i="4"/>
  <c r="S1184" i="4"/>
  <c r="S1358" i="4"/>
  <c r="S1352" i="4"/>
  <c r="S1795" i="4"/>
  <c r="T2008" i="4"/>
  <c r="T2163" i="4"/>
  <c r="S2246" i="4"/>
  <c r="S2401" i="4"/>
  <c r="S2503" i="4"/>
  <c r="T1950" i="4"/>
  <c r="S666" i="4"/>
  <c r="S790" i="4"/>
  <c r="S943" i="4"/>
  <c r="S961" i="4"/>
  <c r="S1193" i="4"/>
  <c r="S1336" i="4"/>
  <c r="S1356" i="4"/>
  <c r="S1814" i="4"/>
  <c r="S1946" i="4"/>
  <c r="S2080" i="4"/>
  <c r="S2244" i="4"/>
  <c r="S2318" i="4"/>
  <c r="S567" i="4"/>
  <c r="S674" i="4"/>
  <c r="S791" i="4"/>
  <c r="S944" i="4"/>
  <c r="S962" i="4"/>
  <c r="S1197" i="4"/>
  <c r="S1337" i="4"/>
  <c r="S1351" i="4"/>
  <c r="S1817" i="4"/>
  <c r="S1949" i="4"/>
  <c r="S2077" i="4"/>
  <c r="S2159" i="4"/>
  <c r="S2314" i="4"/>
  <c r="S2412" i="4"/>
  <c r="S568" i="4"/>
  <c r="S676" i="4"/>
  <c r="S792" i="4"/>
  <c r="T945" i="4"/>
  <c r="S1089" i="4"/>
  <c r="S1189" i="4"/>
  <c r="S1338" i="4"/>
  <c r="S1357" i="4"/>
  <c r="S1815" i="4"/>
  <c r="S1944" i="4"/>
  <c r="S2078" i="4"/>
  <c r="S2161" i="4"/>
  <c r="S2315" i="4"/>
  <c r="S2413" i="4"/>
  <c r="S573" i="4"/>
  <c r="T673" i="4"/>
  <c r="T797" i="4"/>
  <c r="T951" i="4"/>
  <c r="T1082" i="4"/>
  <c r="T1182" i="4"/>
  <c r="T1341" i="4"/>
  <c r="S1807" i="4"/>
  <c r="S1809" i="4"/>
  <c r="T2009" i="4"/>
  <c r="T2157" i="4"/>
  <c r="T2250" i="4"/>
  <c r="T2406" i="4"/>
  <c r="S570" i="4"/>
  <c r="T667" i="4"/>
  <c r="T794" i="4"/>
  <c r="T948" i="4"/>
  <c r="T1083" i="4"/>
  <c r="T1196" i="4"/>
  <c r="T1355" i="4"/>
  <c r="S1808" i="4"/>
  <c r="S1801" i="4"/>
  <c r="S2013" i="4"/>
  <c r="T2247" i="4"/>
  <c r="T2402" i="4"/>
  <c r="T571" i="4"/>
  <c r="S669" i="4"/>
  <c r="S795" i="4"/>
  <c r="S949" i="4"/>
  <c r="S1081" i="4"/>
  <c r="S1190" i="4"/>
  <c r="S1339" i="4"/>
  <c r="T1810" i="4"/>
  <c r="S1811" i="4"/>
  <c r="S1948" i="4"/>
  <c r="S2081" i="4"/>
  <c r="S2243" i="4"/>
  <c r="S2404" i="4"/>
  <c r="S2505" i="4"/>
  <c r="T572" i="4"/>
  <c r="T671" i="4"/>
  <c r="T796" i="4"/>
  <c r="T950" i="4"/>
  <c r="T1086" i="4"/>
  <c r="T1185" i="4"/>
  <c r="T1340" i="4"/>
  <c r="T1794" i="4"/>
  <c r="T1797" i="4"/>
  <c r="T2014" i="4"/>
  <c r="T2082" i="4"/>
  <c r="T2245" i="4"/>
  <c r="T2400" i="4"/>
  <c r="T2504" i="4"/>
  <c r="T573" i="4"/>
  <c r="S673" i="4"/>
  <c r="S797" i="4"/>
  <c r="S951" i="4"/>
  <c r="S1082" i="4"/>
  <c r="S1182" i="4"/>
  <c r="S1341" i="4"/>
  <c r="T1807" i="4"/>
  <c r="T1809" i="4"/>
  <c r="S2009" i="4"/>
  <c r="S2157" i="4"/>
  <c r="S2250" i="4"/>
  <c r="S2406" i="4"/>
  <c r="T570" i="4"/>
  <c r="S667" i="4"/>
  <c r="S794" i="4"/>
  <c r="S948" i="4"/>
  <c r="S1083" i="4"/>
  <c r="S1196" i="4"/>
  <c r="S1355" i="4"/>
  <c r="T1808" i="4"/>
  <c r="T1801" i="4"/>
  <c r="T2013" i="4"/>
  <c r="S2247" i="4"/>
  <c r="S2402" i="4"/>
  <c r="S571" i="4"/>
  <c r="T669" i="4"/>
  <c r="T795" i="4"/>
  <c r="T949" i="4"/>
  <c r="T1081" i="4"/>
  <c r="T1190" i="4"/>
  <c r="T1339" i="4"/>
  <c r="S1810" i="4"/>
  <c r="T1811" i="4"/>
  <c r="T1948" i="4"/>
  <c r="T2081" i="4"/>
  <c r="T2243" i="4"/>
  <c r="T2404" i="4"/>
  <c r="T2505" i="4"/>
  <c r="S572" i="4"/>
  <c r="S671" i="4"/>
  <c r="S796" i="4"/>
  <c r="S950" i="4"/>
  <c r="S1086" i="4"/>
  <c r="S1185" i="4"/>
  <c r="S1340" i="4"/>
  <c r="S1794" i="4"/>
  <c r="S1797" i="4"/>
  <c r="S2014" i="4"/>
  <c r="S2082" i="4"/>
  <c r="S2245" i="4"/>
  <c r="S2400" i="4"/>
  <c r="S2504" i="4"/>
  <c r="T577" i="4"/>
  <c r="T801" i="4"/>
  <c r="T800" i="4"/>
  <c r="T955" i="4"/>
  <c r="T1084" i="4"/>
  <c r="T1186" i="4"/>
  <c r="T1345" i="4"/>
  <c r="T1793" i="4"/>
  <c r="T1799" i="4"/>
  <c r="S2075" i="4"/>
  <c r="T2312" i="4"/>
  <c r="T2410" i="4"/>
  <c r="T574" i="4"/>
  <c r="T675" i="4"/>
  <c r="T798" i="4"/>
  <c r="T952" i="4"/>
  <c r="T1088" i="4"/>
  <c r="T1191" i="4"/>
  <c r="T1342" i="4"/>
  <c r="T1804" i="4"/>
  <c r="T1813" i="4"/>
  <c r="T2010" i="4"/>
  <c r="T2154" i="4"/>
  <c r="T2317" i="4"/>
  <c r="T2407" i="4"/>
  <c r="T575" i="4"/>
  <c r="T678" i="4"/>
  <c r="T802" i="4"/>
  <c r="T953" i="4"/>
  <c r="T1085" i="4"/>
  <c r="T1188" i="4"/>
  <c r="T1343" i="4"/>
  <c r="T1806" i="4"/>
  <c r="T1800" i="4"/>
  <c r="T2006" i="4"/>
  <c r="T2248" i="4"/>
  <c r="T2403" i="4"/>
  <c r="T2506" i="4"/>
  <c r="T576" i="4"/>
  <c r="T786" i="4"/>
  <c r="T799" i="4"/>
  <c r="T954" i="4"/>
  <c r="T1090" i="4"/>
  <c r="T1187" i="4"/>
  <c r="T1344" i="4"/>
  <c r="T1796" i="4"/>
  <c r="T1816" i="4"/>
  <c r="T2007" i="4"/>
  <c r="T2158" i="4"/>
  <c r="T2249" i="4"/>
  <c r="T2405" i="4"/>
  <c r="T2502" i="4"/>
  <c r="S577" i="4"/>
  <c r="S801" i="4"/>
  <c r="S800" i="4"/>
  <c r="S955" i="4"/>
  <c r="S1084" i="4"/>
  <c r="S1186" i="4"/>
  <c r="S1345" i="4"/>
  <c r="S1793" i="4"/>
  <c r="S1799" i="4"/>
  <c r="T2075" i="4"/>
  <c r="S2312" i="4"/>
  <c r="S2410" i="4"/>
  <c r="S574" i="4"/>
  <c r="S675" i="4"/>
  <c r="S798" i="4"/>
  <c r="S952" i="4"/>
  <c r="S1088" i="4"/>
  <c r="S1191" i="4"/>
  <c r="S1342" i="4"/>
  <c r="S1804" i="4"/>
  <c r="S1813" i="4"/>
  <c r="S2010" i="4"/>
  <c r="S2154" i="4"/>
  <c r="S2317" i="4"/>
  <c r="S2407" i="4"/>
  <c r="S575" i="4"/>
  <c r="S678" i="4"/>
  <c r="S802" i="4"/>
  <c r="S953" i="4"/>
  <c r="S1085" i="4"/>
  <c r="S1188" i="4"/>
  <c r="S1343" i="4"/>
  <c r="S1806" i="4"/>
  <c r="S1800" i="4"/>
  <c r="S2006" i="4"/>
  <c r="S2248" i="4"/>
  <c r="S2403" i="4"/>
  <c r="S2506" i="4"/>
  <c r="S576" i="4"/>
  <c r="S786" i="4"/>
  <c r="S799" i="4"/>
  <c r="S954" i="4"/>
  <c r="S1090" i="4"/>
  <c r="S1187" i="4"/>
  <c r="S1344" i="4"/>
  <c r="S1796" i="4"/>
  <c r="S1816" i="4"/>
  <c r="S2007" i="4"/>
  <c r="S2158" i="4"/>
  <c r="S2249" i="4"/>
  <c r="S2405" i="4"/>
  <c r="S2502" i="4"/>
  <c r="S672" i="4"/>
  <c r="T789" i="4"/>
  <c r="T942" i="4"/>
  <c r="T959" i="4"/>
  <c r="T1195" i="4"/>
  <c r="S1354" i="4"/>
  <c r="T1350" i="4"/>
  <c r="S1805" i="4"/>
  <c r="T1945" i="4"/>
  <c r="T2079" i="4"/>
  <c r="T2155" i="4"/>
  <c r="T2316" i="4"/>
  <c r="T2414" i="4"/>
  <c r="T578" i="4"/>
  <c r="T785" i="4"/>
  <c r="T960" i="4"/>
  <c r="T956" i="4"/>
  <c r="T1183" i="4"/>
  <c r="T1194" i="4"/>
  <c r="T1346" i="4"/>
  <c r="S1818" i="4"/>
  <c r="S1947" i="4"/>
  <c r="S2076" i="4"/>
  <c r="T2162" i="4"/>
  <c r="T2313" i="4"/>
  <c r="T2411" i="4"/>
  <c r="T668" i="4"/>
  <c r="S787" i="4"/>
  <c r="S947" i="4"/>
  <c r="S957" i="4"/>
  <c r="S1198" i="4"/>
  <c r="S1349" i="4"/>
  <c r="S1347" i="4"/>
  <c r="T1798" i="4"/>
  <c r="T1803" i="4"/>
  <c r="T2011" i="4"/>
  <c r="S2156" i="4"/>
  <c r="S2310" i="4"/>
  <c r="S2408" i="4"/>
  <c r="T670" i="4"/>
  <c r="T788" i="4"/>
  <c r="T941" i="4"/>
  <c r="T958" i="4"/>
  <c r="T1192" i="4"/>
  <c r="T1353" i="4"/>
  <c r="T1348" i="4"/>
  <c r="T1812" i="4"/>
  <c r="T1802" i="4"/>
  <c r="T2012" i="4"/>
  <c r="T2160" i="4"/>
  <c r="T2311" i="4"/>
  <c r="T2409" i="4"/>
  <c r="T672" i="4"/>
  <c r="S789" i="4"/>
  <c r="S942" i="4"/>
  <c r="S959" i="4"/>
  <c r="S1195" i="4"/>
  <c r="T1354" i="4"/>
  <c r="S1350" i="4"/>
  <c r="T1805" i="4"/>
  <c r="S1945" i="4"/>
  <c r="S2079" i="4"/>
  <c r="S2155" i="4"/>
  <c r="S2316" i="4"/>
  <c r="S2414" i="4"/>
  <c r="S578" i="4"/>
  <c r="S785" i="4"/>
  <c r="S960" i="4"/>
  <c r="S956" i="4"/>
  <c r="S1183" i="4"/>
  <c r="S1194" i="4"/>
  <c r="S1346" i="4"/>
  <c r="T1818" i="4"/>
  <c r="T1947" i="4"/>
  <c r="T2076" i="4"/>
  <c r="S2162" i="4"/>
  <c r="S2313" i="4"/>
  <c r="S2411" i="4"/>
  <c r="S668" i="4"/>
  <c r="T787" i="4"/>
  <c r="T947" i="4"/>
  <c r="T957" i="4"/>
  <c r="T1198" i="4"/>
  <c r="T1349" i="4"/>
  <c r="T1347" i="4"/>
  <c r="S1798" i="4"/>
  <c r="S1803" i="4"/>
  <c r="S2011" i="4"/>
  <c r="T2156" i="4"/>
  <c r="T2310" i="4"/>
  <c r="T2408" i="4"/>
  <c r="S670" i="4"/>
  <c r="S788" i="4"/>
  <c r="S941" i="4"/>
  <c r="S958" i="4"/>
  <c r="S1192" i="4"/>
  <c r="S1353" i="4"/>
  <c r="S1348" i="4"/>
  <c r="S1812" i="4"/>
  <c r="S1802" i="4"/>
  <c r="S2012" i="4"/>
  <c r="S2160" i="4"/>
  <c r="S2311" i="4"/>
  <c r="S2409" i="4"/>
  <c r="R3279" i="4"/>
  <c r="R141" i="4"/>
  <c r="R140" i="4"/>
  <c r="R139" i="4"/>
  <c r="R146" i="4"/>
  <c r="R145" i="4"/>
  <c r="R144" i="4"/>
  <c r="R424" i="4"/>
  <c r="R431" i="4"/>
  <c r="R438" i="4"/>
  <c r="R133" i="4"/>
  <c r="R132" i="4"/>
  <c r="R131" i="4"/>
  <c r="R138" i="4"/>
  <c r="R137" i="4"/>
  <c r="R136" i="4"/>
  <c r="R143" i="4"/>
  <c r="R423" i="4"/>
  <c r="R430" i="4"/>
  <c r="R124" i="4"/>
  <c r="R128" i="4"/>
  <c r="R123" i="4"/>
  <c r="R130" i="4"/>
  <c r="R129" i="4"/>
  <c r="R127" i="4"/>
  <c r="R135" i="4"/>
  <c r="R142" i="4"/>
  <c r="R116" i="4"/>
  <c r="R115" i="4"/>
  <c r="R117" i="4"/>
  <c r="R122" i="4"/>
  <c r="R121" i="4"/>
  <c r="R120" i="4"/>
  <c r="R126" i="4"/>
  <c r="R134" i="4"/>
  <c r="R109" i="4"/>
  <c r="R108" i="4"/>
  <c r="R107" i="4"/>
  <c r="R114" i="4"/>
  <c r="R113" i="4"/>
  <c r="R112" i="4"/>
  <c r="R119" i="4"/>
  <c r="R125" i="4"/>
  <c r="R5" i="4"/>
  <c r="R4" i="4"/>
  <c r="R3" i="4"/>
  <c r="R106" i="4"/>
  <c r="R105" i="4"/>
  <c r="R104" i="4"/>
  <c r="R111" i="4"/>
  <c r="R118" i="4"/>
  <c r="R437" i="4"/>
  <c r="R436" i="4"/>
  <c r="R435" i="4"/>
  <c r="R434" i="4"/>
  <c r="R433" i="4"/>
  <c r="R440" i="4"/>
  <c r="R7" i="4"/>
  <c r="R110" i="4"/>
  <c r="R429" i="4"/>
  <c r="R428" i="4"/>
  <c r="R427" i="4"/>
  <c r="R426" i="4"/>
  <c r="R425" i="4"/>
  <c r="R432" i="4"/>
  <c r="R439" i="4"/>
  <c r="R6" i="4"/>
  <c r="R776" i="4"/>
  <c r="R768" i="4"/>
  <c r="R782" i="4"/>
  <c r="R775" i="4"/>
  <c r="R783" i="4"/>
  <c r="R781" i="4"/>
  <c r="R774" i="4"/>
  <c r="R767" i="4"/>
  <c r="R784" i="4"/>
  <c r="R773" i="4"/>
  <c r="R780" i="4"/>
  <c r="R772" i="4"/>
  <c r="R779" i="4"/>
  <c r="R771" i="4"/>
  <c r="S3368" i="4"/>
  <c r="R3368" i="4"/>
  <c r="T3265" i="4"/>
  <c r="R3265" i="4"/>
  <c r="T3277" i="4"/>
  <c r="R3277" i="4"/>
  <c r="S3040" i="4"/>
  <c r="R3040" i="4"/>
  <c r="S2823" i="4"/>
  <c r="R2823" i="4"/>
  <c r="T2794" i="4"/>
  <c r="R2794" i="4"/>
  <c r="S2789" i="4"/>
  <c r="R2789" i="4"/>
  <c r="T2796" i="4"/>
  <c r="R2796" i="4"/>
  <c r="T2808" i="4"/>
  <c r="R2808" i="4"/>
  <c r="T2673" i="4"/>
  <c r="R2673" i="4"/>
  <c r="S2498" i="4"/>
  <c r="R2498" i="4"/>
  <c r="S2501" i="4"/>
  <c r="R2501" i="4"/>
  <c r="S2392" i="4"/>
  <c r="R2392" i="4"/>
  <c r="S2236" i="4"/>
  <c r="S2070" i="4"/>
  <c r="T1937" i="4"/>
  <c r="S2308" i="4"/>
  <c r="S2143" i="4"/>
  <c r="S2001" i="4"/>
  <c r="S377" i="9"/>
  <c r="S369" i="9"/>
  <c r="S184" i="9"/>
  <c r="S84" i="9"/>
  <c r="R385" i="9"/>
  <c r="R366" i="9"/>
  <c r="S352" i="9"/>
  <c r="R347" i="9"/>
  <c r="S343" i="9"/>
  <c r="R306" i="9"/>
  <c r="R302" i="9"/>
  <c r="R297" i="9"/>
  <c r="R282" i="9"/>
  <c r="S257" i="9"/>
  <c r="R238" i="9"/>
  <c r="S224" i="9"/>
  <c r="S222" i="9"/>
  <c r="S220" i="9"/>
  <c r="R202" i="9"/>
  <c r="S170" i="9"/>
  <c r="R146" i="9"/>
  <c r="S144" i="9"/>
  <c r="R142" i="9"/>
  <c r="R104" i="9"/>
  <c r="S95" i="9"/>
  <c r="Q416" i="9"/>
  <c r="R411" i="9"/>
  <c r="S407" i="9"/>
  <c r="Q399" i="9"/>
  <c r="Q385" i="9"/>
  <c r="R378" i="9"/>
  <c r="R370" i="9"/>
  <c r="Q366" i="9"/>
  <c r="Q352" i="9"/>
  <c r="S349" i="9"/>
  <c r="Q347" i="9"/>
  <c r="R345" i="9"/>
  <c r="Q343" i="9"/>
  <c r="R337" i="9"/>
  <c r="R322" i="9"/>
  <c r="R318" i="9"/>
  <c r="S309" i="9"/>
  <c r="Q306" i="9"/>
  <c r="Q304" i="9"/>
  <c r="Q302" i="9"/>
  <c r="Q297" i="9"/>
  <c r="Q282" i="9"/>
  <c r="Q280" i="9"/>
  <c r="R257" i="9"/>
  <c r="Q238" i="9"/>
  <c r="S231" i="9"/>
  <c r="R226" i="9"/>
  <c r="Q224" i="9"/>
  <c r="R222" i="9"/>
  <c r="Q220" i="9"/>
  <c r="R218" i="9"/>
  <c r="R213" i="9"/>
  <c r="R210" i="9"/>
  <c r="S207" i="9"/>
  <c r="Q202" i="9"/>
  <c r="S185" i="9"/>
  <c r="R174" i="9"/>
  <c r="R170" i="9"/>
  <c r="S396" i="9"/>
  <c r="R329" i="9"/>
  <c r="R313" i="9"/>
  <c r="R298" i="9"/>
  <c r="R251" i="9"/>
  <c r="S247" i="9"/>
  <c r="S239" i="9"/>
  <c r="R203" i="9"/>
  <c r="R197" i="9"/>
  <c r="R192" i="9"/>
  <c r="R150" i="9"/>
  <c r="R139" i="9"/>
  <c r="R118" i="9"/>
  <c r="R108" i="9"/>
  <c r="S99" i="9"/>
  <c r="S414" i="9"/>
  <c r="S385" i="9"/>
  <c r="R369" i="9"/>
  <c r="R354" i="9"/>
  <c r="S324" i="9"/>
  <c r="Q321" i="9"/>
  <c r="Q271" i="9"/>
  <c r="R198" i="9"/>
  <c r="Q192" i="9"/>
  <c r="R189" i="9"/>
  <c r="R151" i="9"/>
  <c r="Q146" i="9"/>
  <c r="Q141" i="9"/>
  <c r="Q126" i="9"/>
  <c r="S123" i="9"/>
  <c r="R114" i="9"/>
  <c r="R80" i="9"/>
  <c r="S78" i="9"/>
  <c r="R73" i="9"/>
  <c r="S71" i="9"/>
  <c r="Q26" i="9"/>
  <c r="Q23" i="9"/>
  <c r="R236" i="9"/>
  <c r="Q184" i="9"/>
  <c r="S124" i="9"/>
  <c r="R79" i="9"/>
  <c r="Q330" i="9"/>
  <c r="S196" i="9"/>
  <c r="R414" i="9"/>
  <c r="Q369" i="9"/>
  <c r="Q312" i="9"/>
  <c r="S296" i="9"/>
  <c r="S286" i="9"/>
  <c r="S273" i="9"/>
  <c r="R260" i="9"/>
  <c r="R250" i="9"/>
  <c r="Q247" i="9"/>
  <c r="S221" i="9"/>
  <c r="S215" i="9"/>
  <c r="S201" i="9"/>
  <c r="Q198" i="9"/>
  <c r="R166" i="9"/>
  <c r="Q151" i="9"/>
  <c r="R143" i="9"/>
  <c r="S138" i="9"/>
  <c r="Q132" i="9"/>
  <c r="Q114" i="9"/>
  <c r="Q108" i="9"/>
  <c r="R96" i="9"/>
  <c r="Q80" i="9"/>
  <c r="Q78" i="9"/>
  <c r="Q73" i="9"/>
  <c r="R71" i="9"/>
  <c r="Q50" i="9"/>
  <c r="Q47" i="9"/>
  <c r="Q40" i="9"/>
  <c r="Q19" i="9"/>
  <c r="S316" i="9"/>
  <c r="R81" i="9"/>
  <c r="S149" i="9"/>
  <c r="Q118" i="9"/>
  <c r="S86" i="9"/>
  <c r="Q67" i="9"/>
  <c r="Q391" i="9"/>
  <c r="S381" i="9"/>
  <c r="S360" i="9"/>
  <c r="Q329" i="9"/>
  <c r="S326" i="9"/>
  <c r="S317" i="9"/>
  <c r="R314" i="9"/>
  <c r="Q279" i="9"/>
  <c r="R273" i="9"/>
  <c r="R234" i="9"/>
  <c r="S182" i="9"/>
  <c r="S163" i="9"/>
  <c r="R99" i="9"/>
  <c r="Q32" i="9"/>
  <c r="Q16" i="9"/>
  <c r="R377" i="9"/>
  <c r="S187" i="9"/>
  <c r="Q142" i="9"/>
  <c r="R72" i="9"/>
  <c r="Q55" i="9"/>
  <c r="S189" i="9"/>
  <c r="Q164" i="9"/>
  <c r="S103" i="9"/>
  <c r="Q69" i="9"/>
  <c r="Q410" i="9"/>
  <c r="R396" i="9"/>
  <c r="S393" i="9"/>
  <c r="S384" i="9"/>
  <c r="R381" i="9"/>
  <c r="Q375" i="9"/>
  <c r="S365" i="9"/>
  <c r="R362" i="9"/>
  <c r="R353" i="9"/>
  <c r="R346" i="9"/>
  <c r="S335" i="9"/>
  <c r="R326" i="9"/>
  <c r="Q314" i="9"/>
  <c r="Q298" i="9"/>
  <c r="S288" i="9"/>
  <c r="R275" i="9"/>
  <c r="Q256" i="9"/>
  <c r="Q243" i="9"/>
  <c r="Q234" i="9"/>
  <c r="R217" i="9"/>
  <c r="Q203" i="9"/>
  <c r="R182" i="9"/>
  <c r="S156" i="9"/>
  <c r="S145" i="9"/>
  <c r="Q140" i="9"/>
  <c r="R134" i="9"/>
  <c r="Q122" i="9"/>
  <c r="R119" i="9"/>
  <c r="S104" i="9"/>
  <c r="S87" i="9"/>
  <c r="Q319" i="9"/>
  <c r="S269" i="9"/>
  <c r="Q92" i="9"/>
  <c r="Q58" i="9"/>
  <c r="S238" i="9"/>
  <c r="S146" i="9"/>
  <c r="R100" i="9"/>
  <c r="R393" i="9"/>
  <c r="Q362" i="9"/>
  <c r="S301" i="9"/>
  <c r="Q288" i="9"/>
  <c r="Q275" i="9"/>
  <c r="R246" i="9"/>
  <c r="Q239" i="9"/>
  <c r="S236" i="9"/>
  <c r="Q217" i="9"/>
  <c r="Q197" i="9"/>
  <c r="R184" i="9"/>
  <c r="R165" i="9"/>
  <c r="Q150" i="9"/>
  <c r="Q147" i="9"/>
  <c r="S142" i="9"/>
  <c r="S131" i="9"/>
  <c r="Q119" i="9"/>
  <c r="Q104" i="9"/>
  <c r="R95" i="9"/>
  <c r="R87" i="9"/>
  <c r="R84" i="9"/>
  <c r="Q402" i="9"/>
  <c r="Q386" i="9"/>
  <c r="S328" i="9"/>
  <c r="Q281" i="9"/>
  <c r="R171" i="9"/>
  <c r="S152" i="9"/>
  <c r="Q84" i="9"/>
  <c r="S74" i="9"/>
  <c r="Q8" i="9"/>
  <c r="S303" i="9"/>
  <c r="S271" i="9"/>
  <c r="R177" i="9"/>
  <c r="R112" i="9"/>
  <c r="S88" i="9"/>
  <c r="R395" i="9"/>
  <c r="Q377" i="9"/>
  <c r="S364" i="9"/>
  <c r="R330" i="9"/>
  <c r="Q313" i="9"/>
  <c r="S297" i="9"/>
  <c r="Q251" i="9"/>
  <c r="S202" i="9"/>
  <c r="S177" i="9"/>
  <c r="R144" i="9"/>
  <c r="Q139" i="9"/>
  <c r="R133" i="9"/>
  <c r="S112" i="9"/>
  <c r="Q109" i="9"/>
  <c r="S100" i="9"/>
  <c r="R418" i="9"/>
  <c r="Q392" i="9"/>
  <c r="Q361" i="9"/>
  <c r="S358" i="9"/>
  <c r="R321" i="9"/>
  <c r="S229" i="9"/>
  <c r="R126" i="9"/>
  <c r="S94" i="9"/>
  <c r="R76" i="9"/>
  <c r="Q60" i="9"/>
  <c r="S70" i="9"/>
  <c r="Q12" i="9"/>
  <c r="R258" i="9"/>
  <c r="R338" i="9"/>
  <c r="Q34" i="9"/>
  <c r="Q348" i="9"/>
  <c r="Q15" i="9"/>
  <c r="R124" i="9"/>
  <c r="Q233" i="9"/>
  <c r="S284" i="9"/>
  <c r="R402" i="9"/>
  <c r="S190" i="9"/>
  <c r="Q65" i="9"/>
  <c r="R113" i="9"/>
  <c r="S175" i="9"/>
  <c r="S210" i="9"/>
  <c r="S281" i="9"/>
  <c r="Q353" i="9"/>
  <c r="R410" i="9"/>
  <c r="R168" i="9"/>
  <c r="Q75" i="9"/>
  <c r="R270" i="9"/>
  <c r="S350" i="9"/>
  <c r="Q35" i="9"/>
  <c r="Q9" i="9"/>
  <c r="S73" i="9"/>
  <c r="S102" i="9"/>
  <c r="S166" i="9"/>
  <c r="S253" i="9"/>
  <c r="R400" i="9"/>
  <c r="Q272" i="9"/>
  <c r="Q120" i="9"/>
  <c r="Q257" i="9"/>
  <c r="S363" i="9"/>
  <c r="R408" i="9"/>
  <c r="Q258" i="9"/>
  <c r="Q17" i="9"/>
  <c r="R86" i="9"/>
  <c r="S120" i="9"/>
  <c r="Q183" i="9"/>
  <c r="Q303" i="9"/>
  <c r="R344" i="9"/>
  <c r="S401" i="9"/>
  <c r="R176" i="9"/>
  <c r="S262" i="9"/>
  <c r="S378" i="9"/>
  <c r="Q95" i="9"/>
  <c r="Q174" i="9"/>
  <c r="R220" i="9"/>
  <c r="S302" i="9"/>
  <c r="R349" i="9"/>
  <c r="R399" i="9"/>
  <c r="Q229" i="9"/>
  <c r="R328" i="9"/>
  <c r="S387" i="9"/>
  <c r="S119" i="9"/>
  <c r="Q240" i="9"/>
  <c r="R288" i="9"/>
  <c r="S332" i="9"/>
  <c r="R391" i="9"/>
  <c r="Q87" i="9"/>
  <c r="S209" i="9"/>
  <c r="Q317" i="9"/>
  <c r="S419" i="9"/>
  <c r="Q89" i="9"/>
  <c r="Q98" i="9"/>
  <c r="R160" i="9"/>
  <c r="R122" i="9"/>
  <c r="Q160" i="9"/>
  <c r="R90" i="9"/>
  <c r="S127" i="9"/>
  <c r="R179" i="9"/>
  <c r="S101" i="9"/>
  <c r="S147" i="9"/>
  <c r="R97" i="9"/>
  <c r="S69" i="9"/>
  <c r="R91" i="9"/>
  <c r="Q121" i="9"/>
  <c r="R287" i="9"/>
  <c r="S237" i="9"/>
  <c r="R291" i="9"/>
  <c r="Q266" i="9"/>
  <c r="Q27" i="9"/>
  <c r="Q4" i="9"/>
  <c r="Q18" i="9"/>
  <c r="S139" i="9"/>
  <c r="S348" i="9"/>
  <c r="Q30" i="9"/>
  <c r="R152" i="9"/>
  <c r="S233" i="9"/>
  <c r="Q294" i="9"/>
  <c r="S409" i="9"/>
  <c r="R190" i="9"/>
  <c r="Q68" i="9"/>
  <c r="Q134" i="9"/>
  <c r="R175" i="9"/>
  <c r="S214" i="9"/>
  <c r="R311" i="9"/>
  <c r="S353" i="9"/>
  <c r="Q413" i="9"/>
  <c r="R223" i="9"/>
  <c r="Q125" i="9"/>
  <c r="Q270" i="9"/>
  <c r="Q424" i="9"/>
  <c r="S89" i="9"/>
  <c r="R68" i="9"/>
  <c r="R78" i="9"/>
  <c r="S108" i="9"/>
  <c r="Q169" i="9"/>
  <c r="Q286" i="9"/>
  <c r="R417" i="9"/>
  <c r="R419" i="9"/>
  <c r="S126" i="9"/>
  <c r="R264" i="9"/>
  <c r="R363" i="9"/>
  <c r="S421" i="9"/>
  <c r="Q42" i="9"/>
  <c r="Q7" i="9"/>
  <c r="Q86" i="9"/>
  <c r="S154" i="9"/>
  <c r="S212" i="9"/>
  <c r="S315" i="9"/>
  <c r="Q344" i="9"/>
  <c r="R401" i="9"/>
  <c r="S181" i="9"/>
  <c r="S322" i="9"/>
  <c r="Q380" i="9"/>
  <c r="R111" i="9"/>
  <c r="S176" i="9"/>
  <c r="Q222" i="9"/>
  <c r="S306" i="9"/>
  <c r="R352" i="9"/>
  <c r="Q407" i="9"/>
  <c r="R240" i="9"/>
  <c r="Q332" i="9"/>
  <c r="Q397" i="9"/>
  <c r="S151" i="9"/>
  <c r="Q248" i="9"/>
  <c r="Q295" i="9"/>
  <c r="Q335" i="9"/>
  <c r="S395" i="9"/>
  <c r="Q99" i="9"/>
  <c r="Q215" i="9"/>
  <c r="Q365" i="9"/>
  <c r="R421" i="9"/>
  <c r="S91" i="9"/>
  <c r="S135" i="9"/>
  <c r="S115" i="9"/>
  <c r="Q129" i="9"/>
  <c r="R172" i="9"/>
  <c r="Q90" i="9"/>
  <c r="R127" i="9"/>
  <c r="Q179" i="9"/>
  <c r="R101" i="9"/>
  <c r="R147" i="9"/>
  <c r="R110" i="9"/>
  <c r="R69" i="9"/>
  <c r="S93" i="9"/>
  <c r="S121" i="9"/>
  <c r="S287" i="9"/>
  <c r="R241" i="9"/>
  <c r="R300" i="9"/>
  <c r="Q368" i="9"/>
  <c r="S216" i="9"/>
  <c r="Q325" i="9"/>
  <c r="Q143" i="9"/>
  <c r="R310" i="9"/>
  <c r="Q48" i="9"/>
  <c r="Q36" i="9"/>
  <c r="Q24" i="9"/>
  <c r="Q205" i="9"/>
  <c r="R367" i="9"/>
  <c r="Q38" i="9"/>
  <c r="Q152" i="9"/>
  <c r="R233" i="9"/>
  <c r="R294" i="9"/>
  <c r="R409" i="9"/>
  <c r="Q190" i="9"/>
  <c r="S72" i="9"/>
  <c r="S134" i="9"/>
  <c r="S178" i="9"/>
  <c r="R227" i="9"/>
  <c r="S311" i="9"/>
  <c r="S371" i="9"/>
  <c r="S413" i="9"/>
  <c r="Q223" i="9"/>
  <c r="S125" i="9"/>
  <c r="Q273" i="9"/>
  <c r="Q31" i="9"/>
  <c r="S165" i="9"/>
  <c r="Q6" i="9"/>
  <c r="S80" i="9"/>
  <c r="S114" i="9"/>
  <c r="S198" i="9"/>
  <c r="R286" i="9"/>
  <c r="Q417" i="9"/>
  <c r="Q10" i="9"/>
  <c r="R157" i="9"/>
  <c r="S276" i="9"/>
  <c r="S379" i="9"/>
  <c r="Q41" i="9"/>
  <c r="S158" i="9"/>
  <c r="Q14" i="9"/>
  <c r="R88" i="9"/>
  <c r="Q154" i="9"/>
  <c r="R225" i="9"/>
  <c r="R315" i="9"/>
  <c r="S361" i="9"/>
  <c r="Q401" i="9"/>
  <c r="Q185" i="9"/>
  <c r="S334" i="9"/>
  <c r="R390" i="9"/>
  <c r="R131" i="9"/>
  <c r="R185" i="9"/>
  <c r="R224" i="9"/>
  <c r="S318" i="9"/>
  <c r="S366" i="9"/>
  <c r="Q411" i="9"/>
  <c r="R248" i="9"/>
  <c r="R335" i="9"/>
  <c r="Q404" i="9"/>
  <c r="Q177" i="9"/>
  <c r="Q250" i="9"/>
  <c r="R312" i="9"/>
  <c r="Q354" i="9"/>
  <c r="S397" i="9"/>
  <c r="Q105" i="9"/>
  <c r="R230" i="9"/>
  <c r="Q372" i="9"/>
  <c r="S425" i="9"/>
  <c r="R102" i="9"/>
  <c r="R135" i="9"/>
  <c r="R115" i="9"/>
  <c r="S129" i="9"/>
  <c r="S172" i="9"/>
  <c r="S109" i="9"/>
  <c r="R130" i="9"/>
  <c r="S186" i="9"/>
  <c r="R123" i="9"/>
  <c r="S105" i="9"/>
  <c r="Q110" i="9"/>
  <c r="R75" i="9"/>
  <c r="R93" i="9"/>
  <c r="S128" i="9"/>
  <c r="S291" i="9"/>
  <c r="R245" i="9"/>
  <c r="Q59" i="9"/>
  <c r="Q64" i="9"/>
  <c r="Q52" i="9"/>
  <c r="Q44" i="9"/>
  <c r="S274" i="9"/>
  <c r="Q367" i="9"/>
  <c r="Q45" i="9"/>
  <c r="Q171" i="9"/>
  <c r="Q236" i="9"/>
  <c r="S345" i="9"/>
  <c r="Q409" i="9"/>
  <c r="Q5" i="9"/>
  <c r="S79" i="9"/>
  <c r="Q137" i="9"/>
  <c r="R178" i="9"/>
  <c r="S234" i="9"/>
  <c r="Q311" i="9"/>
  <c r="R375" i="9"/>
  <c r="R413" i="9"/>
  <c r="R359" i="9"/>
  <c r="R125" i="9"/>
  <c r="R305" i="9"/>
  <c r="S265" i="9"/>
  <c r="S217" i="9"/>
  <c r="Q13" i="9"/>
  <c r="Q85" i="9"/>
  <c r="R132" i="9"/>
  <c r="R201" i="9"/>
  <c r="S292" i="9"/>
  <c r="S417" i="9"/>
  <c r="Q33" i="9"/>
  <c r="S157" i="9"/>
  <c r="S289" i="9"/>
  <c r="R379" i="9"/>
  <c r="S133" i="9"/>
  <c r="S197" i="9"/>
  <c r="Q29" i="9"/>
  <c r="Q91" i="9"/>
  <c r="R164" i="9"/>
  <c r="Q232" i="9"/>
  <c r="Q315" i="9"/>
  <c r="Q379" i="9"/>
  <c r="Q408" i="9"/>
  <c r="S195" i="9"/>
  <c r="Q349" i="9"/>
  <c r="S403" i="9"/>
  <c r="Q133" i="9"/>
  <c r="R188" i="9"/>
  <c r="Q226" i="9"/>
  <c r="Q322" i="9"/>
  <c r="Q370" i="9"/>
  <c r="R416" i="9"/>
  <c r="S250" i="9"/>
  <c r="S354" i="9"/>
  <c r="S418" i="9"/>
  <c r="Q189" i="9"/>
  <c r="Q260" i="9"/>
  <c r="S314" i="9"/>
  <c r="Q360" i="9"/>
  <c r="S399" i="9"/>
  <c r="S143" i="9"/>
  <c r="R239" i="9"/>
  <c r="S386" i="9"/>
  <c r="R415" i="9"/>
  <c r="Q102" i="9"/>
  <c r="Q135" i="9"/>
  <c r="R94" i="9"/>
  <c r="R129" i="9"/>
  <c r="Q172" i="9"/>
  <c r="R109" i="9"/>
  <c r="Q130" i="9"/>
  <c r="R186" i="9"/>
  <c r="Q123" i="9"/>
  <c r="R105" i="9"/>
  <c r="R117" i="9"/>
  <c r="S77" i="9"/>
  <c r="Q97" i="9"/>
  <c r="R128" i="9"/>
  <c r="Q291" i="9"/>
  <c r="Q262" i="9"/>
  <c r="R309" i="9"/>
  <c r="S107" i="9"/>
  <c r="S136" i="9"/>
  <c r="R89" i="9"/>
  <c r="Q56" i="9"/>
  <c r="R274" i="9"/>
  <c r="S398" i="9"/>
  <c r="Q72" i="9"/>
  <c r="S171" i="9"/>
  <c r="S242" i="9"/>
  <c r="S367" i="9"/>
  <c r="S412" i="9"/>
  <c r="Q25" i="9"/>
  <c r="S92" i="9"/>
  <c r="S137" i="9"/>
  <c r="Q178" i="9"/>
  <c r="S243" i="9"/>
  <c r="S331" i="9"/>
  <c r="S375" i="9"/>
  <c r="Q20" i="9"/>
  <c r="Q359" i="9"/>
  <c r="Q128" i="9"/>
  <c r="R320" i="9"/>
  <c r="R265" i="9"/>
  <c r="Q249" i="9"/>
  <c r="Q28" i="9"/>
  <c r="S90" i="9"/>
  <c r="S132" i="9"/>
  <c r="Q201" i="9"/>
  <c r="R296" i="9"/>
  <c r="Q300" i="9"/>
  <c r="Q63" i="9"/>
  <c r="S173" i="9"/>
  <c r="R289" i="9"/>
  <c r="Q388" i="9"/>
  <c r="S167" i="9"/>
  <c r="S266" i="9"/>
  <c r="Q37" i="9"/>
  <c r="Q100" i="9"/>
  <c r="S164" i="9"/>
  <c r="Q241" i="9"/>
  <c r="R327" i="9"/>
  <c r="Q382" i="9"/>
  <c r="S106" i="9"/>
  <c r="S199" i="9"/>
  <c r="R361" i="9"/>
  <c r="R407" i="9"/>
  <c r="Q144" i="9"/>
  <c r="R207" i="9"/>
  <c r="R231" i="9"/>
  <c r="Q337" i="9"/>
  <c r="Q376" i="9"/>
  <c r="Q193" i="9"/>
  <c r="R263" i="9"/>
  <c r="Q357" i="9"/>
  <c r="S420" i="9"/>
  <c r="R193" i="9"/>
  <c r="Q263" i="9"/>
  <c r="Q316" i="9"/>
  <c r="S362" i="9"/>
  <c r="Q414" i="9"/>
  <c r="R180" i="9"/>
  <c r="R247" i="9"/>
  <c r="Q389" i="9"/>
  <c r="Q419" i="9"/>
  <c r="R148" i="9"/>
  <c r="S155" i="9"/>
  <c r="Q94" i="9"/>
  <c r="R140" i="9"/>
  <c r="R74" i="9"/>
  <c r="R136" i="9"/>
  <c r="Q161" i="9"/>
  <c r="Q186" i="9"/>
  <c r="Q127" i="9"/>
  <c r="R116" i="9"/>
  <c r="Q117" i="9"/>
  <c r="R77" i="9"/>
  <c r="R106" i="9"/>
  <c r="S235" i="9"/>
  <c r="Q356" i="9"/>
  <c r="Q264" i="9"/>
  <c r="Q340" i="9"/>
  <c r="R208" i="9"/>
  <c r="R262" i="9"/>
  <c r="R336" i="9"/>
  <c r="R169" i="9"/>
  <c r="S223" i="9"/>
  <c r="Q22" i="9"/>
  <c r="S82" i="9"/>
  <c r="R153" i="9"/>
  <c r="S313" i="9"/>
  <c r="Q405" i="9"/>
  <c r="R92" i="9"/>
  <c r="S205" i="9"/>
  <c r="Q242" i="9"/>
  <c r="R398" i="9"/>
  <c r="Q158" i="9"/>
  <c r="Q46" i="9"/>
  <c r="Q113" i="9"/>
  <c r="R145" i="9"/>
  <c r="R194" i="9"/>
  <c r="R256" i="9"/>
  <c r="S346" i="9"/>
  <c r="Q384" i="9"/>
  <c r="R70" i="9"/>
  <c r="Q43" i="9"/>
  <c r="Q159" i="9"/>
  <c r="Q320" i="9"/>
  <c r="S290" i="9"/>
  <c r="S338" i="9"/>
  <c r="Q66" i="9"/>
  <c r="Q96" i="9"/>
  <c r="R138" i="9"/>
  <c r="R221" i="9"/>
  <c r="Q305" i="9"/>
  <c r="R107" i="9"/>
  <c r="Q88" i="9"/>
  <c r="S218" i="9"/>
  <c r="S305" i="9"/>
  <c r="R394" i="9"/>
  <c r="Q219" i="9"/>
  <c r="Q393" i="9"/>
  <c r="Q57" i="9"/>
  <c r="R103" i="9"/>
  <c r="S183" i="9"/>
  <c r="Q283" i="9"/>
  <c r="Q333" i="9"/>
  <c r="R382" i="9"/>
  <c r="Q131" i="9"/>
  <c r="Q231" i="9"/>
  <c r="Q373" i="9"/>
  <c r="S422" i="9"/>
  <c r="Q165" i="9"/>
  <c r="Q213" i="9"/>
  <c r="R280" i="9"/>
  <c r="Q345" i="9"/>
  <c r="S380" i="9"/>
  <c r="R200" i="9"/>
  <c r="Q277" i="9"/>
  <c r="Q364" i="9"/>
  <c r="S81" i="9"/>
  <c r="Q200" i="9"/>
  <c r="S275" i="9"/>
  <c r="Q328" i="9"/>
  <c r="Q381" i="9"/>
  <c r="Q418" i="9"/>
  <c r="S192" i="9"/>
  <c r="R279" i="9"/>
  <c r="Q396" i="9"/>
  <c r="Q81" i="9"/>
  <c r="Q148" i="9"/>
  <c r="Q155" i="9"/>
  <c r="Q115" i="9"/>
  <c r="R149" i="9"/>
  <c r="R82" i="9"/>
  <c r="Q153" i="9"/>
  <c r="R219" i="9"/>
  <c r="Q274" i="9"/>
  <c r="R242" i="9"/>
  <c r="Q101" i="9"/>
  <c r="R331" i="9"/>
  <c r="S159" i="9"/>
  <c r="Q53" i="9"/>
  <c r="Q296" i="9"/>
  <c r="Q289" i="9"/>
  <c r="Q54" i="9"/>
  <c r="Q327" i="9"/>
  <c r="S370" i="9"/>
  <c r="Q245" i="9"/>
  <c r="Q268" i="9"/>
  <c r="R271" i="9"/>
  <c r="R187" i="9"/>
  <c r="S148" i="9"/>
  <c r="Q74" i="9"/>
  <c r="R191" i="9"/>
  <c r="S162" i="9"/>
  <c r="S117" i="9"/>
  <c r="R285" i="9"/>
  <c r="S206" i="9"/>
  <c r="S268" i="9"/>
  <c r="Q124" i="9"/>
  <c r="S200" i="9"/>
  <c r="Q230" i="9"/>
  <c r="R283" i="9"/>
  <c r="Q341" i="9"/>
  <c r="Q246" i="9"/>
  <c r="R307" i="9"/>
  <c r="Q244" i="9"/>
  <c r="S299" i="9"/>
  <c r="R159" i="9"/>
  <c r="S211" i="9"/>
  <c r="S261" i="9"/>
  <c r="R308" i="9"/>
  <c r="S355" i="9"/>
  <c r="R199" i="9"/>
  <c r="Q227" i="9"/>
  <c r="R278" i="9"/>
  <c r="R339" i="9"/>
  <c r="R406" i="9"/>
  <c r="R316" i="9"/>
  <c r="S359" i="9"/>
  <c r="R397" i="9"/>
  <c r="Q400" i="9"/>
  <c r="R404" i="9"/>
  <c r="Q425" i="9"/>
  <c r="R158" i="9"/>
  <c r="S337" i="9"/>
  <c r="R281" i="9"/>
  <c r="S113" i="9"/>
  <c r="Q346" i="9"/>
  <c r="S270" i="9"/>
  <c r="Q71" i="9"/>
  <c r="R350" i="9"/>
  <c r="S321" i="9"/>
  <c r="Q76" i="9"/>
  <c r="S333" i="9"/>
  <c r="R376" i="9"/>
  <c r="S282" i="9"/>
  <c r="R295" i="9"/>
  <c r="Q285" i="9"/>
  <c r="S203" i="9"/>
  <c r="R98" i="9"/>
  <c r="Q82" i="9"/>
  <c r="Q191" i="9"/>
  <c r="R162" i="9"/>
  <c r="R235" i="9"/>
  <c r="Q287" i="9"/>
  <c r="Q208" i="9"/>
  <c r="S285" i="9"/>
  <c r="Q157" i="9"/>
  <c r="Q204" i="9"/>
  <c r="R243" i="9"/>
  <c r="Q292" i="9"/>
  <c r="R341" i="9"/>
  <c r="S246" i="9"/>
  <c r="Q310" i="9"/>
  <c r="R244" i="9"/>
  <c r="Q299" i="9"/>
  <c r="Q168" i="9"/>
  <c r="Q211" i="9"/>
  <c r="R267" i="9"/>
  <c r="S339" i="9"/>
  <c r="Q355" i="9"/>
  <c r="R205" i="9"/>
  <c r="R253" i="9"/>
  <c r="S293" i="9"/>
  <c r="Q351" i="9"/>
  <c r="S213" i="9"/>
  <c r="Q318" i="9"/>
  <c r="Q363" i="9"/>
  <c r="S406" i="9"/>
  <c r="R405" i="9"/>
  <c r="Q415" i="9"/>
  <c r="S415" i="9"/>
  <c r="Q422" i="9"/>
  <c r="S168" i="9"/>
  <c r="Q398" i="9"/>
  <c r="R386" i="9"/>
  <c r="Q145" i="9"/>
  <c r="R384" i="9"/>
  <c r="S320" i="9"/>
  <c r="Q93" i="9"/>
  <c r="Q107" i="9"/>
  <c r="S394" i="9"/>
  <c r="Q103" i="9"/>
  <c r="S382" i="9"/>
  <c r="S411" i="9"/>
  <c r="R343" i="9"/>
  <c r="R360" i="9"/>
  <c r="Q326" i="9"/>
  <c r="S251" i="9"/>
  <c r="R155" i="9"/>
  <c r="Q136" i="9"/>
  <c r="S130" i="9"/>
  <c r="Q162" i="9"/>
  <c r="Q237" i="9"/>
  <c r="Q309" i="9"/>
  <c r="Q212" i="9"/>
  <c r="S300" i="9"/>
  <c r="R167" i="9"/>
  <c r="R206" i="9"/>
  <c r="Q252" i="9"/>
  <c r="R292" i="9"/>
  <c r="S169" i="9"/>
  <c r="S254" i="9"/>
  <c r="S310" i="9"/>
  <c r="Q261" i="9"/>
  <c r="R319" i="9"/>
  <c r="Q180" i="9"/>
  <c r="S240" i="9"/>
  <c r="Q278" i="9"/>
  <c r="Q339" i="9"/>
  <c r="R355" i="9"/>
  <c r="R209" i="9"/>
  <c r="Q255" i="9"/>
  <c r="R304" i="9"/>
  <c r="S357" i="9"/>
  <c r="S232" i="9"/>
  <c r="S327" i="9"/>
  <c r="R365" i="9"/>
  <c r="S408" i="9"/>
  <c r="R371" i="9"/>
  <c r="R357" i="9"/>
  <c r="Q421" i="9"/>
  <c r="R425" i="9"/>
  <c r="S68" i="9"/>
  <c r="Q412" i="9"/>
  <c r="S402" i="9"/>
  <c r="R156" i="9"/>
  <c r="S410" i="9"/>
  <c r="S329" i="9"/>
  <c r="S96" i="9"/>
  <c r="S150" i="9"/>
  <c r="Q394" i="9"/>
  <c r="S118" i="9"/>
  <c r="S392" i="9"/>
  <c r="Q83" i="9"/>
  <c r="S347" i="9"/>
  <c r="Q374" i="9"/>
  <c r="S330" i="9"/>
  <c r="S298" i="9"/>
  <c r="S160" i="9"/>
  <c r="S153" i="9"/>
  <c r="S141" i="9"/>
  <c r="R83" i="9"/>
  <c r="R237" i="9"/>
  <c r="R340" i="9"/>
  <c r="Q214" i="9"/>
  <c r="R325" i="9"/>
  <c r="Q176" i="9"/>
  <c r="S208" i="9"/>
  <c r="R252" i="9"/>
  <c r="S294" i="9"/>
  <c r="S188" i="9"/>
  <c r="Q269" i="9"/>
  <c r="R332" i="9"/>
  <c r="R261" i="9"/>
  <c r="S319" i="9"/>
  <c r="Q187" i="9"/>
  <c r="S244" i="9"/>
  <c r="S278" i="9"/>
  <c r="Q342" i="9"/>
  <c r="Q111" i="9"/>
  <c r="R211" i="9"/>
  <c r="R259" i="9"/>
  <c r="S304" i="9"/>
  <c r="S372" i="9"/>
  <c r="S248" i="9"/>
  <c r="Q331" i="9"/>
  <c r="S374" i="9"/>
  <c r="R412" i="9"/>
  <c r="S373" i="9"/>
  <c r="R372" i="9"/>
  <c r="R424" i="9"/>
  <c r="R422" i="9"/>
  <c r="R249" i="9"/>
  <c r="Q79" i="9"/>
  <c r="Q21" i="9"/>
  <c r="Q182" i="9"/>
  <c r="Q51" i="9"/>
  <c r="Q265" i="9"/>
  <c r="Q138" i="9"/>
  <c r="S76" i="9"/>
  <c r="S219" i="9"/>
  <c r="Q173" i="9"/>
  <c r="S111" i="9"/>
  <c r="R163" i="9"/>
  <c r="Q378" i="9"/>
  <c r="S423" i="9"/>
  <c r="R364" i="9"/>
  <c r="R392" i="9"/>
  <c r="S98" i="9"/>
  <c r="S161" i="9"/>
  <c r="R141" i="9"/>
  <c r="S85" i="9"/>
  <c r="S356" i="9"/>
  <c r="S340" i="9"/>
  <c r="R216" i="9"/>
  <c r="S325" i="9"/>
  <c r="R181" i="9"/>
  <c r="R212" i="9"/>
  <c r="R254" i="9"/>
  <c r="S307" i="9"/>
  <c r="R195" i="9"/>
  <c r="R269" i="9"/>
  <c r="R334" i="9"/>
  <c r="S267" i="9"/>
  <c r="S323" i="9"/>
  <c r="Q194" i="9"/>
  <c r="R255" i="9"/>
  <c r="Q293" i="9"/>
  <c r="S342" i="9"/>
  <c r="R137" i="9"/>
  <c r="R215" i="9"/>
  <c r="R272" i="9"/>
  <c r="S308" i="9"/>
  <c r="R374" i="9"/>
  <c r="S263" i="9"/>
  <c r="R333" i="9"/>
  <c r="S376" i="9"/>
  <c r="Q371" i="9"/>
  <c r="S388" i="9"/>
  <c r="S383" i="9"/>
  <c r="S424" i="9"/>
  <c r="Q290" i="9"/>
  <c r="Q49" i="9"/>
  <c r="S249" i="9"/>
  <c r="S258" i="9"/>
  <c r="Q254" i="9"/>
  <c r="Q196" i="9"/>
  <c r="S122" i="9"/>
  <c r="S97" i="9"/>
  <c r="S368" i="9"/>
  <c r="Q188" i="9"/>
  <c r="S279" i="9"/>
  <c r="Q301" i="9"/>
  <c r="Q323" i="9"/>
  <c r="Q259" i="9"/>
  <c r="Q175" i="9"/>
  <c r="R317" i="9"/>
  <c r="S312" i="9"/>
  <c r="R388" i="9"/>
  <c r="Q423" i="9"/>
  <c r="Q77" i="9"/>
  <c r="S194" i="9"/>
  <c r="Q338" i="9"/>
  <c r="R266" i="9"/>
  <c r="Q170" i="9"/>
  <c r="R229" i="9"/>
  <c r="S140" i="9"/>
  <c r="R85" i="9"/>
  <c r="Q206" i="9"/>
  <c r="S193" i="9"/>
  <c r="Q307" i="9"/>
  <c r="R301" i="9"/>
  <c r="R323" i="9"/>
  <c r="R293" i="9"/>
  <c r="S180" i="9"/>
  <c r="Q324" i="9"/>
  <c r="S344" i="9"/>
  <c r="Q390" i="9"/>
  <c r="Q420" i="9"/>
  <c r="Q11" i="9"/>
  <c r="S252" i="9"/>
  <c r="Q166" i="9"/>
  <c r="Q3" i="9"/>
  <c r="Q210" i="9"/>
  <c r="R383" i="9"/>
  <c r="Q149" i="9"/>
  <c r="Q106" i="9"/>
  <c r="S241" i="9"/>
  <c r="Q195" i="9"/>
  <c r="Q334" i="9"/>
  <c r="S341" i="9"/>
  <c r="R154" i="9"/>
  <c r="R299" i="9"/>
  <c r="Q225" i="9"/>
  <c r="R324" i="9"/>
  <c r="R348" i="9"/>
  <c r="R403" i="9"/>
  <c r="R423" i="9"/>
  <c r="R121" i="9"/>
  <c r="S256" i="9"/>
  <c r="Q221" i="9"/>
  <c r="R183" i="9"/>
  <c r="Q218" i="9"/>
  <c r="S416" i="9"/>
  <c r="R161" i="9"/>
  <c r="S110" i="9"/>
  <c r="S245" i="9"/>
  <c r="R214" i="9"/>
  <c r="Q336" i="9"/>
  <c r="R358" i="9"/>
  <c r="Q199" i="9"/>
  <c r="Q308" i="9"/>
  <c r="S225" i="9"/>
  <c r="R387" i="9"/>
  <c r="Q350" i="9"/>
  <c r="S405" i="9"/>
  <c r="Q61" i="9"/>
  <c r="Q62" i="9"/>
  <c r="R173" i="9"/>
  <c r="Q163" i="9"/>
  <c r="R204" i="9"/>
  <c r="S75" i="9"/>
  <c r="S116" i="9"/>
  <c r="R268" i="9"/>
  <c r="Q167" i="9"/>
  <c r="S260" i="9"/>
  <c r="S230" i="9"/>
  <c r="Q284" i="9"/>
  <c r="S255" i="9"/>
  <c r="S351" i="9"/>
  <c r="Q276" i="9"/>
  <c r="S280" i="9"/>
  <c r="Q395" i="9"/>
  <c r="R389" i="9"/>
  <c r="Q39" i="9"/>
  <c r="R290" i="9"/>
  <c r="R232" i="9"/>
  <c r="S228" i="9"/>
  <c r="Q112" i="9"/>
  <c r="S83" i="9"/>
  <c r="Q116" i="9"/>
  <c r="R368" i="9"/>
  <c r="Q181" i="9"/>
  <c r="R277" i="9"/>
  <c r="S277" i="9"/>
  <c r="R284" i="9"/>
  <c r="S259" i="9"/>
  <c r="Q156" i="9"/>
  <c r="R276" i="9"/>
  <c r="S295" i="9"/>
  <c r="R373" i="9"/>
  <c r="S400" i="9"/>
  <c r="S174" i="9"/>
  <c r="S390" i="9"/>
  <c r="S264" i="9"/>
  <c r="Q207" i="9"/>
  <c r="R380" i="9"/>
  <c r="S226" i="9"/>
  <c r="R196" i="9"/>
  <c r="S336" i="9"/>
  <c r="Q209" i="9"/>
  <c r="S391" i="9"/>
  <c r="Q70" i="9"/>
  <c r="R420" i="9"/>
  <c r="Q216" i="9"/>
  <c r="R342" i="9"/>
  <c r="Q383" i="9"/>
  <c r="Q2" i="9"/>
  <c r="Q406" i="9"/>
  <c r="Q228" i="9"/>
  <c r="R351" i="9"/>
  <c r="Q387" i="9"/>
  <c r="S283" i="9"/>
  <c r="R356" i="9"/>
  <c r="Q358" i="9"/>
  <c r="S389" i="9"/>
  <c r="R303" i="9"/>
  <c r="Q235" i="9"/>
  <c r="Q267" i="9"/>
  <c r="S404" i="9"/>
  <c r="Q253" i="9"/>
  <c r="R228" i="9"/>
  <c r="R120" i="9"/>
  <c r="S179" i="9"/>
  <c r="S191" i="9"/>
  <c r="S204" i="9"/>
  <c r="S227" i="9"/>
  <c r="S272" i="9"/>
  <c r="Q137" i="7"/>
  <c r="Q67" i="7"/>
  <c r="R143" i="7"/>
  <c r="Q203" i="7"/>
  <c r="R283" i="7"/>
  <c r="Q379" i="7"/>
  <c r="Q7" i="7"/>
  <c r="Q32" i="7"/>
  <c r="Q64" i="7"/>
  <c r="S100" i="7"/>
  <c r="S136" i="7"/>
  <c r="S172" i="7"/>
  <c r="Q17" i="7"/>
  <c r="Q153" i="7"/>
  <c r="Q209" i="7"/>
  <c r="S81" i="7"/>
  <c r="Q38" i="7"/>
  <c r="S70" i="7"/>
  <c r="Q102" i="7"/>
  <c r="S142" i="7"/>
  <c r="R178" i="7"/>
  <c r="Q2" i="7"/>
  <c r="R121" i="7"/>
  <c r="Q63" i="7"/>
  <c r="Q139" i="7"/>
  <c r="R215" i="7"/>
  <c r="Q303" i="7"/>
  <c r="R399" i="7"/>
  <c r="S226" i="7"/>
  <c r="Q274" i="7"/>
  <c r="R310" i="7"/>
  <c r="Q346" i="7"/>
  <c r="Q386" i="7"/>
  <c r="R208" i="7"/>
  <c r="S240" i="7"/>
  <c r="R284" i="7"/>
  <c r="Q332" i="7"/>
  <c r="S380" i="7"/>
  <c r="Q420" i="7"/>
  <c r="Q277" i="7"/>
  <c r="Q325" i="7"/>
  <c r="Q357" i="7"/>
  <c r="R397" i="7"/>
  <c r="Q11" i="7"/>
  <c r="R75" i="7"/>
  <c r="S151" i="7"/>
  <c r="R211" i="7"/>
  <c r="S307" i="7"/>
  <c r="Q4" i="7"/>
  <c r="Q36" i="7"/>
  <c r="S68" i="7"/>
  <c r="S104" i="7"/>
  <c r="R144" i="7"/>
  <c r="Q176" i="7"/>
  <c r="Q41" i="7"/>
  <c r="S157" i="7"/>
  <c r="S213" i="7"/>
  <c r="R105" i="7"/>
  <c r="Q42" i="7"/>
  <c r="R74" i="7"/>
  <c r="S106" i="7"/>
  <c r="S146" i="7"/>
  <c r="S182" i="7"/>
  <c r="Q10" i="7"/>
  <c r="Q3" i="7"/>
  <c r="S71" i="7"/>
  <c r="R147" i="7"/>
  <c r="Q223" i="7"/>
  <c r="Q311" i="7"/>
  <c r="Q415" i="7"/>
  <c r="Q234" i="7"/>
  <c r="R278" i="7"/>
  <c r="S318" i="7"/>
  <c r="S354" i="7"/>
  <c r="Q390" i="7"/>
  <c r="R212" i="7"/>
  <c r="R244" i="7"/>
  <c r="S292" i="7"/>
  <c r="S333" i="7"/>
  <c r="Q384" i="7"/>
  <c r="S285" i="7"/>
  <c r="S329" i="7"/>
  <c r="Q365" i="7"/>
  <c r="S401" i="7"/>
  <c r="Q19" i="7"/>
  <c r="S83" i="7"/>
  <c r="S159" i="7"/>
  <c r="R227" i="7"/>
  <c r="Q315" i="7"/>
  <c r="Q8" i="7"/>
  <c r="Q40" i="7"/>
  <c r="Q72" i="7"/>
  <c r="S108" i="7"/>
  <c r="S148" i="7"/>
  <c r="S180" i="7"/>
  <c r="Q61" i="7"/>
  <c r="Q169" i="7"/>
  <c r="Q217" i="7"/>
  <c r="S117" i="7"/>
  <c r="Q46" i="7"/>
  <c r="S78" i="7"/>
  <c r="R114" i="7"/>
  <c r="R154" i="7"/>
  <c r="S186" i="7"/>
  <c r="Q18" i="7"/>
  <c r="Q15" i="7"/>
  <c r="S79" i="7"/>
  <c r="Q155" i="7"/>
  <c r="Q235" i="7"/>
  <c r="Q319" i="7"/>
  <c r="S415" i="7"/>
  <c r="S246" i="7"/>
  <c r="S282" i="7"/>
  <c r="S322" i="7"/>
  <c r="S358" i="7"/>
  <c r="Q394" i="7"/>
  <c r="Q216" i="7"/>
  <c r="Q248" i="7"/>
  <c r="R296" i="7"/>
  <c r="S339" i="7"/>
  <c r="Q400" i="7"/>
  <c r="Q241" i="7"/>
  <c r="Q289" i="7"/>
  <c r="Q334" i="7"/>
  <c r="Q373" i="7"/>
  <c r="R405" i="7"/>
  <c r="Q9" i="7"/>
  <c r="Q27" i="7"/>
  <c r="Q91" i="7"/>
  <c r="R167" i="7"/>
  <c r="S243" i="7"/>
  <c r="Q323" i="7"/>
  <c r="Q21" i="7"/>
  <c r="Q12" i="7"/>
  <c r="Q44" i="7"/>
  <c r="S76" i="7"/>
  <c r="S112" i="7"/>
  <c r="S152" i="7"/>
  <c r="Q184" i="7"/>
  <c r="S85" i="7"/>
  <c r="Q173" i="7"/>
  <c r="S221" i="7"/>
  <c r="Q6" i="7"/>
  <c r="Q50" i="7"/>
  <c r="Q82" i="7"/>
  <c r="S122" i="7"/>
  <c r="S158" i="7"/>
  <c r="S190" i="7"/>
  <c r="Q5" i="7"/>
  <c r="Q30" i="7"/>
  <c r="Q23" i="7"/>
  <c r="S95" i="7"/>
  <c r="Q163" i="7"/>
  <c r="Q247" i="7"/>
  <c r="S327" i="7"/>
  <c r="S417" i="7"/>
  <c r="S202" i="7"/>
  <c r="S250" i="7"/>
  <c r="Q286" i="7"/>
  <c r="S326" i="7"/>
  <c r="R362" i="7"/>
  <c r="Q410" i="7"/>
  <c r="S220" i="7"/>
  <c r="R252" i="7"/>
  <c r="S308" i="7"/>
  <c r="S344" i="7"/>
  <c r="Q245" i="7"/>
  <c r="Q293" i="7"/>
  <c r="S335" i="7"/>
  <c r="R377" i="7"/>
  <c r="S409" i="7"/>
  <c r="Q29" i="7"/>
  <c r="Q35" i="7"/>
  <c r="Q99" i="7"/>
  <c r="Q175" i="7"/>
  <c r="Q251" i="7"/>
  <c r="S336" i="7"/>
  <c r="Q45" i="7"/>
  <c r="Q16" i="7"/>
  <c r="Q48" i="7"/>
  <c r="S84" i="7"/>
  <c r="S116" i="7"/>
  <c r="S156" i="7"/>
  <c r="S188" i="7"/>
  <c r="S109" i="7"/>
  <c r="S189" i="7"/>
  <c r="R225" i="7"/>
  <c r="Q14" i="7"/>
  <c r="Q54" i="7"/>
  <c r="R86" i="7"/>
  <c r="Q126" i="7"/>
  <c r="S162" i="7"/>
  <c r="R194" i="7"/>
  <c r="Q37" i="7"/>
  <c r="Q31" i="7"/>
  <c r="R103" i="7"/>
  <c r="S171" i="7"/>
  <c r="S263" i="7"/>
  <c r="Q340" i="7"/>
  <c r="Q421" i="7"/>
  <c r="R210" i="7"/>
  <c r="R254" i="7"/>
  <c r="S290" i="7"/>
  <c r="S330" i="7"/>
  <c r="S366" i="7"/>
  <c r="Q414" i="7"/>
  <c r="Q224" i="7"/>
  <c r="Q264" i="7"/>
  <c r="R312" i="7"/>
  <c r="S348" i="7"/>
  <c r="S253" i="7"/>
  <c r="Q301" i="7"/>
  <c r="Q341" i="7"/>
  <c r="Q381" i="7"/>
  <c r="R413" i="7"/>
  <c r="R77" i="7"/>
  <c r="Q51" i="7"/>
  <c r="S115" i="7"/>
  <c r="Q187" i="7"/>
  <c r="Q267" i="7"/>
  <c r="Q355" i="7"/>
  <c r="S93" i="7"/>
  <c r="Q24" i="7"/>
  <c r="Q56" i="7"/>
  <c r="S92" i="7"/>
  <c r="S124" i="7"/>
  <c r="S164" i="7"/>
  <c r="S196" i="7"/>
  <c r="Q145" i="7"/>
  <c r="S201" i="7"/>
  <c r="S237" i="7"/>
  <c r="Q33" i="7"/>
  <c r="Q26" i="7"/>
  <c r="Q62" i="7"/>
  <c r="Q94" i="7"/>
  <c r="R134" i="7"/>
  <c r="S170" i="7"/>
  <c r="S418" i="7"/>
  <c r="R97" i="7"/>
  <c r="Q49" i="7"/>
  <c r="Q47" i="7"/>
  <c r="S119" i="7"/>
  <c r="S191" i="7"/>
  <c r="Q279" i="7"/>
  <c r="S359" i="7"/>
  <c r="Q218" i="7"/>
  <c r="S266" i="7"/>
  <c r="Q302" i="7"/>
  <c r="S338" i="7"/>
  <c r="R378" i="7"/>
  <c r="R423" i="7"/>
  <c r="Q200" i="7"/>
  <c r="S232" i="7"/>
  <c r="R276" i="7"/>
  <c r="Q324" i="7"/>
  <c r="Q364" i="7"/>
  <c r="Q261" i="7"/>
  <c r="S309" i="7"/>
  <c r="Q349" i="7"/>
  <c r="R389" i="7"/>
  <c r="Q53" i="7"/>
  <c r="R259" i="7"/>
  <c r="Q20" i="7"/>
  <c r="S160" i="7"/>
  <c r="S133" i="7"/>
  <c r="Q22" i="7"/>
  <c r="S166" i="7"/>
  <c r="Q69" i="7"/>
  <c r="Q39" i="7"/>
  <c r="S351" i="7"/>
  <c r="Q262" i="7"/>
  <c r="S316" i="7"/>
  <c r="S385" i="7"/>
  <c r="S252" i="7"/>
  <c r="R386" i="7"/>
  <c r="R380" i="7"/>
  <c r="Q284" i="7"/>
  <c r="R384" i="7"/>
  <c r="R117" i="7"/>
  <c r="R138" i="7"/>
  <c r="S413" i="7"/>
  <c r="Q208" i="7"/>
  <c r="S399" i="7"/>
  <c r="R187" i="7"/>
  <c r="Q75" i="7"/>
  <c r="S173" i="7"/>
  <c r="R245" i="7"/>
  <c r="Q339" i="7"/>
  <c r="Q266" i="7"/>
  <c r="Q307" i="7"/>
  <c r="R339" i="7"/>
  <c r="R221" i="7"/>
  <c r="R373" i="7"/>
  <c r="R358" i="7"/>
  <c r="R179" i="7"/>
  <c r="Q326" i="7"/>
  <c r="Q413" i="7"/>
  <c r="R391" i="7"/>
  <c r="S135" i="7"/>
  <c r="Q186" i="7"/>
  <c r="Q257" i="7"/>
  <c r="Q322" i="7"/>
  <c r="R372" i="7"/>
  <c r="Q407" i="7"/>
  <c r="S216" i="7"/>
  <c r="S319" i="7"/>
  <c r="S101" i="7"/>
  <c r="S275" i="7"/>
  <c r="Q28" i="7"/>
  <c r="Q168" i="7"/>
  <c r="S149" i="7"/>
  <c r="Q34" i="7"/>
  <c r="S174" i="7"/>
  <c r="R129" i="7"/>
  <c r="Q55" i="7"/>
  <c r="Q371" i="7"/>
  <c r="Q270" i="7"/>
  <c r="S328" i="7"/>
  <c r="S393" i="7"/>
  <c r="R131" i="7"/>
  <c r="R316" i="7"/>
  <c r="R99" i="7"/>
  <c r="R342" i="7"/>
  <c r="S410" i="7"/>
  <c r="Q227" i="7"/>
  <c r="Q210" i="7"/>
  <c r="R122" i="7"/>
  <c r="S225" i="7"/>
  <c r="S356" i="7"/>
  <c r="S197" i="7"/>
  <c r="S94" i="7"/>
  <c r="S175" i="7"/>
  <c r="R266" i="7"/>
  <c r="S349" i="7"/>
  <c r="S75" i="7"/>
  <c r="S103" i="7"/>
  <c r="Q73" i="7"/>
  <c r="S224" i="7"/>
  <c r="S143" i="7"/>
  <c r="S192" i="7"/>
  <c r="S194" i="7"/>
  <c r="S377" i="7"/>
  <c r="Q127" i="7"/>
  <c r="Q391" i="7"/>
  <c r="Q135" i="7"/>
  <c r="S200" i="7"/>
  <c r="R257" i="7"/>
  <c r="S324" i="7"/>
  <c r="R385" i="7"/>
  <c r="S74" i="7"/>
  <c r="R216" i="7"/>
  <c r="R322" i="7"/>
  <c r="Q101" i="7"/>
  <c r="Q43" i="7"/>
  <c r="Q343" i="7"/>
  <c r="Q52" i="7"/>
  <c r="R192" i="7"/>
  <c r="R197" i="7"/>
  <c r="Q58" i="7"/>
  <c r="S198" i="7"/>
  <c r="S111" i="7"/>
  <c r="S294" i="7"/>
  <c r="Q356" i="7"/>
  <c r="S257" i="7"/>
  <c r="Q424" i="7"/>
  <c r="R318" i="7"/>
  <c r="Q354" i="7"/>
  <c r="S179" i="7"/>
  <c r="S362" i="7"/>
  <c r="R91" i="7"/>
  <c r="S277" i="7"/>
  <c r="Q221" i="7"/>
  <c r="S341" i="7"/>
  <c r="R246" i="7"/>
  <c r="Q389" i="7"/>
  <c r="Q278" i="7"/>
  <c r="Q103" i="7"/>
  <c r="Q178" i="7"/>
  <c r="S293" i="7"/>
  <c r="S378" i="7"/>
  <c r="S178" i="7"/>
  <c r="R108" i="7"/>
  <c r="R88" i="7"/>
  <c r="Q254" i="7"/>
  <c r="S72" i="7"/>
  <c r="R195" i="7"/>
  <c r="Q202" i="7"/>
  <c r="R382" i="7"/>
  <c r="S127" i="7"/>
  <c r="S82" i="7"/>
  <c r="S140" i="7"/>
  <c r="R200" i="7"/>
  <c r="Q305" i="7"/>
  <c r="R326" i="7"/>
  <c r="S391" i="7"/>
  <c r="Q74" i="7"/>
  <c r="R272" i="7"/>
  <c r="S361" i="7"/>
  <c r="Q59" i="7"/>
  <c r="Q367" i="7"/>
  <c r="Q60" i="7"/>
  <c r="Q205" i="7"/>
  <c r="Q66" i="7"/>
  <c r="S131" i="7"/>
  <c r="S306" i="7"/>
  <c r="S204" i="7"/>
  <c r="S376" i="7"/>
  <c r="R416" i="7"/>
  <c r="Q265" i="7"/>
  <c r="Q362" i="7"/>
  <c r="Q146" i="7"/>
  <c r="Q380" i="7"/>
  <c r="S283" i="7"/>
  <c r="S394" i="7"/>
  <c r="R102" i="7"/>
  <c r="R286" i="7"/>
  <c r="S286" i="7"/>
  <c r="S364" i="7"/>
  <c r="S284" i="7"/>
  <c r="Q107" i="7"/>
  <c r="R345" i="7"/>
  <c r="Q108" i="7"/>
  <c r="R184" i="7"/>
  <c r="R302" i="7"/>
  <c r="Q397" i="7"/>
  <c r="S184" i="7"/>
  <c r="R123" i="7"/>
  <c r="S126" i="7"/>
  <c r="Q276" i="7"/>
  <c r="Q81" i="7"/>
  <c r="R203" i="7"/>
  <c r="Q246" i="7"/>
  <c r="S405" i="7"/>
  <c r="Q238" i="7"/>
  <c r="R82" i="7"/>
  <c r="R140" i="7"/>
  <c r="R202" i="7"/>
  <c r="S305" i="7"/>
  <c r="R361" i="7"/>
  <c r="R400" i="7"/>
  <c r="R115" i="7"/>
  <c r="Q272" i="7"/>
  <c r="S369" i="7"/>
  <c r="S183" i="7"/>
  <c r="Q65" i="7"/>
  <c r="Q120" i="7"/>
  <c r="Q13" i="7"/>
  <c r="S130" i="7"/>
  <c r="Q25" i="7"/>
  <c r="R271" i="7"/>
  <c r="S425" i="7"/>
  <c r="Q214" i="7"/>
  <c r="Q374" i="7"/>
  <c r="R199" i="7"/>
  <c r="S272" i="7"/>
  <c r="Q345" i="7"/>
  <c r="S289" i="7"/>
  <c r="R188" i="7"/>
  <c r="Q283" i="7"/>
  <c r="R196" i="7"/>
  <c r="S244" i="7"/>
  <c r="R152" i="7"/>
  <c r="Q88" i="7"/>
  <c r="S343" i="7"/>
  <c r="Q192" i="7"/>
  <c r="R356" i="7"/>
  <c r="R329" i="7"/>
  <c r="S357" i="7"/>
  <c r="Q148" i="7"/>
  <c r="S208" i="7"/>
  <c r="R327" i="7"/>
  <c r="R175" i="7"/>
  <c r="S397" i="7"/>
  <c r="S310" i="7"/>
  <c r="S168" i="7"/>
  <c r="R334" i="7"/>
  <c r="S291" i="7"/>
  <c r="Q156" i="7"/>
  <c r="R306" i="7"/>
  <c r="S77" i="7"/>
  <c r="S388" i="7"/>
  <c r="S120" i="7"/>
  <c r="R183" i="7"/>
  <c r="Q233" i="7"/>
  <c r="R315" i="7"/>
  <c r="Q369" i="7"/>
  <c r="S407" i="7"/>
  <c r="Q171" i="7"/>
  <c r="S312" i="7"/>
  <c r="S375" i="7"/>
  <c r="Q195" i="7"/>
  <c r="S125" i="7"/>
  <c r="S132" i="7"/>
  <c r="Q57" i="7"/>
  <c r="S138" i="7"/>
  <c r="S73" i="7"/>
  <c r="Q291" i="7"/>
  <c r="R222" i="7"/>
  <c r="S382" i="7"/>
  <c r="Q280" i="7"/>
  <c r="S353" i="7"/>
  <c r="R294" i="7"/>
  <c r="S227" i="7"/>
  <c r="R354" i="7"/>
  <c r="S278" i="7"/>
  <c r="S345" i="7"/>
  <c r="R343" i="7"/>
  <c r="Q122" i="7"/>
  <c r="R364" i="7"/>
  <c r="S205" i="7"/>
  <c r="R359" i="7"/>
  <c r="S147" i="7"/>
  <c r="Q378" i="7"/>
  <c r="R155" i="7"/>
  <c r="S235" i="7"/>
  <c r="Q338" i="7"/>
  <c r="R235" i="7"/>
  <c r="S167" i="7"/>
  <c r="R338" i="7"/>
  <c r="S187" i="7"/>
  <c r="Q358" i="7"/>
  <c r="S334" i="7"/>
  <c r="S163" i="7"/>
  <c r="Q309" i="7"/>
  <c r="Q399" i="7"/>
  <c r="R388" i="7"/>
  <c r="R127" i="7"/>
  <c r="R186" i="7"/>
  <c r="S238" i="7"/>
  <c r="R319" i="7"/>
  <c r="S372" i="7"/>
  <c r="R407" i="7"/>
  <c r="R171" i="7"/>
  <c r="S315" i="7"/>
  <c r="S107" i="7"/>
  <c r="R229" i="7"/>
  <c r="S337" i="7"/>
  <c r="Q131" i="7"/>
  <c r="S144" i="7"/>
  <c r="Q96" i="7"/>
  <c r="Q121" i="7"/>
  <c r="S302" i="7"/>
  <c r="S254" i="7"/>
  <c r="R238" i="7"/>
  <c r="R307" i="7"/>
  <c r="S296" i="7"/>
  <c r="Q128" i="7"/>
  <c r="R118" i="7"/>
  <c r="Q408" i="7"/>
  <c r="R113" i="7"/>
  <c r="S176" i="7"/>
  <c r="R234" i="7"/>
  <c r="S313" i="7"/>
  <c r="S412" i="7"/>
  <c r="S264" i="7"/>
  <c r="Q106" i="7"/>
  <c r="Q232" i="7"/>
  <c r="Q290" i="7"/>
  <c r="S139" i="7"/>
  <c r="R253" i="7"/>
  <c r="S374" i="7"/>
  <c r="R263" i="7"/>
  <c r="R365" i="7"/>
  <c r="R417" i="7"/>
  <c r="R177" i="7"/>
  <c r="S287" i="7"/>
  <c r="S402" i="7"/>
  <c r="Q68" i="7"/>
  <c r="Q100" i="7"/>
  <c r="Q140" i="7"/>
  <c r="Q164" i="7"/>
  <c r="S218" i="7"/>
  <c r="R281" i="7"/>
  <c r="S268" i="7"/>
  <c r="S314" i="7"/>
  <c r="Q206" i="7"/>
  <c r="Q92" i="7"/>
  <c r="S121" i="7"/>
  <c r="Q159" i="7"/>
  <c r="R204" i="7"/>
  <c r="R275" i="7"/>
  <c r="S304" i="7"/>
  <c r="R191" i="7"/>
  <c r="Q242" i="7"/>
  <c r="S295" i="7"/>
  <c r="R150" i="7"/>
  <c r="S118" i="7"/>
  <c r="Q165" i="7"/>
  <c r="Q201" i="7"/>
  <c r="S269" i="7"/>
  <c r="R331" i="7"/>
  <c r="R169" i="7"/>
  <c r="R230" i="7"/>
  <c r="R250" i="7"/>
  <c r="S363" i="7"/>
  <c r="R190" i="7"/>
  <c r="S261" i="7"/>
  <c r="Q321" i="7"/>
  <c r="Q352" i="7"/>
  <c r="Q306" i="7"/>
  <c r="Q376" i="7"/>
  <c r="R368" i="7"/>
  <c r="S368" i="7"/>
  <c r="R333" i="7"/>
  <c r="Q401" i="7"/>
  <c r="R351" i="7"/>
  <c r="Q387" i="7"/>
  <c r="S371" i="7"/>
  <c r="R419" i="7"/>
  <c r="S384" i="7"/>
  <c r="R418" i="7"/>
  <c r="Q83" i="7"/>
  <c r="R165" i="7"/>
  <c r="S154" i="7"/>
  <c r="S134" i="7"/>
  <c r="R85" i="7"/>
  <c r="R81" i="7"/>
  <c r="R116" i="7"/>
  <c r="Q182" i="7"/>
  <c r="S280" i="7"/>
  <c r="S340" i="7"/>
  <c r="S311" i="7"/>
  <c r="S98" i="7"/>
  <c r="R309" i="7"/>
  <c r="S404" i="7"/>
  <c r="Q370" i="7"/>
  <c r="Q215" i="7"/>
  <c r="Q149" i="7"/>
  <c r="R299" i="7"/>
  <c r="Q282" i="7"/>
  <c r="S150" i="7"/>
  <c r="Q243" i="7"/>
  <c r="Q244" i="7"/>
  <c r="S323" i="7"/>
  <c r="S123" i="7"/>
  <c r="S342" i="7"/>
  <c r="R168" i="7"/>
  <c r="S207" i="7"/>
  <c r="S99" i="7"/>
  <c r="Q123" i="7"/>
  <c r="S325" i="7"/>
  <c r="S276" i="7"/>
  <c r="Q388" i="7"/>
  <c r="Q312" i="7"/>
  <c r="Q296" i="7"/>
  <c r="R141" i="7"/>
  <c r="Q239" i="7"/>
  <c r="R408" i="7"/>
  <c r="S113" i="7"/>
  <c r="R176" i="7"/>
  <c r="Q258" i="7"/>
  <c r="R313" i="7"/>
  <c r="R412" i="7"/>
  <c r="Q297" i="7"/>
  <c r="S110" i="7"/>
  <c r="R232" i="7"/>
  <c r="Q342" i="7"/>
  <c r="S199" i="7"/>
  <c r="S262" i="7"/>
  <c r="R374" i="7"/>
  <c r="R265" i="7"/>
  <c r="R381" i="7"/>
  <c r="S420" i="7"/>
  <c r="Q194" i="7"/>
  <c r="R287" i="7"/>
  <c r="R402" i="7"/>
  <c r="R71" i="7"/>
  <c r="S105" i="7"/>
  <c r="R142" i="7"/>
  <c r="R166" i="7"/>
  <c r="R218" i="7"/>
  <c r="R328" i="7"/>
  <c r="Q268" i="7"/>
  <c r="R314" i="7"/>
  <c r="Q70" i="7"/>
  <c r="Q97" i="7"/>
  <c r="R128" i="7"/>
  <c r="R170" i="7"/>
  <c r="Q212" i="7"/>
  <c r="Q275" i="7"/>
  <c r="Q314" i="7"/>
  <c r="S193" i="7"/>
  <c r="Q249" i="7"/>
  <c r="R295" i="7"/>
  <c r="Q150" i="7"/>
  <c r="Q132" i="7"/>
  <c r="Q167" i="7"/>
  <c r="Q207" i="7"/>
  <c r="Q273" i="7"/>
  <c r="Q331" i="7"/>
  <c r="R180" i="7"/>
  <c r="S236" i="7"/>
  <c r="Q250" i="7"/>
  <c r="R363" i="7"/>
  <c r="Q190" i="7"/>
  <c r="R261" i="7"/>
  <c r="S332" i="7"/>
  <c r="S367" i="7"/>
  <c r="R308" i="7"/>
  <c r="Q382" i="7"/>
  <c r="Q368" i="7"/>
  <c r="R403" i="7"/>
  <c r="Q333" i="7"/>
  <c r="S403" i="7"/>
  <c r="R353" i="7"/>
  <c r="Q393" i="7"/>
  <c r="R371" i="7"/>
  <c r="Q419" i="7"/>
  <c r="S392" i="7"/>
  <c r="S421" i="7"/>
  <c r="Q316" i="7"/>
  <c r="R181" i="7"/>
  <c r="S370" i="7"/>
  <c r="R209" i="7"/>
  <c r="R241" i="7"/>
  <c r="Q181" i="7"/>
  <c r="R109" i="7"/>
  <c r="R78" i="7"/>
  <c r="Q406" i="7"/>
  <c r="S301" i="7"/>
  <c r="S411" i="7"/>
  <c r="Q425" i="7"/>
  <c r="Q404" i="7"/>
  <c r="Q110" i="7"/>
  <c r="R290" i="7"/>
  <c r="Q93" i="7"/>
  <c r="S153" i="7"/>
  <c r="Q84" i="7"/>
  <c r="R219" i="7"/>
  <c r="Q300" i="7"/>
  <c r="R301" i="7"/>
  <c r="R366" i="7"/>
  <c r="Q179" i="7"/>
  <c r="R305" i="7"/>
  <c r="Q204" i="7"/>
  <c r="Q117" i="7"/>
  <c r="Q294" i="7"/>
  <c r="S195" i="7"/>
  <c r="S155" i="7"/>
  <c r="Q109" i="7"/>
  <c r="R96" i="7"/>
  <c r="Q361" i="7"/>
  <c r="Q372" i="7"/>
  <c r="S141" i="7"/>
  <c r="S239" i="7"/>
  <c r="R69" i="7"/>
  <c r="Q136" i="7"/>
  <c r="S210" i="7"/>
  <c r="S258" i="7"/>
  <c r="Q348" i="7"/>
  <c r="R367" i="7"/>
  <c r="S297" i="7"/>
  <c r="Q129" i="7"/>
  <c r="R251" i="7"/>
  <c r="S346" i="7"/>
  <c r="Q199" i="7"/>
  <c r="S271" i="7"/>
  <c r="R163" i="7"/>
  <c r="R277" i="7"/>
  <c r="S386" i="7"/>
  <c r="Q71" i="7"/>
  <c r="Q222" i="7"/>
  <c r="Q287" i="7"/>
  <c r="Q105" i="7"/>
  <c r="Q76" i="7"/>
  <c r="R112" i="7"/>
  <c r="Q142" i="7"/>
  <c r="Q166" i="7"/>
  <c r="R237" i="7"/>
  <c r="Q328" i="7"/>
  <c r="R288" i="7"/>
  <c r="R68" i="7"/>
  <c r="R73" i="7"/>
  <c r="S102" i="7"/>
  <c r="Q130" i="7"/>
  <c r="Q172" i="7"/>
  <c r="S223" i="7"/>
  <c r="S279" i="7"/>
  <c r="S97" i="7"/>
  <c r="R193" i="7"/>
  <c r="S249" i="7"/>
  <c r="R100" i="7"/>
  <c r="R157" i="7"/>
  <c r="Q141" i="7"/>
  <c r="Q180" i="7"/>
  <c r="S219" i="7"/>
  <c r="S273" i="7"/>
  <c r="S406" i="7"/>
  <c r="R213" i="7"/>
  <c r="Q236" i="7"/>
  <c r="S256" i="7"/>
  <c r="Q363" i="7"/>
  <c r="Q211" i="7"/>
  <c r="S267" i="7"/>
  <c r="R332" i="7"/>
  <c r="S398" i="7"/>
  <c r="Q308" i="7"/>
  <c r="S390" i="7"/>
  <c r="R411" i="7"/>
  <c r="Q403" i="7"/>
  <c r="Q347" i="7"/>
  <c r="R409" i="7"/>
  <c r="S355" i="7"/>
  <c r="S395" i="7"/>
  <c r="Q385" i="7"/>
  <c r="S422" i="7"/>
  <c r="S400" i="7"/>
  <c r="Q423" i="7"/>
  <c r="R90" i="7"/>
  <c r="Q310" i="7"/>
  <c r="R375" i="7"/>
  <c r="R264" i="7"/>
  <c r="S87" i="7"/>
  <c r="R410" i="7"/>
  <c r="Q85" i="7"/>
  <c r="R151" i="7"/>
  <c r="S185" i="7"/>
  <c r="Q229" i="7"/>
  <c r="S161" i="7"/>
  <c r="S217" i="7"/>
  <c r="R320" i="7"/>
  <c r="Q353" i="7"/>
  <c r="Q422" i="7"/>
  <c r="R136" i="7"/>
  <c r="S265" i="7"/>
  <c r="Q86" i="7"/>
  <c r="Q89" i="7"/>
  <c r="Q196" i="7"/>
  <c r="R124" i="7"/>
  <c r="R185" i="7"/>
  <c r="S255" i="7"/>
  <c r="R161" i="7"/>
  <c r="S145" i="7"/>
  <c r="Q220" i="7"/>
  <c r="R347" i="7"/>
  <c r="R207" i="7"/>
  <c r="Q317" i="7"/>
  <c r="Q330" i="7"/>
  <c r="R120" i="7"/>
  <c r="Q318" i="7"/>
  <c r="S203" i="7"/>
  <c r="S245" i="7"/>
  <c r="Q147" i="7"/>
  <c r="Q115" i="7"/>
  <c r="R369" i="7"/>
  <c r="Q375" i="7"/>
  <c r="S181" i="7"/>
  <c r="R239" i="7"/>
  <c r="Q77" i="7"/>
  <c r="Q152" i="7"/>
  <c r="R214" i="7"/>
  <c r="R258" i="7"/>
  <c r="R370" i="7"/>
  <c r="R89" i="7"/>
  <c r="R297" i="7"/>
  <c r="Q134" i="7"/>
  <c r="Q253" i="7"/>
  <c r="R346" i="7"/>
  <c r="S209" i="7"/>
  <c r="Q271" i="7"/>
  <c r="Q170" i="7"/>
  <c r="R293" i="7"/>
  <c r="Q405" i="7"/>
  <c r="Q79" i="7"/>
  <c r="S222" i="7"/>
  <c r="S317" i="7"/>
  <c r="Q112" i="7"/>
  <c r="R79" i="7"/>
  <c r="Q114" i="7"/>
  <c r="R149" i="7"/>
  <c r="Q177" i="7"/>
  <c r="Q237" i="7"/>
  <c r="S350" i="7"/>
  <c r="Q288" i="7"/>
  <c r="R76" i="7"/>
  <c r="Q78" i="7"/>
  <c r="Q104" i="7"/>
  <c r="R135" i="7"/>
  <c r="R174" i="7"/>
  <c r="R223" i="7"/>
  <c r="R279" i="7"/>
  <c r="R104" i="7"/>
  <c r="S212" i="7"/>
  <c r="R249" i="7"/>
  <c r="R70" i="7"/>
  <c r="R159" i="7"/>
  <c r="Q143" i="7"/>
  <c r="R182" i="7"/>
  <c r="Q240" i="7"/>
  <c r="Q295" i="7"/>
  <c r="R406" i="7"/>
  <c r="Q213" i="7"/>
  <c r="R240" i="7"/>
  <c r="R273" i="7"/>
  <c r="S396" i="7"/>
  <c r="S211" i="7"/>
  <c r="R267" i="7"/>
  <c r="R298" i="7"/>
  <c r="R398" i="7"/>
  <c r="S320" i="7"/>
  <c r="R390" i="7"/>
  <c r="Q411" i="7"/>
  <c r="Q409" i="7"/>
  <c r="Q351" i="7"/>
  <c r="R292" i="7"/>
  <c r="R355" i="7"/>
  <c r="R401" i="7"/>
  <c r="S387" i="7"/>
  <c r="R422" i="7"/>
  <c r="S408" i="7"/>
  <c r="S424" i="7"/>
  <c r="S88" i="7"/>
  <c r="R133" i="7"/>
  <c r="R404" i="7"/>
  <c r="S214" i="7"/>
  <c r="S259" i="7"/>
  <c r="Q329" i="7"/>
  <c r="R119" i="7"/>
  <c r="S299" i="7"/>
  <c r="R282" i="7"/>
  <c r="R148" i="7"/>
  <c r="R243" i="7"/>
  <c r="Q225" i="7"/>
  <c r="Q292" i="7"/>
  <c r="S416" i="7"/>
  <c r="R236" i="7"/>
  <c r="S389" i="7"/>
  <c r="S165" i="7"/>
  <c r="R156" i="7"/>
  <c r="R139" i="7"/>
  <c r="R349" i="7"/>
  <c r="Q90" i="7"/>
  <c r="Q350" i="7"/>
  <c r="Q185" i="7"/>
  <c r="R84" i="7"/>
  <c r="R217" i="7"/>
  <c r="Q320" i="7"/>
  <c r="S303" i="7"/>
  <c r="R107" i="7"/>
  <c r="R324" i="7"/>
  <c r="S69" i="7"/>
  <c r="R164" i="7"/>
  <c r="R291" i="7"/>
  <c r="R415" i="7"/>
  <c r="R233" i="7"/>
  <c r="R125" i="7"/>
  <c r="R101" i="7"/>
  <c r="R80" i="7"/>
  <c r="Q392" i="7"/>
  <c r="S86" i="7"/>
  <c r="R160" i="7"/>
  <c r="S231" i="7"/>
  <c r="R270" i="7"/>
  <c r="S383" i="7"/>
  <c r="R110" i="7"/>
  <c r="Q98" i="7"/>
  <c r="R226" i="7"/>
  <c r="R262" i="7"/>
  <c r="R98" i="7"/>
  <c r="S215" i="7"/>
  <c r="S298" i="7"/>
  <c r="R205" i="7"/>
  <c r="R357" i="7"/>
  <c r="R420" i="7"/>
  <c r="Q124" i="7"/>
  <c r="S274" i="7"/>
  <c r="Q336" i="7"/>
  <c r="Q151" i="7"/>
  <c r="R93" i="7"/>
  <c r="R126" i="7"/>
  <c r="R153" i="7"/>
  <c r="R198" i="7"/>
  <c r="Q281" i="7"/>
  <c r="R95" i="7"/>
  <c r="R304" i="7"/>
  <c r="R206" i="7"/>
  <c r="R87" i="7"/>
  <c r="S114" i="7"/>
  <c r="R146" i="7"/>
  <c r="Q189" i="7"/>
  <c r="R255" i="7"/>
  <c r="S288" i="7"/>
  <c r="R172" i="7"/>
  <c r="S229" i="7"/>
  <c r="R269" i="7"/>
  <c r="R92" i="7"/>
  <c r="R94" i="7"/>
  <c r="Q154" i="7"/>
  <c r="Q197" i="7"/>
  <c r="Q256" i="7"/>
  <c r="S300" i="7"/>
  <c r="R145" i="7"/>
  <c r="Q230" i="7"/>
  <c r="S247" i="7"/>
  <c r="R335" i="7"/>
  <c r="R158" i="7"/>
  <c r="S228" i="7"/>
  <c r="S321" i="7"/>
  <c r="R348" i="7"/>
  <c r="Q263" i="7"/>
  <c r="S352" i="7"/>
  <c r="R360" i="7"/>
  <c r="S360" i="7"/>
  <c r="R303" i="7"/>
  <c r="R395" i="7"/>
  <c r="R323" i="7"/>
  <c r="R379" i="7"/>
  <c r="R344" i="7"/>
  <c r="R414" i="7"/>
  <c r="S373" i="7"/>
  <c r="R421" i="7"/>
  <c r="Q416" i="7"/>
  <c r="Q228" i="7"/>
  <c r="R132" i="7"/>
  <c r="S80" i="7"/>
  <c r="S89" i="7"/>
  <c r="R285" i="7"/>
  <c r="R317" i="7"/>
  <c r="S248" i="7"/>
  <c r="Q174" i="7"/>
  <c r="R260" i="7"/>
  <c r="S242" i="7"/>
  <c r="R396" i="7"/>
  <c r="S347" i="7"/>
  <c r="R393" i="7"/>
  <c r="S96" i="7"/>
  <c r="Q138" i="7"/>
  <c r="Q383" i="7"/>
  <c r="Q231" i="7"/>
  <c r="Q87" i="7"/>
  <c r="R336" i="7"/>
  <c r="R248" i="7"/>
  <c r="R137" i="7"/>
  <c r="S260" i="7"/>
  <c r="R256" i="7"/>
  <c r="Q396" i="7"/>
  <c r="Q398" i="7"/>
  <c r="Q144" i="7"/>
  <c r="R341" i="7"/>
  <c r="Q327" i="7"/>
  <c r="R173" i="7"/>
  <c r="R330" i="7"/>
  <c r="R72" i="7"/>
  <c r="S233" i="7"/>
  <c r="Q125" i="7"/>
  <c r="S128" i="7"/>
  <c r="Q118" i="7"/>
  <c r="R392" i="7"/>
  <c r="S91" i="7"/>
  <c r="Q160" i="7"/>
  <c r="R231" i="7"/>
  <c r="Q313" i="7"/>
  <c r="Q412" i="7"/>
  <c r="S234" i="7"/>
  <c r="R106" i="7"/>
  <c r="Q226" i="7"/>
  <c r="Q285" i="7"/>
  <c r="S129" i="7"/>
  <c r="S251" i="7"/>
  <c r="Q298" i="7"/>
  <c r="R224" i="7"/>
  <c r="Q359" i="7"/>
  <c r="S423" i="7"/>
  <c r="S177" i="7"/>
  <c r="R274" i="7"/>
  <c r="Q402" i="7"/>
  <c r="Q162" i="7"/>
  <c r="Q95" i="7"/>
  <c r="Q133" i="7"/>
  <c r="R162" i="7"/>
  <c r="Q198" i="7"/>
  <c r="S281" i="7"/>
  <c r="R268" i="7"/>
  <c r="Q304" i="7"/>
  <c r="S206" i="7"/>
  <c r="S90" i="7"/>
  <c r="Q116" i="7"/>
  <c r="Q157" i="7"/>
  <c r="Q191" i="7"/>
  <c r="Q255" i="7"/>
  <c r="Q299" i="7"/>
  <c r="R189" i="7"/>
  <c r="R242" i="7"/>
  <c r="Q269" i="7"/>
  <c r="R111" i="7"/>
  <c r="Q113" i="7"/>
  <c r="Q161" i="7"/>
  <c r="R201" i="7"/>
  <c r="Q260" i="7"/>
  <c r="S331" i="7"/>
  <c r="S169" i="7"/>
  <c r="S230" i="7"/>
  <c r="R247" i="7"/>
  <c r="Q335" i="7"/>
  <c r="Q158" i="7"/>
  <c r="R228" i="7"/>
  <c r="R321" i="7"/>
  <c r="R352" i="7"/>
  <c r="R289" i="7"/>
  <c r="R376" i="7"/>
  <c r="Q360" i="7"/>
  <c r="Q366" i="7"/>
  <c r="Q337" i="7"/>
  <c r="Q395" i="7"/>
  <c r="R337" i="7"/>
  <c r="R387" i="7"/>
  <c r="Q344" i="7"/>
  <c r="S419" i="7"/>
  <c r="S381" i="7"/>
  <c r="R424" i="7"/>
  <c r="Q252" i="7"/>
  <c r="R383" i="7"/>
  <c r="R83" i="7"/>
  <c r="Q188" i="7"/>
  <c r="Q119" i="7"/>
  <c r="R350" i="7"/>
  <c r="S137" i="7"/>
  <c r="Q219" i="7"/>
  <c r="R300" i="7"/>
  <c r="R220" i="7"/>
  <c r="R394" i="7"/>
  <c r="Q377" i="7"/>
  <c r="R325" i="7"/>
  <c r="Q80" i="7"/>
  <c r="S270" i="7"/>
  <c r="Q259" i="7"/>
  <c r="Q417" i="7"/>
  <c r="S241" i="7"/>
  <c r="Q183" i="7"/>
  <c r="Q111" i="7"/>
  <c r="R130" i="7"/>
  <c r="Q193" i="7"/>
  <c r="R280" i="7"/>
  <c r="R340" i="7"/>
  <c r="S414" i="7"/>
  <c r="R425" i="7"/>
  <c r="S365" i="7"/>
  <c r="Q418" i="7"/>
  <c r="R311" i="7"/>
  <c r="S379" i="7"/>
  <c r="S3279" i="4"/>
  <c r="T3279" i="4"/>
  <c r="T938" i="4"/>
  <c r="T1782" i="4"/>
  <c r="S1548" i="4"/>
  <c r="S1788" i="4"/>
  <c r="T1779" i="4"/>
  <c r="S1523" i="4"/>
  <c r="T1322" i="4"/>
  <c r="S1079" i="4"/>
  <c r="S933" i="4"/>
  <c r="T924" i="4"/>
  <c r="T664" i="4"/>
  <c r="T562" i="4"/>
  <c r="S1522" i="4"/>
  <c r="S1335" i="4"/>
  <c r="S1172" i="4"/>
  <c r="S1072" i="4"/>
  <c r="S656" i="4"/>
  <c r="S556" i="4"/>
  <c r="T3269" i="4"/>
  <c r="S3278" i="4"/>
  <c r="S3157" i="4"/>
  <c r="T3111" i="4"/>
  <c r="T3039" i="4"/>
  <c r="S2820" i="4"/>
  <c r="S2822" i="4"/>
  <c r="S2821" i="4"/>
  <c r="S2791" i="4"/>
  <c r="S2803" i="4"/>
  <c r="S2671" i="4"/>
  <c r="T2578" i="4"/>
  <c r="S2496" i="4"/>
  <c r="S2399" i="4"/>
  <c r="S2391" i="4"/>
  <c r="S2307" i="4"/>
  <c r="T2242" i="4"/>
  <c r="S2150" i="4"/>
  <c r="T2142" i="4"/>
  <c r="T2069" i="4"/>
  <c r="S2000" i="4"/>
  <c r="S1943" i="4"/>
  <c r="S1790" i="4"/>
  <c r="T1786" i="4"/>
  <c r="S1534" i="4"/>
  <c r="S1530" i="4"/>
  <c r="T1542" i="4"/>
  <c r="S1538" i="4"/>
  <c r="T1328" i="4"/>
  <c r="S1321" i="4"/>
  <c r="S1315" i="4"/>
  <c r="S1171" i="4"/>
  <c r="S1180" i="4"/>
  <c r="T940" i="4"/>
  <c r="S932" i="4"/>
  <c r="T923" i="4"/>
  <c r="S663" i="4"/>
  <c r="T655" i="4"/>
  <c r="T922" i="4"/>
  <c r="T663" i="4"/>
  <c r="S3365" i="4"/>
  <c r="T3161" i="4"/>
  <c r="S3164" i="4"/>
  <c r="S3046" i="4"/>
  <c r="T3038" i="4"/>
  <c r="S2814" i="4"/>
  <c r="S2795" i="4"/>
  <c r="S2817" i="4"/>
  <c r="T2813" i="4"/>
  <c r="S2674" i="4"/>
  <c r="T2577" i="4"/>
  <c r="T2495" i="4"/>
  <c r="T2398" i="4"/>
  <c r="T2390" i="4"/>
  <c r="S2306" i="4"/>
  <c r="S2241" i="4"/>
  <c r="T2153" i="4"/>
  <c r="S2141" i="4"/>
  <c r="S2068" i="4"/>
  <c r="T1999" i="4"/>
  <c r="S1942" i="4"/>
  <c r="T1774" i="4"/>
  <c r="S1769" i="4"/>
  <c r="T1517" i="4"/>
  <c r="S1546" i="4"/>
  <c r="T1541" i="4"/>
  <c r="T1537" i="4"/>
  <c r="S1333" i="4"/>
  <c r="S1320" i="4"/>
  <c r="S1314" i="4"/>
  <c r="T1176" i="4"/>
  <c r="T1077" i="4"/>
  <c r="T939" i="4"/>
  <c r="T931" i="4"/>
  <c r="S922" i="4"/>
  <c r="T662" i="4"/>
  <c r="S654" i="4"/>
  <c r="S560" i="4"/>
  <c r="S3366" i="4"/>
  <c r="T1078" i="4"/>
  <c r="S3367" i="4"/>
  <c r="T3163" i="4"/>
  <c r="T3037" i="4"/>
  <c r="S2811" i="4"/>
  <c r="T2792" i="4"/>
  <c r="S2801" i="4"/>
  <c r="T2585" i="4"/>
  <c r="T2500" i="4"/>
  <c r="S2397" i="4"/>
  <c r="T2388" i="4"/>
  <c r="S2305" i="4"/>
  <c r="T2145" i="4"/>
  <c r="T1998" i="4"/>
  <c r="S1940" i="4"/>
  <c r="T1781" i="4"/>
  <c r="S1768" i="4"/>
  <c r="T1545" i="4"/>
  <c r="T1536" i="4"/>
  <c r="S1327" i="4"/>
  <c r="T1319" i="4"/>
  <c r="S1313" i="4"/>
  <c r="T1076" i="4"/>
  <c r="T930" i="4"/>
  <c r="S921" i="4"/>
  <c r="T661" i="4"/>
  <c r="S653" i="4"/>
  <c r="S559" i="4"/>
  <c r="S1319" i="4"/>
  <c r="S3276" i="4"/>
  <c r="S3158" i="4"/>
  <c r="S3035" i="4"/>
  <c r="T2810" i="4"/>
  <c r="T2804" i="4"/>
  <c r="S2800" i="4"/>
  <c r="S2584" i="4"/>
  <c r="S2575" i="4"/>
  <c r="S2497" i="4"/>
  <c r="T2396" i="4"/>
  <c r="T2304" i="4"/>
  <c r="S2239" i="4"/>
  <c r="S2074" i="4"/>
  <c r="S2005" i="4"/>
  <c r="S1997" i="4"/>
  <c r="T1776" i="4"/>
  <c r="T1789" i="4"/>
  <c r="S1778" i="4"/>
  <c r="S1544" i="4"/>
  <c r="S1519" i="4"/>
  <c r="S1535" i="4"/>
  <c r="T1326" i="4"/>
  <c r="T1331" i="4"/>
  <c r="S1168" i="4"/>
  <c r="S1075" i="4"/>
  <c r="S937" i="4"/>
  <c r="S929" i="4"/>
  <c r="T920" i="4"/>
  <c r="T566" i="4"/>
  <c r="S558" i="4"/>
  <c r="T3267" i="4"/>
  <c r="S3044" i="4"/>
  <c r="S923" i="4"/>
  <c r="S3275" i="4"/>
  <c r="S3162" i="4"/>
  <c r="T3043" i="4"/>
  <c r="T3036" i="4"/>
  <c r="S2805" i="4"/>
  <c r="S2815" i="4"/>
  <c r="S2798" i="4"/>
  <c r="T2818" i="4"/>
  <c r="S2670" i="4"/>
  <c r="S2583" i="4"/>
  <c r="S2574" i="4"/>
  <c r="S2499" i="4"/>
  <c r="S2395" i="4"/>
  <c r="T2386" i="4"/>
  <c r="S2303" i="4"/>
  <c r="T2238" i="4"/>
  <c r="S2147" i="4"/>
  <c r="T2073" i="4"/>
  <c r="S2004" i="4"/>
  <c r="S1941" i="4"/>
  <c r="S1777" i="4"/>
  <c r="T1783" i="4"/>
  <c r="S1791" i="4"/>
  <c r="T1767" i="4"/>
  <c r="T1524" i="4"/>
  <c r="S1529" i="4"/>
  <c r="T1540" i="4"/>
  <c r="S1526" i="4"/>
  <c r="S1325" i="4"/>
  <c r="T1317" i="4"/>
  <c r="S1330" i="4"/>
  <c r="T1173" i="4"/>
  <c r="T1166" i="4"/>
  <c r="T1074" i="4"/>
  <c r="S936" i="4"/>
  <c r="T928" i="4"/>
  <c r="S919" i="4"/>
  <c r="S565" i="4"/>
  <c r="S557" i="4"/>
  <c r="S1328" i="4"/>
  <c r="T3266" i="4"/>
  <c r="S3154" i="4"/>
  <c r="S3152" i="4"/>
  <c r="S3042" i="4"/>
  <c r="S2825" i="4"/>
  <c r="S2799" i="4"/>
  <c r="S2793" i="4"/>
  <c r="S2809" i="4"/>
  <c r="T2672" i="4"/>
  <c r="S2581" i="4"/>
  <c r="S2573" i="4"/>
  <c r="S2493" i="4"/>
  <c r="S2385" i="4"/>
  <c r="S2302" i="4"/>
  <c r="T2237" i="4"/>
  <c r="S2146" i="4"/>
  <c r="S2072" i="4"/>
  <c r="S2003" i="4"/>
  <c r="S1939" i="4"/>
  <c r="S1787" i="4"/>
  <c r="S1792" i="4"/>
  <c r="T1549" i="4"/>
  <c r="T1531" i="4"/>
  <c r="S1543" i="4"/>
  <c r="S1518" i="4"/>
  <c r="S1533" i="4"/>
  <c r="S1324" i="4"/>
  <c r="S1177" i="4"/>
  <c r="S1179" i="4"/>
  <c r="T1181" i="4"/>
  <c r="T1073" i="4"/>
  <c r="T935" i="4"/>
  <c r="S658" i="4"/>
  <c r="S3369" i="4"/>
  <c r="S3270" i="4"/>
  <c r="S3271" i="4"/>
  <c r="S3153" i="4"/>
  <c r="S3151" i="4"/>
  <c r="S3041" i="4"/>
  <c r="T2824" i="4"/>
  <c r="S2797" i="4"/>
  <c r="S2802" i="4"/>
  <c r="T2807" i="4"/>
  <c r="S2816" i="4"/>
  <c r="S2669" i="4"/>
  <c r="S2580" i="4"/>
  <c r="T2494" i="4"/>
  <c r="S2393" i="4"/>
  <c r="T2389" i="4"/>
  <c r="S2301" i="4"/>
  <c r="S2235" i="4"/>
  <c r="S2144" i="4"/>
  <c r="S2071" i="4"/>
  <c r="S2002" i="4"/>
  <c r="T1938" i="4"/>
  <c r="S1773" i="4"/>
  <c r="S1785" i="4"/>
  <c r="T1780" i="4"/>
  <c r="S1520" i="4"/>
  <c r="S1527" i="4"/>
  <c r="T1329" i="4"/>
  <c r="S1323" i="4"/>
  <c r="S1332" i="4"/>
  <c r="S1169" i="4"/>
  <c r="S1167" i="4"/>
  <c r="T1080" i="4"/>
  <c r="S1071" i="4"/>
  <c r="T926" i="4"/>
  <c r="S665" i="4"/>
  <c r="S657" i="4"/>
  <c r="T563" i="4"/>
  <c r="T2152" i="4"/>
  <c r="T768" i="4"/>
  <c r="T773" i="4"/>
  <c r="S925" i="4"/>
  <c r="S662" i="4"/>
  <c r="T1174" i="4"/>
  <c r="S931" i="4"/>
  <c r="T560" i="4"/>
  <c r="S939" i="4"/>
  <c r="T654" i="4"/>
  <c r="T1314" i="4"/>
  <c r="S1077" i="4"/>
  <c r="S928" i="4"/>
  <c r="S1329" i="4"/>
  <c r="S784" i="4"/>
  <c r="S1774" i="4"/>
  <c r="T1333" i="4"/>
  <c r="S782" i="4"/>
  <c r="T784" i="4"/>
  <c r="S780" i="4"/>
  <c r="T776" i="4"/>
  <c r="S775" i="4"/>
  <c r="S773" i="4"/>
  <c r="S772" i="4"/>
  <c r="S768" i="4"/>
  <c r="S783" i="4"/>
  <c r="T767" i="4"/>
  <c r="T555" i="4"/>
  <c r="T2817" i="4"/>
  <c r="T1532" i="4"/>
  <c r="T1521" i="4"/>
  <c r="T2067" i="4"/>
  <c r="T2576" i="4"/>
  <c r="T3045" i="4"/>
  <c r="S661" i="4"/>
  <c r="S1781" i="4"/>
  <c r="S2388" i="4"/>
  <c r="T774" i="4"/>
  <c r="T1770" i="4"/>
  <c r="T1546" i="4"/>
  <c r="T1769" i="4"/>
  <c r="S2792" i="4"/>
  <c r="T1178" i="4"/>
  <c r="T1525" i="4"/>
  <c r="T2149" i="4"/>
  <c r="T2668" i="4"/>
  <c r="T3159" i="4"/>
  <c r="S930" i="4"/>
  <c r="S1536" i="4"/>
  <c r="S1998" i="4"/>
  <c r="S2500" i="4"/>
  <c r="S3037" i="4"/>
  <c r="T559" i="4"/>
  <c r="T1165" i="4"/>
  <c r="T1772" i="4"/>
  <c r="T2240" i="4"/>
  <c r="T2819" i="4"/>
  <c r="T3274" i="4"/>
  <c r="S938" i="4"/>
  <c r="S1521" i="4"/>
  <c r="S2067" i="4"/>
  <c r="S2576" i="4"/>
  <c r="S3045" i="4"/>
  <c r="T653" i="4"/>
  <c r="T1313" i="4"/>
  <c r="T1768" i="4"/>
  <c r="T2305" i="4"/>
  <c r="T2801" i="4"/>
  <c r="T3367" i="4"/>
  <c r="S1076" i="4"/>
  <c r="S1545" i="4"/>
  <c r="S2145" i="4"/>
  <c r="S2585" i="4"/>
  <c r="S3163" i="4"/>
  <c r="S1178" i="4"/>
  <c r="S1525" i="4"/>
  <c r="S2149" i="4"/>
  <c r="S2668" i="4"/>
  <c r="S3159" i="4"/>
  <c r="T921" i="4"/>
  <c r="T1327" i="4"/>
  <c r="T1940" i="4"/>
  <c r="T2397" i="4"/>
  <c r="T2811" i="4"/>
  <c r="S1165" i="4"/>
  <c r="S1772" i="4"/>
  <c r="S2240" i="4"/>
  <c r="S2819" i="4"/>
  <c r="S3274" i="4"/>
  <c r="T1330" i="4"/>
  <c r="T2496" i="4"/>
  <c r="T1791" i="4"/>
  <c r="T1526" i="4"/>
  <c r="T1941" i="4"/>
  <c r="T557" i="4"/>
  <c r="T1784" i="4"/>
  <c r="S3268" i="4"/>
  <c r="T2493" i="4"/>
  <c r="T2306" i="4"/>
  <c r="S2389" i="4"/>
  <c r="T1169" i="4"/>
  <c r="T1785" i="4"/>
  <c r="T2393" i="4"/>
  <c r="T1538" i="4"/>
  <c r="S1540" i="4"/>
  <c r="S2398" i="4"/>
  <c r="T3151" i="4"/>
  <c r="T927" i="4"/>
  <c r="T1316" i="4"/>
  <c r="T2793" i="4"/>
  <c r="T1324" i="4"/>
  <c r="T1792" i="4"/>
  <c r="S927" i="4"/>
  <c r="T1533" i="4"/>
  <c r="T564" i="4"/>
  <c r="T1771" i="4"/>
  <c r="S935" i="4"/>
  <c r="S2153" i="4"/>
  <c r="S1770" i="4"/>
  <c r="T658" i="4"/>
  <c r="T1787" i="4"/>
  <c r="S1181" i="4"/>
  <c r="S564" i="4"/>
  <c r="T925" i="4"/>
  <c r="T2385" i="4"/>
  <c r="S1073" i="4"/>
  <c r="T2806" i="4"/>
  <c r="T2799" i="4"/>
  <c r="T3268" i="4"/>
  <c r="T1939" i="4"/>
  <c r="T3278" i="4"/>
  <c r="S2672" i="4"/>
  <c r="T1177" i="4"/>
  <c r="T2302" i="4"/>
  <c r="S2806" i="4"/>
  <c r="S1531" i="4"/>
  <c r="T2005" i="4"/>
  <c r="T2584" i="4"/>
  <c r="T3044" i="4"/>
  <c r="S660" i="4"/>
  <c r="S1789" i="4"/>
  <c r="T2303" i="4"/>
  <c r="S2387" i="4"/>
  <c r="T929" i="4"/>
  <c r="S2073" i="4"/>
  <c r="T2825" i="4"/>
  <c r="T1175" i="4"/>
  <c r="T1942" i="4"/>
  <c r="T2150" i="4"/>
  <c r="S1771" i="4"/>
  <c r="T937" i="4"/>
  <c r="T1775" i="4"/>
  <c r="T2667" i="4"/>
  <c r="S1775" i="4"/>
  <c r="T1530" i="4"/>
  <c r="T2391" i="4"/>
  <c r="S561" i="4"/>
  <c r="T2394" i="4"/>
  <c r="T1075" i="4"/>
  <c r="T1997" i="4"/>
  <c r="T2790" i="4"/>
  <c r="T2141" i="4"/>
  <c r="T932" i="4"/>
  <c r="T1534" i="4"/>
  <c r="T2399" i="4"/>
  <c r="S566" i="4"/>
  <c r="S2148" i="4"/>
  <c r="S655" i="4"/>
  <c r="S1786" i="4"/>
  <c r="S2237" i="4"/>
  <c r="T1318" i="4"/>
  <c r="T2074" i="4"/>
  <c r="T3156" i="4"/>
  <c r="T1171" i="4"/>
  <c r="T1790" i="4"/>
  <c r="T2671" i="4"/>
  <c r="S1175" i="4"/>
  <c r="S2142" i="4"/>
  <c r="T1535" i="4"/>
  <c r="T2148" i="4"/>
  <c r="T1315" i="4"/>
  <c r="T1943" i="4"/>
  <c r="T2791" i="4"/>
  <c r="S1331" i="4"/>
  <c r="S940" i="4"/>
  <c r="S2242" i="4"/>
  <c r="T558" i="4"/>
  <c r="T1519" i="4"/>
  <c r="T2387" i="4"/>
  <c r="T561" i="4"/>
  <c r="T1321" i="4"/>
  <c r="T2000" i="4"/>
  <c r="T2821" i="4"/>
  <c r="S1318" i="4"/>
  <c r="S1078" i="4"/>
  <c r="S3039" i="4"/>
  <c r="S778" i="4"/>
  <c r="T660" i="4"/>
  <c r="T1544" i="4"/>
  <c r="T2497" i="4"/>
  <c r="T2822" i="4"/>
  <c r="S1532" i="4"/>
  <c r="S3111" i="4"/>
  <c r="S770" i="4"/>
  <c r="T3157" i="4"/>
  <c r="S2812" i="4"/>
  <c r="S1779" i="4"/>
  <c r="T656" i="4"/>
  <c r="T3368" i="4"/>
  <c r="T657" i="4"/>
  <c r="T1323" i="4"/>
  <c r="T2002" i="4"/>
  <c r="T2580" i="4"/>
  <c r="T3271" i="4"/>
  <c r="T1518" i="4"/>
  <c r="T2003" i="4"/>
  <c r="T2573" i="4"/>
  <c r="T3042" i="4"/>
  <c r="T933" i="4"/>
  <c r="S563" i="4"/>
  <c r="S1547" i="4"/>
  <c r="S2582" i="4"/>
  <c r="S1316" i="4"/>
  <c r="S2394" i="4"/>
  <c r="T1332" i="4"/>
  <c r="T1773" i="4"/>
  <c r="T2582" i="4"/>
  <c r="T3153" i="4"/>
  <c r="S555" i="4"/>
  <c r="S1528" i="4"/>
  <c r="S2494" i="4"/>
  <c r="T665" i="4"/>
  <c r="T1527" i="4"/>
  <c r="T2071" i="4"/>
  <c r="T2669" i="4"/>
  <c r="T3270" i="4"/>
  <c r="T1543" i="4"/>
  <c r="T2072" i="4"/>
  <c r="T2581" i="4"/>
  <c r="T3152" i="4"/>
  <c r="T1335" i="4"/>
  <c r="S926" i="4"/>
  <c r="S1780" i="4"/>
  <c r="S2807" i="4"/>
  <c r="S3266" i="4"/>
  <c r="S776" i="4"/>
  <c r="T934" i="4"/>
  <c r="T1528" i="4"/>
  <c r="T2144" i="4"/>
  <c r="T2816" i="4"/>
  <c r="T3369" i="4"/>
  <c r="T2146" i="4"/>
  <c r="T3154" i="4"/>
  <c r="T1539" i="4"/>
  <c r="S934" i="4"/>
  <c r="S1938" i="4"/>
  <c r="S2824" i="4"/>
  <c r="S1549" i="4"/>
  <c r="S562" i="4"/>
  <c r="T1071" i="4"/>
  <c r="T1547" i="4"/>
  <c r="T2235" i="4"/>
  <c r="T556" i="4"/>
  <c r="T1179" i="4"/>
  <c r="T2809" i="4"/>
  <c r="T1788" i="4"/>
  <c r="S1080" i="4"/>
  <c r="S924" i="4"/>
  <c r="T1520" i="4"/>
  <c r="T2301" i="4"/>
  <c r="T2802" i="4"/>
  <c r="T2498" i="4"/>
  <c r="S1334" i="4"/>
  <c r="T1167" i="4"/>
  <c r="T3041" i="4"/>
  <c r="T2812" i="4"/>
  <c r="T1180" i="4"/>
  <c r="T2307" i="4"/>
  <c r="T2820" i="4"/>
  <c r="T2001" i="4"/>
  <c r="S2390" i="4"/>
  <c r="S2069" i="4"/>
  <c r="T779" i="4"/>
  <c r="S3156" i="4"/>
  <c r="S2309" i="4"/>
  <c r="T2797" i="4"/>
  <c r="T2575" i="4"/>
  <c r="T3273" i="4"/>
  <c r="S1542" i="4"/>
  <c r="T2151" i="4"/>
  <c r="S3160" i="4"/>
  <c r="T781" i="4"/>
  <c r="S1170" i="4"/>
  <c r="S1937" i="4"/>
  <c r="T2798" i="4"/>
  <c r="T3158" i="4"/>
  <c r="T2241" i="4"/>
  <c r="T3366" i="4"/>
  <c r="T2789" i="4"/>
  <c r="S3269" i="4"/>
  <c r="S2579" i="4"/>
  <c r="S771" i="4"/>
  <c r="T2674" i="4"/>
  <c r="T2803" i="4"/>
  <c r="T2309" i="4"/>
  <c r="S2818" i="4"/>
  <c r="S2667" i="4"/>
  <c r="S1999" i="4"/>
  <c r="S2578" i="4"/>
  <c r="S2794" i="4"/>
  <c r="T771" i="4"/>
  <c r="T3164" i="4"/>
  <c r="T3040" i="4"/>
  <c r="S2495" i="4"/>
  <c r="S779" i="4"/>
  <c r="T1325" i="4"/>
  <c r="T1777" i="4"/>
  <c r="T2395" i="4"/>
  <c r="T2805" i="4"/>
  <c r="T1334" i="4"/>
  <c r="T2501" i="4"/>
  <c r="T2823" i="4"/>
  <c r="T659" i="4"/>
  <c r="S1074" i="4"/>
  <c r="S1524" i="4"/>
  <c r="S2238" i="4"/>
  <c r="S2790" i="4"/>
  <c r="S664" i="4"/>
  <c r="S1322" i="4"/>
  <c r="S1782" i="4"/>
  <c r="S3112" i="4"/>
  <c r="T919" i="4"/>
  <c r="S1166" i="4"/>
  <c r="S1767" i="4"/>
  <c r="S2386" i="4"/>
  <c r="S3036" i="4"/>
  <c r="T2499" i="4"/>
  <c r="T2004" i="4"/>
  <c r="T2574" i="4"/>
  <c r="T3162" i="4"/>
  <c r="T1072" i="4"/>
  <c r="T1522" i="4"/>
  <c r="T2070" i="4"/>
  <c r="T2579" i="4"/>
  <c r="T3112" i="4"/>
  <c r="S1173" i="4"/>
  <c r="S1783" i="4"/>
  <c r="S3043" i="4"/>
  <c r="S3273" i="4"/>
  <c r="S3267" i="4"/>
  <c r="S1539" i="4"/>
  <c r="S2673" i="4"/>
  <c r="S3277" i="4"/>
  <c r="T780" i="4"/>
  <c r="T2583" i="4"/>
  <c r="T3155" i="4"/>
  <c r="T1079" i="4"/>
  <c r="T1523" i="4"/>
  <c r="T2143" i="4"/>
  <c r="T3160" i="4"/>
  <c r="T936" i="4"/>
  <c r="S1317" i="4"/>
  <c r="S3155" i="4"/>
  <c r="S2808" i="4"/>
  <c r="S3265" i="4"/>
  <c r="T1529" i="4"/>
  <c r="T2147" i="4"/>
  <c r="T2670" i="4"/>
  <c r="T3272" i="4"/>
  <c r="T3035" i="4"/>
  <c r="T2814" i="4"/>
  <c r="T1172" i="4"/>
  <c r="T1548" i="4"/>
  <c r="T2236" i="4"/>
  <c r="S659" i="4"/>
  <c r="S3272" i="4"/>
  <c r="S2304" i="4"/>
  <c r="S2796" i="4"/>
  <c r="T3275" i="4"/>
  <c r="T1170" i="4"/>
  <c r="T2308" i="4"/>
  <c r="T2815" i="4"/>
  <c r="T3365" i="4"/>
  <c r="T2392" i="4"/>
  <c r="S2804" i="4"/>
  <c r="T772" i="4"/>
  <c r="T1320" i="4"/>
  <c r="T2795" i="4"/>
  <c r="S1176" i="4"/>
  <c r="S2577" i="4"/>
  <c r="S920" i="4"/>
  <c r="S1326" i="4"/>
  <c r="S1776" i="4"/>
  <c r="S2396" i="4"/>
  <c r="S2810" i="4"/>
  <c r="S1174" i="4"/>
  <c r="S2151" i="4"/>
  <c r="S781" i="4"/>
  <c r="S774" i="4"/>
  <c r="S767" i="4"/>
  <c r="S2813" i="4"/>
  <c r="S1537" i="4"/>
  <c r="S3038" i="4"/>
  <c r="T1168" i="4"/>
  <c r="T1778" i="4"/>
  <c r="T2239" i="4"/>
  <c r="T2800" i="4"/>
  <c r="T3276" i="4"/>
  <c r="S1541" i="4"/>
  <c r="S1784" i="4"/>
  <c r="S3161" i="4"/>
  <c r="S2152" i="4"/>
  <c r="T778" i="4"/>
  <c r="T770" i="4"/>
  <c r="T2068" i="4"/>
  <c r="T3046" i="4"/>
  <c r="S1517" i="4"/>
  <c r="T777" i="4"/>
  <c r="T769" i="4"/>
  <c r="T565" i="4"/>
  <c r="T782" i="4"/>
  <c r="T775" i="4"/>
  <c r="T783" i="4"/>
  <c r="S777" i="4"/>
  <c r="S769" i="4"/>
</calcChain>
</file>

<file path=xl/sharedStrings.xml><?xml version="1.0" encoding="utf-8"?>
<sst xmlns="http://schemas.openxmlformats.org/spreadsheetml/2006/main" count="31909" uniqueCount="956">
  <si>
    <t>admin0Name</t>
  </si>
  <si>
    <t>admin0Pcod</t>
  </si>
  <si>
    <t>admin1Name</t>
  </si>
  <si>
    <t>admin1Pcod</t>
  </si>
  <si>
    <t>Coord_X</t>
  </si>
  <si>
    <t>Coord_Y</t>
  </si>
  <si>
    <t>ID</t>
  </si>
  <si>
    <t>a</t>
  </si>
  <si>
    <t>b</t>
  </si>
  <si>
    <t>Benin</t>
  </si>
  <si>
    <t>BJ</t>
  </si>
  <si>
    <t>Alibori</t>
  </si>
  <si>
    <t>BJ01</t>
  </si>
  <si>
    <t>Atacora</t>
  </si>
  <si>
    <t>BJ02</t>
  </si>
  <si>
    <t>Atlantique</t>
  </si>
  <si>
    <t>BJ03</t>
  </si>
  <si>
    <t>Borgou</t>
  </si>
  <si>
    <t>BJ04</t>
  </si>
  <si>
    <t>Collines</t>
  </si>
  <si>
    <t>BJ05</t>
  </si>
  <si>
    <t>Couffo</t>
  </si>
  <si>
    <t>BJ06</t>
  </si>
  <si>
    <t>Donga</t>
  </si>
  <si>
    <t>BJ07</t>
  </si>
  <si>
    <t>Littoral</t>
  </si>
  <si>
    <t>BJ08</t>
  </si>
  <si>
    <t>Mono</t>
  </si>
  <si>
    <t>BJ09</t>
  </si>
  <si>
    <t>Oueme</t>
  </si>
  <si>
    <t>BJ10</t>
  </si>
  <si>
    <t>Plateau</t>
  </si>
  <si>
    <t>BJ11</t>
  </si>
  <si>
    <t>Zou</t>
  </si>
  <si>
    <t>BJ12</t>
  </si>
  <si>
    <t>Burkina Faso</t>
  </si>
  <si>
    <t>BF</t>
  </si>
  <si>
    <t>Boucle du Mouhoun</t>
  </si>
  <si>
    <t>BF46</t>
  </si>
  <si>
    <t>Cascades</t>
  </si>
  <si>
    <t>BF47</t>
  </si>
  <si>
    <t>Centre</t>
  </si>
  <si>
    <t>BF13</t>
  </si>
  <si>
    <t>Centre-Est</t>
  </si>
  <si>
    <t>BF48</t>
  </si>
  <si>
    <t>Centre-Nord</t>
  </si>
  <si>
    <t>BF49</t>
  </si>
  <si>
    <t>Centre-Ouest</t>
  </si>
  <si>
    <t>BF50</t>
  </si>
  <si>
    <t>Centre-Sud</t>
  </si>
  <si>
    <t>BF51</t>
  </si>
  <si>
    <t>Est</t>
  </si>
  <si>
    <t>BF52</t>
  </si>
  <si>
    <t>Hauts-Bassins</t>
  </si>
  <si>
    <t>BF53</t>
  </si>
  <si>
    <t>Nord</t>
  </si>
  <si>
    <t>BF54</t>
  </si>
  <si>
    <t>Plateau Central</t>
  </si>
  <si>
    <t>BF55</t>
  </si>
  <si>
    <t>Sahel</t>
  </si>
  <si>
    <t>BF56</t>
  </si>
  <si>
    <t>Sud-Ouest</t>
  </si>
  <si>
    <t>BF57</t>
  </si>
  <si>
    <t>Cabo Verde</t>
  </si>
  <si>
    <t>CV</t>
  </si>
  <si>
    <t>Boa Vista</t>
  </si>
  <si>
    <t>CV01</t>
  </si>
  <si>
    <t>Brava</t>
  </si>
  <si>
    <t>CV02</t>
  </si>
  <si>
    <t>Maio</t>
  </si>
  <si>
    <t>CV03</t>
  </si>
  <si>
    <t>Mosteiros</t>
  </si>
  <si>
    <t>CV04</t>
  </si>
  <si>
    <t>Paul</t>
  </si>
  <si>
    <t>CV05</t>
  </si>
  <si>
    <t>Porto Novo</t>
  </si>
  <si>
    <t>CV06</t>
  </si>
  <si>
    <t>Praia</t>
  </si>
  <si>
    <t>CV07</t>
  </si>
  <si>
    <t>Ribeira Brava</t>
  </si>
  <si>
    <t>CV08</t>
  </si>
  <si>
    <t>Ribeira Grande</t>
  </si>
  <si>
    <t>CV09</t>
  </si>
  <si>
    <t>Ribeira Grande De Santiago</t>
  </si>
  <si>
    <t>CV10</t>
  </si>
  <si>
    <t>Sal</t>
  </si>
  <si>
    <t>CV11</t>
  </si>
  <si>
    <t>Santa Catarina</t>
  </si>
  <si>
    <t>CV12</t>
  </si>
  <si>
    <t>Santa Catarina Do Fogo</t>
  </si>
  <si>
    <t>CV13</t>
  </si>
  <si>
    <t>Santa Cruz</t>
  </si>
  <si>
    <t>CV14</t>
  </si>
  <si>
    <t>Sao Domingos</t>
  </si>
  <si>
    <t>CV15</t>
  </si>
  <si>
    <t>Sao Filipe</t>
  </si>
  <si>
    <t>CV16</t>
  </si>
  <si>
    <t>Sao Lourenco Dos Orgaos</t>
  </si>
  <si>
    <t>CV17</t>
  </si>
  <si>
    <t>Sao Miguel</t>
  </si>
  <si>
    <t>CV18</t>
  </si>
  <si>
    <t>Sao Salvador Do Mundo</t>
  </si>
  <si>
    <t>CV19</t>
  </si>
  <si>
    <t>Sao Vicente</t>
  </si>
  <si>
    <t>CV20</t>
  </si>
  <si>
    <t>Tarrafal</t>
  </si>
  <si>
    <t>CV21</t>
  </si>
  <si>
    <t>Tarrafal de Sao Nicolau</t>
  </si>
  <si>
    <t>CV22</t>
  </si>
  <si>
    <t>Cameroon</t>
  </si>
  <si>
    <t>CM</t>
  </si>
  <si>
    <t>Adamaoua</t>
  </si>
  <si>
    <t>CM01</t>
  </si>
  <si>
    <t>CM02</t>
  </si>
  <si>
    <t>CM03</t>
  </si>
  <si>
    <t>Extreme-Nord</t>
  </si>
  <si>
    <t>CM04</t>
  </si>
  <si>
    <t>CM05</t>
  </si>
  <si>
    <t>CM06</t>
  </si>
  <si>
    <t>Nord-Ouest</t>
  </si>
  <si>
    <t>CM07</t>
  </si>
  <si>
    <t>Ouest</t>
  </si>
  <si>
    <t>CM08</t>
  </si>
  <si>
    <t>Sud</t>
  </si>
  <si>
    <t>CM09</t>
  </si>
  <si>
    <t>CM10</t>
  </si>
  <si>
    <t>Central African Republic</t>
  </si>
  <si>
    <t>CF</t>
  </si>
  <si>
    <t>Bamingui-Bangoran</t>
  </si>
  <si>
    <t>CF51</t>
  </si>
  <si>
    <t>Bangui</t>
  </si>
  <si>
    <t>CF71</t>
  </si>
  <si>
    <t>Basse-Kotto</t>
  </si>
  <si>
    <t>CF61</t>
  </si>
  <si>
    <t>Haut-Mbomou</t>
  </si>
  <si>
    <t>CF63</t>
  </si>
  <si>
    <t>Haute-Kotto</t>
  </si>
  <si>
    <t>CF52</t>
  </si>
  <si>
    <t>Kemo</t>
  </si>
  <si>
    <t>CF41</t>
  </si>
  <si>
    <t>Lobaye</t>
  </si>
  <si>
    <t>CF12</t>
  </si>
  <si>
    <t>Mambere Kadei</t>
  </si>
  <si>
    <t>CF21</t>
  </si>
  <si>
    <t>Mbomou</t>
  </si>
  <si>
    <t>CF62</t>
  </si>
  <si>
    <t>Nana-Grebizi</t>
  </si>
  <si>
    <t>CF42</t>
  </si>
  <si>
    <t>Nana-Mambere</t>
  </si>
  <si>
    <t>CF22</t>
  </si>
  <si>
    <t>Ombella M'Poko</t>
  </si>
  <si>
    <t>CF11</t>
  </si>
  <si>
    <t>Ouaka</t>
  </si>
  <si>
    <t>CF43</t>
  </si>
  <si>
    <t>Ouham</t>
  </si>
  <si>
    <t>CF32</t>
  </si>
  <si>
    <t>Ouham Pende</t>
  </si>
  <si>
    <t>CF31</t>
  </si>
  <si>
    <t>Sangha-Mbaere</t>
  </si>
  <si>
    <t>CF23</t>
  </si>
  <si>
    <t>Vakaga</t>
  </si>
  <si>
    <t>CF53</t>
  </si>
  <si>
    <t>Chad</t>
  </si>
  <si>
    <t>TD</t>
  </si>
  <si>
    <t>Barh-El-Gazel</t>
  </si>
  <si>
    <t>TD19</t>
  </si>
  <si>
    <t>Batha</t>
  </si>
  <si>
    <t>TD01</t>
  </si>
  <si>
    <t>Borkou</t>
  </si>
  <si>
    <t>TD02</t>
  </si>
  <si>
    <t>Chari-Baguirmi</t>
  </si>
  <si>
    <t>TD03</t>
  </si>
  <si>
    <t>Ennedi-Est</t>
  </si>
  <si>
    <t>TD20</t>
  </si>
  <si>
    <t>Ennedi Ouest</t>
  </si>
  <si>
    <t>TD23</t>
  </si>
  <si>
    <t>Guera</t>
  </si>
  <si>
    <t>TD04</t>
  </si>
  <si>
    <t>Hadjer-Lamis</t>
  </si>
  <si>
    <t>TD05</t>
  </si>
  <si>
    <t>Kanem</t>
  </si>
  <si>
    <t>TD06</t>
  </si>
  <si>
    <t>Lac</t>
  </si>
  <si>
    <t>TD07</t>
  </si>
  <si>
    <t>Logone Occidental</t>
  </si>
  <si>
    <t>TD08</t>
  </si>
  <si>
    <t>Logone Oriental</t>
  </si>
  <si>
    <t>TD09</t>
  </si>
  <si>
    <t>Mandoul</t>
  </si>
  <si>
    <t>TD10</t>
  </si>
  <si>
    <t>Mayo-Kebbi Ouest</t>
  </si>
  <si>
    <t>TD12</t>
  </si>
  <si>
    <t>Mayo Kebbi Est</t>
  </si>
  <si>
    <t>TD11</t>
  </si>
  <si>
    <t>Moyen-Chari</t>
  </si>
  <si>
    <t>TD13</t>
  </si>
  <si>
    <t>N'Djamena</t>
  </si>
  <si>
    <t>TD18</t>
  </si>
  <si>
    <t>Ouaddai</t>
  </si>
  <si>
    <t>TD14</t>
  </si>
  <si>
    <t>Salamat</t>
  </si>
  <si>
    <t>TD15</t>
  </si>
  <si>
    <t>Sila</t>
  </si>
  <si>
    <t>TD21</t>
  </si>
  <si>
    <t>Tandjile</t>
  </si>
  <si>
    <t>TD16</t>
  </si>
  <si>
    <t>Tibesti</t>
  </si>
  <si>
    <t>TD22</t>
  </si>
  <si>
    <t>Wadi Fira</t>
  </si>
  <si>
    <t>TD17</t>
  </si>
  <si>
    <t>C├┤te d'Ivoire</t>
  </si>
  <si>
    <t>CI</t>
  </si>
  <si>
    <t>Agneby-Tiassa</t>
  </si>
  <si>
    <t>CI03</t>
  </si>
  <si>
    <t>Bafing</t>
  </si>
  <si>
    <t>CI04</t>
  </si>
  <si>
    <t>Bagoue</t>
  </si>
  <si>
    <t>CI05</t>
  </si>
  <si>
    <t>Belier</t>
  </si>
  <si>
    <t>CI06</t>
  </si>
  <si>
    <t>Bere</t>
  </si>
  <si>
    <t>CI07</t>
  </si>
  <si>
    <t>Bounkani</t>
  </si>
  <si>
    <t>CI08</t>
  </si>
  <si>
    <t>Cavally</t>
  </si>
  <si>
    <t>CI09</t>
  </si>
  <si>
    <t>District Autonome D'Abidjan</t>
  </si>
  <si>
    <t>CI01</t>
  </si>
  <si>
    <t>District Autonome De Yamoussoukro</t>
  </si>
  <si>
    <t>CI02</t>
  </si>
  <si>
    <t>Folon</t>
  </si>
  <si>
    <t>CI10</t>
  </si>
  <si>
    <t>Gbeke</t>
  </si>
  <si>
    <t>CI11</t>
  </si>
  <si>
    <t>Gbokle</t>
  </si>
  <si>
    <t>CI12</t>
  </si>
  <si>
    <t>Goh</t>
  </si>
  <si>
    <t>CI13</t>
  </si>
  <si>
    <t>Gontougo</t>
  </si>
  <si>
    <t>CI14</t>
  </si>
  <si>
    <t>Grands Ponts</t>
  </si>
  <si>
    <t>CI15</t>
  </si>
  <si>
    <t>Guemon</t>
  </si>
  <si>
    <t>CI16</t>
  </si>
  <si>
    <t>Hambol</t>
  </si>
  <si>
    <t>CI17</t>
  </si>
  <si>
    <t>Haut-Sassandra</t>
  </si>
  <si>
    <t>CI18</t>
  </si>
  <si>
    <t>Iffou</t>
  </si>
  <si>
    <t>CI19</t>
  </si>
  <si>
    <t>Indenie-Djuablin</t>
  </si>
  <si>
    <t>CI20</t>
  </si>
  <si>
    <t>Kabadougou</t>
  </si>
  <si>
    <t>CI21</t>
  </si>
  <si>
    <t>Loh-Djiboua</t>
  </si>
  <si>
    <t>CI22</t>
  </si>
  <si>
    <t>Marahoue</t>
  </si>
  <si>
    <t>CI23</t>
  </si>
  <si>
    <t>Me</t>
  </si>
  <si>
    <t>CI24</t>
  </si>
  <si>
    <t>Moronou</t>
  </si>
  <si>
    <t>CI25</t>
  </si>
  <si>
    <t>N'Zi</t>
  </si>
  <si>
    <t>CI27</t>
  </si>
  <si>
    <t>Nawa</t>
  </si>
  <si>
    <t>CI26</t>
  </si>
  <si>
    <t>Poro</t>
  </si>
  <si>
    <t>CI28</t>
  </si>
  <si>
    <t>San Pedro</t>
  </si>
  <si>
    <t>CI29</t>
  </si>
  <si>
    <t>Sud-Comoe</t>
  </si>
  <si>
    <t>CI30</t>
  </si>
  <si>
    <t>Tchologo</t>
  </si>
  <si>
    <t>CI31</t>
  </si>
  <si>
    <t>Tonkpi</t>
  </si>
  <si>
    <t>CI32</t>
  </si>
  <si>
    <t>Worodougou</t>
  </si>
  <si>
    <t>CI33</t>
  </si>
  <si>
    <t>Democratic Republic of Congo</t>
  </si>
  <si>
    <t>CD</t>
  </si>
  <si>
    <t>Bas-Uele</t>
  </si>
  <si>
    <t>CD52</t>
  </si>
  <si>
    <t>Equateur</t>
  </si>
  <si>
    <t>CD41</t>
  </si>
  <si>
    <t>Haut-Katanga</t>
  </si>
  <si>
    <t>CD71</t>
  </si>
  <si>
    <t>Haut-Lomami</t>
  </si>
  <si>
    <t>CD73</t>
  </si>
  <si>
    <t>Haut-Uele</t>
  </si>
  <si>
    <t>CD53</t>
  </si>
  <si>
    <t>Ituri</t>
  </si>
  <si>
    <t>CD54</t>
  </si>
  <si>
    <t>Kasai</t>
  </si>
  <si>
    <t>CD92</t>
  </si>
  <si>
    <t>Kasai-Central</t>
  </si>
  <si>
    <t>CD91</t>
  </si>
  <si>
    <t>Kasai-Oriental</t>
  </si>
  <si>
    <t>CD82</t>
  </si>
  <si>
    <t>Kinshasa</t>
  </si>
  <si>
    <t>CD10</t>
  </si>
  <si>
    <t>Kongo-Central</t>
  </si>
  <si>
    <t>CD20</t>
  </si>
  <si>
    <t>Kwango</t>
  </si>
  <si>
    <t>CD31</t>
  </si>
  <si>
    <t>Kwilu</t>
  </si>
  <si>
    <t>CD32</t>
  </si>
  <si>
    <t>Lomami</t>
  </si>
  <si>
    <t>CD81</t>
  </si>
  <si>
    <t>Lualaba</t>
  </si>
  <si>
    <t>CD72</t>
  </si>
  <si>
    <t>Mai-Ndombe</t>
  </si>
  <si>
    <t>CD33</t>
  </si>
  <si>
    <t>Maniema</t>
  </si>
  <si>
    <t>CD63</t>
  </si>
  <si>
    <t>Mongala</t>
  </si>
  <si>
    <t>CD44</t>
  </si>
  <si>
    <t>Nord-Kivu</t>
  </si>
  <si>
    <t>CD61</t>
  </si>
  <si>
    <t>Nord-Ubangi</t>
  </si>
  <si>
    <t>CD43</t>
  </si>
  <si>
    <t>Sankuru</t>
  </si>
  <si>
    <t>CD83</t>
  </si>
  <si>
    <t>Sud-Kivu</t>
  </si>
  <si>
    <t>CD62</t>
  </si>
  <si>
    <t>Sud-Ubangi</t>
  </si>
  <si>
    <t>CD42</t>
  </si>
  <si>
    <t>Tanganyika</t>
  </si>
  <si>
    <t>CD74</t>
  </si>
  <si>
    <t>Tshopo</t>
  </si>
  <si>
    <t>CD51</t>
  </si>
  <si>
    <t>Tshuapa</t>
  </si>
  <si>
    <t>CD45</t>
  </si>
  <si>
    <t>Equatorial Guinea</t>
  </si>
  <si>
    <t>GQ</t>
  </si>
  <si>
    <t>Annobon</t>
  </si>
  <si>
    <t>GQ98</t>
  </si>
  <si>
    <t>Bioko Norte</t>
  </si>
  <si>
    <t>GQ99</t>
  </si>
  <si>
    <t>Bioko Sur</t>
  </si>
  <si>
    <t>GQ00</t>
  </si>
  <si>
    <t>Centro Sur</t>
  </si>
  <si>
    <t>GQ01</t>
  </si>
  <si>
    <t>Kientem</t>
  </si>
  <si>
    <t>GQ02</t>
  </si>
  <si>
    <t>GQ03</t>
  </si>
  <si>
    <t>Welenzas</t>
  </si>
  <si>
    <t>GQ04</t>
  </si>
  <si>
    <t>Gabon</t>
  </si>
  <si>
    <t>GA</t>
  </si>
  <si>
    <t>Estuaire</t>
  </si>
  <si>
    <t>GA01</t>
  </si>
  <si>
    <t>Haut-Ogooue</t>
  </si>
  <si>
    <t>GA02</t>
  </si>
  <si>
    <t>Moyen-Ogooue</t>
  </si>
  <si>
    <t>GA03</t>
  </si>
  <si>
    <t>Ngounie</t>
  </si>
  <si>
    <t>GA04</t>
  </si>
  <si>
    <t>Nyanga</t>
  </si>
  <si>
    <t>GA05</t>
  </si>
  <si>
    <t>Ogooue-Ivindo</t>
  </si>
  <si>
    <t>GA06</t>
  </si>
  <si>
    <t>Ogooue-Lolo</t>
  </si>
  <si>
    <t>GA07</t>
  </si>
  <si>
    <t>Ogooue-Maritime</t>
  </si>
  <si>
    <t>GA08</t>
  </si>
  <si>
    <t>Woleu-Ntem</t>
  </si>
  <si>
    <t>GA09</t>
  </si>
  <si>
    <t>Gambia</t>
  </si>
  <si>
    <t>GM</t>
  </si>
  <si>
    <t>Banjul</t>
  </si>
  <si>
    <t>GM01</t>
  </si>
  <si>
    <t>Basse</t>
  </si>
  <si>
    <t>GM02</t>
  </si>
  <si>
    <t>Brikama</t>
  </si>
  <si>
    <t>GM03</t>
  </si>
  <si>
    <t>Janjanbureh</t>
  </si>
  <si>
    <t>GM04</t>
  </si>
  <si>
    <t>Kanifing</t>
  </si>
  <si>
    <t>GM05</t>
  </si>
  <si>
    <t>Kerewan</t>
  </si>
  <si>
    <t>GM06</t>
  </si>
  <si>
    <t>Kuntaur</t>
  </si>
  <si>
    <t>GM07</t>
  </si>
  <si>
    <t>Mansa Konko</t>
  </si>
  <si>
    <t>GM08</t>
  </si>
  <si>
    <t>Ghana</t>
  </si>
  <si>
    <t>GH</t>
  </si>
  <si>
    <t>Ashanti</t>
  </si>
  <si>
    <t>GH24</t>
  </si>
  <si>
    <t>Brong Ahafo</t>
  </si>
  <si>
    <t>GH25</t>
  </si>
  <si>
    <t>Central</t>
  </si>
  <si>
    <t>GH26</t>
  </si>
  <si>
    <t>Eastern</t>
  </si>
  <si>
    <t>GH27</t>
  </si>
  <si>
    <t>Greater Accra</t>
  </si>
  <si>
    <t>GH28</t>
  </si>
  <si>
    <t>Northern</t>
  </si>
  <si>
    <t>GH29</t>
  </si>
  <si>
    <t>Upper East</t>
  </si>
  <si>
    <t>GH30</t>
  </si>
  <si>
    <t>Upper West</t>
  </si>
  <si>
    <t>GH31</t>
  </si>
  <si>
    <t>Volta</t>
  </si>
  <si>
    <t>GH32</t>
  </si>
  <si>
    <t>Western</t>
  </si>
  <si>
    <t>GH33</t>
  </si>
  <si>
    <t>Guinea</t>
  </si>
  <si>
    <t>GN</t>
  </si>
  <si>
    <t>Boke</t>
  </si>
  <si>
    <t>GN01</t>
  </si>
  <si>
    <t>Conakry</t>
  </si>
  <si>
    <t>GN02</t>
  </si>
  <si>
    <t>Faranah</t>
  </si>
  <si>
    <t>GN03</t>
  </si>
  <si>
    <t>Kankan</t>
  </si>
  <si>
    <t>GN04</t>
  </si>
  <si>
    <t>Kindia</t>
  </si>
  <si>
    <t>GN05</t>
  </si>
  <si>
    <t>Labe</t>
  </si>
  <si>
    <t>GN06</t>
  </si>
  <si>
    <t>Mamou</t>
  </si>
  <si>
    <t>GN07</t>
  </si>
  <si>
    <t>Nzerekore</t>
  </si>
  <si>
    <t>GN08</t>
  </si>
  <si>
    <t>Guinea Bissau</t>
  </si>
  <si>
    <t>GW</t>
  </si>
  <si>
    <t>Bafata</t>
  </si>
  <si>
    <t>GW01</t>
  </si>
  <si>
    <t>Biombo</t>
  </si>
  <si>
    <t>GW02</t>
  </si>
  <si>
    <t>Bissau</t>
  </si>
  <si>
    <t>GW08</t>
  </si>
  <si>
    <t>Bolama/Bijagos</t>
  </si>
  <si>
    <t>GW03</t>
  </si>
  <si>
    <t>Cacheu</t>
  </si>
  <si>
    <t>GW04</t>
  </si>
  <si>
    <t>Gabu</t>
  </si>
  <si>
    <t>GW05</t>
  </si>
  <si>
    <t>Oio</t>
  </si>
  <si>
    <t>GW06</t>
  </si>
  <si>
    <t>Quinara</t>
  </si>
  <si>
    <t>GW07</t>
  </si>
  <si>
    <t>Tombali</t>
  </si>
  <si>
    <t>GW09</t>
  </si>
  <si>
    <t>Liberia</t>
  </si>
  <si>
    <t>LR</t>
  </si>
  <si>
    <t>Bomi</t>
  </si>
  <si>
    <t>LR01</t>
  </si>
  <si>
    <t>Bong</t>
  </si>
  <si>
    <t>LR02</t>
  </si>
  <si>
    <t>Gbarpolu</t>
  </si>
  <si>
    <t>LR03</t>
  </si>
  <si>
    <t>Grand Bassa</t>
  </si>
  <si>
    <t>LR04</t>
  </si>
  <si>
    <t>Grand Cape Mount</t>
  </si>
  <si>
    <t>LR05</t>
  </si>
  <si>
    <t>Grand Gedeh</t>
  </si>
  <si>
    <t>LR06</t>
  </si>
  <si>
    <t>Grand Kru</t>
  </si>
  <si>
    <t>LR07</t>
  </si>
  <si>
    <t>Lofa</t>
  </si>
  <si>
    <t>LR08</t>
  </si>
  <si>
    <t>Margibi</t>
  </si>
  <si>
    <t>LR09</t>
  </si>
  <si>
    <t>Maryland</t>
  </si>
  <si>
    <t>LR10</t>
  </si>
  <si>
    <t>Montserrado</t>
  </si>
  <si>
    <t>LR11</t>
  </si>
  <si>
    <t>Nimba</t>
  </si>
  <si>
    <t>LR12</t>
  </si>
  <si>
    <t>River Gee</t>
  </si>
  <si>
    <t>LR13</t>
  </si>
  <si>
    <t>Rivercess</t>
  </si>
  <si>
    <t>LR14</t>
  </si>
  <si>
    <t>Sinoe</t>
  </si>
  <si>
    <t>LR15</t>
  </si>
  <si>
    <t>Mali</t>
  </si>
  <si>
    <t>ML</t>
  </si>
  <si>
    <t>Bamako</t>
  </si>
  <si>
    <t>ML09</t>
  </si>
  <si>
    <t>Gao</t>
  </si>
  <si>
    <t>ML07</t>
  </si>
  <si>
    <t>Kayes</t>
  </si>
  <si>
    <t>ML01</t>
  </si>
  <si>
    <t>Kidal</t>
  </si>
  <si>
    <t>ML08</t>
  </si>
  <si>
    <t>Koulikoro</t>
  </si>
  <si>
    <t>ML02</t>
  </si>
  <si>
    <t>Mopti</t>
  </si>
  <si>
    <t>ML05</t>
  </si>
  <si>
    <t>Segou</t>
  </si>
  <si>
    <t>ML04</t>
  </si>
  <si>
    <t>Sikasso</t>
  </si>
  <si>
    <t>ML03</t>
  </si>
  <si>
    <t>Tombouctou</t>
  </si>
  <si>
    <t>ML06</t>
  </si>
  <si>
    <t>Mauritania</t>
  </si>
  <si>
    <t>MR</t>
  </si>
  <si>
    <t>Adrar</t>
  </si>
  <si>
    <t>MR01</t>
  </si>
  <si>
    <t>Assaba</t>
  </si>
  <si>
    <t>MR02</t>
  </si>
  <si>
    <t>Brakna</t>
  </si>
  <si>
    <t>MR03</t>
  </si>
  <si>
    <t>Dakhlet-Nouadhibou</t>
  </si>
  <si>
    <t>MR04</t>
  </si>
  <si>
    <t>Gorgol</t>
  </si>
  <si>
    <t>MR05</t>
  </si>
  <si>
    <t>Guidimakha</t>
  </si>
  <si>
    <t>MR06</t>
  </si>
  <si>
    <t>Hodh Ech Chargi</t>
  </si>
  <si>
    <t>MR07</t>
  </si>
  <si>
    <t>Hodh El Gharbi</t>
  </si>
  <si>
    <t>MR08</t>
  </si>
  <si>
    <t>Inchiri</t>
  </si>
  <si>
    <t>MR09</t>
  </si>
  <si>
    <t>Nouakchott</t>
  </si>
  <si>
    <t>MR10</t>
  </si>
  <si>
    <t>Tagant</t>
  </si>
  <si>
    <t>MR11</t>
  </si>
  <si>
    <t>Tiris-Zemmour</t>
  </si>
  <si>
    <t>MR12</t>
  </si>
  <si>
    <t>Trarza</t>
  </si>
  <si>
    <t>MR13</t>
  </si>
  <si>
    <t>Niger</t>
  </si>
  <si>
    <t>NE</t>
  </si>
  <si>
    <t>Agadez</t>
  </si>
  <si>
    <t>NE01</t>
  </si>
  <si>
    <t>Diffa</t>
  </si>
  <si>
    <t>NE02</t>
  </si>
  <si>
    <t>Dosso</t>
  </si>
  <si>
    <t>NE03</t>
  </si>
  <si>
    <t>Maradi</t>
  </si>
  <si>
    <t>NE04</t>
  </si>
  <si>
    <t>Niamey</t>
  </si>
  <si>
    <t>NE08</t>
  </si>
  <si>
    <t>Tahoua</t>
  </si>
  <si>
    <t>NE05</t>
  </si>
  <si>
    <t>Tillab├®ri</t>
  </si>
  <si>
    <t>NE06</t>
  </si>
  <si>
    <t>Zinder</t>
  </si>
  <si>
    <t>NE07</t>
  </si>
  <si>
    <t>Nigeria</t>
  </si>
  <si>
    <t>NG</t>
  </si>
  <si>
    <t>Abia</t>
  </si>
  <si>
    <t>NG01</t>
  </si>
  <si>
    <t>Adamawa</t>
  </si>
  <si>
    <t>NG02</t>
  </si>
  <si>
    <t>Akwa Ibom</t>
  </si>
  <si>
    <t>NG03</t>
  </si>
  <si>
    <t>Anambra</t>
  </si>
  <si>
    <t>NG04</t>
  </si>
  <si>
    <t>Bauchi</t>
  </si>
  <si>
    <t>NG05</t>
  </si>
  <si>
    <t>Bayelsa</t>
  </si>
  <si>
    <t>NG06</t>
  </si>
  <si>
    <t>Benue</t>
  </si>
  <si>
    <t>NG07</t>
  </si>
  <si>
    <t>Borno</t>
  </si>
  <si>
    <t>NG08</t>
  </si>
  <si>
    <t>Cross River</t>
  </si>
  <si>
    <t>NG09</t>
  </si>
  <si>
    <t>Delta</t>
  </si>
  <si>
    <t>NG10</t>
  </si>
  <si>
    <t>Ebonyi</t>
  </si>
  <si>
    <t>NG11</t>
  </si>
  <si>
    <t>Edo</t>
  </si>
  <si>
    <t>NG12</t>
  </si>
  <si>
    <t>Ekiti</t>
  </si>
  <si>
    <t>NG13</t>
  </si>
  <si>
    <t>Enugu</t>
  </si>
  <si>
    <t>NG14</t>
  </si>
  <si>
    <t>Federal Capital Territory</t>
  </si>
  <si>
    <t>NG15</t>
  </si>
  <si>
    <t>Gombe</t>
  </si>
  <si>
    <t>NG16</t>
  </si>
  <si>
    <t>Imo</t>
  </si>
  <si>
    <t>NG17</t>
  </si>
  <si>
    <t>Jigawa</t>
  </si>
  <si>
    <t>NG18</t>
  </si>
  <si>
    <t>Kaduna</t>
  </si>
  <si>
    <t>NG19</t>
  </si>
  <si>
    <t>Kano</t>
  </si>
  <si>
    <t>NG20</t>
  </si>
  <si>
    <t>Katsina</t>
  </si>
  <si>
    <t>NG21</t>
  </si>
  <si>
    <t>Kebbi</t>
  </si>
  <si>
    <t>NG22</t>
  </si>
  <si>
    <t>Kogi</t>
  </si>
  <si>
    <t>NG23</t>
  </si>
  <si>
    <t>Kwara</t>
  </si>
  <si>
    <t>NG24</t>
  </si>
  <si>
    <t>Lagos</t>
  </si>
  <si>
    <t>NG25</t>
  </si>
  <si>
    <t>Nasarawa</t>
  </si>
  <si>
    <t>NG26</t>
  </si>
  <si>
    <t>NG27</t>
  </si>
  <si>
    <t>Ogun</t>
  </si>
  <si>
    <t>NG28</t>
  </si>
  <si>
    <t>Ondo</t>
  </si>
  <si>
    <t>NG29</t>
  </si>
  <si>
    <t>Osun</t>
  </si>
  <si>
    <t>NG30</t>
  </si>
  <si>
    <t>Oyo</t>
  </si>
  <si>
    <t>NG31</t>
  </si>
  <si>
    <t>NG32</t>
  </si>
  <si>
    <t>Rivers</t>
  </si>
  <si>
    <t>NG33</t>
  </si>
  <si>
    <t>Sokoto</t>
  </si>
  <si>
    <t>NG34</t>
  </si>
  <si>
    <t>Taraba</t>
  </si>
  <si>
    <t>NG35</t>
  </si>
  <si>
    <t>Yobe</t>
  </si>
  <si>
    <t>NG36</t>
  </si>
  <si>
    <t>Zamfara</t>
  </si>
  <si>
    <t>NG37</t>
  </si>
  <si>
    <t>Republic of Congo</t>
  </si>
  <si>
    <t>CG</t>
  </si>
  <si>
    <t>Bouenza</t>
  </si>
  <si>
    <t>CG01</t>
  </si>
  <si>
    <t>Brazzaville</t>
  </si>
  <si>
    <t>CG02</t>
  </si>
  <si>
    <t>Cuvette</t>
  </si>
  <si>
    <t>CG03</t>
  </si>
  <si>
    <t>Cuvette-Ouest</t>
  </si>
  <si>
    <t>CG04</t>
  </si>
  <si>
    <t>Kouilou</t>
  </si>
  <si>
    <t>CG05</t>
  </si>
  <si>
    <t>Lekoumou</t>
  </si>
  <si>
    <t>CG06</t>
  </si>
  <si>
    <t>Likouala</t>
  </si>
  <si>
    <t>CG07</t>
  </si>
  <si>
    <t>Niari</t>
  </si>
  <si>
    <t>CG08</t>
  </si>
  <si>
    <t>Plateaux</t>
  </si>
  <si>
    <t>CG09</t>
  </si>
  <si>
    <t>Point-Noire</t>
  </si>
  <si>
    <t>CG10</t>
  </si>
  <si>
    <t>Pool</t>
  </si>
  <si>
    <t>CG11</t>
  </si>
  <si>
    <t>Sangha</t>
  </si>
  <si>
    <t>CG12</t>
  </si>
  <si>
    <t>Sao Tome and Principe</t>
  </si>
  <si>
    <t>ST</t>
  </si>
  <si>
    <t>Principe</t>
  </si>
  <si>
    <t>ST01</t>
  </si>
  <si>
    <t>Sao Tome</t>
  </si>
  <si>
    <t>ST02</t>
  </si>
  <si>
    <t>Senegal</t>
  </si>
  <si>
    <t>SN</t>
  </si>
  <si>
    <t>Dakar</t>
  </si>
  <si>
    <t>SN01</t>
  </si>
  <si>
    <t>Diourbel</t>
  </si>
  <si>
    <t>SN02</t>
  </si>
  <si>
    <t>Fatick</t>
  </si>
  <si>
    <t>SN03</t>
  </si>
  <si>
    <t>Kaffrine</t>
  </si>
  <si>
    <t>SN04</t>
  </si>
  <si>
    <t>Kaolack</t>
  </si>
  <si>
    <t>SN05</t>
  </si>
  <si>
    <t>Kedougou</t>
  </si>
  <si>
    <t>SN06</t>
  </si>
  <si>
    <t>Kolda</t>
  </si>
  <si>
    <t>SN07</t>
  </si>
  <si>
    <t>Louga</t>
  </si>
  <si>
    <t>SN08</t>
  </si>
  <si>
    <t>Matam</t>
  </si>
  <si>
    <t>SN09</t>
  </si>
  <si>
    <t>Saint Louis</t>
  </si>
  <si>
    <t>SN10</t>
  </si>
  <si>
    <t>Sedhiou</t>
  </si>
  <si>
    <t>SN11</t>
  </si>
  <si>
    <t>Tambacounda</t>
  </si>
  <si>
    <t>SN12</t>
  </si>
  <si>
    <t>Thies</t>
  </si>
  <si>
    <t>SN13</t>
  </si>
  <si>
    <t>Ziguinchor</t>
  </si>
  <si>
    <t>SN14</t>
  </si>
  <si>
    <t>Togo</t>
  </si>
  <si>
    <t>TG</t>
  </si>
  <si>
    <t>Centrale</t>
  </si>
  <si>
    <t>TG01</t>
  </si>
  <si>
    <t>Kara</t>
  </si>
  <si>
    <t>TG02</t>
  </si>
  <si>
    <t>Maritime</t>
  </si>
  <si>
    <t>TG03</t>
  </si>
  <si>
    <t>TG04</t>
  </si>
  <si>
    <t>Savanes</t>
  </si>
  <si>
    <t>TG05</t>
  </si>
  <si>
    <t>Sierra Leone</t>
  </si>
  <si>
    <t>SL</t>
  </si>
  <si>
    <t>Pujehun</t>
  </si>
  <si>
    <t>SL0304</t>
  </si>
  <si>
    <t>Port Loko</t>
  </si>
  <si>
    <t>SL0204</t>
  </si>
  <si>
    <t>Bonthe</t>
  </si>
  <si>
    <t>SL0302</t>
  </si>
  <si>
    <t>Bo</t>
  </si>
  <si>
    <t>SL0301</t>
  </si>
  <si>
    <t>Kambia</t>
  </si>
  <si>
    <t>SL0202</t>
  </si>
  <si>
    <t>Kailahun</t>
  </si>
  <si>
    <t>SL0101</t>
  </si>
  <si>
    <t>Koinadugu</t>
  </si>
  <si>
    <t>SL0203</t>
  </si>
  <si>
    <t>Bombali</t>
  </si>
  <si>
    <t>SL0201</t>
  </si>
  <si>
    <t>Moyamba</t>
  </si>
  <si>
    <t>SL0303</t>
  </si>
  <si>
    <t>Kenema</t>
  </si>
  <si>
    <t>SL0102</t>
  </si>
  <si>
    <t>Tonkolili</t>
  </si>
  <si>
    <t>SL0205</t>
  </si>
  <si>
    <t>Kono</t>
  </si>
  <si>
    <t>SL0103</t>
  </si>
  <si>
    <t>Western Area Rural</t>
  </si>
  <si>
    <t>SL0401</t>
  </si>
  <si>
    <t>Western Area Urban</t>
  </si>
  <si>
    <t>SL0402</t>
  </si>
  <si>
    <t>Burundi</t>
  </si>
  <si>
    <t>BDI</t>
  </si>
  <si>
    <t>Bubanza</t>
  </si>
  <si>
    <t>BDI001</t>
  </si>
  <si>
    <t>Bujumbura Mairie</t>
  </si>
  <si>
    <t>BDI017</t>
  </si>
  <si>
    <t>Bujumbura Rural</t>
  </si>
  <si>
    <t>BDI002</t>
  </si>
  <si>
    <t>Bururi</t>
  </si>
  <si>
    <t>BDI003</t>
  </si>
  <si>
    <t>Cankuzo</t>
  </si>
  <si>
    <t>BDI004</t>
  </si>
  <si>
    <t>Cibitoke</t>
  </si>
  <si>
    <t>BDI005</t>
  </si>
  <si>
    <t>Gitega</t>
  </si>
  <si>
    <t>BDI006</t>
  </si>
  <si>
    <t>Karuzi</t>
  </si>
  <si>
    <t>BDI007</t>
  </si>
  <si>
    <t>Kayanza</t>
  </si>
  <si>
    <t>BDI008</t>
  </si>
  <si>
    <t>Kirundo</t>
  </si>
  <si>
    <t>BDI009</t>
  </si>
  <si>
    <t>Makamba</t>
  </si>
  <si>
    <t>BDI010</t>
  </si>
  <si>
    <t>Muramvya</t>
  </si>
  <si>
    <t>BDI011</t>
  </si>
  <si>
    <t>Muyinga</t>
  </si>
  <si>
    <t>BDI012</t>
  </si>
  <si>
    <t>Mwaro</t>
  </si>
  <si>
    <t>BDI013</t>
  </si>
  <si>
    <t>Ngozi</t>
  </si>
  <si>
    <t>BDI014</t>
  </si>
  <si>
    <t>Rumonge</t>
  </si>
  <si>
    <t>BDI018</t>
  </si>
  <si>
    <t>Rutana</t>
  </si>
  <si>
    <t>BDI015</t>
  </si>
  <si>
    <t>Ruyigi</t>
  </si>
  <si>
    <t>BDI016</t>
  </si>
  <si>
    <t>cas_confirmés</t>
  </si>
  <si>
    <t>décès</t>
  </si>
  <si>
    <t>Gueris</t>
  </si>
  <si>
    <t>en_traitement</t>
  </si>
  <si>
    <t>Contacts_suivis</t>
  </si>
  <si>
    <t>Tests_effectues</t>
  </si>
  <si>
    <t>Hommes</t>
  </si>
  <si>
    <t>Femmes</t>
  </si>
  <si>
    <t>Colonne1</t>
  </si>
  <si>
    <t>coca</t>
  </si>
  <si>
    <t>Column1</t>
  </si>
  <si>
    <t>Coord_X2</t>
  </si>
  <si>
    <t>Column3</t>
  </si>
  <si>
    <t>Categorie_Cas_confirmes</t>
  </si>
  <si>
    <t>legende</t>
  </si>
  <si>
    <t>Categorie_Cas_confirmes_NUM</t>
  </si>
  <si>
    <t>100-50</t>
  </si>
  <si>
    <t>&lt;10</t>
  </si>
  <si>
    <t>1000-500</t>
  </si>
  <si>
    <t>500-250</t>
  </si>
  <si>
    <t>50-10</t>
  </si>
  <si>
    <t>250-100</t>
  </si>
  <si>
    <t>&gt;1000</t>
  </si>
  <si>
    <t>Mambere-Kadei</t>
  </si>
  <si>
    <t>Côte d'Ivoire</t>
  </si>
  <si>
    <t>Yamoussoukro</t>
  </si>
  <si>
    <t>Abidjan</t>
  </si>
  <si>
    <t>-0,61106818987</t>
  </si>
  <si>
    <t>Western North Region</t>
  </si>
  <si>
    <t>North East Region</t>
  </si>
  <si>
    <t>0,05939836026</t>
  </si>
  <si>
    <t>-0,44777250589</t>
  </si>
  <si>
    <t>-0,80372017445</t>
  </si>
  <si>
    <t>Otti</t>
  </si>
  <si>
    <t>0,40650791106</t>
  </si>
  <si>
    <t>-0,96812768400</t>
  </si>
  <si>
    <t xml:space="preserve">-3,54469572095	_x000D_
</t>
  </si>
  <si>
    <t>Tillabéri</t>
  </si>
  <si>
    <t>-0,20805258973</t>
  </si>
  <si>
    <t>coord_x</t>
  </si>
  <si>
    <t>coord_y</t>
  </si>
  <si>
    <t>Algeria</t>
  </si>
  <si>
    <t>DZ</t>
  </si>
  <si>
    <t>DZ001</t>
  </si>
  <si>
    <t>Ain-Defla</t>
  </si>
  <si>
    <t>DZ002</t>
  </si>
  <si>
    <t>Ain-Temouchent</t>
  </si>
  <si>
    <t>DZ003</t>
  </si>
  <si>
    <t>Alger</t>
  </si>
  <si>
    <t>DZ004</t>
  </si>
  <si>
    <t>Annaba</t>
  </si>
  <si>
    <t>DZ005</t>
  </si>
  <si>
    <t>Batna</t>
  </si>
  <si>
    <t>DZ006</t>
  </si>
  <si>
    <t>Bechar</t>
  </si>
  <si>
    <t>DZ007</t>
  </si>
  <si>
    <t>Bejaia</t>
  </si>
  <si>
    <t>DZ008</t>
  </si>
  <si>
    <t>Biskra</t>
  </si>
  <si>
    <t>DZ009</t>
  </si>
  <si>
    <t>Blida</t>
  </si>
  <si>
    <t>DZ010</t>
  </si>
  <si>
    <t>Bordj Bou Arrer</t>
  </si>
  <si>
    <t>DZ011</t>
  </si>
  <si>
    <t>Bouira</t>
  </si>
  <si>
    <t>DZ012</t>
  </si>
  <si>
    <t>Boumerdes</t>
  </si>
  <si>
    <t>DZ013</t>
  </si>
  <si>
    <t>Chlef</t>
  </si>
  <si>
    <t>DZ014</t>
  </si>
  <si>
    <t>Constantine</t>
  </si>
  <si>
    <t>DZ015</t>
  </si>
  <si>
    <t>Djelfa</t>
  </si>
  <si>
    <t>DZ016</t>
  </si>
  <si>
    <t>El-Tarf</t>
  </si>
  <si>
    <t>DZ019</t>
  </si>
  <si>
    <t>El Bayadh</t>
  </si>
  <si>
    <t>DZ017</t>
  </si>
  <si>
    <t>El Oued</t>
  </si>
  <si>
    <t>DZ018</t>
  </si>
  <si>
    <t>Ghardaia</t>
  </si>
  <si>
    <t>DZ020</t>
  </si>
  <si>
    <t>Guelma</t>
  </si>
  <si>
    <t>DZ021</t>
  </si>
  <si>
    <t>Illizi</t>
  </si>
  <si>
    <t>DZ022</t>
  </si>
  <si>
    <t>Jijel</t>
  </si>
  <si>
    <t>DZ023</t>
  </si>
  <si>
    <t>Khenchela</t>
  </si>
  <si>
    <t>DZ024</t>
  </si>
  <si>
    <t>Laghouat</t>
  </si>
  <si>
    <t>DZ025</t>
  </si>
  <si>
    <t>M'Sila</t>
  </si>
  <si>
    <t>DZ030</t>
  </si>
  <si>
    <t>Mascara</t>
  </si>
  <si>
    <t>DZ026</t>
  </si>
  <si>
    <t>Medea</t>
  </si>
  <si>
    <t>DZ027</t>
  </si>
  <si>
    <t>Mila</t>
  </si>
  <si>
    <t>DZ028</t>
  </si>
  <si>
    <t>Mostaganem</t>
  </si>
  <si>
    <t>DZ029</t>
  </si>
  <si>
    <t>Naama</t>
  </si>
  <si>
    <t>DZ031</t>
  </si>
  <si>
    <t>Oran</t>
  </si>
  <si>
    <t>DZ032</t>
  </si>
  <si>
    <t>Ouargla</t>
  </si>
  <si>
    <t>DZ033</t>
  </si>
  <si>
    <t>Oum El Bouaghi</t>
  </si>
  <si>
    <t>DZ034</t>
  </si>
  <si>
    <t>Relizane</t>
  </si>
  <si>
    <t>DZ035</t>
  </si>
  <si>
    <t>Saida</t>
  </si>
  <si>
    <t>DZ036</t>
  </si>
  <si>
    <t>Setif</t>
  </si>
  <si>
    <t>DZ037</t>
  </si>
  <si>
    <t>Sidi Bel Abbes</t>
  </si>
  <si>
    <t>DZ038</t>
  </si>
  <si>
    <t>Skikda</t>
  </si>
  <si>
    <t>DZ039</t>
  </si>
  <si>
    <t>Souk-Ahras</t>
  </si>
  <si>
    <t>DZ040</t>
  </si>
  <si>
    <t>Tamanrasset</t>
  </si>
  <si>
    <t>DZ041</t>
  </si>
  <si>
    <t>Tebessa</t>
  </si>
  <si>
    <t>DZ042</t>
  </si>
  <si>
    <t>Tiaret</t>
  </si>
  <si>
    <t>DZ043</t>
  </si>
  <si>
    <t>Tindouf</t>
  </si>
  <si>
    <t>DZ044</t>
  </si>
  <si>
    <t>Tipaza</t>
  </si>
  <si>
    <t>DZ045</t>
  </si>
  <si>
    <t>Tissemsilt</t>
  </si>
  <si>
    <t>DZ046</t>
  </si>
  <si>
    <t>Tizi Ouzou</t>
  </si>
  <si>
    <t>DZ047</t>
  </si>
  <si>
    <t>Tlemcen</t>
  </si>
  <si>
    <t>DZ048</t>
  </si>
  <si>
    <t>Angola</t>
  </si>
  <si>
    <t>AO</t>
  </si>
  <si>
    <t>Bengo</t>
  </si>
  <si>
    <t>AO01</t>
  </si>
  <si>
    <t>Benguela</t>
  </si>
  <si>
    <t>AO02</t>
  </si>
  <si>
    <t>Bi├®</t>
  </si>
  <si>
    <t>AO03</t>
  </si>
  <si>
    <t>Cabinda</t>
  </si>
  <si>
    <t>AO04</t>
  </si>
  <si>
    <t>Cuando Cubango</t>
  </si>
  <si>
    <t>AO05</t>
  </si>
  <si>
    <t>Cuanza Norte</t>
  </si>
  <si>
    <t>AO06</t>
  </si>
  <si>
    <t>Cuanza Sul</t>
  </si>
  <si>
    <t>AO07</t>
  </si>
  <si>
    <t>Cunene</t>
  </si>
  <si>
    <t>AO08</t>
  </si>
  <si>
    <t>Huambo</t>
  </si>
  <si>
    <t>AO10</t>
  </si>
  <si>
    <t>Hu├¡la</t>
  </si>
  <si>
    <t>AO09</t>
  </si>
  <si>
    <t>Luanda</t>
  </si>
  <si>
    <t>AO11</t>
  </si>
  <si>
    <t>Lunda Norte</t>
  </si>
  <si>
    <t>AO12</t>
  </si>
  <si>
    <t>Lunda Sul</t>
  </si>
  <si>
    <t>AO13</t>
  </si>
  <si>
    <t>Malanje</t>
  </si>
  <si>
    <t>AO14</t>
  </si>
  <si>
    <t>Moxico</t>
  </si>
  <si>
    <t>AO15</t>
  </si>
  <si>
    <t>Namibe</t>
  </si>
  <si>
    <t>AO16</t>
  </si>
  <si>
    <t>U├¡ge</t>
  </si>
  <si>
    <t>AO17</t>
  </si>
  <si>
    <t>Zaire</t>
  </si>
  <si>
    <t>AO18</t>
  </si>
  <si>
    <t>Falaba</t>
  </si>
  <si>
    <t>Week</t>
  </si>
  <si>
    <t>Week 21</t>
  </si>
  <si>
    <t>Week 22</t>
  </si>
  <si>
    <t>No Data</t>
  </si>
  <si>
    <t>Date de sitrep</t>
  </si>
  <si>
    <t>Week 23</t>
  </si>
  <si>
    <t>Uige</t>
  </si>
  <si>
    <t>Bie</t>
  </si>
  <si>
    <t>z</t>
  </si>
  <si>
    <t>Week 24</t>
  </si>
  <si>
    <t>Huila</t>
  </si>
  <si>
    <t>Week 25</t>
  </si>
  <si>
    <t>Week 26</t>
  </si>
  <si>
    <t>Week 27</t>
  </si>
  <si>
    <t>Week 28</t>
  </si>
  <si>
    <t>#adm1+name</t>
  </si>
  <si>
    <t>#country+name</t>
  </si>
  <si>
    <t>#adm1+code</t>
  </si>
  <si>
    <t>#affected+infected</t>
  </si>
  <si>
    <t>#affected+killed</t>
  </si>
  <si>
    <t>#affected+recovered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</si>
</sst>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280C]d\ mmmm\ yyyy;@"/>
    <numFmt numFmtId="165" formatCode="0.00000000000"/>
    <numFmt numFmtId="166" formatCode="[$-1280C]dddd\ d\ mmmm\ 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A4A4A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6" fillId="0" borderId="10" xfId="0" applyFont="1" applyBorder="1"/>
    <xf numFmtId="0" fontId="16" fillId="0" borderId="0" xfId="0" applyFont="1" applyBorder="1"/>
    <xf numFmtId="0" fontId="18" fillId="0" borderId="0" xfId="42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5" fontId="0" fillId="0" borderId="0" xfId="0" applyNumberFormat="1"/>
    <xf numFmtId="1" fontId="0" fillId="33" borderId="0" xfId="0" applyNumberFormat="1" applyFill="1"/>
    <xf numFmtId="166" fontId="0" fillId="0" borderId="0" xfId="0" applyNumberFormat="1"/>
    <xf numFmtId="0" fontId="0" fillId="0" borderId="0" xfId="0" quotePrefix="1"/>
    <xf numFmtId="15" fontId="18" fillId="0" borderId="0" xfId="42" applyNumberForma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xr:uid="{00000000-000B-0000-0000-000008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0000"/>
    </dxf>
    <dxf>
      <numFmt numFmtId="165" formatCode="0.00000000000"/>
    </dxf>
    <dxf>
      <numFmt numFmtId="1" formatCode="0"/>
    </dxf>
    <dxf>
      <numFmt numFmtId="165" formatCode="0.00000000000"/>
    </dxf>
    <dxf>
      <numFmt numFmtId="165" formatCode="0.000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20333-FC0B-4BD6-820A-9C177670BAAF}" name="Table2" displayName="Table2" ref="A1:F85" totalsRowShown="0">
  <autoFilter ref="A1:F85" xr:uid="{00000000-0009-0000-0100-000002000000}">
    <filterColumn colId="0">
      <filters>
        <filter val="Algeria"/>
        <filter val="Angola"/>
      </filters>
    </filterColumn>
  </autoFilter>
  <tableColumns count="6">
    <tableColumn id="1" xr3:uid="{014EF856-C651-4317-A58D-B67192A2D471}" name="admin0Name"/>
    <tableColumn id="2" xr3:uid="{401AF1B3-BA76-4036-9366-0CA788345FFA}" name="admin0Pcod"/>
    <tableColumn id="3" xr3:uid="{F6AB9B8A-9E91-41BA-B4F5-44558B2360B4}" name="admin1Name"/>
    <tableColumn id="4" xr3:uid="{012EB6C2-0F7E-4336-A641-4C6849AC3E3E}" name="admin1Pcod"/>
    <tableColumn id="5" xr3:uid="{ADBD1F75-97FB-4622-8A5B-6ADFF0FE298E}" name="coord_x"/>
    <tableColumn id="6" xr3:uid="{DD86082D-B9B2-47B3-901D-0B6BD0F7E753}" name="coord_y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CF68B5-1DD8-4651-A236-2CF129E2CCFB}" name="Tableau3567691011" displayName="Tableau3567691011" ref="A1:W426" totalsRowCount="1">
  <autoFilter ref="A1:W425" xr:uid="{468606A4-4D00-4AC1-8246-AFA588496CBC}"/>
  <sortState xmlns:xlrd2="http://schemas.microsoft.com/office/spreadsheetml/2017/richdata2" ref="A2:W425">
    <sortCondition ref="A1:A425"/>
  </sortState>
  <tableColumns count="23">
    <tableColumn id="1" xr3:uid="{F711458E-9DC3-4CB3-BE55-4A92BA599853}" name="admin0Name"/>
    <tableColumn id="3" xr3:uid="{D4A578CC-3A7C-4EDD-BFA2-8B52425BC12D}" name="admin1Name"/>
    <tableColumn id="4" xr3:uid="{7B0993BF-1C91-4265-8635-38060748E135}" name="admin1Pcod"/>
    <tableColumn id="2" xr3:uid="{F5CF19EF-630E-43E0-A94E-966EE31B88E1}" name="cas_confirmés"/>
    <tableColumn id="5" xr3:uid="{706F516D-4661-4809-8677-684A7EB0D5F8}" name="décès"/>
    <tableColumn id="6" xr3:uid="{8B619A4F-796E-49CA-8863-F2963791D476}" name="Gueris"/>
    <tableColumn id="7" xr3:uid="{CD16298D-CCF2-40A1-951E-36ED454C3CA1}" name="en_traitement"/>
    <tableColumn id="8" xr3:uid="{4291E56E-803A-4C36-AB93-7E2A6D9516F9}" name="Contacts_suivis"/>
    <tableColumn id="9" xr3:uid="{CBF77D49-5BF8-40C1-A710-459AA4555CFD}" name="Tests_effectues"/>
    <tableColumn id="10" xr3:uid="{33D9A4C6-9C17-4EB8-A0A4-FF2B7D359528}" name="Hommes" dataDxfId="22"/>
    <tableColumn id="11" xr3:uid="{71FE2065-41AF-4004-928D-01A3AFA875E5}" name="Femmes" dataDxfId="21"/>
    <tableColumn id="23" xr3:uid="{2F09A0D4-4861-4B2B-BCFF-892A4231DE55}" name="Date de sitrep"/>
    <tableColumn id="12" xr3:uid="{6891C5F8-56E9-415E-A653-91027FD73E1A}" name="Week"/>
    <tableColumn id="13" xr3:uid="{35F889E0-2091-4218-9471-FC86B07C0DB8}" name="Colonne1"/>
    <tableColumn id="14" xr3:uid="{56915BDD-F9D0-4BF8-BA21-691CE60475BA}" name="Coord_X"/>
    <tableColumn id="15" xr3:uid="{761A72CC-8588-465F-847A-5802382A8886}" name="Coord_Y"/>
    <tableColumn id="16" xr3:uid="{2C1F7311-EF77-4BCF-9A87-08C9A504BBE0}" name="coca" dataDxfId="20" totalsRowDxfId="19">
      <calculatedColumnFormula>_xlfn.CONCAT(A2,C2)</calculatedColumnFormula>
    </tableColumn>
    <tableColumn id="17" xr3:uid="{98553D3D-A183-435F-92B6-EE974B7EE339}" name="Column1" dataDxfId="18" totalsRowDxfId="17">
      <calculatedColumnFormula>VLOOKUP(Tableau3567691011[[#This Row],[coca]],Table1[ID],1,FALSE)</calculatedColumnFormula>
    </tableColumn>
    <tableColumn id="18" xr3:uid="{4BDD26DE-1533-4EC5-B80F-FD028386C525}" name="Coord_X2" dataDxfId="16" totalsRowDxfId="15">
      <calculatedColumnFormula>VLOOKUP(Tableau3567691011[[#This Row],[coca]],Table1[[#All],[ID]:[b]],2,FALSE)</calculatedColumnFormula>
    </tableColumn>
    <tableColumn id="19" xr3:uid="{7364FC13-39AB-45B9-B91E-E6E3EA02EE72}" name="Column3" dataDxfId="14" totalsRowDxfId="13">
      <calculatedColumnFormula>VLOOKUP(Tableau3567691011[[#This Row],[coca]],Table1[[ID]:[b]],3,FALSE)</calculatedColumnFormula>
    </tableColumn>
    <tableColumn id="20" xr3:uid="{D9ABEEC8-4603-46F4-9C1A-0F0427839D24}" name="Categorie_Cas_confirmes" dataDxfId="12" totalsRowDxfId="11"/>
    <tableColumn id="22" xr3:uid="{1AA25531-56BB-4D1B-871D-F08626FB4230}" name="legende" dataDxfId="10" totalsRowDxfId="9">
      <calculatedColumnFormula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calculatedColumnFormula>
    </tableColumn>
    <tableColumn id="21" xr3:uid="{296B060B-FDB1-4938-9011-39BBAC79042B}" name="Categorie_Cas_confirmes_NUM" dataDxfId="8" totalsRow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F35BA-15B2-469C-9D6D-39ACBACA4800}" name="Table1" displayName="Table1" ref="A1:I421" totalsRowShown="0" headerRowDxfId="125">
  <autoFilter ref="A1:I421" xr:uid="{00000000-0009-0000-0100-000001000000}"/>
  <sortState xmlns:xlrd2="http://schemas.microsoft.com/office/spreadsheetml/2017/richdata2" ref="A2:I421">
    <sortCondition ref="A1:A421"/>
  </sortState>
  <tableColumns count="9">
    <tableColumn id="1" xr3:uid="{B1AC2ED6-6DD3-4C30-B79D-A0030F577BCB}" name="admin0Name" dataDxfId="124"/>
    <tableColumn id="2" xr3:uid="{F5E58760-1D8A-498B-AC14-7A63BBD4263A}" name="admin0Pcod" dataDxfId="123"/>
    <tableColumn id="3" xr3:uid="{BD835CEA-06B2-4FEB-A440-EA271F88A7A8}" name="admin1Name" dataDxfId="122"/>
    <tableColumn id="4" xr3:uid="{537B8F48-A500-44E0-9AA7-9F694087E04B}" name="admin1Pcod" dataDxfId="121"/>
    <tableColumn id="5" xr3:uid="{F709D823-1642-463C-92AF-033C9F4EA8E4}" name="Coord_X" dataDxfId="120"/>
    <tableColumn id="6" xr3:uid="{59DB3AA4-C121-41B0-A4D1-0FCFD4DBDC35}" name="Coord_Y" dataDxfId="119"/>
    <tableColumn id="7" xr3:uid="{89A93865-D89A-41E6-8AF2-0DE3F21CBD31}" name="ID" dataDxfId="118">
      <calculatedColumnFormula>_xlfn.CONCAT(A2,D2)</calculatedColumnFormula>
    </tableColumn>
    <tableColumn id="8" xr3:uid="{B1E3D613-3D42-4ADB-9491-4E6D3887EC8F}" name="a" dataDxfId="117">
      <calculatedColumnFormula>Table1[[#This Row],[Coord_X]]</calculatedColumnFormula>
    </tableColumn>
    <tableColumn id="9" xr3:uid="{9222B86B-CF73-4E68-BB3C-A02310E5BD5C}" name="b" dataDxfId="116">
      <calculatedColumnFormula>Table1[[#This Row],[Coord_Y]]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4D8C03-49BA-44AA-9513-A40DF26F6FE7}" name="Tableau3" displayName="Tableau3" ref="A1:W3395" totalsRowCount="1">
  <autoFilter ref="A1:W3394" xr:uid="{2B26759B-7936-49BB-AAF5-C8960297C054}"/>
  <sortState xmlns:xlrd2="http://schemas.microsoft.com/office/spreadsheetml/2017/richdata2" ref="A2:W3394">
    <sortCondition ref="A1:A3394"/>
  </sortState>
  <tableColumns count="23">
    <tableColumn id="1" xr3:uid="{A087EA74-61F4-41AD-B1C9-1C59A67F6EE3}" name="admin0Name"/>
    <tableColumn id="3" xr3:uid="{53F10D32-CBA6-42B2-B77B-92FBE67A9CCD}" name="admin1Name"/>
    <tableColumn id="4" xr3:uid="{7F42C423-E848-49A6-AC64-A54830684519}" name="admin1Pcod"/>
    <tableColumn id="2" xr3:uid="{B50C24DC-61DA-4897-8B16-DC3D9C0AB27E}" name="cas_confirmés"/>
    <tableColumn id="5" xr3:uid="{6592219A-3637-45B3-ADA0-8CA3F943159C}" name="décès"/>
    <tableColumn id="6" xr3:uid="{5121F423-8F33-4972-A447-E0EE53373DD6}" name="Gueris"/>
    <tableColumn id="7" xr3:uid="{1AA25FB7-B6E7-4335-B4E4-F9D94B74625B}" name="en_traitement"/>
    <tableColumn id="8" xr3:uid="{34C14FF2-936B-4033-8560-21A1DCFF2FAE}" name="Contacts_suivis"/>
    <tableColumn id="9" xr3:uid="{9C72718B-C590-46B5-8E21-64E530FB3DCE}" name="Tests_effectues"/>
    <tableColumn id="10" xr3:uid="{F1BD4D42-A34A-4072-88A5-E2CB5C3AAF0B}" name="Hommes"/>
    <tableColumn id="11" xr3:uid="{09973C52-FDDF-4989-A229-BC855FD1C1BF}" name="Femmes"/>
    <tableColumn id="24" xr3:uid="{2DED7F25-1D72-474B-B23A-6762428FCFBB}" name="Date de sitrep"/>
    <tableColumn id="12" xr3:uid="{F6B70E6E-8DE2-482B-ADB1-45662CFF62F8}" name="Week"/>
    <tableColumn id="13" xr3:uid="{0C90A16B-D5D5-4A1D-B8A4-9E2CC39F5A32}" name="Colonne1"/>
    <tableColumn id="14" xr3:uid="{4C7EAF60-8AB5-46D8-9018-9389C2A1A643}" name="Coord_X"/>
    <tableColumn id="15" xr3:uid="{70D5FFCA-D827-4CDE-A5A2-AA691348A099}" name="Coord_Y"/>
    <tableColumn id="16" xr3:uid="{5D63D5FC-5428-45D3-95CF-35420BEEF555}" name="coca" dataDxfId="115" totalsRowDxfId="6">
      <calculatedColumnFormula>_xlfn.CONCAT(A2,C2)</calculatedColumnFormula>
    </tableColumn>
    <tableColumn id="17" xr3:uid="{8803F3BF-A627-4488-A5F1-B1D1362DCD49}" name="Column1" dataDxfId="114" totalsRowDxfId="5">
      <calculatedColumnFormula>VLOOKUP(Tableau3[[#This Row],[coca]],Table1[ID],1,FALSE)</calculatedColumnFormula>
    </tableColumn>
    <tableColumn id="18" xr3:uid="{1C3E8D68-CCAF-42D9-8B5E-8BC4E16B47B1}" name="Coord_X2" dataDxfId="113" totalsRowDxfId="4">
      <calculatedColumnFormula>VLOOKUP(Tableau3[[#This Row],[coca]],Table1[[#All],[ID]:[b]],2,FALSE)</calculatedColumnFormula>
    </tableColumn>
    <tableColumn id="19" xr3:uid="{2EE0AE86-52EF-4954-9EC4-9584CAB57C5A}" name="Column3" dataDxfId="112" totalsRowDxfId="3">
      <calculatedColumnFormula>VLOOKUP(Tableau3[[#This Row],[coca]],Table1[[ID]:[b]],3,FALSE)</calculatedColumnFormula>
    </tableColumn>
    <tableColumn id="20" xr3:uid="{2DEB68A8-DD27-4F7A-B5F9-69274AD7FF13}" name="Categorie_Cas_confirmes" dataDxfId="111" totalsRowDxfId="2"/>
    <tableColumn id="22" xr3:uid="{DC9256AA-2A0A-4EBD-A73E-E8A6D845AEDD}" name="legende" dataDxfId="110" totalsRowDxfId="1">
      <calculatedColumnFormula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calculatedColumnFormula>
    </tableColumn>
    <tableColumn id="21" xr3:uid="{4FA7D4B1-2FC6-444F-8701-A22665AA181F}" name="Categorie_Cas_confirmes_NUM" dataDxfId="109" totalsRow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2B8DA-BFEE-48AB-8218-F0C1B5E8E5C0}" name="Tableau35" displayName="Tableau35" ref="A1:V426" totalsRowCount="1">
  <autoFilter ref="A1:V425" xr:uid="{2B26759B-7936-49BB-AAF5-C8960297C054}">
    <filterColumn colId="0">
      <filters>
        <filter val="Mali"/>
      </filters>
    </filterColumn>
  </autoFilter>
  <sortState xmlns:xlrd2="http://schemas.microsoft.com/office/spreadsheetml/2017/richdata2" ref="A333:V340">
    <sortCondition descending="1" ref="B1:B425"/>
  </sortState>
  <tableColumns count="22">
    <tableColumn id="1" xr3:uid="{72D9D583-2A19-44E9-87A4-A8E41B98D3C9}" name="admin0Name"/>
    <tableColumn id="3" xr3:uid="{2123FE14-BA0E-45A2-912B-62140ECC451F}" name="admin1Name"/>
    <tableColumn id="4" xr3:uid="{9375A439-306A-4EC0-9149-BA2798986F2B}" name="admin1Pcod"/>
    <tableColumn id="2" xr3:uid="{695A7D8C-C947-4330-AE8C-55FE329E4F5B}" name="cas_confirmés" totalsRowLabel="No Data"/>
    <tableColumn id="5" xr3:uid="{E90B6FA6-3E06-4DC3-9B26-BB0CF7CBD13C}" name="décès"/>
    <tableColumn id="6" xr3:uid="{DEE34E63-3B66-4BFB-8964-48B1B6621B9B}" name="Gueris"/>
    <tableColumn id="7" xr3:uid="{88D7822E-DD31-4E6A-854D-D67B406C6044}" name="en_traitement"/>
    <tableColumn id="8" xr3:uid="{5D0B82EF-5B5A-4C3C-98E3-6D8865F3DCF1}" name="Contacts_suivis"/>
    <tableColumn id="9" xr3:uid="{C48C8BFC-DC73-4E38-975F-8CBB9E128232}" name="Tests_effectues"/>
    <tableColumn id="10" xr3:uid="{8FBF1383-67B2-4590-8B8A-2C0159C39A8E}" name="Hommes"/>
    <tableColumn id="11" xr3:uid="{1FB73CC9-D88F-43C9-832E-CA8D32F3A9C8}" name="Femmes"/>
    <tableColumn id="12" xr3:uid="{B6C6C460-17EC-4816-A8EE-B76DB4E1FC5C}" name="Week"/>
    <tableColumn id="13" xr3:uid="{C7B800F0-7969-44EC-97A0-1E965912F3F8}" name="Colonne1"/>
    <tableColumn id="14" xr3:uid="{BC81D078-59DF-4B92-8518-DB840B9469EF}" name="Coord_X"/>
    <tableColumn id="15" xr3:uid="{DABC4E0D-59DB-4D6A-BC34-7E607443C195}" name="Coord_Y"/>
    <tableColumn id="16" xr3:uid="{5924326D-F153-404D-BE90-6B914EC18914}" name="coca" dataDxfId="108" totalsRowDxfId="107">
      <calculatedColumnFormula>_xlfn.CONCAT(A2,C2)</calculatedColumnFormula>
    </tableColumn>
    <tableColumn id="17" xr3:uid="{070BEC78-F9EE-42D0-B6AC-D68ACD03752D}" name="Column1" dataDxfId="106" totalsRowDxfId="105">
      <calculatedColumnFormula>VLOOKUP(Tableau35[[#This Row],[coca]],Table1[ID],1,FALSE)</calculatedColumnFormula>
    </tableColumn>
    <tableColumn id="18" xr3:uid="{64CF9E7A-511E-4175-A1E4-D415F549E194}" name="Coord_X2" dataDxfId="104" totalsRowDxfId="103">
      <calculatedColumnFormula>VLOOKUP(Tableau35[[#This Row],[coca]],Table1[[#All],[ID]:[b]],2,FALSE)</calculatedColumnFormula>
    </tableColumn>
    <tableColumn id="19" xr3:uid="{CA167347-8DE3-4C6D-B9CD-F7BDD765454E}" name="Column3" dataDxfId="102" totalsRowDxfId="101">
      <calculatedColumnFormula>VLOOKUP(Tableau35[[#This Row],[coca]],Table1[[ID]:[b]],3,FALSE)</calculatedColumnFormula>
    </tableColumn>
    <tableColumn id="20" xr3:uid="{A1422309-9CD5-4000-8D72-01CCAB81D6AE}" name="Categorie_Cas_confirmes" dataDxfId="100" totalsRowDxfId="99"/>
    <tableColumn id="22" xr3:uid="{FE148ECF-3417-4DD1-A0E2-732797160FDE}" name="legende" dataDxfId="98" totalsRowDxfId="97">
      <calculatedColumnFormula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calculatedColumnFormula>
    </tableColumn>
    <tableColumn id="21" xr3:uid="{0A740C21-C87E-4D96-91D0-F865B00832F9}" name="Categorie_Cas_confirmes_NUM" dataDxfId="96" totalsRowDxfId="9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5A6BF3-E064-46E1-9B94-27C2B0E2F55D}" name="Tableau3568" displayName="Tableau3568" ref="A1:V425" totalsRowShown="0">
  <autoFilter ref="A1:V425" xr:uid="{2B26759B-7936-49BB-AAF5-C8960297C054}">
    <filterColumn colId="0">
      <filters>
        <filter val="Guinea"/>
      </filters>
    </filterColumn>
  </autoFilter>
  <sortState xmlns:xlrd2="http://schemas.microsoft.com/office/spreadsheetml/2017/richdata2" ref="A2:V425">
    <sortCondition ref="A1:A425"/>
  </sortState>
  <tableColumns count="22">
    <tableColumn id="1" xr3:uid="{29FDE0D9-7280-47AD-ADAD-4390461FF802}" name="admin0Name"/>
    <tableColumn id="3" xr3:uid="{E8D54BBD-AECD-4A2F-B1DE-10646B41C970}" name="admin1Name"/>
    <tableColumn id="4" xr3:uid="{43F4FD87-D016-4A68-B37C-8F73C9250831}" name="admin1Pcod"/>
    <tableColumn id="2" xr3:uid="{860FAE17-26E5-4D65-8FB0-6C391DC280DB}" name="cas_confirmés"/>
    <tableColumn id="5" xr3:uid="{8A1170BA-B877-4C54-BC68-E074B02259EC}" name="décès"/>
    <tableColumn id="6" xr3:uid="{1E3E175D-9D66-4483-8FF6-E3A45A8388B1}" name="Gueris"/>
    <tableColumn id="7" xr3:uid="{AA18ED0C-9436-4A29-9D6B-4DB57E70F5A4}" name="en_traitement"/>
    <tableColumn id="8" xr3:uid="{E0CD5A5E-048F-4A14-90E1-BDAC1A771C45}" name="Contacts_suivis"/>
    <tableColumn id="9" xr3:uid="{1D96F004-2651-42D1-9B9A-0B9DDBA77ED7}" name="Tests_effectues"/>
    <tableColumn id="10" xr3:uid="{1303600A-DF0E-4E2C-9088-2F6B835F25F0}" name="Hommes"/>
    <tableColumn id="11" xr3:uid="{36CB9EB7-501B-46B1-8DBE-0CEFE831D5C8}" name="Femmes"/>
    <tableColumn id="12" xr3:uid="{33D3C12E-57E2-4C33-AA39-221484B1783F}" name="Week"/>
    <tableColumn id="13" xr3:uid="{F02697F3-177D-4D02-ADEB-F0FE7704080E}" name="Colonne1"/>
    <tableColumn id="14" xr3:uid="{FA6C6CE2-3121-4B59-B5E6-505FF135CC70}" name="Coord_X"/>
    <tableColumn id="15" xr3:uid="{FB9CA188-457C-4318-80F5-F2B4D295E040}" name="Coord_Y"/>
    <tableColumn id="16" xr3:uid="{6DEBF52D-C575-4C5B-B20A-BA4391A9EDBC}" name="coca" dataDxfId="94" totalsRowDxfId="93"/>
    <tableColumn id="17" xr3:uid="{3A3889F4-6BAD-49DD-9609-9F26A2D2C09E}" name="Column1" dataDxfId="92" totalsRowDxfId="91"/>
    <tableColumn id="18" xr3:uid="{9C8606D4-4220-4A64-91EA-251841E1C568}" name="Coord_X2" dataDxfId="90" totalsRowDxfId="89"/>
    <tableColumn id="19" xr3:uid="{0235A1B4-B0ED-4680-9AF3-9B58870395A4}" name="Column3" dataDxfId="88" totalsRowDxfId="87"/>
    <tableColumn id="20" xr3:uid="{D3C3C9BB-0957-45C9-9B3E-2B8FCA299D43}" name="Categorie_Cas_confirmes" dataDxfId="86" totalsRowDxfId="85"/>
    <tableColumn id="22" xr3:uid="{E6990B7F-B618-43FF-8930-2E634CCEE05F}" name="legende" dataDxfId="84" totalsRowDxfId="83"/>
    <tableColumn id="21" xr3:uid="{4D554763-E164-46AA-BBD6-1859876A1982}" name="Categorie_Cas_confirmes_NUM" dataDxfId="82" totalsRowDxfId="8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541A05-A872-4CC5-BD3E-CC0E5E29FE9C}" name="Tableau3567" displayName="Tableau3567" ref="A1:V426" totalsRowCount="1">
  <autoFilter ref="A1:V425" xr:uid="{2B26759B-7936-49BB-AAF5-C8960297C054}"/>
  <sortState xmlns:xlrd2="http://schemas.microsoft.com/office/spreadsheetml/2017/richdata2" ref="A2:V49">
    <sortCondition ref="B1:B425"/>
  </sortState>
  <tableColumns count="22">
    <tableColumn id="1" xr3:uid="{308CB799-4175-42B9-8D5A-3FA3A6045AE6}" name="admin0Name"/>
    <tableColumn id="3" xr3:uid="{45BAA1C6-43DF-46A5-9E87-0FCF46ECAD00}" name="admin1Name"/>
    <tableColumn id="4" xr3:uid="{F60BE2CF-B26A-4BA5-A51E-C4A9162677BE}" name="admin1Pcod"/>
    <tableColumn id="2" xr3:uid="{5B6483DA-0E02-4C4C-8D70-6CE362B31CBD}" name="cas_confirmés"/>
    <tableColumn id="5" xr3:uid="{8D1AE421-2DE5-405B-B7BD-A3643B93A279}" name="décès"/>
    <tableColumn id="6" xr3:uid="{11CB7E28-839C-476D-BA77-D0A8F4C3D338}" name="Gueris"/>
    <tableColumn id="7" xr3:uid="{1590F7D3-EFAA-48DC-85B6-BD414067371A}" name="en_traitement"/>
    <tableColumn id="8" xr3:uid="{2DCC3892-60E5-46E1-A666-30D3915BE67A}" name="Contacts_suivis"/>
    <tableColumn id="9" xr3:uid="{C6BD9480-3069-43B5-9B68-931768C777C6}" name="Tests_effectues"/>
    <tableColumn id="10" xr3:uid="{359CE406-2D48-48D7-863B-35C630A856F7}" name="Hommes"/>
    <tableColumn id="11" xr3:uid="{22FC7A4F-6801-4595-8B38-FFBA893D2DB7}" name="Femmes"/>
    <tableColumn id="12" xr3:uid="{2727A485-5E12-4EB2-BDAD-D1A672A38916}" name="Week"/>
    <tableColumn id="13" xr3:uid="{56D2344F-8798-472C-AD9D-0A4E2D3DB378}" name="Colonne1"/>
    <tableColumn id="14" xr3:uid="{E3F9209D-DA84-4AB1-9866-B679F8FB932A}" name="Coord_X"/>
    <tableColumn id="15" xr3:uid="{3AA73E73-3C01-4987-8E4E-BBBD4E146F94}" name="Coord_Y"/>
    <tableColumn id="16" xr3:uid="{7999AF46-5760-4C8A-A238-F317CABA9874}" name="coca" dataDxfId="80" totalsRowDxfId="79">
      <calculatedColumnFormula>_xlfn.CONCAT(A2,C2)</calculatedColumnFormula>
    </tableColumn>
    <tableColumn id="17" xr3:uid="{16967F9C-2933-4D81-BEDC-E782BD67E161}" name="Column1" dataDxfId="78" totalsRowDxfId="77">
      <calculatedColumnFormula>VLOOKUP(Tableau3567[[#This Row],[coca]],Table1[ID],1,FALSE)</calculatedColumnFormula>
    </tableColumn>
    <tableColumn id="18" xr3:uid="{2C7E5FD0-871D-469A-A905-A36932F74C7D}" name="Coord_X2" dataDxfId="76" totalsRowDxfId="75">
      <calculatedColumnFormula>VLOOKUP(Tableau3567[[#This Row],[coca]],Table1[[#All],[ID]:[b]],2,FALSE)</calculatedColumnFormula>
    </tableColumn>
    <tableColumn id="19" xr3:uid="{8AC48929-61ED-45C0-B35B-428AA88567C4}" name="Column3" dataDxfId="74" totalsRowDxfId="73">
      <calculatedColumnFormula>VLOOKUP(Tableau3567[[#This Row],[coca]],Table1[[ID]:[b]],3,FALSE)</calculatedColumnFormula>
    </tableColumn>
    <tableColumn id="20" xr3:uid="{198CE606-C0F4-41F2-A030-408A9071A487}" name="Categorie_Cas_confirmes" dataDxfId="72" totalsRowDxfId="71"/>
    <tableColumn id="22" xr3:uid="{C8DCA885-B216-44ED-B2DE-CA7AA8E592C6}" name="legende" dataDxfId="70" totalsRowDxfId="69">
      <calculatedColumnFormula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calculatedColumnFormula>
    </tableColumn>
    <tableColumn id="21" xr3:uid="{D5F33C15-1955-45A6-A526-0F2526676E6A}" name="Categorie_Cas_confirmes_NUM" dataDxfId="68" totalsRow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ADA0A-DFC1-4996-98C5-2B56990024B7}" name="Tableau35676" displayName="Tableau35676" ref="A1:W426" totalsRowCount="1">
  <autoFilter ref="A1:W425" xr:uid="{E9E33EA0-09E1-4F37-B250-AF616042857D}"/>
  <sortState xmlns:xlrd2="http://schemas.microsoft.com/office/spreadsheetml/2017/richdata2" ref="A2:W425">
    <sortCondition ref="A1:A425"/>
  </sortState>
  <tableColumns count="23">
    <tableColumn id="1" xr3:uid="{6BA66DF4-914C-4725-BBF5-65E8EE9584A2}" name="admin0Name"/>
    <tableColumn id="3" xr3:uid="{349F7CF8-EA9A-4E1D-B594-DC5ED4422B76}" name="admin1Name"/>
    <tableColumn id="4" xr3:uid="{1C241CFB-0A3D-4D1C-A731-95861AD5B933}" name="admin1Pcod"/>
    <tableColumn id="2" xr3:uid="{3F6EEC10-9911-46B5-A343-22F62FD83726}" name="cas_confirmés"/>
    <tableColumn id="5" xr3:uid="{8B0F496F-B6D7-4702-838A-E84FC3D8C4A6}" name="décès"/>
    <tableColumn id="6" xr3:uid="{54520ACD-83DC-4207-B5FA-506C76F0C800}" name="Gueris"/>
    <tableColumn id="7" xr3:uid="{FCEF5472-5478-47D1-BC91-E21C5507E0CD}" name="en_traitement"/>
    <tableColumn id="8" xr3:uid="{7E95FCF0-2C92-442F-82A2-BB601C2174A3}" name="Contacts_suivis"/>
    <tableColumn id="9" xr3:uid="{B9ABF868-C8C2-431F-8B17-C94EA2349ED0}" name="Tests_effectues"/>
    <tableColumn id="10" xr3:uid="{18C7A183-0D19-41A1-A860-0DA78CBBBCBC}" name="Hommes"/>
    <tableColumn id="11" xr3:uid="{5FD53DAF-4CC2-4DF5-B499-96018F2DE24E}" name="Femmes"/>
    <tableColumn id="23" xr3:uid="{B654881C-12E4-43EE-881E-400151973A72}" name="Date de sitrep"/>
    <tableColumn id="12" xr3:uid="{4A43E632-CB75-43E3-A245-72A9AEB8EAE6}" name="Week"/>
    <tableColumn id="13" xr3:uid="{0891456B-0DAD-41BB-BACD-7BD0BF2820A5}" name="Colonne1"/>
    <tableColumn id="14" xr3:uid="{818CDAE2-4C4F-4BA6-8BC0-E066CDADA2F9}" name="Coord_X"/>
    <tableColumn id="15" xr3:uid="{BC3538A5-EB7A-4477-B3DC-00B395062F8D}" name="Coord_Y"/>
    <tableColumn id="16" xr3:uid="{56852ADC-1FBF-4FD6-B37B-F0B3DA275D48}" name="coca" dataDxfId="66" totalsRowDxfId="65">
      <calculatedColumnFormula>_xlfn.CONCAT(A2,C2)</calculatedColumnFormula>
    </tableColumn>
    <tableColumn id="17" xr3:uid="{CCBCBB6F-C378-47C7-AD57-6E532E92FB1E}" name="Column1" dataDxfId="64" totalsRowDxfId="63">
      <calculatedColumnFormula>VLOOKUP(Tableau35676[[#This Row],[coca]],Table1[ID],1,FALSE)</calculatedColumnFormula>
    </tableColumn>
    <tableColumn id="18" xr3:uid="{4D13BDCE-470D-4980-969F-1FA19E085EF8}" name="Coord_X2" dataDxfId="62" totalsRowDxfId="61">
      <calculatedColumnFormula>VLOOKUP(Tableau35676[[#This Row],[coca]],Table1[[#All],[ID]:[b]],2,FALSE)</calculatedColumnFormula>
    </tableColumn>
    <tableColumn id="19" xr3:uid="{5576A967-3F55-492A-AE37-5F43A1B59B00}" name="Column3" dataDxfId="60" totalsRowDxfId="59">
      <calculatedColumnFormula>VLOOKUP(Tableau35676[[#This Row],[coca]],Table1[[ID]:[b]],3,FALSE)</calculatedColumnFormula>
    </tableColumn>
    <tableColumn id="20" xr3:uid="{6647CECB-7CCD-4567-92A2-C31E8354FC84}" name="Categorie_Cas_confirmes" dataDxfId="58" totalsRowDxfId="57"/>
    <tableColumn id="22" xr3:uid="{B26FF8D5-FF0B-48A5-94C0-75A6A0F598E3}" name="legende" dataDxfId="56" totalsRowDxfId="55">
      <calculatedColumnFormula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calculatedColumnFormula>
    </tableColumn>
    <tableColumn id="21" xr3:uid="{FF5FC7D3-AF5F-4DDD-8273-04D614F20CA1}" name="Categorie_Cas_confirmes_NUM" dataDxfId="54" totalsRowDxfId="5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B07A26-5396-4FE2-9128-2480D59BCDBE}" name="Tableau356769" displayName="Tableau356769" ref="A1:W426" totalsRowCount="1">
  <autoFilter ref="A1:W425" xr:uid="{E9E33EA0-09E1-4F37-B250-AF616042857D}">
    <filterColumn colId="0">
      <filters>
        <filter val="Ghana"/>
      </filters>
    </filterColumn>
  </autoFilter>
  <sortState xmlns:xlrd2="http://schemas.microsoft.com/office/spreadsheetml/2017/richdata2" ref="A2:W425">
    <sortCondition ref="A1:A425"/>
  </sortState>
  <tableColumns count="23">
    <tableColumn id="1" xr3:uid="{2A5A4A7A-DCBE-4251-B76E-BF8F7F8D51CF}" name="admin0Name"/>
    <tableColumn id="3" xr3:uid="{C0E40364-9ABB-4691-A385-045D688055BC}" name="admin1Name"/>
    <tableColumn id="4" xr3:uid="{B08E6565-C4B3-4354-BFE1-B092BC32CEBC}" name="admin1Pcod"/>
    <tableColumn id="2" xr3:uid="{91B3DCA7-9BCF-4DED-A7CF-C905B377DFA9}" name="cas_confirmés"/>
    <tableColumn id="5" xr3:uid="{BC9E99ED-CFFF-491E-9087-738B9E5C8E76}" name="décès"/>
    <tableColumn id="6" xr3:uid="{6D07F545-72AB-4A39-AD01-D81B3C26A50B}" name="Gueris"/>
    <tableColumn id="7" xr3:uid="{D094CEE8-F795-42A9-89B5-027023A38C70}" name="en_traitement"/>
    <tableColumn id="8" xr3:uid="{AF50C3DF-DA7E-4312-8B3B-20EEE463AF04}" name="Contacts_suivis"/>
    <tableColumn id="9" xr3:uid="{A393355D-03D5-478F-AB07-C8C326148256}" name="Tests_effectues"/>
    <tableColumn id="10" xr3:uid="{84240F2B-9BD3-4484-A230-6139D0781FF6}" name="Hommes"/>
    <tableColumn id="11" xr3:uid="{05F7C54E-BE13-45FE-B356-CFA844564F45}" name="Femmes"/>
    <tableColumn id="23" xr3:uid="{48AC8547-CD31-441D-A0B7-481F7039B1B6}" name="Date de sitrep"/>
    <tableColumn id="12" xr3:uid="{97E412FE-9B80-4F23-A80F-96C15BB52E89}" name="Week"/>
    <tableColumn id="13" xr3:uid="{1EC6D624-0E01-4176-8F44-CA75F7FCBCC5}" name="Colonne1"/>
    <tableColumn id="14" xr3:uid="{EEC919DC-9BDE-46B2-8FAA-30705441593C}" name="Coord_X"/>
    <tableColumn id="15" xr3:uid="{49F93EC8-9547-469B-9DC0-0D47922A7651}" name="Coord_Y"/>
    <tableColumn id="16" xr3:uid="{F2D996C3-790D-4A70-A0BF-C5F4BDC50BF1}" name="coca" dataDxfId="52" totalsRowDxfId="51">
      <calculatedColumnFormula>_xlfn.CONCAT(A2,C2)</calculatedColumnFormula>
    </tableColumn>
    <tableColumn id="17" xr3:uid="{FCC5D539-0A10-4292-A405-7F3E6726EF79}" name="Column1" dataDxfId="50" totalsRowDxfId="49">
      <calculatedColumnFormula>VLOOKUP(Tableau356769[[#This Row],[coca]],Table1[ID],1,FALSE)</calculatedColumnFormula>
    </tableColumn>
    <tableColumn id="18" xr3:uid="{131A8A42-DA35-464B-A880-F4180FEEB209}" name="Coord_X2" dataDxfId="48" totalsRowDxfId="47">
      <calculatedColumnFormula>VLOOKUP(Tableau356769[[#This Row],[coca]],Table1[[#All],[ID]:[b]],2,FALSE)</calculatedColumnFormula>
    </tableColumn>
    <tableColumn id="19" xr3:uid="{DDB713CC-6CFE-4C30-AC08-D6E5A6D52908}" name="Column3" dataDxfId="46" totalsRowDxfId="45">
      <calculatedColumnFormula>VLOOKUP(Tableau356769[[#This Row],[coca]],Table1[[ID]:[b]],3,FALSE)</calculatedColumnFormula>
    </tableColumn>
    <tableColumn id="20" xr3:uid="{50EA2BF4-E027-4677-83B2-98F78830C6E0}" name="Categorie_Cas_confirmes" dataDxfId="44" totalsRowDxfId="43"/>
    <tableColumn id="22" xr3:uid="{2827C2BC-6AD9-4D66-AF7E-FBA645B92E06}" name="legende" dataDxfId="42" totalsRowDxfId="41">
      <calculatedColumnFormula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calculatedColumnFormula>
    </tableColumn>
    <tableColumn id="21" xr3:uid="{426F525D-0783-4EFB-A9B8-6C7E206E7B0B}" name="Categorie_Cas_confirmes_NUM" dataDxfId="40" totalsRowDxfId="3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709CE5-D6D4-4C75-AA04-AD22FBBF39D0}" name="Tableau35676910" displayName="Tableau35676910" ref="A1:W426" totalsRowCount="1">
  <autoFilter ref="A1:W425" xr:uid="{468606A4-4D00-4AC1-8246-AFA588496CBC}">
    <filterColumn colId="0">
      <filters>
        <filter val="Sao Tome and Principe"/>
      </filters>
    </filterColumn>
  </autoFilter>
  <sortState xmlns:xlrd2="http://schemas.microsoft.com/office/spreadsheetml/2017/richdata2" ref="A2:W425">
    <sortCondition ref="A1:A425"/>
  </sortState>
  <tableColumns count="23">
    <tableColumn id="1" xr3:uid="{6006360E-4FF1-46AC-9432-E04AFE94100A}" name="admin0Name"/>
    <tableColumn id="3" xr3:uid="{50A80BCB-B28C-49F2-802D-6FF30D085392}" name="admin1Name"/>
    <tableColumn id="4" xr3:uid="{B08CB1BA-EB29-4010-93BC-569181746210}" name="admin1Pcod"/>
    <tableColumn id="2" xr3:uid="{E67C6709-18EC-45C8-98E1-DB0324AB0806}" name="cas_confirmés"/>
    <tableColumn id="5" xr3:uid="{03979F52-5B9D-4116-83A9-B6A19A9CE47A}" name="décès"/>
    <tableColumn id="6" xr3:uid="{2ED4BD56-AEA5-45A6-88ED-C8C34D889AE8}" name="Gueris"/>
    <tableColumn id="7" xr3:uid="{F2642594-0F76-4EEC-A36E-D5183C5C88EB}" name="en_traitement"/>
    <tableColumn id="8" xr3:uid="{3CC7A84E-12B9-44F4-B627-6DEBCF62734D}" name="Contacts_suivis"/>
    <tableColumn id="9" xr3:uid="{B63CEC15-86F8-47CF-B1A4-BAED173EC8DC}" name="Tests_effectues"/>
    <tableColumn id="10" xr3:uid="{7B55213F-D496-4C09-9263-15280C2B3C39}" name="Hommes" dataDxfId="38"/>
    <tableColumn id="11" xr3:uid="{881029EE-65DE-43D5-9B93-A0A1710A7E28}" name="Femmes" dataDxfId="37"/>
    <tableColumn id="23" xr3:uid="{A85A509A-3937-4229-9F74-F1AC370EBE03}" name="Date de sitrep"/>
    <tableColumn id="12" xr3:uid="{70A7CA52-3274-41FF-BEF0-57B835EA50DC}" name="Week"/>
    <tableColumn id="13" xr3:uid="{50D9C690-6A51-4A54-BA80-2EFA2253835C}" name="Colonne1"/>
    <tableColumn id="14" xr3:uid="{50C5CA23-6E2A-40FF-8C65-72B4875E0D24}" name="Coord_X"/>
    <tableColumn id="15" xr3:uid="{D9331B60-1824-4A59-BEC2-B3A0F161C265}" name="Coord_Y"/>
    <tableColumn id="16" xr3:uid="{6E9371EC-7E1D-4586-914C-8F278C6FB17B}" name="coca" dataDxfId="36" totalsRowDxfId="35">
      <calculatedColumnFormula>_xlfn.CONCAT(A2,C2)</calculatedColumnFormula>
    </tableColumn>
    <tableColumn id="17" xr3:uid="{03224AE3-9C42-4C71-8833-E23D988E7600}" name="Column1" dataDxfId="34" totalsRowDxfId="33">
      <calculatedColumnFormula>VLOOKUP(Tableau35676910[[#This Row],[coca]],Table1[ID],1,FALSE)</calculatedColumnFormula>
    </tableColumn>
    <tableColumn id="18" xr3:uid="{3C38165B-2A3A-47CB-A2C3-D6B9C10988C5}" name="Coord_X2" dataDxfId="32" totalsRowDxfId="31">
      <calculatedColumnFormula>VLOOKUP(Tableau35676910[[#This Row],[coca]],Table1[[#All],[ID]:[b]],2,FALSE)</calculatedColumnFormula>
    </tableColumn>
    <tableColumn id="19" xr3:uid="{39CD434B-DD6A-4565-9690-96D9431693DC}" name="Column3" dataDxfId="30" totalsRowDxfId="29">
      <calculatedColumnFormula>VLOOKUP(Tableau35676910[[#This Row],[coca]],Table1[[ID]:[b]],3,FALSE)</calculatedColumnFormula>
    </tableColumn>
    <tableColumn id="20" xr3:uid="{3509D6FC-CF87-4DDB-AB0F-F7C5621B28F4}" name="Categorie_Cas_confirmes" dataDxfId="28" totalsRowDxfId="27"/>
    <tableColumn id="22" xr3:uid="{E2FC6F45-5369-4C8D-83C6-945B32E91356}" name="legende" dataDxfId="26" totalsRowDxfId="25">
      <calculatedColumnFormula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calculatedColumnFormula>
    </tableColumn>
    <tableColumn id="21" xr3:uid="{8C94D0D3-0FFE-4ADD-B6F1-938BE0C2101C}" name="Categorie_Cas_confirmes_NUM" dataDxfId="24" totalsRowDxfId="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A5EF-1B3D-416E-BDD2-7EA3381DB367}">
  <sheetPr codeName="Sheet1"/>
  <dimension ref="A1:F85"/>
  <sheetViews>
    <sheetView topLeftCell="A49" workbookViewId="0">
      <selection activeCell="E2" sqref="E2:F85"/>
    </sheetView>
  </sheetViews>
  <sheetFormatPr baseColWidth="10" defaultColWidth="9" defaultRowHeight="15"/>
  <cols>
    <col min="1" max="6" width="15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797</v>
      </c>
      <c r="F1" t="s">
        <v>798</v>
      </c>
    </row>
    <row r="2" spans="1:6">
      <c r="A2" t="s">
        <v>799</v>
      </c>
      <c r="B2" t="s">
        <v>800</v>
      </c>
      <c r="C2" t="s">
        <v>499</v>
      </c>
      <c r="D2" t="s">
        <v>801</v>
      </c>
      <c r="E2">
        <v>-1.1294067909200001</v>
      </c>
      <c r="F2">
        <v>25.946045582299998</v>
      </c>
    </row>
    <row r="3" spans="1:6">
      <c r="A3" t="s">
        <v>799</v>
      </c>
      <c r="B3" t="s">
        <v>800</v>
      </c>
      <c r="C3" t="s">
        <v>802</v>
      </c>
      <c r="D3" t="s">
        <v>803</v>
      </c>
      <c r="E3">
        <v>2.0719342482399998</v>
      </c>
      <c r="F3">
        <v>36.174280610799997</v>
      </c>
    </row>
    <row r="4" spans="1:6">
      <c r="A4" t="s">
        <v>799</v>
      </c>
      <c r="B4" t="s">
        <v>800</v>
      </c>
      <c r="C4" t="s">
        <v>804</v>
      </c>
      <c r="D4" t="s">
        <v>805</v>
      </c>
      <c r="E4">
        <v>-1.07067966936</v>
      </c>
      <c r="F4">
        <v>35.382507130800001</v>
      </c>
    </row>
    <row r="5" spans="1:6">
      <c r="A5" t="s">
        <v>799</v>
      </c>
      <c r="B5" t="s">
        <v>800</v>
      </c>
      <c r="C5" t="s">
        <v>806</v>
      </c>
      <c r="D5" t="s">
        <v>807</v>
      </c>
      <c r="E5">
        <v>3.0751234641399998</v>
      </c>
      <c r="F5">
        <v>36.704394634899998</v>
      </c>
    </row>
    <row r="6" spans="1:6">
      <c r="A6" t="s">
        <v>799</v>
      </c>
      <c r="B6" t="s">
        <v>800</v>
      </c>
      <c r="C6" t="s">
        <v>808</v>
      </c>
      <c r="D6" t="s">
        <v>809</v>
      </c>
      <c r="E6">
        <v>7.5514183938699997</v>
      </c>
      <c r="F6">
        <v>36.841511744599998</v>
      </c>
    </row>
    <row r="7" spans="1:6">
      <c r="A7" t="s">
        <v>799</v>
      </c>
      <c r="B7" t="s">
        <v>800</v>
      </c>
      <c r="C7" t="s">
        <v>810</v>
      </c>
      <c r="D7" t="s">
        <v>811</v>
      </c>
      <c r="E7">
        <v>5.8192458556200002</v>
      </c>
      <c r="F7">
        <v>35.380904334</v>
      </c>
    </row>
    <row r="8" spans="1:6">
      <c r="A8" t="s">
        <v>799</v>
      </c>
      <c r="B8" t="s">
        <v>800</v>
      </c>
      <c r="C8" t="s">
        <v>812</v>
      </c>
      <c r="D8" t="s">
        <v>813</v>
      </c>
      <c r="E8">
        <v>-2.52367248354</v>
      </c>
      <c r="F8">
        <v>29.963055450999999</v>
      </c>
    </row>
    <row r="9" spans="1:6">
      <c r="A9" t="s">
        <v>799</v>
      </c>
      <c r="B9" t="s">
        <v>800</v>
      </c>
      <c r="C9" t="s">
        <v>814</v>
      </c>
      <c r="D9" t="s">
        <v>815</v>
      </c>
      <c r="E9">
        <v>4.8763268272099998</v>
      </c>
      <c r="F9">
        <v>36.567662629300003</v>
      </c>
    </row>
    <row r="10" spans="1:6">
      <c r="A10" t="s">
        <v>799</v>
      </c>
      <c r="B10" t="s">
        <v>800</v>
      </c>
      <c r="C10" t="s">
        <v>816</v>
      </c>
      <c r="D10" t="s">
        <v>817</v>
      </c>
      <c r="E10">
        <v>5.3906165172499998</v>
      </c>
      <c r="F10">
        <v>34.396725736900002</v>
      </c>
    </row>
    <row r="11" spans="1:6">
      <c r="A11" t="s">
        <v>799</v>
      </c>
      <c r="B11" t="s">
        <v>800</v>
      </c>
      <c r="C11" t="s">
        <v>818</v>
      </c>
      <c r="D11" t="s">
        <v>819</v>
      </c>
      <c r="E11">
        <v>2.9069791718700002</v>
      </c>
      <c r="F11">
        <v>36.4995988075</v>
      </c>
    </row>
    <row r="12" spans="1:6">
      <c r="A12" t="s">
        <v>799</v>
      </c>
      <c r="B12" t="s">
        <v>800</v>
      </c>
      <c r="C12" t="s">
        <v>820</v>
      </c>
      <c r="D12" t="s">
        <v>821</v>
      </c>
      <c r="E12">
        <v>4.67330084555</v>
      </c>
      <c r="F12">
        <v>36.090753926300003</v>
      </c>
    </row>
    <row r="13" spans="1:6">
      <c r="A13" t="s">
        <v>799</v>
      </c>
      <c r="B13" t="s">
        <v>800</v>
      </c>
      <c r="C13" t="s">
        <v>822</v>
      </c>
      <c r="D13" t="s">
        <v>823</v>
      </c>
      <c r="E13">
        <v>3.8440659939400001</v>
      </c>
      <c r="F13">
        <v>36.244556226900002</v>
      </c>
    </row>
    <row r="14" spans="1:6">
      <c r="A14" t="s">
        <v>799</v>
      </c>
      <c r="B14" t="s">
        <v>800</v>
      </c>
      <c r="C14" t="s">
        <v>824</v>
      </c>
      <c r="D14" t="s">
        <v>825</v>
      </c>
      <c r="E14">
        <v>3.63606595729</v>
      </c>
      <c r="F14">
        <v>36.733379041699997</v>
      </c>
    </row>
    <row r="15" spans="1:6">
      <c r="A15" t="s">
        <v>799</v>
      </c>
      <c r="B15" t="s">
        <v>800</v>
      </c>
      <c r="C15" t="s">
        <v>826</v>
      </c>
      <c r="D15" t="s">
        <v>827</v>
      </c>
      <c r="E15">
        <v>1.23053769842</v>
      </c>
      <c r="F15">
        <v>36.221936481900002</v>
      </c>
    </row>
    <row r="16" spans="1:6">
      <c r="A16" t="s">
        <v>799</v>
      </c>
      <c r="B16" t="s">
        <v>800</v>
      </c>
      <c r="C16" t="s">
        <v>828</v>
      </c>
      <c r="D16" t="s">
        <v>829</v>
      </c>
      <c r="E16">
        <v>6.6842465795499999</v>
      </c>
      <c r="F16">
        <v>36.355357283899998</v>
      </c>
    </row>
    <row r="17" spans="1:6">
      <c r="A17" t="s">
        <v>799</v>
      </c>
      <c r="B17" t="s">
        <v>800</v>
      </c>
      <c r="C17" t="s">
        <v>830</v>
      </c>
      <c r="D17" t="s">
        <v>831</v>
      </c>
      <c r="E17">
        <v>3.5353215787800001</v>
      </c>
      <c r="F17">
        <v>34.3669039579</v>
      </c>
    </row>
    <row r="18" spans="1:6">
      <c r="A18" t="s">
        <v>799</v>
      </c>
      <c r="B18" t="s">
        <v>800</v>
      </c>
      <c r="C18" t="s">
        <v>832</v>
      </c>
      <c r="D18" t="s">
        <v>833</v>
      </c>
      <c r="E18">
        <v>8.1604356829900002</v>
      </c>
      <c r="F18">
        <v>36.6930839073</v>
      </c>
    </row>
    <row r="19" spans="1:6">
      <c r="A19" t="s">
        <v>799</v>
      </c>
      <c r="B19" t="s">
        <v>800</v>
      </c>
      <c r="C19" t="s">
        <v>834</v>
      </c>
      <c r="D19" t="s">
        <v>835</v>
      </c>
      <c r="E19">
        <v>0.93161580725100002</v>
      </c>
      <c r="F19">
        <v>32.5725372709</v>
      </c>
    </row>
    <row r="20" spans="1:6">
      <c r="A20" t="s">
        <v>799</v>
      </c>
      <c r="B20" t="s">
        <v>800</v>
      </c>
      <c r="C20" t="s">
        <v>836</v>
      </c>
      <c r="D20" t="s">
        <v>837</v>
      </c>
      <c r="E20">
        <v>7.0601903401400001</v>
      </c>
      <c r="F20">
        <v>33.268876881799997</v>
      </c>
    </row>
    <row r="21" spans="1:6">
      <c r="A21" t="s">
        <v>799</v>
      </c>
      <c r="B21" t="s">
        <v>800</v>
      </c>
      <c r="C21" t="s">
        <v>838</v>
      </c>
      <c r="D21" t="s">
        <v>839</v>
      </c>
      <c r="E21">
        <v>3.30842433788</v>
      </c>
      <c r="F21">
        <v>31.0840947224</v>
      </c>
    </row>
    <row r="22" spans="1:6">
      <c r="A22" t="s">
        <v>799</v>
      </c>
      <c r="B22" t="s">
        <v>800</v>
      </c>
      <c r="C22" t="s">
        <v>840</v>
      </c>
      <c r="D22" t="s">
        <v>841</v>
      </c>
      <c r="E22">
        <v>7.4234289807999998</v>
      </c>
      <c r="F22">
        <v>36.374571486000001</v>
      </c>
    </row>
    <row r="23" spans="1:6">
      <c r="A23" t="s">
        <v>799</v>
      </c>
      <c r="B23" t="s">
        <v>800</v>
      </c>
      <c r="C23" t="s">
        <v>842</v>
      </c>
      <c r="D23" t="s">
        <v>843</v>
      </c>
      <c r="E23">
        <v>8.5592191257800003</v>
      </c>
      <c r="F23">
        <v>26.649925548100001</v>
      </c>
    </row>
    <row r="24" spans="1:6">
      <c r="A24" t="s">
        <v>799</v>
      </c>
      <c r="B24" t="s">
        <v>800</v>
      </c>
      <c r="C24" t="s">
        <v>844</v>
      </c>
      <c r="D24" t="s">
        <v>845</v>
      </c>
      <c r="E24">
        <v>5.9709481475999997</v>
      </c>
      <c r="F24">
        <v>36.7170152952</v>
      </c>
    </row>
    <row r="25" spans="1:6">
      <c r="A25" t="s">
        <v>799</v>
      </c>
      <c r="B25" t="s">
        <v>800</v>
      </c>
      <c r="C25" t="s">
        <v>846</v>
      </c>
      <c r="D25" t="s">
        <v>847</v>
      </c>
      <c r="E25">
        <v>7.0074560897199998</v>
      </c>
      <c r="F25">
        <v>34.950069442100002</v>
      </c>
    </row>
    <row r="26" spans="1:6">
      <c r="A26" t="s">
        <v>799</v>
      </c>
      <c r="B26" t="s">
        <v>800</v>
      </c>
      <c r="C26" t="s">
        <v>848</v>
      </c>
      <c r="D26" t="s">
        <v>849</v>
      </c>
      <c r="E26">
        <v>2.8117301171100002</v>
      </c>
      <c r="F26">
        <v>33.680731728200001</v>
      </c>
    </row>
    <row r="27" spans="1:6">
      <c r="A27" t="s">
        <v>799</v>
      </c>
      <c r="B27" t="s">
        <v>800</v>
      </c>
      <c r="C27" t="s">
        <v>850</v>
      </c>
      <c r="D27" t="s">
        <v>851</v>
      </c>
      <c r="E27">
        <v>4.3042990040899998</v>
      </c>
      <c r="F27">
        <v>35.210866390699998</v>
      </c>
    </row>
    <row r="28" spans="1:6">
      <c r="A28" t="s">
        <v>799</v>
      </c>
      <c r="B28" t="s">
        <v>800</v>
      </c>
      <c r="C28" t="s">
        <v>852</v>
      </c>
      <c r="D28" t="s">
        <v>853</v>
      </c>
      <c r="E28">
        <v>0.172097947704</v>
      </c>
      <c r="F28">
        <v>35.397603492800002</v>
      </c>
    </row>
    <row r="29" spans="1:6">
      <c r="A29" t="s">
        <v>799</v>
      </c>
      <c r="B29" t="s">
        <v>800</v>
      </c>
      <c r="C29" t="s">
        <v>854</v>
      </c>
      <c r="D29" t="s">
        <v>855</v>
      </c>
      <c r="E29">
        <v>2.9025593012900002</v>
      </c>
      <c r="F29">
        <v>35.979451002499999</v>
      </c>
    </row>
    <row r="30" spans="1:6">
      <c r="A30" t="s">
        <v>799</v>
      </c>
      <c r="B30" t="s">
        <v>800</v>
      </c>
      <c r="C30" t="s">
        <v>856</v>
      </c>
      <c r="D30" t="s">
        <v>857</v>
      </c>
      <c r="E30">
        <v>6.1441737186200003</v>
      </c>
      <c r="F30">
        <v>36.273827545300001</v>
      </c>
    </row>
    <row r="31" spans="1:6">
      <c r="A31" t="s">
        <v>799</v>
      </c>
      <c r="B31" t="s">
        <v>800</v>
      </c>
      <c r="C31" t="s">
        <v>858</v>
      </c>
      <c r="D31" t="s">
        <v>859</v>
      </c>
      <c r="E31">
        <v>0.32217287373100001</v>
      </c>
      <c r="F31">
        <v>35.9964681254</v>
      </c>
    </row>
    <row r="32" spans="1:6">
      <c r="A32" t="s">
        <v>799</v>
      </c>
      <c r="B32" t="s">
        <v>800</v>
      </c>
      <c r="C32" t="s">
        <v>860</v>
      </c>
      <c r="D32" t="s">
        <v>861</v>
      </c>
      <c r="E32">
        <v>-0.77975888514799996</v>
      </c>
      <c r="F32">
        <v>33.2729958356</v>
      </c>
    </row>
    <row r="33" spans="1:6">
      <c r="A33" t="s">
        <v>799</v>
      </c>
      <c r="B33" t="s">
        <v>800</v>
      </c>
      <c r="C33" t="s">
        <v>862</v>
      </c>
      <c r="D33" t="s">
        <v>863</v>
      </c>
      <c r="E33">
        <v>-0.59439690923900002</v>
      </c>
      <c r="F33">
        <v>35.636344610000002</v>
      </c>
    </row>
    <row r="34" spans="1:6">
      <c r="A34" t="s">
        <v>799</v>
      </c>
      <c r="B34" t="s">
        <v>800</v>
      </c>
      <c r="C34" t="s">
        <v>864</v>
      </c>
      <c r="D34" t="s">
        <v>865</v>
      </c>
      <c r="E34">
        <v>6.16479785753</v>
      </c>
      <c r="F34">
        <v>31.1769006299</v>
      </c>
    </row>
    <row r="35" spans="1:6">
      <c r="A35" t="s">
        <v>799</v>
      </c>
      <c r="B35" t="s">
        <v>800</v>
      </c>
      <c r="C35" t="s">
        <v>866</v>
      </c>
      <c r="D35" t="s">
        <v>867</v>
      </c>
      <c r="E35">
        <v>7.0374991928400004</v>
      </c>
      <c r="F35">
        <v>35.825424950299997</v>
      </c>
    </row>
    <row r="36" spans="1:6">
      <c r="A36" t="s">
        <v>799</v>
      </c>
      <c r="B36" t="s">
        <v>800</v>
      </c>
      <c r="C36" t="s">
        <v>868</v>
      </c>
      <c r="D36" t="s">
        <v>869</v>
      </c>
      <c r="E36">
        <v>0.812801273755</v>
      </c>
      <c r="F36">
        <v>35.821269260000001</v>
      </c>
    </row>
    <row r="37" spans="1:6">
      <c r="A37" t="s">
        <v>799</v>
      </c>
      <c r="B37" t="s">
        <v>800</v>
      </c>
      <c r="C37" t="s">
        <v>870</v>
      </c>
      <c r="D37" t="s">
        <v>871</v>
      </c>
      <c r="E37">
        <v>0.282491912949</v>
      </c>
      <c r="F37">
        <v>34.7433824405</v>
      </c>
    </row>
    <row r="38" spans="1:6">
      <c r="A38" t="s">
        <v>799</v>
      </c>
      <c r="B38" t="s">
        <v>800</v>
      </c>
      <c r="C38" t="s">
        <v>872</v>
      </c>
      <c r="D38" t="s">
        <v>873</v>
      </c>
      <c r="E38">
        <v>5.4081876469800001</v>
      </c>
      <c r="F38">
        <v>36.124033873000002</v>
      </c>
    </row>
    <row r="39" spans="1:6">
      <c r="A39" t="s">
        <v>799</v>
      </c>
      <c r="B39" t="s">
        <v>800</v>
      </c>
      <c r="C39" t="s">
        <v>874</v>
      </c>
      <c r="D39" t="s">
        <v>875</v>
      </c>
      <c r="E39">
        <v>-0.52761742663900002</v>
      </c>
      <c r="F39">
        <v>34.697504356700001</v>
      </c>
    </row>
    <row r="40" spans="1:6">
      <c r="A40" t="s">
        <v>799</v>
      </c>
      <c r="B40" t="s">
        <v>800</v>
      </c>
      <c r="C40" t="s">
        <v>876</v>
      </c>
      <c r="D40" t="s">
        <v>877</v>
      </c>
      <c r="E40">
        <v>6.8294631137800001</v>
      </c>
      <c r="F40">
        <v>36.770239891199999</v>
      </c>
    </row>
    <row r="41" spans="1:6">
      <c r="A41" t="s">
        <v>799</v>
      </c>
      <c r="B41" t="s">
        <v>800</v>
      </c>
      <c r="C41" t="s">
        <v>878</v>
      </c>
      <c r="D41" t="s">
        <v>879</v>
      </c>
      <c r="E41">
        <v>7.8646877096800001</v>
      </c>
      <c r="F41">
        <v>36.145318481099999</v>
      </c>
    </row>
    <row r="42" spans="1:6">
      <c r="A42" t="s">
        <v>799</v>
      </c>
      <c r="B42" t="s">
        <v>800</v>
      </c>
      <c r="C42" t="s">
        <v>880</v>
      </c>
      <c r="D42" t="s">
        <v>881</v>
      </c>
      <c r="E42">
        <v>5.1102078524100003</v>
      </c>
      <c r="F42">
        <v>24.133125660099999</v>
      </c>
    </row>
    <row r="43" spans="1:6">
      <c r="A43" t="s">
        <v>799</v>
      </c>
      <c r="B43" t="s">
        <v>800</v>
      </c>
      <c r="C43" t="s">
        <v>882</v>
      </c>
      <c r="D43" t="s">
        <v>883</v>
      </c>
      <c r="E43">
        <v>7.8517197624200001</v>
      </c>
      <c r="F43">
        <v>35.093666581699999</v>
      </c>
    </row>
    <row r="44" spans="1:6">
      <c r="A44" t="s">
        <v>799</v>
      </c>
      <c r="B44" t="s">
        <v>800</v>
      </c>
      <c r="C44" t="s">
        <v>884</v>
      </c>
      <c r="D44" t="s">
        <v>885</v>
      </c>
      <c r="E44">
        <v>1.55130570361</v>
      </c>
      <c r="F44">
        <v>34.931253091400002</v>
      </c>
    </row>
    <row r="45" spans="1:6">
      <c r="A45" t="s">
        <v>799</v>
      </c>
      <c r="B45" t="s">
        <v>800</v>
      </c>
      <c r="C45" t="s">
        <v>886</v>
      </c>
      <c r="D45" t="s">
        <v>887</v>
      </c>
      <c r="E45">
        <v>-5.9544821690500003</v>
      </c>
      <c r="F45">
        <v>27.631754429400001</v>
      </c>
    </row>
    <row r="46" spans="1:6">
      <c r="A46" t="s">
        <v>799</v>
      </c>
      <c r="B46" t="s">
        <v>800</v>
      </c>
      <c r="C46" t="s">
        <v>888</v>
      </c>
      <c r="D46" t="s">
        <v>889</v>
      </c>
      <c r="E46">
        <v>2.2287529457000002</v>
      </c>
      <c r="F46">
        <v>36.525664382800002</v>
      </c>
    </row>
    <row r="47" spans="1:6">
      <c r="A47" t="s">
        <v>799</v>
      </c>
      <c r="B47" t="s">
        <v>800</v>
      </c>
      <c r="C47" t="s">
        <v>890</v>
      </c>
      <c r="D47" t="s">
        <v>891</v>
      </c>
      <c r="E47">
        <v>1.7971738238299999</v>
      </c>
      <c r="F47">
        <v>35.774215273899998</v>
      </c>
    </row>
    <row r="48" spans="1:6">
      <c r="A48" t="s">
        <v>799</v>
      </c>
      <c r="B48" t="s">
        <v>800</v>
      </c>
      <c r="C48" t="s">
        <v>892</v>
      </c>
      <c r="D48" t="s">
        <v>893</v>
      </c>
      <c r="E48">
        <v>4.1949949495799999</v>
      </c>
      <c r="F48">
        <v>36.679534265400001</v>
      </c>
    </row>
    <row r="49" spans="1:6">
      <c r="A49" t="s">
        <v>799</v>
      </c>
      <c r="B49" t="s">
        <v>800</v>
      </c>
      <c r="C49" t="s">
        <v>894</v>
      </c>
      <c r="D49" t="s">
        <v>895</v>
      </c>
      <c r="E49">
        <v>-1.4486337036100001</v>
      </c>
      <c r="F49">
        <v>34.700315319300003</v>
      </c>
    </row>
    <row r="50" spans="1:6" hidden="1">
      <c r="A50" t="s">
        <v>720</v>
      </c>
      <c r="B50" t="s">
        <v>721</v>
      </c>
      <c r="C50" t="s">
        <v>722</v>
      </c>
      <c r="D50" t="s">
        <v>723</v>
      </c>
      <c r="E50">
        <v>29.395753462599998</v>
      </c>
      <c r="F50">
        <v>-3.1208249656199998</v>
      </c>
    </row>
    <row r="51" spans="1:6" hidden="1">
      <c r="A51" t="s">
        <v>720</v>
      </c>
      <c r="B51" t="s">
        <v>721</v>
      </c>
      <c r="C51" t="s">
        <v>724</v>
      </c>
      <c r="D51" t="s">
        <v>725</v>
      </c>
      <c r="E51">
        <v>29.360755627100001</v>
      </c>
      <c r="F51">
        <v>-3.3847850047699999</v>
      </c>
    </row>
    <row r="52" spans="1:6" hidden="1">
      <c r="A52" t="s">
        <v>720</v>
      </c>
      <c r="B52" t="s">
        <v>721</v>
      </c>
      <c r="C52" t="s">
        <v>726</v>
      </c>
      <c r="D52" t="s">
        <v>727</v>
      </c>
      <c r="E52">
        <v>29.426603867299999</v>
      </c>
      <c r="F52">
        <v>-3.4483127769599999</v>
      </c>
    </row>
    <row r="53" spans="1:6" hidden="1">
      <c r="A53" t="s">
        <v>720</v>
      </c>
      <c r="B53" t="s">
        <v>721</v>
      </c>
      <c r="C53" t="s">
        <v>728</v>
      </c>
      <c r="D53" t="s">
        <v>729</v>
      </c>
      <c r="E53">
        <v>29.690954769899999</v>
      </c>
      <c r="F53">
        <v>-3.8636079168099999</v>
      </c>
    </row>
    <row r="54" spans="1:6" hidden="1">
      <c r="A54" t="s">
        <v>720</v>
      </c>
      <c r="B54" t="s">
        <v>721</v>
      </c>
      <c r="C54" t="s">
        <v>730</v>
      </c>
      <c r="D54" t="s">
        <v>731</v>
      </c>
      <c r="E54">
        <v>30.5938167214</v>
      </c>
      <c r="F54">
        <v>-3.14334694804</v>
      </c>
    </row>
    <row r="55" spans="1:6" hidden="1">
      <c r="A55" t="s">
        <v>720</v>
      </c>
      <c r="B55" t="s">
        <v>721</v>
      </c>
      <c r="C55" t="s">
        <v>732</v>
      </c>
      <c r="D55" t="s">
        <v>733</v>
      </c>
      <c r="E55">
        <v>29.235979069700001</v>
      </c>
      <c r="F55">
        <v>-2.83288753737</v>
      </c>
    </row>
    <row r="56" spans="1:6" hidden="1">
      <c r="A56" t="s">
        <v>720</v>
      </c>
      <c r="B56" t="s">
        <v>721</v>
      </c>
      <c r="C56" t="s">
        <v>734</v>
      </c>
      <c r="D56" t="s">
        <v>735</v>
      </c>
      <c r="E56">
        <v>29.9167580696</v>
      </c>
      <c r="F56">
        <v>-3.4720775937899999</v>
      </c>
    </row>
    <row r="57" spans="1:6" hidden="1">
      <c r="A57" t="s">
        <v>720</v>
      </c>
      <c r="B57" t="s">
        <v>721</v>
      </c>
      <c r="C57" t="s">
        <v>736</v>
      </c>
      <c r="D57" t="s">
        <v>737</v>
      </c>
      <c r="E57">
        <v>30.1217837009</v>
      </c>
      <c r="F57">
        <v>-3.1431902584200002</v>
      </c>
    </row>
    <row r="58" spans="1:6" hidden="1">
      <c r="A58" t="s">
        <v>720</v>
      </c>
      <c r="B58" t="s">
        <v>721</v>
      </c>
      <c r="C58" t="s">
        <v>738</v>
      </c>
      <c r="D58" t="s">
        <v>739</v>
      </c>
      <c r="E58">
        <v>29.656842125800001</v>
      </c>
      <c r="F58">
        <v>-3.0074542819199999</v>
      </c>
    </row>
    <row r="59" spans="1:6" hidden="1">
      <c r="A59" t="s">
        <v>720</v>
      </c>
      <c r="B59" t="s">
        <v>721</v>
      </c>
      <c r="C59" t="s">
        <v>740</v>
      </c>
      <c r="D59" t="s">
        <v>741</v>
      </c>
      <c r="E59">
        <v>30.163306876899998</v>
      </c>
      <c r="F59">
        <v>-2.5494811471899999</v>
      </c>
    </row>
    <row r="60" spans="1:6" hidden="1">
      <c r="A60" t="s">
        <v>720</v>
      </c>
      <c r="B60" t="s">
        <v>721</v>
      </c>
      <c r="C60" t="s">
        <v>742</v>
      </c>
      <c r="D60" t="s">
        <v>743</v>
      </c>
      <c r="E60">
        <v>29.842297118400001</v>
      </c>
      <c r="F60">
        <v>-4.2276547539099996</v>
      </c>
    </row>
    <row r="61" spans="1:6" hidden="1">
      <c r="A61" t="s">
        <v>720</v>
      </c>
      <c r="B61" t="s">
        <v>721</v>
      </c>
      <c r="C61" t="s">
        <v>744</v>
      </c>
      <c r="D61" t="s">
        <v>745</v>
      </c>
      <c r="E61">
        <v>29.664550026800001</v>
      </c>
      <c r="F61">
        <v>-3.2691080275300002</v>
      </c>
    </row>
    <row r="62" spans="1:6" hidden="1">
      <c r="A62" t="s">
        <v>720</v>
      </c>
      <c r="B62" t="s">
        <v>721</v>
      </c>
      <c r="C62" t="s">
        <v>746</v>
      </c>
      <c r="D62" t="s">
        <v>747</v>
      </c>
      <c r="E62">
        <v>30.3288306285</v>
      </c>
      <c r="F62">
        <v>-2.7550823315500002</v>
      </c>
    </row>
    <row r="63" spans="1:6" hidden="1">
      <c r="A63" t="s">
        <v>720</v>
      </c>
      <c r="B63" t="s">
        <v>721</v>
      </c>
      <c r="C63" t="s">
        <v>748</v>
      </c>
      <c r="D63" t="s">
        <v>749</v>
      </c>
      <c r="E63">
        <v>29.717930446499999</v>
      </c>
      <c r="F63">
        <v>-3.49978456861</v>
      </c>
    </row>
    <row r="64" spans="1:6" hidden="1">
      <c r="A64" t="s">
        <v>720</v>
      </c>
      <c r="B64" t="s">
        <v>721</v>
      </c>
      <c r="C64" t="s">
        <v>750</v>
      </c>
      <c r="D64" t="s">
        <v>751</v>
      </c>
      <c r="E64">
        <v>29.919633174499999</v>
      </c>
      <c r="F64">
        <v>-2.8729837361200001</v>
      </c>
    </row>
    <row r="65" spans="1:6" hidden="1">
      <c r="A65" t="s">
        <v>720</v>
      </c>
      <c r="B65" t="s">
        <v>721</v>
      </c>
      <c r="C65" t="s">
        <v>752</v>
      </c>
      <c r="D65" t="s">
        <v>753</v>
      </c>
      <c r="E65">
        <v>29.458750529700001</v>
      </c>
      <c r="F65">
        <v>-3.8487405996000001</v>
      </c>
    </row>
    <row r="66" spans="1:6" hidden="1">
      <c r="A66" t="s">
        <v>720</v>
      </c>
      <c r="B66" t="s">
        <v>721</v>
      </c>
      <c r="C66" t="s">
        <v>754</v>
      </c>
      <c r="D66" t="s">
        <v>755</v>
      </c>
      <c r="E66">
        <v>30.103591410300002</v>
      </c>
      <c r="F66">
        <v>-3.87012384849</v>
      </c>
    </row>
    <row r="67" spans="1:6" hidden="1">
      <c r="A67" t="s">
        <v>720</v>
      </c>
      <c r="B67" t="s">
        <v>721</v>
      </c>
      <c r="C67" t="s">
        <v>756</v>
      </c>
      <c r="D67" t="s">
        <v>757</v>
      </c>
      <c r="E67">
        <v>30.341170985200002</v>
      </c>
      <c r="F67">
        <v>-3.4579187687099999</v>
      </c>
    </row>
    <row r="68" spans="1:6">
      <c r="A68" t="s">
        <v>896</v>
      </c>
      <c r="B68" t="s">
        <v>897</v>
      </c>
      <c r="C68" t="s">
        <v>898</v>
      </c>
      <c r="D68" t="s">
        <v>899</v>
      </c>
      <c r="E68">
        <v>14.0357561556</v>
      </c>
      <c r="F68">
        <v>-8.29184354693</v>
      </c>
    </row>
    <row r="69" spans="1:6">
      <c r="A69" t="s">
        <v>896</v>
      </c>
      <c r="B69" t="s">
        <v>897</v>
      </c>
      <c r="C69" t="s">
        <v>900</v>
      </c>
      <c r="D69" t="s">
        <v>901</v>
      </c>
      <c r="E69">
        <v>13.9042323372</v>
      </c>
      <c r="F69">
        <v>-12.876367805899999</v>
      </c>
    </row>
    <row r="70" spans="1:6">
      <c r="A70" t="s">
        <v>896</v>
      </c>
      <c r="B70" t="s">
        <v>897</v>
      </c>
      <c r="C70" t="s">
        <v>902</v>
      </c>
      <c r="D70" t="s">
        <v>903</v>
      </c>
      <c r="E70">
        <v>17.431693979799999</v>
      </c>
      <c r="F70">
        <v>-12.3835718972</v>
      </c>
    </row>
    <row r="71" spans="1:6">
      <c r="A71" t="s">
        <v>896</v>
      </c>
      <c r="B71" t="s">
        <v>897</v>
      </c>
      <c r="C71" t="s">
        <v>904</v>
      </c>
      <c r="D71" t="s">
        <v>905</v>
      </c>
      <c r="E71">
        <v>12.517939481200001</v>
      </c>
      <c r="F71">
        <v>-5.0637003705400003</v>
      </c>
    </row>
    <row r="72" spans="1:6">
      <c r="A72" t="s">
        <v>896</v>
      </c>
      <c r="B72" t="s">
        <v>897</v>
      </c>
      <c r="C72" t="s">
        <v>906</v>
      </c>
      <c r="D72" t="s">
        <v>907</v>
      </c>
      <c r="E72">
        <v>19.7315565643</v>
      </c>
      <c r="F72">
        <v>-15.961377219899999</v>
      </c>
    </row>
    <row r="73" spans="1:6">
      <c r="A73" t="s">
        <v>896</v>
      </c>
      <c r="B73" t="s">
        <v>897</v>
      </c>
      <c r="C73" t="s">
        <v>908</v>
      </c>
      <c r="D73" t="s">
        <v>909</v>
      </c>
      <c r="E73">
        <v>14.9737266287</v>
      </c>
      <c r="F73">
        <v>-8.9036836566400002</v>
      </c>
    </row>
    <row r="74" spans="1:6">
      <c r="A74" t="s">
        <v>896</v>
      </c>
      <c r="B74" t="s">
        <v>897</v>
      </c>
      <c r="C74" t="s">
        <v>910</v>
      </c>
      <c r="D74" t="s">
        <v>911</v>
      </c>
      <c r="E74">
        <v>15.0494229857</v>
      </c>
      <c r="F74">
        <v>-10.8840368596</v>
      </c>
    </row>
    <row r="75" spans="1:6">
      <c r="A75" t="s">
        <v>896</v>
      </c>
      <c r="B75" t="s">
        <v>897</v>
      </c>
      <c r="C75" t="s">
        <v>912</v>
      </c>
      <c r="D75" t="s">
        <v>913</v>
      </c>
      <c r="E75">
        <v>15.4281306912</v>
      </c>
      <c r="F75">
        <v>-16.3987927453</v>
      </c>
    </row>
    <row r="76" spans="1:6">
      <c r="A76" t="s">
        <v>896</v>
      </c>
      <c r="B76" t="s">
        <v>897</v>
      </c>
      <c r="C76" t="s">
        <v>914</v>
      </c>
      <c r="D76" t="s">
        <v>915</v>
      </c>
      <c r="E76">
        <v>15.719692348900001</v>
      </c>
      <c r="F76">
        <v>-12.585104574900001</v>
      </c>
    </row>
    <row r="77" spans="1:6">
      <c r="A77" t="s">
        <v>896</v>
      </c>
      <c r="B77" t="s">
        <v>897</v>
      </c>
      <c r="C77" t="s">
        <v>916</v>
      </c>
      <c r="D77" t="s">
        <v>917</v>
      </c>
      <c r="E77">
        <v>14.9653143102</v>
      </c>
      <c r="F77">
        <v>-14.797795759</v>
      </c>
    </row>
    <row r="78" spans="1:6">
      <c r="A78" t="s">
        <v>896</v>
      </c>
      <c r="B78" t="s">
        <v>897</v>
      </c>
      <c r="C78" t="s">
        <v>918</v>
      </c>
      <c r="D78" t="s">
        <v>919</v>
      </c>
      <c r="E78">
        <v>13.800717044200001</v>
      </c>
      <c r="F78">
        <v>-9.6048273438600003</v>
      </c>
    </row>
    <row r="79" spans="1:6">
      <c r="A79" t="s">
        <v>896</v>
      </c>
      <c r="B79" t="s">
        <v>897</v>
      </c>
      <c r="C79" t="s">
        <v>920</v>
      </c>
      <c r="D79" t="s">
        <v>921</v>
      </c>
      <c r="E79">
        <v>19.6061314765</v>
      </c>
      <c r="F79">
        <v>-8.5579723811800008</v>
      </c>
    </row>
    <row r="80" spans="1:6">
      <c r="A80" t="s">
        <v>896</v>
      </c>
      <c r="B80" t="s">
        <v>897</v>
      </c>
      <c r="C80" t="s">
        <v>922</v>
      </c>
      <c r="D80" t="s">
        <v>923</v>
      </c>
      <c r="E80">
        <v>20.494288345000001</v>
      </c>
      <c r="F80">
        <v>-10.033905667499999</v>
      </c>
    </row>
    <row r="81" spans="1:6">
      <c r="A81" t="s">
        <v>896</v>
      </c>
      <c r="B81" t="s">
        <v>897</v>
      </c>
      <c r="C81" t="s">
        <v>924</v>
      </c>
      <c r="D81" t="s">
        <v>925</v>
      </c>
      <c r="E81">
        <v>17.015393384599999</v>
      </c>
      <c r="F81">
        <v>-9.5315829104199992</v>
      </c>
    </row>
    <row r="82" spans="1:6">
      <c r="A82" t="s">
        <v>896</v>
      </c>
      <c r="B82" t="s">
        <v>897</v>
      </c>
      <c r="C82" t="s">
        <v>926</v>
      </c>
      <c r="D82" t="s">
        <v>927</v>
      </c>
      <c r="E82">
        <v>21.024787518499998</v>
      </c>
      <c r="F82">
        <v>-13.129694843999999</v>
      </c>
    </row>
    <row r="83" spans="1:6">
      <c r="A83" t="s">
        <v>896</v>
      </c>
      <c r="B83" t="s">
        <v>897</v>
      </c>
      <c r="C83" t="s">
        <v>928</v>
      </c>
      <c r="D83" t="s">
        <v>929</v>
      </c>
      <c r="E83">
        <v>12.702332206199999</v>
      </c>
      <c r="F83">
        <v>-15.4420249689</v>
      </c>
    </row>
    <row r="84" spans="1:6">
      <c r="A84" t="s">
        <v>896</v>
      </c>
      <c r="B84" t="s">
        <v>897</v>
      </c>
      <c r="C84" t="s">
        <v>930</v>
      </c>
      <c r="D84" t="s">
        <v>931</v>
      </c>
      <c r="E84">
        <v>15.4687218535</v>
      </c>
      <c r="F84">
        <v>-7.0814419175900003</v>
      </c>
    </row>
    <row r="85" spans="1:6">
      <c r="A85" t="s">
        <v>896</v>
      </c>
      <c r="B85" t="s">
        <v>897</v>
      </c>
      <c r="C85" t="s">
        <v>932</v>
      </c>
      <c r="D85" t="s">
        <v>933</v>
      </c>
      <c r="E85">
        <v>13.5955294028</v>
      </c>
      <c r="F85">
        <v>-6.7148519893399996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BB31-9152-402B-849B-5D04D9927994}">
  <dimension ref="A1:W426"/>
  <sheetViews>
    <sheetView topLeftCell="A403" zoomScale="84" zoomScaleNormal="84" workbookViewId="0">
      <selection activeCell="A2" sqref="A2:XFD425"/>
    </sheetView>
  </sheetViews>
  <sheetFormatPr baseColWidth="10" defaultRowHeight="15"/>
  <cols>
    <col min="1" max="1" width="25.33203125" bestFit="1" customWidth="1"/>
    <col min="2" max="2" width="16.6640625" customWidth="1"/>
    <col min="3" max="3" width="13.6640625" bestFit="1" customWidth="1"/>
    <col min="4" max="4" width="15.33203125" bestFit="1" customWidth="1"/>
    <col min="7" max="7" width="15.33203125" bestFit="1" customWidth="1"/>
    <col min="14" max="14" width="16.33203125" bestFit="1" customWidth="1"/>
    <col min="15" max="15" width="14.1640625" bestFit="1" customWidth="1"/>
  </cols>
  <sheetData>
    <row r="1" spans="1:23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939</v>
      </c>
      <c r="M1" s="3" t="s">
        <v>935</v>
      </c>
      <c r="N1" t="s">
        <v>766</v>
      </c>
      <c r="O1" t="s">
        <v>4</v>
      </c>
      <c r="P1" t="s">
        <v>5</v>
      </c>
      <c r="Q1" t="s">
        <v>767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</row>
    <row r="2" spans="1:23">
      <c r="A2" t="s">
        <v>799</v>
      </c>
      <c r="B2" t="s">
        <v>499</v>
      </c>
      <c r="C2" t="s">
        <v>801</v>
      </c>
      <c r="D2">
        <v>217</v>
      </c>
      <c r="J2" s="1"/>
      <c r="K2" s="1"/>
      <c r="M2" s="10" t="s">
        <v>949</v>
      </c>
      <c r="Q2" s="9" t="str">
        <f t="shared" ref="Q2:Q65" si="0">_xlfn.CONCAT(A2,C2)</f>
        <v>AlgeriaDZ001</v>
      </c>
      <c r="R2" s="9" t="e">
        <f>VLOOKUP(Tableau3567691011[[#This Row],[coca]],Table1[ID],1,FALSE)</f>
        <v>#N/A</v>
      </c>
      <c r="S2">
        <v>-1.1294067909200001</v>
      </c>
      <c r="T2">
        <v>25.946045582299998</v>
      </c>
      <c r="U2" s="9"/>
      <c r="V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" s="9"/>
    </row>
    <row r="3" spans="1:23">
      <c r="A3" t="s">
        <v>799</v>
      </c>
      <c r="B3" t="s">
        <v>802</v>
      </c>
      <c r="C3" t="s">
        <v>803</v>
      </c>
      <c r="D3">
        <v>435</v>
      </c>
      <c r="J3" s="1"/>
      <c r="K3" s="1"/>
      <c r="M3" s="10" t="s">
        <v>949</v>
      </c>
      <c r="Q3" s="9" t="str">
        <f t="shared" si="0"/>
        <v>AlgeriaDZ002</v>
      </c>
      <c r="R3" s="9" t="e">
        <f>VLOOKUP(Tableau3567691011[[#This Row],[coca]],Table1[ID],1,FALSE)</f>
        <v>#N/A</v>
      </c>
      <c r="S3">
        <v>2.0719342482399998</v>
      </c>
      <c r="T3">
        <v>36.174280610799997</v>
      </c>
      <c r="U3" s="9"/>
      <c r="V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" s="9"/>
    </row>
    <row r="4" spans="1:23">
      <c r="A4" t="s">
        <v>799</v>
      </c>
      <c r="B4" t="s">
        <v>804</v>
      </c>
      <c r="C4" t="s">
        <v>805</v>
      </c>
      <c r="D4">
        <v>153</v>
      </c>
      <c r="J4" s="1"/>
      <c r="K4" s="1"/>
      <c r="M4" s="10" t="s">
        <v>949</v>
      </c>
      <c r="Q4" s="9" t="str">
        <f t="shared" si="0"/>
        <v>AlgeriaDZ003</v>
      </c>
      <c r="R4" s="9" t="e">
        <f>VLOOKUP(Tableau3567691011[[#This Row],[coca]],Table1[ID],1,FALSE)</f>
        <v>#N/A</v>
      </c>
      <c r="S4">
        <v>-1.07067966936</v>
      </c>
      <c r="T4">
        <v>35.382507130800001</v>
      </c>
      <c r="U4" s="9"/>
      <c r="V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" s="9"/>
    </row>
    <row r="5" spans="1:23">
      <c r="A5" t="s">
        <v>799</v>
      </c>
      <c r="B5" t="s">
        <v>806</v>
      </c>
      <c r="C5" t="s">
        <v>807</v>
      </c>
      <c r="D5">
        <v>1757</v>
      </c>
      <c r="J5" s="1"/>
      <c r="K5" s="1"/>
      <c r="M5" s="10" t="s">
        <v>949</v>
      </c>
      <c r="Q5" s="9" t="str">
        <f t="shared" si="0"/>
        <v>AlgeriaDZ004</v>
      </c>
      <c r="R5" s="9" t="e">
        <f>VLOOKUP(Tableau3567691011[[#This Row],[coca]],Table1[ID],1,FALSE)</f>
        <v>#N/A</v>
      </c>
      <c r="S5">
        <v>3.0751234641399998</v>
      </c>
      <c r="T5">
        <v>36.704394634899998</v>
      </c>
      <c r="U5" s="9"/>
      <c r="V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5" s="9"/>
    </row>
    <row r="6" spans="1:23">
      <c r="A6" t="s">
        <v>799</v>
      </c>
      <c r="B6" t="s">
        <v>808</v>
      </c>
      <c r="C6" t="s">
        <v>809</v>
      </c>
      <c r="D6">
        <v>316</v>
      </c>
      <c r="J6" s="1"/>
      <c r="K6" s="1"/>
      <c r="M6" s="10" t="s">
        <v>949</v>
      </c>
      <c r="Q6" s="9" t="str">
        <f t="shared" si="0"/>
        <v>AlgeriaDZ005</v>
      </c>
      <c r="R6" s="9" t="e">
        <f>VLOOKUP(Tableau3567691011[[#This Row],[coca]],Table1[ID],1,FALSE)</f>
        <v>#N/A</v>
      </c>
      <c r="S6">
        <v>7.5514183938699997</v>
      </c>
      <c r="T6">
        <v>36.841511744599998</v>
      </c>
      <c r="U6" s="9"/>
      <c r="V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6" s="9"/>
    </row>
    <row r="7" spans="1:23">
      <c r="A7" t="s">
        <v>799</v>
      </c>
      <c r="B7" t="s">
        <v>810</v>
      </c>
      <c r="C7" t="s">
        <v>811</v>
      </c>
      <c r="D7">
        <v>472</v>
      </c>
      <c r="J7" s="1"/>
      <c r="K7" s="1"/>
      <c r="M7" s="10" t="s">
        <v>949</v>
      </c>
      <c r="Q7" s="9" t="str">
        <f t="shared" si="0"/>
        <v>AlgeriaDZ006</v>
      </c>
      <c r="R7" s="9" t="e">
        <f>VLOOKUP(Tableau3567691011[[#This Row],[coca]],Table1[ID],1,FALSE)</f>
        <v>#N/A</v>
      </c>
      <c r="S7">
        <v>5.8192458556200002</v>
      </c>
      <c r="T7">
        <v>35.380904334</v>
      </c>
      <c r="U7" s="9"/>
      <c r="V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7" s="9"/>
    </row>
    <row r="8" spans="1:23">
      <c r="A8" t="s">
        <v>799</v>
      </c>
      <c r="B8" t="s">
        <v>812</v>
      </c>
      <c r="C8" t="s">
        <v>813</v>
      </c>
      <c r="D8">
        <v>190</v>
      </c>
      <c r="J8" s="1"/>
      <c r="K8" s="1"/>
      <c r="M8" s="10" t="s">
        <v>949</v>
      </c>
      <c r="Q8" s="9" t="str">
        <f t="shared" si="0"/>
        <v>AlgeriaDZ007</v>
      </c>
      <c r="R8" s="9" t="e">
        <f>VLOOKUP(Tableau3567691011[[#This Row],[coca]],Table1[ID],1,FALSE)</f>
        <v>#N/A</v>
      </c>
      <c r="S8">
        <v>-2.52367248354</v>
      </c>
      <c r="T8">
        <v>29.963055450999999</v>
      </c>
      <c r="U8" s="9"/>
      <c r="V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8" s="9"/>
    </row>
    <row r="9" spans="1:23">
      <c r="A9" t="s">
        <v>799</v>
      </c>
      <c r="B9" t="s">
        <v>814</v>
      </c>
      <c r="C9" t="s">
        <v>815</v>
      </c>
      <c r="D9">
        <v>453</v>
      </c>
      <c r="J9" s="1"/>
      <c r="K9" s="1"/>
      <c r="M9" s="10" t="s">
        <v>949</v>
      </c>
      <c r="Q9" s="9" t="str">
        <f t="shared" si="0"/>
        <v>AlgeriaDZ008</v>
      </c>
      <c r="R9" s="9" t="e">
        <f>VLOOKUP(Tableau3567691011[[#This Row],[coca]],Table1[ID],1,FALSE)</f>
        <v>#N/A</v>
      </c>
      <c r="S9">
        <v>4.8763268272099998</v>
      </c>
      <c r="T9">
        <v>36.567662629300003</v>
      </c>
      <c r="U9" s="9"/>
      <c r="V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9" s="9"/>
    </row>
    <row r="10" spans="1:23">
      <c r="A10" t="s">
        <v>799</v>
      </c>
      <c r="B10" t="s">
        <v>816</v>
      </c>
      <c r="C10" t="s">
        <v>817</v>
      </c>
      <c r="D10">
        <v>343</v>
      </c>
      <c r="J10" s="1"/>
      <c r="K10" s="1"/>
      <c r="M10" s="10" t="s">
        <v>949</v>
      </c>
      <c r="Q10" s="9" t="str">
        <f t="shared" si="0"/>
        <v>AlgeriaDZ009</v>
      </c>
      <c r="R10" s="9" t="e">
        <f>VLOOKUP(Tableau3567691011[[#This Row],[coca]],Table1[ID],1,FALSE)</f>
        <v>#N/A</v>
      </c>
      <c r="S10">
        <v>5.3906165172499998</v>
      </c>
      <c r="T10">
        <v>34.396725736900002</v>
      </c>
      <c r="U10" s="9"/>
      <c r="V1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0" s="9"/>
    </row>
    <row r="11" spans="1:23">
      <c r="A11" t="s">
        <v>799</v>
      </c>
      <c r="B11" t="s">
        <v>818</v>
      </c>
      <c r="C11" t="s">
        <v>819</v>
      </c>
      <c r="D11">
        <v>1826</v>
      </c>
      <c r="E11">
        <v>978</v>
      </c>
      <c r="F11">
        <v>12329</v>
      </c>
      <c r="J11" s="1"/>
      <c r="K11" s="1"/>
      <c r="M11" s="10" t="s">
        <v>949</v>
      </c>
      <c r="Q11" s="9" t="str">
        <f t="shared" si="0"/>
        <v>AlgeriaDZ010</v>
      </c>
      <c r="R11" s="9" t="e">
        <f>VLOOKUP(Tableau3567691011[[#This Row],[coca]],Table1[ID],1,FALSE)</f>
        <v>#N/A</v>
      </c>
      <c r="S11">
        <v>2.9069791718700002</v>
      </c>
      <c r="T11">
        <v>36.4995988075</v>
      </c>
      <c r="U11" s="9"/>
      <c r="V1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1" s="9"/>
    </row>
    <row r="12" spans="1:23">
      <c r="A12" t="s">
        <v>799</v>
      </c>
      <c r="B12" t="s">
        <v>820</v>
      </c>
      <c r="C12" t="s">
        <v>821</v>
      </c>
      <c r="D12">
        <v>273</v>
      </c>
      <c r="J12" s="1"/>
      <c r="K12" s="1"/>
      <c r="M12" s="10" t="s">
        <v>949</v>
      </c>
      <c r="Q12" s="9" t="str">
        <f t="shared" si="0"/>
        <v>AlgeriaDZ011</v>
      </c>
      <c r="R12" s="9" t="e">
        <f>VLOOKUP(Tableau3567691011[[#This Row],[coca]],Table1[ID],1,FALSE)</f>
        <v>#N/A</v>
      </c>
      <c r="S12">
        <v>4.67330084555</v>
      </c>
      <c r="T12">
        <v>36.090753926300003</v>
      </c>
      <c r="U12" s="9"/>
      <c r="V1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2" s="9"/>
    </row>
    <row r="13" spans="1:23">
      <c r="A13" t="s">
        <v>799</v>
      </c>
      <c r="B13" t="s">
        <v>822</v>
      </c>
      <c r="C13" t="s">
        <v>823</v>
      </c>
      <c r="D13">
        <v>263</v>
      </c>
      <c r="J13" s="1"/>
      <c r="K13" s="1"/>
      <c r="M13" s="10" t="s">
        <v>949</v>
      </c>
      <c r="Q13" s="9" t="str">
        <f t="shared" si="0"/>
        <v>AlgeriaDZ012</v>
      </c>
      <c r="R13" s="9" t="e">
        <f>VLOOKUP(Tableau3567691011[[#This Row],[coca]],Table1[ID],1,FALSE)</f>
        <v>#N/A</v>
      </c>
      <c r="S13">
        <v>3.8440659939400001</v>
      </c>
      <c r="T13">
        <v>36.244556226900002</v>
      </c>
      <c r="U13" s="9"/>
      <c r="V1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3" s="9"/>
    </row>
    <row r="14" spans="1:23">
      <c r="A14" t="s">
        <v>799</v>
      </c>
      <c r="B14" t="s">
        <v>824</v>
      </c>
      <c r="C14" t="s">
        <v>825</v>
      </c>
      <c r="D14">
        <v>273</v>
      </c>
      <c r="J14" s="1"/>
      <c r="K14" s="1"/>
      <c r="M14" s="10" t="s">
        <v>949</v>
      </c>
      <c r="Q14" s="9" t="str">
        <f t="shared" si="0"/>
        <v>AlgeriaDZ013</v>
      </c>
      <c r="R14" s="9" t="e">
        <f>VLOOKUP(Tableau3567691011[[#This Row],[coca]],Table1[ID],1,FALSE)</f>
        <v>#N/A</v>
      </c>
      <c r="S14">
        <v>3.63606595729</v>
      </c>
      <c r="T14">
        <v>36.733379041699997</v>
      </c>
      <c r="U14" s="9"/>
      <c r="V1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4" s="9"/>
    </row>
    <row r="15" spans="1:23">
      <c r="A15" t="s">
        <v>799</v>
      </c>
      <c r="B15" t="s">
        <v>826</v>
      </c>
      <c r="C15" t="s">
        <v>827</v>
      </c>
      <c r="D15">
        <v>100</v>
      </c>
      <c r="J15" s="1"/>
      <c r="K15" s="1"/>
      <c r="M15" s="10" t="s">
        <v>949</v>
      </c>
      <c r="Q15" s="9" t="str">
        <f t="shared" si="0"/>
        <v>AlgeriaDZ014</v>
      </c>
      <c r="R15" s="9" t="e">
        <f>VLOOKUP(Tableau3567691011[[#This Row],[coca]],Table1[ID],1,FALSE)</f>
        <v>#N/A</v>
      </c>
      <c r="S15">
        <v>1.23053769842</v>
      </c>
      <c r="T15">
        <v>36.221936481900002</v>
      </c>
      <c r="U15" s="9"/>
      <c r="V1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15" s="9"/>
    </row>
    <row r="16" spans="1:23">
      <c r="A16" t="s">
        <v>799</v>
      </c>
      <c r="B16" t="s">
        <v>828</v>
      </c>
      <c r="C16" t="s">
        <v>829</v>
      </c>
      <c r="D16">
        <v>680</v>
      </c>
      <c r="J16" s="1"/>
      <c r="K16" s="1"/>
      <c r="M16" s="10" t="s">
        <v>949</v>
      </c>
      <c r="Q16" s="9" t="str">
        <f t="shared" si="0"/>
        <v>AlgeriaDZ015</v>
      </c>
      <c r="R16" s="9" t="e">
        <f>VLOOKUP(Tableau3567691011[[#This Row],[coca]],Table1[ID],1,FALSE)</f>
        <v>#N/A</v>
      </c>
      <c r="S16">
        <v>6.6842465795499999</v>
      </c>
      <c r="T16">
        <v>36.355357283899998</v>
      </c>
      <c r="U16" s="9"/>
      <c r="V1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6" s="9"/>
    </row>
    <row r="17" spans="1:23">
      <c r="A17" t="s">
        <v>799</v>
      </c>
      <c r="B17" t="s">
        <v>830</v>
      </c>
      <c r="C17" t="s">
        <v>831</v>
      </c>
      <c r="D17">
        <v>398</v>
      </c>
      <c r="J17" s="1"/>
      <c r="K17" s="1"/>
      <c r="M17" s="10" t="s">
        <v>949</v>
      </c>
      <c r="Q17" s="9" t="str">
        <f t="shared" si="0"/>
        <v>AlgeriaDZ016</v>
      </c>
      <c r="R17" s="9" t="e">
        <f>VLOOKUP(Tableau3567691011[[#This Row],[coca]],Table1[ID],1,FALSE)</f>
        <v>#N/A</v>
      </c>
      <c r="S17">
        <v>3.5353215787800001</v>
      </c>
      <c r="T17">
        <v>34.3669039579</v>
      </c>
      <c r="U17" s="9"/>
      <c r="V1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7" s="9"/>
    </row>
    <row r="18" spans="1:23">
      <c r="A18" t="s">
        <v>799</v>
      </c>
      <c r="B18" t="s">
        <v>834</v>
      </c>
      <c r="C18" t="s">
        <v>835</v>
      </c>
      <c r="D18">
        <v>101</v>
      </c>
      <c r="J18" s="1"/>
      <c r="K18" s="1"/>
      <c r="M18" s="10" t="s">
        <v>949</v>
      </c>
      <c r="Q18" s="9" t="str">
        <f t="shared" si="0"/>
        <v>AlgeriaDZ017</v>
      </c>
      <c r="R18" s="9" t="e">
        <f>VLOOKUP(Tableau3567691011[[#This Row],[coca]],Table1[ID],1,FALSE)</f>
        <v>#N/A</v>
      </c>
      <c r="S18">
        <v>0.93161580725100002</v>
      </c>
      <c r="T18">
        <v>32.5725372709</v>
      </c>
      <c r="U18" s="9"/>
      <c r="V1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18" s="9"/>
    </row>
    <row r="19" spans="1:23">
      <c r="A19" t="s">
        <v>799</v>
      </c>
      <c r="B19" t="s">
        <v>836</v>
      </c>
      <c r="C19" t="s">
        <v>837</v>
      </c>
      <c r="D19">
        <v>358</v>
      </c>
      <c r="J19" s="1"/>
      <c r="K19" s="1"/>
      <c r="M19" s="10" t="s">
        <v>949</v>
      </c>
      <c r="Q19" s="9" t="str">
        <f t="shared" si="0"/>
        <v>AlgeriaDZ018</v>
      </c>
      <c r="R19" s="9" t="e">
        <f>VLOOKUP(Tableau3567691011[[#This Row],[coca]],Table1[ID],1,FALSE)</f>
        <v>#N/A</v>
      </c>
      <c r="S19">
        <v>7.0601903401400001</v>
      </c>
      <c r="T19">
        <v>33.268876881799997</v>
      </c>
      <c r="U19" s="9"/>
      <c r="V1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9" s="9"/>
    </row>
    <row r="20" spans="1:23">
      <c r="A20" t="s">
        <v>799</v>
      </c>
      <c r="B20" t="s">
        <v>832</v>
      </c>
      <c r="C20" t="s">
        <v>833</v>
      </c>
      <c r="D20">
        <v>65</v>
      </c>
      <c r="J20" s="1"/>
      <c r="K20" s="1"/>
      <c r="M20" s="10" t="s">
        <v>949</v>
      </c>
      <c r="Q20" s="9" t="str">
        <f t="shared" si="0"/>
        <v>AlgeriaDZ019</v>
      </c>
      <c r="R20" s="9" t="e">
        <f>VLOOKUP(Tableau3567691011[[#This Row],[coca]],Table1[ID],1,FALSE)</f>
        <v>#N/A</v>
      </c>
      <c r="S20">
        <v>8.1604356829900002</v>
      </c>
      <c r="T20">
        <v>36.6930839073</v>
      </c>
      <c r="U20" s="9"/>
      <c r="V2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20" s="9"/>
    </row>
    <row r="21" spans="1:23">
      <c r="A21" t="s">
        <v>799</v>
      </c>
      <c r="B21" t="s">
        <v>838</v>
      </c>
      <c r="C21" t="s">
        <v>839</v>
      </c>
      <c r="D21">
        <v>184</v>
      </c>
      <c r="J21" s="1"/>
      <c r="K21" s="1"/>
      <c r="M21" s="10" t="s">
        <v>949</v>
      </c>
      <c r="Q21" s="9" t="str">
        <f t="shared" si="0"/>
        <v>AlgeriaDZ020</v>
      </c>
      <c r="R21" s="9" t="e">
        <f>VLOOKUP(Tableau3567691011[[#This Row],[coca]],Table1[ID],1,FALSE)</f>
        <v>#N/A</v>
      </c>
      <c r="S21">
        <v>3.30842433788</v>
      </c>
      <c r="T21">
        <v>31.0840947224</v>
      </c>
      <c r="U21" s="9"/>
      <c r="V2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1" s="9"/>
    </row>
    <row r="22" spans="1:23">
      <c r="A22" t="s">
        <v>799</v>
      </c>
      <c r="B22" t="s">
        <v>840</v>
      </c>
      <c r="C22" t="s">
        <v>841</v>
      </c>
      <c r="D22">
        <v>139</v>
      </c>
      <c r="J22" s="1"/>
      <c r="K22" s="1"/>
      <c r="M22" s="10" t="s">
        <v>949</v>
      </c>
      <c r="Q22" s="9" t="str">
        <f t="shared" si="0"/>
        <v>AlgeriaDZ021</v>
      </c>
      <c r="R22" s="9" t="e">
        <f>VLOOKUP(Tableau3567691011[[#This Row],[coca]],Table1[ID],1,FALSE)</f>
        <v>#N/A</v>
      </c>
      <c r="S22">
        <v>7.4234289807999998</v>
      </c>
      <c r="T22">
        <v>36.374571486000001</v>
      </c>
      <c r="U22" s="9"/>
      <c r="V2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2" s="9"/>
    </row>
    <row r="23" spans="1:23">
      <c r="A23" t="s">
        <v>799</v>
      </c>
      <c r="B23" t="s">
        <v>842</v>
      </c>
      <c r="C23" t="s">
        <v>843</v>
      </c>
      <c r="D23">
        <v>28</v>
      </c>
      <c r="J23" s="1"/>
      <c r="K23" s="1"/>
      <c r="M23" s="10" t="s">
        <v>949</v>
      </c>
      <c r="Q23" s="9" t="str">
        <f t="shared" si="0"/>
        <v>AlgeriaDZ022</v>
      </c>
      <c r="R23" s="9" t="e">
        <f>VLOOKUP(Tableau3567691011[[#This Row],[coca]],Table1[ID],1,FALSE)</f>
        <v>#N/A</v>
      </c>
      <c r="S23">
        <v>8.5592191257800003</v>
      </c>
      <c r="T23">
        <v>26.649925548100001</v>
      </c>
      <c r="U23" s="9"/>
      <c r="V2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3" s="9"/>
    </row>
    <row r="24" spans="1:23">
      <c r="A24" t="s">
        <v>799</v>
      </c>
      <c r="B24" t="s">
        <v>844</v>
      </c>
      <c r="C24" t="s">
        <v>845</v>
      </c>
      <c r="D24">
        <v>135</v>
      </c>
      <c r="J24" s="1"/>
      <c r="K24" s="1"/>
      <c r="M24" s="10" t="s">
        <v>949</v>
      </c>
      <c r="Q24" s="9" t="str">
        <f t="shared" si="0"/>
        <v>AlgeriaDZ023</v>
      </c>
      <c r="R24" s="9" t="e">
        <f>VLOOKUP(Tableau3567691011[[#This Row],[coca]],Table1[ID],1,FALSE)</f>
        <v>#N/A</v>
      </c>
      <c r="S24">
        <v>5.9709481475999997</v>
      </c>
      <c r="T24">
        <v>36.7170152952</v>
      </c>
      <c r="U24" s="9"/>
      <c r="V2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4" s="9"/>
    </row>
    <row r="25" spans="1:23">
      <c r="A25" t="s">
        <v>799</v>
      </c>
      <c r="B25" t="s">
        <v>846</v>
      </c>
      <c r="C25" t="s">
        <v>847</v>
      </c>
      <c r="D25">
        <v>249</v>
      </c>
      <c r="J25" s="1"/>
      <c r="K25" s="1"/>
      <c r="M25" s="10" t="s">
        <v>949</v>
      </c>
      <c r="Q25" s="9" t="str">
        <f t="shared" si="0"/>
        <v>AlgeriaDZ024</v>
      </c>
      <c r="R25" s="9" t="e">
        <f>VLOOKUP(Tableau3567691011[[#This Row],[coca]],Table1[ID],1,FALSE)</f>
        <v>#N/A</v>
      </c>
      <c r="S25">
        <v>7.0074560897199998</v>
      </c>
      <c r="T25">
        <v>34.950069442100002</v>
      </c>
      <c r="U25" s="9"/>
      <c r="V2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5" s="9"/>
    </row>
    <row r="26" spans="1:23">
      <c r="A26" t="s">
        <v>799</v>
      </c>
      <c r="B26" t="s">
        <v>848</v>
      </c>
      <c r="C26" t="s">
        <v>849</v>
      </c>
      <c r="D26">
        <v>328</v>
      </c>
      <c r="J26" s="1"/>
      <c r="K26" s="1"/>
      <c r="M26" s="10" t="s">
        <v>949</v>
      </c>
      <c r="Q26" s="9" t="str">
        <f t="shared" si="0"/>
        <v>AlgeriaDZ025</v>
      </c>
      <c r="R26" s="9" t="e">
        <f>VLOOKUP(Tableau3567691011[[#This Row],[coca]],Table1[ID],1,FALSE)</f>
        <v>#N/A</v>
      </c>
      <c r="S26">
        <v>2.8117301171100002</v>
      </c>
      <c r="T26">
        <v>33.680731728200001</v>
      </c>
      <c r="U26" s="9"/>
      <c r="V2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6" s="9"/>
    </row>
    <row r="27" spans="1:23">
      <c r="A27" t="s">
        <v>799</v>
      </c>
      <c r="B27" t="s">
        <v>852</v>
      </c>
      <c r="C27" t="s">
        <v>853</v>
      </c>
      <c r="D27">
        <v>232</v>
      </c>
      <c r="J27" s="1"/>
      <c r="K27" s="1"/>
      <c r="M27" s="10" t="s">
        <v>949</v>
      </c>
      <c r="Q27" s="9" t="str">
        <f t="shared" si="0"/>
        <v>AlgeriaDZ026</v>
      </c>
      <c r="R27" s="9" t="e">
        <f>VLOOKUP(Tableau3567691011[[#This Row],[coca]],Table1[ID],1,FALSE)</f>
        <v>#N/A</v>
      </c>
      <c r="S27">
        <v>0.172097947704</v>
      </c>
      <c r="T27">
        <v>35.397603492800002</v>
      </c>
      <c r="U27" s="9"/>
      <c r="V2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7" s="9"/>
    </row>
    <row r="28" spans="1:23">
      <c r="A28" t="s">
        <v>799</v>
      </c>
      <c r="B28" t="s">
        <v>854</v>
      </c>
      <c r="C28" t="s">
        <v>855</v>
      </c>
      <c r="D28">
        <v>340</v>
      </c>
      <c r="J28" s="1"/>
      <c r="K28" s="1"/>
      <c r="M28" s="10" t="s">
        <v>949</v>
      </c>
      <c r="Q28" s="9" t="str">
        <f t="shared" si="0"/>
        <v>AlgeriaDZ027</v>
      </c>
      <c r="R28" s="9" t="e">
        <f>VLOOKUP(Tableau3567691011[[#This Row],[coca]],Table1[ID],1,FALSE)</f>
        <v>#N/A</v>
      </c>
      <c r="S28">
        <v>2.9025593012900002</v>
      </c>
      <c r="T28">
        <v>35.979451002499999</v>
      </c>
      <c r="U28" s="9"/>
      <c r="V2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8" s="9"/>
    </row>
    <row r="29" spans="1:23">
      <c r="A29" t="s">
        <v>799</v>
      </c>
      <c r="B29" t="s">
        <v>856</v>
      </c>
      <c r="C29" t="s">
        <v>857</v>
      </c>
      <c r="D29">
        <v>147</v>
      </c>
      <c r="J29" s="1"/>
      <c r="K29" s="1"/>
      <c r="M29" s="10" t="s">
        <v>949</v>
      </c>
      <c r="Q29" s="9" t="str">
        <f t="shared" si="0"/>
        <v>AlgeriaDZ028</v>
      </c>
      <c r="R29" s="9" t="e">
        <f>VLOOKUP(Tableau3567691011[[#This Row],[coca]],Table1[ID],1,FALSE)</f>
        <v>#N/A</v>
      </c>
      <c r="S29">
        <v>6.1441737186200003</v>
      </c>
      <c r="T29">
        <v>36.273827545300001</v>
      </c>
      <c r="U29" s="9"/>
      <c r="V2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9" s="9"/>
    </row>
    <row r="30" spans="1:23">
      <c r="A30" t="s">
        <v>799</v>
      </c>
      <c r="B30" t="s">
        <v>858</v>
      </c>
      <c r="C30" t="s">
        <v>859</v>
      </c>
      <c r="D30">
        <v>168</v>
      </c>
      <c r="J30" s="1"/>
      <c r="K30" s="1"/>
      <c r="M30" s="10" t="s">
        <v>949</v>
      </c>
      <c r="Q30" s="9" t="str">
        <f t="shared" si="0"/>
        <v>AlgeriaDZ029</v>
      </c>
      <c r="R30" s="9" t="e">
        <f>VLOOKUP(Tableau3567691011[[#This Row],[coca]],Table1[ID],1,FALSE)</f>
        <v>#N/A</v>
      </c>
      <c r="S30">
        <v>0.32217287373100001</v>
      </c>
      <c r="T30">
        <v>35.9964681254</v>
      </c>
      <c r="U30" s="9"/>
      <c r="V3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0" s="9"/>
    </row>
    <row r="31" spans="1:23">
      <c r="A31" t="s">
        <v>799</v>
      </c>
      <c r="B31" t="s">
        <v>850</v>
      </c>
      <c r="C31" t="s">
        <v>851</v>
      </c>
      <c r="D31">
        <v>235</v>
      </c>
      <c r="J31" s="1"/>
      <c r="K31" s="1"/>
      <c r="M31" s="10" t="s">
        <v>949</v>
      </c>
      <c r="Q31" s="9" t="str">
        <f t="shared" si="0"/>
        <v>AlgeriaDZ030</v>
      </c>
      <c r="R31" s="9" t="e">
        <f>VLOOKUP(Tableau3567691011[[#This Row],[coca]],Table1[ID],1,FALSE)</f>
        <v>#N/A</v>
      </c>
      <c r="S31">
        <v>4.3042990040899998</v>
      </c>
      <c r="T31">
        <v>35.210866390699998</v>
      </c>
      <c r="U31" s="9"/>
      <c r="V3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1" s="9"/>
    </row>
    <row r="32" spans="1:23">
      <c r="A32" t="s">
        <v>799</v>
      </c>
      <c r="B32" t="s">
        <v>860</v>
      </c>
      <c r="C32" t="s">
        <v>861</v>
      </c>
      <c r="D32">
        <v>101</v>
      </c>
      <c r="J32" s="1"/>
      <c r="K32" s="1"/>
      <c r="M32" s="10" t="s">
        <v>949</v>
      </c>
      <c r="Q32" s="9" t="str">
        <f t="shared" si="0"/>
        <v>AlgeriaDZ031</v>
      </c>
      <c r="R32" s="9" t="e">
        <f>VLOOKUP(Tableau3567691011[[#This Row],[coca]],Table1[ID],1,FALSE)</f>
        <v>#N/A</v>
      </c>
      <c r="S32">
        <v>-0.77975888514799996</v>
      </c>
      <c r="T32">
        <v>33.2729958356</v>
      </c>
      <c r="U32" s="9"/>
      <c r="V3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2" s="9"/>
    </row>
    <row r="33" spans="1:23">
      <c r="A33" t="s">
        <v>799</v>
      </c>
      <c r="B33" t="s">
        <v>862</v>
      </c>
      <c r="C33" t="s">
        <v>863</v>
      </c>
      <c r="D33">
        <v>1115</v>
      </c>
      <c r="J33" s="1"/>
      <c r="K33" s="1"/>
      <c r="M33" s="10" t="s">
        <v>949</v>
      </c>
      <c r="Q33" s="9" t="str">
        <f t="shared" si="0"/>
        <v>AlgeriaDZ032</v>
      </c>
      <c r="R33" s="9" t="e">
        <f>VLOOKUP(Tableau3567691011[[#This Row],[coca]],Table1[ID],1,FALSE)</f>
        <v>#N/A</v>
      </c>
      <c r="S33">
        <v>-0.59439690923900002</v>
      </c>
      <c r="T33">
        <v>35.636344610000002</v>
      </c>
      <c r="U33" s="9"/>
      <c r="V3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3" s="9"/>
    </row>
    <row r="34" spans="1:23">
      <c r="A34" t="s">
        <v>799</v>
      </c>
      <c r="B34" t="s">
        <v>864</v>
      </c>
      <c r="C34" t="s">
        <v>865</v>
      </c>
      <c r="D34">
        <v>595</v>
      </c>
      <c r="J34" s="1"/>
      <c r="K34" s="1"/>
      <c r="M34" s="10" t="s">
        <v>949</v>
      </c>
      <c r="Q34" s="9" t="str">
        <f t="shared" si="0"/>
        <v>AlgeriaDZ033</v>
      </c>
      <c r="R34" s="9" t="e">
        <f>VLOOKUP(Tableau3567691011[[#This Row],[coca]],Table1[ID],1,FALSE)</f>
        <v>#N/A</v>
      </c>
      <c r="S34">
        <v>6.16479785753</v>
      </c>
      <c r="T34">
        <v>31.1769006299</v>
      </c>
      <c r="U34" s="9"/>
      <c r="V3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4" s="9"/>
    </row>
    <row r="35" spans="1:23">
      <c r="A35" t="s">
        <v>799</v>
      </c>
      <c r="B35" t="s">
        <v>866</v>
      </c>
      <c r="C35" t="s">
        <v>867</v>
      </c>
      <c r="D35">
        <v>302</v>
      </c>
      <c r="J35" s="1"/>
      <c r="K35" s="1"/>
      <c r="M35" s="10" t="s">
        <v>949</v>
      </c>
      <c r="Q35" s="9" t="str">
        <f t="shared" si="0"/>
        <v>AlgeriaDZ034</v>
      </c>
      <c r="R35" s="9" t="e">
        <f>VLOOKUP(Tableau3567691011[[#This Row],[coca]],Table1[ID],1,FALSE)</f>
        <v>#N/A</v>
      </c>
      <c r="S35">
        <v>7.0374991928400004</v>
      </c>
      <c r="T35">
        <v>35.825424950299997</v>
      </c>
      <c r="U35" s="9"/>
      <c r="V3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" s="9"/>
    </row>
    <row r="36" spans="1:23">
      <c r="A36" t="s">
        <v>799</v>
      </c>
      <c r="B36" t="s">
        <v>868</v>
      </c>
      <c r="C36" t="s">
        <v>869</v>
      </c>
      <c r="D36">
        <v>101</v>
      </c>
      <c r="J36" s="1"/>
      <c r="K36" s="1"/>
      <c r="M36" s="10" t="s">
        <v>949</v>
      </c>
      <c r="Q36" s="9" t="str">
        <f t="shared" si="0"/>
        <v>AlgeriaDZ035</v>
      </c>
      <c r="R36" s="9" t="e">
        <f>VLOOKUP(Tableau3567691011[[#This Row],[coca]],Table1[ID],1,FALSE)</f>
        <v>#N/A</v>
      </c>
      <c r="S36">
        <v>0.812801273755</v>
      </c>
      <c r="T36">
        <v>35.821269260000001</v>
      </c>
      <c r="U36" s="9"/>
      <c r="V3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6" s="9"/>
    </row>
    <row r="37" spans="1:23">
      <c r="A37" t="s">
        <v>799</v>
      </c>
      <c r="B37" t="s">
        <v>870</v>
      </c>
      <c r="C37" t="s">
        <v>871</v>
      </c>
      <c r="D37">
        <v>46</v>
      </c>
      <c r="J37" s="1"/>
      <c r="K37" s="1"/>
      <c r="M37" s="10" t="s">
        <v>949</v>
      </c>
      <c r="Q37" s="9" t="str">
        <f t="shared" si="0"/>
        <v>AlgeriaDZ036</v>
      </c>
      <c r="R37" s="9" t="e">
        <f>VLOOKUP(Tableau3567691011[[#This Row],[coca]],Table1[ID],1,FALSE)</f>
        <v>#N/A</v>
      </c>
      <c r="S37">
        <v>0.282491912949</v>
      </c>
      <c r="T37">
        <v>34.7433824405</v>
      </c>
      <c r="U37" s="9"/>
      <c r="V3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7" s="9"/>
    </row>
    <row r="38" spans="1:23">
      <c r="A38" t="s">
        <v>799</v>
      </c>
      <c r="B38" t="s">
        <v>872</v>
      </c>
      <c r="C38" t="s">
        <v>873</v>
      </c>
      <c r="D38">
        <v>1656</v>
      </c>
      <c r="J38" s="1"/>
      <c r="K38" s="1"/>
      <c r="M38" s="10" t="s">
        <v>949</v>
      </c>
      <c r="Q38" s="9" t="str">
        <f t="shared" si="0"/>
        <v>AlgeriaDZ037</v>
      </c>
      <c r="R38" s="9" t="e">
        <f>VLOOKUP(Tableau3567691011[[#This Row],[coca]],Table1[ID],1,FALSE)</f>
        <v>#N/A</v>
      </c>
      <c r="S38">
        <v>5.4081876469800001</v>
      </c>
      <c r="T38">
        <v>36.124033873000002</v>
      </c>
      <c r="U38" s="9"/>
      <c r="V3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8" s="9"/>
    </row>
    <row r="39" spans="1:23">
      <c r="A39" t="s">
        <v>799</v>
      </c>
      <c r="B39" t="s">
        <v>874</v>
      </c>
      <c r="C39" t="s">
        <v>875</v>
      </c>
      <c r="D39">
        <v>147</v>
      </c>
      <c r="J39" s="1"/>
      <c r="K39" s="1"/>
      <c r="M39" s="10" t="s">
        <v>949</v>
      </c>
      <c r="Q39" s="9" t="str">
        <f t="shared" si="0"/>
        <v>AlgeriaDZ038</v>
      </c>
      <c r="R39" s="9" t="e">
        <f>VLOOKUP(Tableau3567691011[[#This Row],[coca]],Table1[ID],1,FALSE)</f>
        <v>#N/A</v>
      </c>
      <c r="S39">
        <v>-0.52761742663900002</v>
      </c>
      <c r="T39">
        <v>34.697504356700001</v>
      </c>
      <c r="U39" s="9"/>
      <c r="V3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9" s="9"/>
    </row>
    <row r="40" spans="1:23">
      <c r="A40" t="s">
        <v>799</v>
      </c>
      <c r="B40" t="s">
        <v>876</v>
      </c>
      <c r="C40" t="s">
        <v>877</v>
      </c>
      <c r="D40">
        <v>211</v>
      </c>
      <c r="J40" s="1"/>
      <c r="K40" s="1"/>
      <c r="M40" s="10" t="s">
        <v>949</v>
      </c>
      <c r="Q40" s="9" t="str">
        <f t="shared" si="0"/>
        <v>AlgeriaDZ039</v>
      </c>
      <c r="R40" s="9" t="e">
        <f>VLOOKUP(Tableau3567691011[[#This Row],[coca]],Table1[ID],1,FALSE)</f>
        <v>#N/A</v>
      </c>
      <c r="S40">
        <v>6.8294631137800001</v>
      </c>
      <c r="T40">
        <v>36.770239891199999</v>
      </c>
      <c r="U40" s="9"/>
      <c r="V4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0" s="9"/>
    </row>
    <row r="41" spans="1:23">
      <c r="A41" t="s">
        <v>799</v>
      </c>
      <c r="B41" t="s">
        <v>878</v>
      </c>
      <c r="C41" t="s">
        <v>879</v>
      </c>
      <c r="D41">
        <v>147</v>
      </c>
      <c r="J41" s="1"/>
      <c r="K41" s="1"/>
      <c r="M41" s="10" t="s">
        <v>949</v>
      </c>
      <c r="Q41" s="9" t="str">
        <f t="shared" si="0"/>
        <v>AlgeriaDZ040</v>
      </c>
      <c r="R41" s="9" t="e">
        <f>VLOOKUP(Tableau3567691011[[#This Row],[coca]],Table1[ID],1,FALSE)</f>
        <v>#N/A</v>
      </c>
      <c r="S41">
        <v>7.8646877096800001</v>
      </c>
      <c r="T41">
        <v>36.145318481099999</v>
      </c>
      <c r="U41" s="9"/>
      <c r="V4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1" s="9"/>
    </row>
    <row r="42" spans="1:23">
      <c r="A42" t="s">
        <v>799</v>
      </c>
      <c r="B42" t="s">
        <v>880</v>
      </c>
      <c r="C42" t="s">
        <v>881</v>
      </c>
      <c r="D42">
        <v>83</v>
      </c>
      <c r="J42" s="1"/>
      <c r="K42" s="1"/>
      <c r="M42" s="10" t="s">
        <v>949</v>
      </c>
      <c r="Q42" s="9" t="str">
        <f t="shared" si="0"/>
        <v>AlgeriaDZ041</v>
      </c>
      <c r="R42" s="9" t="e">
        <f>VLOOKUP(Tableau3567691011[[#This Row],[coca]],Table1[ID],1,FALSE)</f>
        <v>#N/A</v>
      </c>
      <c r="S42">
        <v>5.1102078524100003</v>
      </c>
      <c r="T42">
        <v>24.133125660099999</v>
      </c>
      <c r="U42" s="9"/>
      <c r="V4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2" s="9"/>
    </row>
    <row r="43" spans="1:23">
      <c r="A43" t="s">
        <v>799</v>
      </c>
      <c r="B43" t="s">
        <v>882</v>
      </c>
      <c r="C43" t="s">
        <v>883</v>
      </c>
      <c r="D43">
        <v>226</v>
      </c>
      <c r="J43" s="1"/>
      <c r="K43" s="1"/>
      <c r="M43" s="10" t="s">
        <v>949</v>
      </c>
      <c r="Q43" s="9" t="str">
        <f t="shared" si="0"/>
        <v>AlgeriaDZ042</v>
      </c>
      <c r="R43" s="9" t="e">
        <f>VLOOKUP(Tableau3567691011[[#This Row],[coca]],Table1[ID],1,FALSE)</f>
        <v>#N/A</v>
      </c>
      <c r="S43">
        <v>7.8517197624200001</v>
      </c>
      <c r="T43">
        <v>35.093666581699999</v>
      </c>
      <c r="U43" s="9"/>
      <c r="V4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3" s="9"/>
    </row>
    <row r="44" spans="1:23">
      <c r="A44" t="s">
        <v>799</v>
      </c>
      <c r="B44" t="s">
        <v>884</v>
      </c>
      <c r="C44" t="s">
        <v>885</v>
      </c>
      <c r="D44">
        <v>316</v>
      </c>
      <c r="J44" s="1"/>
      <c r="K44" s="1"/>
      <c r="M44" s="10" t="s">
        <v>949</v>
      </c>
      <c r="Q44" s="9" t="str">
        <f t="shared" si="0"/>
        <v>AlgeriaDZ043</v>
      </c>
      <c r="R44" s="9" t="e">
        <f>VLOOKUP(Tableau3567691011[[#This Row],[coca]],Table1[ID],1,FALSE)</f>
        <v>#N/A</v>
      </c>
      <c r="S44">
        <v>1.55130570361</v>
      </c>
      <c r="T44">
        <v>34.931253091400002</v>
      </c>
      <c r="U44" s="9"/>
      <c r="V4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44" s="9"/>
    </row>
    <row r="45" spans="1:23">
      <c r="A45" t="s">
        <v>799</v>
      </c>
      <c r="B45" t="s">
        <v>886</v>
      </c>
      <c r="C45" t="s">
        <v>887</v>
      </c>
      <c r="D45">
        <v>28</v>
      </c>
      <c r="J45" s="1"/>
      <c r="K45" s="1"/>
      <c r="M45" s="10" t="s">
        <v>949</v>
      </c>
      <c r="Q45" s="9" t="str">
        <f t="shared" si="0"/>
        <v>AlgeriaDZ044</v>
      </c>
      <c r="R45" s="9" t="e">
        <f>VLOOKUP(Tableau3567691011[[#This Row],[coca]],Table1[ID],1,FALSE)</f>
        <v>#N/A</v>
      </c>
      <c r="S45">
        <v>-5.9544821690500003</v>
      </c>
      <c r="T45">
        <v>27.631754429400001</v>
      </c>
      <c r="U45" s="9"/>
      <c r="V4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5" s="9"/>
    </row>
    <row r="46" spans="1:23">
      <c r="A46" t="s">
        <v>799</v>
      </c>
      <c r="B46" t="s">
        <v>888</v>
      </c>
      <c r="C46" t="s">
        <v>889</v>
      </c>
      <c r="D46">
        <v>580</v>
      </c>
      <c r="J46" s="1"/>
      <c r="K46" s="1"/>
      <c r="M46" s="10" t="s">
        <v>949</v>
      </c>
      <c r="Q46" s="9" t="str">
        <f t="shared" si="0"/>
        <v>AlgeriaDZ045</v>
      </c>
      <c r="R46" s="9" t="e">
        <f>VLOOKUP(Tableau3567691011[[#This Row],[coca]],Table1[ID],1,FALSE)</f>
        <v>#N/A</v>
      </c>
      <c r="S46">
        <v>2.2287529457000002</v>
      </c>
      <c r="T46">
        <v>36.525664382800002</v>
      </c>
      <c r="U46" s="9"/>
      <c r="V4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46" s="9"/>
    </row>
    <row r="47" spans="1:23">
      <c r="A47" t="s">
        <v>799</v>
      </c>
      <c r="B47" t="s">
        <v>890</v>
      </c>
      <c r="C47" t="s">
        <v>891</v>
      </c>
      <c r="D47">
        <v>138</v>
      </c>
      <c r="J47" s="1"/>
      <c r="K47" s="1"/>
      <c r="M47" s="10" t="s">
        <v>949</v>
      </c>
      <c r="Q47" s="9" t="str">
        <f t="shared" si="0"/>
        <v>AlgeriaDZ046</v>
      </c>
      <c r="R47" s="9" t="e">
        <f>VLOOKUP(Tableau3567691011[[#This Row],[coca]],Table1[ID],1,FALSE)</f>
        <v>#N/A</v>
      </c>
      <c r="S47">
        <v>1.7971738238299999</v>
      </c>
      <c r="T47">
        <v>35.774215273899998</v>
      </c>
      <c r="U47" s="9"/>
      <c r="V4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7" s="9"/>
    </row>
    <row r="48" spans="1:23">
      <c r="A48" t="s">
        <v>799</v>
      </c>
      <c r="B48" t="s">
        <v>892</v>
      </c>
      <c r="C48" t="s">
        <v>893</v>
      </c>
      <c r="D48">
        <v>281</v>
      </c>
      <c r="J48" s="1"/>
      <c r="K48" s="1"/>
      <c r="M48" s="10" t="s">
        <v>949</v>
      </c>
      <c r="Q48" s="9" t="str">
        <f t="shared" si="0"/>
        <v>AlgeriaDZ047</v>
      </c>
      <c r="R48" s="9" t="e">
        <f>VLOOKUP(Tableau3567691011[[#This Row],[coca]],Table1[ID],1,FALSE)</f>
        <v>#N/A</v>
      </c>
      <c r="S48">
        <v>4.1949949495799999</v>
      </c>
      <c r="T48">
        <v>36.679534265400001</v>
      </c>
      <c r="U48" s="9"/>
      <c r="V4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48" s="9"/>
    </row>
    <row r="49" spans="1:23">
      <c r="A49" t="s">
        <v>799</v>
      </c>
      <c r="B49" t="s">
        <v>894</v>
      </c>
      <c r="C49" t="s">
        <v>895</v>
      </c>
      <c r="D49">
        <v>398</v>
      </c>
      <c r="J49" s="1"/>
      <c r="K49" s="1"/>
      <c r="M49" s="10" t="s">
        <v>949</v>
      </c>
      <c r="Q49" s="9" t="str">
        <f t="shared" si="0"/>
        <v>AlgeriaDZ048</v>
      </c>
      <c r="R49" s="9" t="e">
        <f>VLOOKUP(Tableau3567691011[[#This Row],[coca]],Table1[ID],1,FALSE)</f>
        <v>#N/A</v>
      </c>
      <c r="S49">
        <v>-1.4486337036100001</v>
      </c>
      <c r="T49">
        <v>34.700315319300003</v>
      </c>
      <c r="U49" s="9"/>
      <c r="V4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49" s="9"/>
    </row>
    <row r="50" spans="1:23">
      <c r="A50" t="s">
        <v>896</v>
      </c>
      <c r="B50" t="s">
        <v>898</v>
      </c>
      <c r="C50" t="s">
        <v>899</v>
      </c>
      <c r="D50">
        <v>0</v>
      </c>
      <c r="J50" s="1"/>
      <c r="K50" s="1"/>
      <c r="M50" s="10" t="s">
        <v>949</v>
      </c>
      <c r="Q50" s="9" t="str">
        <f t="shared" si="0"/>
        <v>AngolaAO01</v>
      </c>
      <c r="R50" s="9" t="e">
        <f>VLOOKUP(Tableau3567691011[[#This Row],[coca]],Table1[ID],1,FALSE)</f>
        <v>#N/A</v>
      </c>
      <c r="S50">
        <v>14.0357561556</v>
      </c>
      <c r="T50">
        <v>-8.29184354693</v>
      </c>
      <c r="U50" s="9"/>
      <c r="V5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0" s="9"/>
    </row>
    <row r="51" spans="1:23">
      <c r="A51" t="s">
        <v>896</v>
      </c>
      <c r="B51" t="s">
        <v>900</v>
      </c>
      <c r="C51" t="s">
        <v>901</v>
      </c>
      <c r="D51">
        <v>0</v>
      </c>
      <c r="J51" s="1"/>
      <c r="K51" s="1"/>
      <c r="M51" s="10" t="s">
        <v>949</v>
      </c>
      <c r="Q51" s="9" t="str">
        <f t="shared" si="0"/>
        <v>AngolaAO02</v>
      </c>
      <c r="R51" s="9" t="e">
        <f>VLOOKUP(Tableau3567691011[[#This Row],[coca]],Table1[ID],1,FALSE)</f>
        <v>#N/A</v>
      </c>
      <c r="S51">
        <v>13.9042323372</v>
      </c>
      <c r="T51">
        <v>-12.876367805899999</v>
      </c>
      <c r="U51" s="9"/>
      <c r="V5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1" s="9"/>
    </row>
    <row r="52" spans="1:23">
      <c r="A52" t="s">
        <v>896</v>
      </c>
      <c r="B52" t="s">
        <v>942</v>
      </c>
      <c r="C52" t="s">
        <v>903</v>
      </c>
      <c r="D52">
        <v>0</v>
      </c>
      <c r="J52" s="1"/>
      <c r="K52" s="1"/>
      <c r="M52" s="10" t="s">
        <v>949</v>
      </c>
      <c r="Q52" s="9" t="str">
        <f t="shared" si="0"/>
        <v>AngolaAO03</v>
      </c>
      <c r="R52" s="9" t="e">
        <f>VLOOKUP(Tableau3567691011[[#This Row],[coca]],Table1[ID],1,FALSE)</f>
        <v>#N/A</v>
      </c>
      <c r="S52">
        <v>17.431693979799999</v>
      </c>
      <c r="T52">
        <v>-12.3835718972</v>
      </c>
      <c r="U52" s="9"/>
      <c r="V5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2" s="9"/>
    </row>
    <row r="53" spans="1:23">
      <c r="A53" t="s">
        <v>896</v>
      </c>
      <c r="B53" t="s">
        <v>904</v>
      </c>
      <c r="C53" t="s">
        <v>905</v>
      </c>
      <c r="D53">
        <v>0</v>
      </c>
      <c r="J53" s="1"/>
      <c r="K53" s="1"/>
      <c r="M53" s="10" t="s">
        <v>949</v>
      </c>
      <c r="Q53" s="9" t="str">
        <f t="shared" si="0"/>
        <v>AngolaAO04</v>
      </c>
      <c r="R53" s="9" t="e">
        <f>VLOOKUP(Tableau3567691011[[#This Row],[coca]],Table1[ID],1,FALSE)</f>
        <v>#N/A</v>
      </c>
      <c r="S53">
        <v>12.517939481200001</v>
      </c>
      <c r="T53">
        <v>-5.0637003705400003</v>
      </c>
      <c r="U53" s="9"/>
      <c r="V5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3" s="9"/>
    </row>
    <row r="54" spans="1:23">
      <c r="A54" t="s">
        <v>896</v>
      </c>
      <c r="B54" t="s">
        <v>906</v>
      </c>
      <c r="C54" t="s">
        <v>907</v>
      </c>
      <c r="D54">
        <v>0</v>
      </c>
      <c r="J54" s="1"/>
      <c r="K54" s="1"/>
      <c r="M54" s="10" t="s">
        <v>949</v>
      </c>
      <c r="Q54" s="9" t="str">
        <f t="shared" si="0"/>
        <v>AngolaAO05</v>
      </c>
      <c r="R54" s="9" t="e">
        <f>VLOOKUP(Tableau3567691011[[#This Row],[coca]],Table1[ID],1,FALSE)</f>
        <v>#N/A</v>
      </c>
      <c r="S54">
        <v>19.7315565643</v>
      </c>
      <c r="T54">
        <v>-15.961377219899999</v>
      </c>
      <c r="U54" s="9"/>
      <c r="V5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4" s="9"/>
    </row>
    <row r="55" spans="1:23">
      <c r="A55" t="s">
        <v>896</v>
      </c>
      <c r="B55" t="s">
        <v>908</v>
      </c>
      <c r="C55" t="s">
        <v>909</v>
      </c>
      <c r="D55">
        <v>0</v>
      </c>
      <c r="J55" s="1"/>
      <c r="K55" s="1"/>
      <c r="M55" s="10" t="s">
        <v>949</v>
      </c>
      <c r="Q55" s="9" t="str">
        <f t="shared" si="0"/>
        <v>AngolaAO06</v>
      </c>
      <c r="R55" s="9" t="e">
        <f>VLOOKUP(Tableau3567691011[[#This Row],[coca]],Table1[ID],1,FALSE)</f>
        <v>#N/A</v>
      </c>
      <c r="S55">
        <v>14.9737266287</v>
      </c>
      <c r="T55">
        <v>-8.9036836566400002</v>
      </c>
      <c r="U55" s="9"/>
      <c r="V5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5" s="9"/>
    </row>
    <row r="56" spans="1:23">
      <c r="A56" t="s">
        <v>896</v>
      </c>
      <c r="B56" t="s">
        <v>910</v>
      </c>
      <c r="C56" t="s">
        <v>911</v>
      </c>
      <c r="D56">
        <v>0</v>
      </c>
      <c r="J56" s="1"/>
      <c r="K56" s="1"/>
      <c r="M56" s="10" t="s">
        <v>949</v>
      </c>
      <c r="Q56" s="9" t="str">
        <f t="shared" si="0"/>
        <v>AngolaAO07</v>
      </c>
      <c r="R56" s="9" t="e">
        <f>VLOOKUP(Tableau3567691011[[#This Row],[coca]],Table1[ID],1,FALSE)</f>
        <v>#N/A</v>
      </c>
      <c r="S56">
        <v>15.0494229857</v>
      </c>
      <c r="T56">
        <v>-10.8840368596</v>
      </c>
      <c r="U56" s="9"/>
      <c r="V5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6" s="9"/>
    </row>
    <row r="57" spans="1:23">
      <c r="A57" t="s">
        <v>896</v>
      </c>
      <c r="B57" t="s">
        <v>912</v>
      </c>
      <c r="C57" t="s">
        <v>913</v>
      </c>
      <c r="D57">
        <v>0</v>
      </c>
      <c r="J57" s="1"/>
      <c r="K57" s="1"/>
      <c r="M57" s="10" t="s">
        <v>949</v>
      </c>
      <c r="Q57" s="9" t="str">
        <f t="shared" si="0"/>
        <v>AngolaAO08</v>
      </c>
      <c r="R57" s="9" t="e">
        <f>VLOOKUP(Tableau3567691011[[#This Row],[coca]],Table1[ID],1,FALSE)</f>
        <v>#N/A</v>
      </c>
      <c r="S57">
        <v>15.4281306912</v>
      </c>
      <c r="T57">
        <v>-16.3987927453</v>
      </c>
      <c r="U57" s="9"/>
      <c r="V5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7" s="9"/>
    </row>
    <row r="58" spans="1:23">
      <c r="A58" t="s">
        <v>896</v>
      </c>
      <c r="B58" t="s">
        <v>914</v>
      </c>
      <c r="C58" t="s">
        <v>915</v>
      </c>
      <c r="D58">
        <v>0</v>
      </c>
      <c r="J58" s="1"/>
      <c r="K58" s="1"/>
      <c r="M58" s="10" t="s">
        <v>949</v>
      </c>
      <c r="Q58" s="9" t="str">
        <f t="shared" si="0"/>
        <v>AngolaAO10</v>
      </c>
      <c r="R58" s="9" t="e">
        <f>VLOOKUP(Tableau3567691011[[#This Row],[coca]],Table1[ID],1,FALSE)</f>
        <v>#N/A</v>
      </c>
      <c r="S58">
        <v>15.719692348900001</v>
      </c>
      <c r="T58">
        <v>-12.585104574900001</v>
      </c>
      <c r="U58" s="9"/>
      <c r="V5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8" s="9"/>
    </row>
    <row r="59" spans="1:23">
      <c r="A59" t="s">
        <v>896</v>
      </c>
      <c r="B59" t="s">
        <v>945</v>
      </c>
      <c r="C59" t="s">
        <v>917</v>
      </c>
      <c r="D59">
        <v>0</v>
      </c>
      <c r="J59" s="1"/>
      <c r="K59" s="1"/>
      <c r="M59" s="10" t="s">
        <v>949</v>
      </c>
      <c r="Q59" s="9" t="str">
        <f t="shared" si="0"/>
        <v>AngolaAO09</v>
      </c>
      <c r="R59" s="9" t="e">
        <f>VLOOKUP(Tableau3567691011[[#This Row],[coca]],Table1[ID],1,FALSE)</f>
        <v>#N/A</v>
      </c>
      <c r="S59">
        <v>14.9653143102</v>
      </c>
      <c r="T59">
        <v>-14.797795759</v>
      </c>
      <c r="U59" s="9"/>
      <c r="V5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59" s="9"/>
    </row>
    <row r="60" spans="1:23">
      <c r="A60" t="s">
        <v>896</v>
      </c>
      <c r="B60" t="s">
        <v>918</v>
      </c>
      <c r="C60" t="s">
        <v>919</v>
      </c>
      <c r="D60">
        <v>396</v>
      </c>
      <c r="E60">
        <v>22</v>
      </c>
      <c r="F60">
        <v>117</v>
      </c>
      <c r="J60" s="1"/>
      <c r="K60" s="1"/>
      <c r="M60" s="10" t="s">
        <v>949</v>
      </c>
      <c r="Q60" s="9" t="str">
        <f t="shared" si="0"/>
        <v>AngolaAO11</v>
      </c>
      <c r="R60" s="9" t="e">
        <f>VLOOKUP(Tableau3567691011[[#This Row],[coca]],Table1[ID],1,FALSE)</f>
        <v>#N/A</v>
      </c>
      <c r="S60">
        <v>13.800717044200001</v>
      </c>
      <c r="T60">
        <v>-9.6048273438600003</v>
      </c>
      <c r="U60" s="9"/>
      <c r="V6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60" s="9"/>
    </row>
    <row r="61" spans="1:23">
      <c r="A61" t="s">
        <v>896</v>
      </c>
      <c r="B61" t="s">
        <v>920</v>
      </c>
      <c r="C61" t="s">
        <v>921</v>
      </c>
      <c r="D61">
        <v>0</v>
      </c>
      <c r="J61" s="1"/>
      <c r="K61" s="1"/>
      <c r="M61" s="10" t="s">
        <v>949</v>
      </c>
      <c r="Q61" s="9" t="str">
        <f t="shared" si="0"/>
        <v>AngolaAO12</v>
      </c>
      <c r="R61" s="9" t="e">
        <f>VLOOKUP(Tableau3567691011[[#This Row],[coca]],Table1[ID],1,FALSE)</f>
        <v>#N/A</v>
      </c>
      <c r="S61">
        <v>19.6061314765</v>
      </c>
      <c r="T61">
        <v>-8.5579723811800008</v>
      </c>
      <c r="U61" s="9"/>
      <c r="V6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1" s="9"/>
    </row>
    <row r="62" spans="1:23">
      <c r="A62" t="s">
        <v>896</v>
      </c>
      <c r="B62" t="s">
        <v>922</v>
      </c>
      <c r="C62" t="s">
        <v>923</v>
      </c>
      <c r="D62">
        <v>0</v>
      </c>
      <c r="J62" s="1"/>
      <c r="K62" s="1"/>
      <c r="M62" s="10" t="s">
        <v>949</v>
      </c>
      <c r="Q62" s="9" t="str">
        <f t="shared" si="0"/>
        <v>AngolaAO13</v>
      </c>
      <c r="R62" s="9" t="e">
        <f>VLOOKUP(Tableau3567691011[[#This Row],[coca]],Table1[ID],1,FALSE)</f>
        <v>#N/A</v>
      </c>
      <c r="S62">
        <v>20.494288345000001</v>
      </c>
      <c r="T62">
        <v>-10.033905667499999</v>
      </c>
      <c r="U62" s="9"/>
      <c r="V6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2" s="9"/>
    </row>
    <row r="63" spans="1:23">
      <c r="A63" t="s">
        <v>896</v>
      </c>
      <c r="B63" t="s">
        <v>924</v>
      </c>
      <c r="C63" t="s">
        <v>925</v>
      </c>
      <c r="D63">
        <v>0</v>
      </c>
      <c r="J63" s="1"/>
      <c r="K63" s="1"/>
      <c r="M63" s="10" t="s">
        <v>949</v>
      </c>
      <c r="Q63" s="9" t="str">
        <f t="shared" si="0"/>
        <v>AngolaAO14</v>
      </c>
      <c r="R63" s="9" t="e">
        <f>VLOOKUP(Tableau3567691011[[#This Row],[coca]],Table1[ID],1,FALSE)</f>
        <v>#N/A</v>
      </c>
      <c r="S63">
        <v>17.015393384599999</v>
      </c>
      <c r="T63">
        <v>-9.5315829104199992</v>
      </c>
      <c r="U63" s="9"/>
      <c r="V6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3" s="9"/>
    </row>
    <row r="64" spans="1:23">
      <c r="A64" t="s">
        <v>896</v>
      </c>
      <c r="B64" t="s">
        <v>926</v>
      </c>
      <c r="C64" t="s">
        <v>927</v>
      </c>
      <c r="D64">
        <v>0</v>
      </c>
      <c r="J64" s="1"/>
      <c r="K64" s="1"/>
      <c r="M64" s="10" t="s">
        <v>949</v>
      </c>
      <c r="Q64" s="9" t="str">
        <f t="shared" si="0"/>
        <v>AngolaAO15</v>
      </c>
      <c r="R64" s="9" t="e">
        <f>VLOOKUP(Tableau3567691011[[#This Row],[coca]],Table1[ID],1,FALSE)</f>
        <v>#N/A</v>
      </c>
      <c r="S64">
        <v>21.024787518499998</v>
      </c>
      <c r="T64">
        <v>-13.129694843999999</v>
      </c>
      <c r="U64" s="9"/>
      <c r="V6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4" s="9"/>
    </row>
    <row r="65" spans="1:23">
      <c r="A65" t="s">
        <v>896</v>
      </c>
      <c r="B65" t="s">
        <v>928</v>
      </c>
      <c r="C65" t="s">
        <v>929</v>
      </c>
      <c r="D65">
        <v>0</v>
      </c>
      <c r="J65" s="1"/>
      <c r="K65" s="1"/>
      <c r="M65" s="10" t="s">
        <v>949</v>
      </c>
      <c r="Q65" s="9" t="str">
        <f t="shared" si="0"/>
        <v>AngolaAO16</v>
      </c>
      <c r="R65" s="9" t="e">
        <f>VLOOKUP(Tableau3567691011[[#This Row],[coca]],Table1[ID],1,FALSE)</f>
        <v>#N/A</v>
      </c>
      <c r="S65">
        <v>12.702332206199999</v>
      </c>
      <c r="T65">
        <v>-15.4420249689</v>
      </c>
      <c r="U65" s="9"/>
      <c r="V6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5" s="9"/>
    </row>
    <row r="66" spans="1:23">
      <c r="A66" t="s">
        <v>896</v>
      </c>
      <c r="B66" t="s">
        <v>941</v>
      </c>
      <c r="C66" t="s">
        <v>931</v>
      </c>
      <c r="D66">
        <v>0</v>
      </c>
      <c r="J66" s="1"/>
      <c r="K66" s="1"/>
      <c r="M66" s="10" t="s">
        <v>949</v>
      </c>
      <c r="Q66" s="9" t="str">
        <f t="shared" ref="Q66:Q129" si="1">_xlfn.CONCAT(A66,C66)</f>
        <v>AngolaAO17</v>
      </c>
      <c r="R66" s="9" t="e">
        <f>VLOOKUP(Tableau3567691011[[#This Row],[coca]],Table1[ID],1,FALSE)</f>
        <v>#N/A</v>
      </c>
      <c r="S66">
        <v>15.4687218535</v>
      </c>
      <c r="T66">
        <v>-7.0814419175900003</v>
      </c>
      <c r="U66" s="9"/>
      <c r="V6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6" s="9"/>
    </row>
    <row r="67" spans="1:23">
      <c r="A67" t="s">
        <v>896</v>
      </c>
      <c r="B67" t="s">
        <v>932</v>
      </c>
      <c r="C67" t="s">
        <v>933</v>
      </c>
      <c r="D67">
        <v>0</v>
      </c>
      <c r="J67" s="1"/>
      <c r="K67" s="1"/>
      <c r="M67" s="10" t="s">
        <v>949</v>
      </c>
      <c r="Q67" s="9" t="str">
        <f t="shared" si="1"/>
        <v>AngolaAO18</v>
      </c>
      <c r="R67" s="9" t="e">
        <f>VLOOKUP(Tableau3567691011[[#This Row],[coca]],Table1[ID],1,FALSE)</f>
        <v>#N/A</v>
      </c>
      <c r="S67">
        <v>13.5955294028</v>
      </c>
      <c r="T67">
        <v>-6.7148519893399996</v>
      </c>
      <c r="U67" s="9"/>
      <c r="V6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67" s="9"/>
    </row>
    <row r="68" spans="1:23">
      <c r="A68" t="s">
        <v>9</v>
      </c>
      <c r="B68" t="s">
        <v>11</v>
      </c>
      <c r="C68" t="s">
        <v>12</v>
      </c>
      <c r="D68" t="s">
        <v>938</v>
      </c>
      <c r="E68" t="s">
        <v>938</v>
      </c>
      <c r="F68" t="s">
        <v>938</v>
      </c>
      <c r="J68" s="1"/>
      <c r="K68" s="1"/>
      <c r="M68" s="10" t="s">
        <v>949</v>
      </c>
      <c r="Q68" t="str">
        <f t="shared" si="1"/>
        <v>BeninBJ01</v>
      </c>
      <c r="R68" t="str">
        <f>VLOOKUP(Tableau3567691011[[#This Row],[coca]],Table1[ID],1,FALSE)</f>
        <v>BeninBJ01</v>
      </c>
      <c r="S68">
        <f>VLOOKUP(Tableau3567691011[[#This Row],[coca]],Table1[[#All],[ID]:[b]],2,FALSE)</f>
        <v>2.8980453400499999</v>
      </c>
      <c r="T68" s="9">
        <f>VLOOKUP(Tableau3567691011[[#This Row],[coca]],Table1[[ID]:[b]],3,FALSE)</f>
        <v>11.3251932547</v>
      </c>
      <c r="U68" s="9"/>
      <c r="V6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68" s="9"/>
    </row>
    <row r="69" spans="1:23">
      <c r="A69" t="s">
        <v>9</v>
      </c>
      <c r="B69" t="s">
        <v>13</v>
      </c>
      <c r="C69" t="s">
        <v>14</v>
      </c>
      <c r="D69" t="s">
        <v>938</v>
      </c>
      <c r="E69" t="s">
        <v>938</v>
      </c>
      <c r="F69" t="s">
        <v>938</v>
      </c>
      <c r="J69" s="1"/>
      <c r="K69" s="1"/>
      <c r="M69" s="10" t="s">
        <v>949</v>
      </c>
      <c r="Q69" t="str">
        <f t="shared" si="1"/>
        <v>BeninBJ02</v>
      </c>
      <c r="R69" t="str">
        <f>VLOOKUP(Tableau3567691011[[#This Row],[coca]],Table1[ID],1,FALSE)</f>
        <v>BeninBJ02</v>
      </c>
      <c r="S69">
        <f>VLOOKUP(Tableau3567691011[[#This Row],[coca]],Table1[[#All],[ID]:[b]],2,FALSE)</f>
        <v>1.5757936347899999</v>
      </c>
      <c r="T69" s="9">
        <f>VLOOKUP(Tableau3567691011[[#This Row],[coca]],Table1[[ID]:[b]],3,FALSE)</f>
        <v>10.6868790271</v>
      </c>
      <c r="U69" s="9"/>
      <c r="V6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69" s="9"/>
    </row>
    <row r="70" spans="1:23">
      <c r="A70" t="s">
        <v>9</v>
      </c>
      <c r="B70" t="s">
        <v>15</v>
      </c>
      <c r="C70" t="s">
        <v>16</v>
      </c>
      <c r="D70" t="s">
        <v>938</v>
      </c>
      <c r="E70" t="s">
        <v>938</v>
      </c>
      <c r="F70" t="s">
        <v>938</v>
      </c>
      <c r="J70" s="1"/>
      <c r="K70" s="1"/>
      <c r="M70" s="10" t="s">
        <v>949</v>
      </c>
      <c r="Q70" t="str">
        <f t="shared" si="1"/>
        <v>BeninBJ03</v>
      </c>
      <c r="R70" t="str">
        <f>VLOOKUP(Tableau3567691011[[#This Row],[coca]],Table1[ID],1,FALSE)</f>
        <v>BeninBJ03</v>
      </c>
      <c r="S70">
        <f>VLOOKUP(Tableau3567691011[[#This Row],[coca]],Table1[[#All],[ID]:[b]],2,FALSE)</f>
        <v>2.2134882935500002</v>
      </c>
      <c r="T70" s="9">
        <f>VLOOKUP(Tableau3567691011[[#This Row],[coca]],Table1[[ID]:[b]],3,FALSE)</f>
        <v>6.6094810526299996</v>
      </c>
      <c r="U70" s="9"/>
      <c r="V7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0" s="9"/>
    </row>
    <row r="71" spans="1:23">
      <c r="A71" t="s">
        <v>9</v>
      </c>
      <c r="B71" t="s">
        <v>17</v>
      </c>
      <c r="C71" t="s">
        <v>18</v>
      </c>
      <c r="D71" t="s">
        <v>938</v>
      </c>
      <c r="E71" t="s">
        <v>938</v>
      </c>
      <c r="F71" t="s">
        <v>938</v>
      </c>
      <c r="J71" s="1"/>
      <c r="K71" s="1"/>
      <c r="M71" s="10" t="s">
        <v>949</v>
      </c>
      <c r="Q71" t="str">
        <f t="shared" si="1"/>
        <v>BeninBJ04</v>
      </c>
      <c r="R71" t="str">
        <f>VLOOKUP(Tableau3567691011[[#This Row],[coca]],Table1[ID],1,FALSE)</f>
        <v>BeninBJ04</v>
      </c>
      <c r="S71">
        <f>VLOOKUP(Tableau3567691011[[#This Row],[coca]],Table1[[#All],[ID]:[b]],2,FALSE)</f>
        <v>2.7733520773899998</v>
      </c>
      <c r="T71" s="9">
        <f>VLOOKUP(Tableau3567691011[[#This Row],[coca]],Table1[[ID]:[b]],3,FALSE)</f>
        <v>9.7987156254599999</v>
      </c>
      <c r="U71" s="9"/>
      <c r="V7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1" s="9"/>
    </row>
    <row r="72" spans="1:23">
      <c r="A72" t="s">
        <v>9</v>
      </c>
      <c r="B72" t="s">
        <v>19</v>
      </c>
      <c r="C72" t="s">
        <v>20</v>
      </c>
      <c r="D72" t="s">
        <v>938</v>
      </c>
      <c r="E72" t="s">
        <v>938</v>
      </c>
      <c r="F72" t="s">
        <v>938</v>
      </c>
      <c r="J72" s="1"/>
      <c r="K72" s="1"/>
      <c r="M72" s="10" t="s">
        <v>949</v>
      </c>
      <c r="Q72" t="str">
        <f t="shared" si="1"/>
        <v>BeninBJ05</v>
      </c>
      <c r="R72" t="str">
        <f>VLOOKUP(Tableau3567691011[[#This Row],[coca]],Table1[ID],1,FALSE)</f>
        <v>BeninBJ05</v>
      </c>
      <c r="S72">
        <f>VLOOKUP(Tableau3567691011[[#This Row],[coca]],Table1[[#All],[ID]:[b]],2,FALSE)</f>
        <v>2.2048644938000002</v>
      </c>
      <c r="T72" s="9">
        <f>VLOOKUP(Tableau3567691011[[#This Row],[coca]],Table1[[ID]:[b]],3,FALSE)</f>
        <v>8.1359018468599995</v>
      </c>
      <c r="U72" s="9"/>
      <c r="V7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2" s="9"/>
    </row>
    <row r="73" spans="1:23">
      <c r="A73" t="s">
        <v>9</v>
      </c>
      <c r="B73" t="s">
        <v>21</v>
      </c>
      <c r="C73" t="s">
        <v>22</v>
      </c>
      <c r="D73" t="s">
        <v>938</v>
      </c>
      <c r="E73" t="s">
        <v>938</v>
      </c>
      <c r="F73" t="s">
        <v>938</v>
      </c>
      <c r="J73" s="1"/>
      <c r="K73" s="1"/>
      <c r="M73" s="10" t="s">
        <v>949</v>
      </c>
      <c r="Q73" t="str">
        <f t="shared" si="1"/>
        <v>BeninBJ06</v>
      </c>
      <c r="R73" t="str">
        <f>VLOOKUP(Tableau3567691011[[#This Row],[coca]],Table1[ID],1,FALSE)</f>
        <v>BeninBJ06</v>
      </c>
      <c r="S73">
        <f>VLOOKUP(Tableau3567691011[[#This Row],[coca]],Table1[[#All],[ID]:[b]],2,FALSE)</f>
        <v>1.78097738562</v>
      </c>
      <c r="T73" s="9">
        <f>VLOOKUP(Tableau3567691011[[#This Row],[coca]],Table1[[ID]:[b]],3,FALSE)</f>
        <v>6.9996946938500004</v>
      </c>
      <c r="U73" s="9"/>
      <c r="V7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3" s="9"/>
    </row>
    <row r="74" spans="1:23">
      <c r="A74" t="s">
        <v>9</v>
      </c>
      <c r="B74" t="s">
        <v>23</v>
      </c>
      <c r="C74" t="s">
        <v>24</v>
      </c>
      <c r="D74" t="s">
        <v>938</v>
      </c>
      <c r="E74" t="s">
        <v>938</v>
      </c>
      <c r="F74" t="s">
        <v>938</v>
      </c>
      <c r="J74" s="1"/>
      <c r="K74" s="1"/>
      <c r="M74" s="10" t="s">
        <v>949</v>
      </c>
      <c r="Q74" t="str">
        <f t="shared" si="1"/>
        <v>BeninBJ07</v>
      </c>
      <c r="R74" t="str">
        <f>VLOOKUP(Tableau3567691011[[#This Row],[coca]],Table1[ID],1,FALSE)</f>
        <v>BeninBJ07</v>
      </c>
      <c r="S74">
        <f>VLOOKUP(Tableau3567691011[[#This Row],[coca]],Table1[[#All],[ID]:[b]],2,FALSE)</f>
        <v>1.8087397628899999</v>
      </c>
      <c r="T74" s="9">
        <f>VLOOKUP(Tableau3567691011[[#This Row],[coca]],Table1[[ID]:[b]],3,FALSE)</f>
        <v>9.32421024788</v>
      </c>
      <c r="U74" s="9"/>
      <c r="V7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4" s="9"/>
    </row>
    <row r="75" spans="1:23">
      <c r="A75" t="s">
        <v>9</v>
      </c>
      <c r="B75" t="s">
        <v>25</v>
      </c>
      <c r="C75" t="s">
        <v>26</v>
      </c>
      <c r="D75" t="s">
        <v>938</v>
      </c>
      <c r="E75" t="s">
        <v>938</v>
      </c>
      <c r="F75" t="s">
        <v>938</v>
      </c>
      <c r="J75" s="1"/>
      <c r="K75" s="1"/>
      <c r="M75" s="10" t="s">
        <v>949</v>
      </c>
      <c r="Q75" t="str">
        <f t="shared" si="1"/>
        <v>BeninBJ08</v>
      </c>
      <c r="R75" t="str">
        <f>VLOOKUP(Tableau3567691011[[#This Row],[coca]],Table1[ID],1,FALSE)</f>
        <v>BeninBJ08</v>
      </c>
      <c r="S75">
        <f>VLOOKUP(Tableau3567691011[[#This Row],[coca]],Table1[[#All],[ID]:[b]],2,FALSE)</f>
        <v>2.4174614639900001</v>
      </c>
      <c r="T75" s="9">
        <f>VLOOKUP(Tableau3567691011[[#This Row],[coca]],Table1[[ID]:[b]],3,FALSE)</f>
        <v>6.3674352054799996</v>
      </c>
      <c r="U75" s="9" t="s">
        <v>774</v>
      </c>
      <c r="V7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5" s="9">
        <v>3</v>
      </c>
    </row>
    <row r="76" spans="1:23">
      <c r="A76" t="s">
        <v>9</v>
      </c>
      <c r="B76" t="s">
        <v>27</v>
      </c>
      <c r="C76" t="s">
        <v>28</v>
      </c>
      <c r="D76" t="s">
        <v>938</v>
      </c>
      <c r="E76" t="s">
        <v>938</v>
      </c>
      <c r="F76" t="s">
        <v>938</v>
      </c>
      <c r="J76" s="1"/>
      <c r="K76" s="1"/>
      <c r="M76" s="10" t="s">
        <v>949</v>
      </c>
      <c r="Q76" t="str">
        <f t="shared" si="1"/>
        <v>BeninBJ09</v>
      </c>
      <c r="R76" t="str">
        <f>VLOOKUP(Tableau3567691011[[#This Row],[coca]],Table1[ID],1,FALSE)</f>
        <v>BeninBJ09</v>
      </c>
      <c r="S76">
        <f>VLOOKUP(Tableau3567691011[[#This Row],[coca]],Table1[[#All],[ID]:[b]],2,FALSE)</f>
        <v>1.8336366609800001</v>
      </c>
      <c r="T76" s="9">
        <f>VLOOKUP(Tableau3567691011[[#This Row],[coca]],Table1[[ID]:[b]],3,FALSE)</f>
        <v>6.5514016290899999</v>
      </c>
      <c r="U76" s="9"/>
      <c r="V7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6" s="9"/>
    </row>
    <row r="77" spans="1:23">
      <c r="A77" t="s">
        <v>9</v>
      </c>
      <c r="B77" t="s">
        <v>29</v>
      </c>
      <c r="C77" t="s">
        <v>30</v>
      </c>
      <c r="D77" t="s">
        <v>938</v>
      </c>
      <c r="E77" t="s">
        <v>938</v>
      </c>
      <c r="F77" t="s">
        <v>938</v>
      </c>
      <c r="J77" s="1"/>
      <c r="K77" s="1"/>
      <c r="M77" s="10" t="s">
        <v>949</v>
      </c>
      <c r="Q77" t="str">
        <f t="shared" si="1"/>
        <v>BeninBJ10</v>
      </c>
      <c r="R77" t="str">
        <f>VLOOKUP(Tableau3567691011[[#This Row],[coca]],Table1[ID],1,FALSE)</f>
        <v>BeninBJ10</v>
      </c>
      <c r="S77">
        <f>VLOOKUP(Tableau3567691011[[#This Row],[coca]],Table1[[#All],[ID]:[b]],2,FALSE)</f>
        <v>2.5404401299299999</v>
      </c>
      <c r="T77" s="9">
        <f>VLOOKUP(Tableau3567691011[[#This Row],[coca]],Table1[[ID]:[b]],3,FALSE)</f>
        <v>6.6124623461300001</v>
      </c>
      <c r="U77" s="9"/>
      <c r="V7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7" s="9"/>
    </row>
    <row r="78" spans="1:23">
      <c r="A78" t="s">
        <v>9</v>
      </c>
      <c r="B78" t="s">
        <v>31</v>
      </c>
      <c r="C78" t="s">
        <v>32</v>
      </c>
      <c r="D78" t="s">
        <v>938</v>
      </c>
      <c r="E78" t="s">
        <v>938</v>
      </c>
      <c r="F78" t="s">
        <v>938</v>
      </c>
      <c r="J78" s="1"/>
      <c r="K78" s="1"/>
      <c r="M78" s="10" t="s">
        <v>949</v>
      </c>
      <c r="Q78" t="str">
        <f t="shared" si="1"/>
        <v>BeninBJ11</v>
      </c>
      <c r="R78" t="str">
        <f>VLOOKUP(Tableau3567691011[[#This Row],[coca]],Table1[ID],1,FALSE)</f>
        <v>BeninBJ11</v>
      </c>
      <c r="S78">
        <f>VLOOKUP(Tableau3567691011[[#This Row],[coca]],Table1[[#All],[ID]:[b]],2,FALSE)</f>
        <v>2.62696486302</v>
      </c>
      <c r="T78" s="9">
        <f>VLOOKUP(Tableau3567691011[[#This Row],[coca]],Table1[[ID]:[b]],3,FALSE)</f>
        <v>7.1977786518800002</v>
      </c>
      <c r="U78" s="9"/>
      <c r="V7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8" s="9"/>
    </row>
    <row r="79" spans="1:23">
      <c r="A79" t="s">
        <v>9</v>
      </c>
      <c r="B79" t="s">
        <v>33</v>
      </c>
      <c r="C79" t="s">
        <v>34</v>
      </c>
      <c r="D79" t="s">
        <v>938</v>
      </c>
      <c r="E79" t="s">
        <v>938</v>
      </c>
      <c r="F79" t="s">
        <v>938</v>
      </c>
      <c r="J79" s="1"/>
      <c r="K79" s="1"/>
      <c r="M79" s="10" t="s">
        <v>949</v>
      </c>
      <c r="Q79" t="str">
        <f t="shared" si="1"/>
        <v>BeninBJ12</v>
      </c>
      <c r="R79" t="str">
        <f>VLOOKUP(Tableau3567691011[[#This Row],[coca]],Table1[ID],1,FALSE)</f>
        <v>BeninBJ12</v>
      </c>
      <c r="S79">
        <f>VLOOKUP(Tableau3567691011[[#This Row],[coca]],Table1[[#All],[ID]:[b]],2,FALSE)</f>
        <v>2.1073453946499998</v>
      </c>
      <c r="T79" s="9">
        <f>VLOOKUP(Tableau3567691011[[#This Row],[coca]],Table1[[ID]:[b]],3,FALSE)</f>
        <v>7.2783836335999998</v>
      </c>
      <c r="U79" s="9"/>
      <c r="V7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79" s="9"/>
    </row>
    <row r="80" spans="1:23">
      <c r="A80" t="s">
        <v>35</v>
      </c>
      <c r="B80" t="s">
        <v>39</v>
      </c>
      <c r="C80" t="s">
        <v>40</v>
      </c>
      <c r="D80">
        <v>4</v>
      </c>
      <c r="E80">
        <v>0</v>
      </c>
      <c r="J80" s="1"/>
      <c r="K80" s="1"/>
      <c r="M80" s="10" t="s">
        <v>949</v>
      </c>
      <c r="Q80" t="str">
        <f t="shared" si="1"/>
        <v>Burkina FasoBF47</v>
      </c>
      <c r="R80" t="str">
        <f>VLOOKUP(Tableau3567691011[[#This Row],[coca]],Table1[ID],1,FALSE)</f>
        <v>Burkina FasoBF47</v>
      </c>
      <c r="S80">
        <f>VLOOKUP(Tableau3567691011[[#This Row],[coca]],Table1[[#All],[ID]:[b]],2,FALSE)</f>
        <v>-4.5704178453799997</v>
      </c>
      <c r="T80" s="9">
        <f>VLOOKUP(Tableau3567691011[[#This Row],[coca]],Table1[[ID]:[b]],3,FALSE)</f>
        <v>10.351713519900001</v>
      </c>
      <c r="U80" s="9" t="s">
        <v>775</v>
      </c>
      <c r="V8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80" s="9">
        <v>1</v>
      </c>
    </row>
    <row r="81" spans="1:23">
      <c r="A81" t="s">
        <v>35</v>
      </c>
      <c r="B81" t="s">
        <v>45</v>
      </c>
      <c r="C81" t="s">
        <v>46</v>
      </c>
      <c r="D81">
        <v>3</v>
      </c>
      <c r="E81">
        <v>0</v>
      </c>
      <c r="J81" s="1"/>
      <c r="K81" s="1"/>
      <c r="M81" s="10" t="s">
        <v>949</v>
      </c>
      <c r="Q81" t="str">
        <f t="shared" si="1"/>
        <v>Burkina FasoBF49</v>
      </c>
      <c r="R81" t="str">
        <f>VLOOKUP(Tableau3567691011[[#This Row],[coca]],Table1[ID],1,FALSE)</f>
        <v>Burkina FasoBF49</v>
      </c>
      <c r="S81">
        <f>VLOOKUP(Tableau3567691011[[#This Row],[coca]],Table1[[#All],[ID]:[b]],2,FALSE)</f>
        <v>-0.97454973586299998</v>
      </c>
      <c r="T81" s="9">
        <f>VLOOKUP(Tableau3567691011[[#This Row],[coca]],Table1[[ID]:[b]],3,FALSE)</f>
        <v>13.2687687725</v>
      </c>
      <c r="U81" s="9" t="s">
        <v>775</v>
      </c>
      <c r="V8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81" s="9">
        <v>1</v>
      </c>
    </row>
    <row r="82" spans="1:23">
      <c r="A82" t="s">
        <v>35</v>
      </c>
      <c r="B82" t="s">
        <v>49</v>
      </c>
      <c r="C82" t="s">
        <v>50</v>
      </c>
      <c r="D82">
        <v>5</v>
      </c>
      <c r="E82">
        <v>0</v>
      </c>
      <c r="J82" s="1"/>
      <c r="K82" s="1"/>
      <c r="M82" s="10" t="s">
        <v>949</v>
      </c>
      <c r="Q82" t="str">
        <f t="shared" si="1"/>
        <v>Burkina FasoBF51</v>
      </c>
      <c r="R82" t="str">
        <f>VLOOKUP(Tableau3567691011[[#This Row],[coca]],Table1[ID],1,FALSE)</f>
        <v>Burkina FasoBF51</v>
      </c>
      <c r="S82">
        <f>VLOOKUP(Tableau3567691011[[#This Row],[coca]],Table1[[#All],[ID]:[b]],2,FALSE)</f>
        <v>-1.2183083476100001</v>
      </c>
      <c r="T82" s="9">
        <f>VLOOKUP(Tableau3567691011[[#This Row],[coca]],Table1[[ID]:[b]],3,FALSE)</f>
        <v>11.5808555594</v>
      </c>
      <c r="U82" s="9" t="s">
        <v>775</v>
      </c>
      <c r="V8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82" s="9">
        <v>1</v>
      </c>
    </row>
    <row r="83" spans="1:23">
      <c r="A83" t="s">
        <v>35</v>
      </c>
      <c r="B83" t="s">
        <v>41</v>
      </c>
      <c r="C83" t="s">
        <v>42</v>
      </c>
      <c r="D83">
        <v>829</v>
      </c>
      <c r="E83">
        <v>45</v>
      </c>
      <c r="F83">
        <v>861</v>
      </c>
      <c r="J83" s="1">
        <v>652</v>
      </c>
      <c r="K83" s="1">
        <v>351</v>
      </c>
      <c r="M83" s="10" t="s">
        <v>949</v>
      </c>
      <c r="Q83" t="str">
        <f t="shared" si="1"/>
        <v>Burkina FasoBF13</v>
      </c>
      <c r="R83" t="str">
        <f>VLOOKUP(Tableau3567691011[[#This Row],[coca]],Table1[ID],1,FALSE)</f>
        <v>Burkina FasoBF13</v>
      </c>
      <c r="S83">
        <f>VLOOKUP(Tableau3567691011[[#This Row],[coca]],Table1[[#All],[ID]:[b]],2,FALSE)</f>
        <v>-1.50227531404</v>
      </c>
      <c r="T83" s="9">
        <f>VLOOKUP(Tableau3567691011[[#This Row],[coca]],Table1[[ID]:[b]],3,FALSE)</f>
        <v>12.322548636800001</v>
      </c>
      <c r="U83" s="9" t="s">
        <v>776</v>
      </c>
      <c r="V8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83" s="9">
        <v>6</v>
      </c>
    </row>
    <row r="84" spans="1:23">
      <c r="A84" t="s">
        <v>35</v>
      </c>
      <c r="B84" t="s">
        <v>53</v>
      </c>
      <c r="C84" t="s">
        <v>54</v>
      </c>
      <c r="D84">
        <v>81</v>
      </c>
      <c r="E84">
        <v>8</v>
      </c>
      <c r="J84" s="1"/>
      <c r="K84" s="1"/>
      <c r="M84" s="10" t="s">
        <v>949</v>
      </c>
      <c r="Q84" t="str">
        <f t="shared" si="1"/>
        <v>Burkina FasoBF53</v>
      </c>
      <c r="R84" t="str">
        <f>VLOOKUP(Tableau3567691011[[#This Row],[coca]],Table1[ID],1,FALSE)</f>
        <v>Burkina FasoBF53</v>
      </c>
      <c r="S84">
        <f>VLOOKUP(Tableau3567691011[[#This Row],[coca]],Table1[[#All],[ID]:[b]],2,FALSE)</f>
        <v>-4.33212036838</v>
      </c>
      <c r="T84" s="9">
        <f>VLOOKUP(Tableau3567691011[[#This Row],[coca]],Table1[[ID]:[b]],3,FALSE)</f>
        <v>11.367824086000001</v>
      </c>
      <c r="U84" s="9" t="s">
        <v>774</v>
      </c>
      <c r="V8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84" s="9">
        <v>3</v>
      </c>
    </row>
    <row r="85" spans="1:23">
      <c r="A85" t="s">
        <v>35</v>
      </c>
      <c r="B85" t="s">
        <v>57</v>
      </c>
      <c r="C85" t="s">
        <v>58</v>
      </c>
      <c r="D85">
        <v>9</v>
      </c>
      <c r="E85">
        <v>0</v>
      </c>
      <c r="J85" s="1"/>
      <c r="K85" s="1"/>
      <c r="M85" s="10" t="s">
        <v>949</v>
      </c>
      <c r="Q85" t="str">
        <f t="shared" si="1"/>
        <v>Burkina FasoBF55</v>
      </c>
      <c r="R85" t="str">
        <f>VLOOKUP(Tableau3567691011[[#This Row],[coca]],Table1[ID],1,FALSE)</f>
        <v>Burkina FasoBF55</v>
      </c>
      <c r="S85">
        <f>VLOOKUP(Tableau3567691011[[#This Row],[coca]],Table1[[#All],[ID]:[b]],2,FALSE)</f>
        <v>-1.1429588717600001</v>
      </c>
      <c r="T85" s="9">
        <f>VLOOKUP(Tableau3567691011[[#This Row],[coca]],Table1[[ID]:[b]],3,FALSE)</f>
        <v>12.4496967103</v>
      </c>
      <c r="U85" s="9" t="s">
        <v>777</v>
      </c>
      <c r="V8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85" s="9">
        <v>5</v>
      </c>
    </row>
    <row r="86" spans="1:23">
      <c r="A86" t="s">
        <v>35</v>
      </c>
      <c r="B86" t="s">
        <v>59</v>
      </c>
      <c r="C86" t="s">
        <v>60</v>
      </c>
      <c r="D86">
        <v>20</v>
      </c>
      <c r="E86">
        <v>0</v>
      </c>
      <c r="J86" s="1"/>
      <c r="K86" s="1"/>
      <c r="M86" s="10" t="s">
        <v>949</v>
      </c>
      <c r="Q86" t="str">
        <f t="shared" si="1"/>
        <v>Burkina FasoBF56</v>
      </c>
      <c r="R86" t="str">
        <f>VLOOKUP(Tableau3567691011[[#This Row],[coca]],Table1[ID],1,FALSE)</f>
        <v>Burkina FasoBF56</v>
      </c>
      <c r="S86">
        <f>VLOOKUP(Tableau3567691011[[#This Row],[coca]],Table1[[#All],[ID]:[b]],2,FALSE)</f>
        <v>-0.44057198916399998</v>
      </c>
      <c r="T86" s="9">
        <f>VLOOKUP(Tableau3567691011[[#This Row],[coca]],Table1[[ID]:[b]],3,FALSE)</f>
        <v>14.1465644502</v>
      </c>
      <c r="U86" s="9" t="s">
        <v>778</v>
      </c>
      <c r="V8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86" s="9">
        <v>2</v>
      </c>
    </row>
    <row r="87" spans="1:23">
      <c r="A87" t="s">
        <v>35</v>
      </c>
      <c r="B87" t="s">
        <v>37</v>
      </c>
      <c r="C87" t="s">
        <v>38</v>
      </c>
      <c r="D87">
        <v>24</v>
      </c>
      <c r="E87">
        <v>0</v>
      </c>
      <c r="J87" s="1"/>
      <c r="K87" s="1"/>
      <c r="M87" s="10" t="s">
        <v>949</v>
      </c>
      <c r="Q87" t="str">
        <f t="shared" si="1"/>
        <v>Burkina FasoBF46</v>
      </c>
      <c r="R87" t="str">
        <f>VLOOKUP(Tableau3567691011[[#This Row],[coca]],Table1[ID],1,FALSE)</f>
        <v>Burkina FasoBF46</v>
      </c>
      <c r="S87">
        <f>VLOOKUP(Tableau3567691011[[#This Row],[coca]],Table1[[#All],[ID]:[b]],2,FALSE)</f>
        <v>-3.4888164481700001</v>
      </c>
      <c r="T87" s="9">
        <f>VLOOKUP(Tableau3567691011[[#This Row],[coca]],Table1[[ID]:[b]],3,FALSE)</f>
        <v>12.5406655454</v>
      </c>
      <c r="U87" s="9" t="s">
        <v>778</v>
      </c>
      <c r="V8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87" s="9">
        <v>2</v>
      </c>
    </row>
    <row r="88" spans="1:23">
      <c r="A88" t="s">
        <v>35</v>
      </c>
      <c r="B88" t="s">
        <v>43</v>
      </c>
      <c r="C88" t="s">
        <v>44</v>
      </c>
      <c r="D88">
        <v>0</v>
      </c>
      <c r="E88">
        <v>0</v>
      </c>
      <c r="J88" s="1"/>
      <c r="K88" s="1"/>
      <c r="M88" s="10" t="s">
        <v>949</v>
      </c>
      <c r="Q88" t="str">
        <f t="shared" si="1"/>
        <v>Burkina FasoBF48</v>
      </c>
      <c r="R88" t="str">
        <f>VLOOKUP(Tableau3567691011[[#This Row],[coca]],Table1[ID],1,FALSE)</f>
        <v>Burkina FasoBF48</v>
      </c>
      <c r="S88">
        <f>VLOOKUP(Tableau3567691011[[#This Row],[coca]],Table1[[#All],[ID]:[b]],2,FALSE)</f>
        <v>-0.186057530848</v>
      </c>
      <c r="T88" s="9">
        <f>VLOOKUP(Tableau3567691011[[#This Row],[coca]],Table1[[ID]:[b]],3,FALSE)</f>
        <v>11.6053412412</v>
      </c>
      <c r="U88" s="9"/>
      <c r="V8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88" s="9"/>
    </row>
    <row r="89" spans="1:23">
      <c r="A89" t="s">
        <v>35</v>
      </c>
      <c r="B89" t="s">
        <v>47</v>
      </c>
      <c r="C89" t="s">
        <v>48</v>
      </c>
      <c r="D89">
        <v>0</v>
      </c>
      <c r="E89">
        <v>0</v>
      </c>
      <c r="J89" s="1"/>
      <c r="K89" s="1"/>
      <c r="M89" s="10" t="s">
        <v>949</v>
      </c>
      <c r="Q89" t="str">
        <f t="shared" si="1"/>
        <v>Burkina FasoBF50</v>
      </c>
      <c r="R89" t="str">
        <f>VLOOKUP(Tableau3567691011[[#This Row],[coca]],Table1[ID],1,FALSE)</f>
        <v>Burkina FasoBF50</v>
      </c>
      <c r="S89">
        <f>VLOOKUP(Tableau3567691011[[#This Row],[coca]],Table1[[#All],[ID]:[b]],2,FALSE)</f>
        <v>-2.2185913681499998</v>
      </c>
      <c r="T89" s="9">
        <f>VLOOKUP(Tableau3567691011[[#This Row],[coca]],Table1[[ID]:[b]],3,FALSE)</f>
        <v>11.7923373626</v>
      </c>
      <c r="U89" s="9"/>
      <c r="V8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89" s="9"/>
    </row>
    <row r="90" spans="1:23">
      <c r="A90" t="s">
        <v>35</v>
      </c>
      <c r="B90" t="s">
        <v>51</v>
      </c>
      <c r="C90" t="s">
        <v>52</v>
      </c>
      <c r="D90">
        <v>0</v>
      </c>
      <c r="E90">
        <v>0</v>
      </c>
      <c r="J90" s="1"/>
      <c r="K90" s="1"/>
      <c r="M90" s="10" t="s">
        <v>949</v>
      </c>
      <c r="Q90" t="str">
        <f t="shared" si="1"/>
        <v>Burkina FasoBF52</v>
      </c>
      <c r="R90" t="str">
        <f>VLOOKUP(Tableau3567691011[[#This Row],[coca]],Table1[ID],1,FALSE)</f>
        <v>Burkina FasoBF52</v>
      </c>
      <c r="S90">
        <f>VLOOKUP(Tableau3567691011[[#This Row],[coca]],Table1[[#All],[ID]:[b]],2,FALSE)</f>
        <v>0.91932283512099999</v>
      </c>
      <c r="T90" s="9">
        <f>VLOOKUP(Tableau3567691011[[#This Row],[coca]],Table1[[ID]:[b]],3,FALSE)</f>
        <v>12.2273953468</v>
      </c>
      <c r="U90" s="9"/>
      <c r="V9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90" s="9"/>
    </row>
    <row r="91" spans="1:23">
      <c r="A91" t="s">
        <v>35</v>
      </c>
      <c r="B91" t="s">
        <v>55</v>
      </c>
      <c r="C91" t="s">
        <v>56</v>
      </c>
      <c r="D91">
        <v>0</v>
      </c>
      <c r="E91">
        <v>0</v>
      </c>
      <c r="J91" s="1"/>
      <c r="K91" s="1"/>
      <c r="M91" s="10" t="s">
        <v>949</v>
      </c>
      <c r="Q91" t="str">
        <f t="shared" si="1"/>
        <v>Burkina FasoBF54</v>
      </c>
      <c r="R91" t="str">
        <f>VLOOKUP(Tableau3567691011[[#This Row],[coca]],Table1[ID],1,FALSE)</f>
        <v>Burkina FasoBF54</v>
      </c>
      <c r="S91">
        <f>VLOOKUP(Tableau3567691011[[#This Row],[coca]],Table1[[#All],[ID]:[b]],2,FALSE)</f>
        <v>-2.2831101286100002</v>
      </c>
      <c r="T91" s="9">
        <f>VLOOKUP(Tableau3567691011[[#This Row],[coca]],Table1[[ID]:[b]],3,FALSE)</f>
        <v>13.4589611069</v>
      </c>
      <c r="U91" s="9"/>
      <c r="V9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91" s="9"/>
    </row>
    <row r="92" spans="1:23">
      <c r="A92" t="s">
        <v>35</v>
      </c>
      <c r="B92" t="s">
        <v>61</v>
      </c>
      <c r="C92" t="s">
        <v>62</v>
      </c>
      <c r="D92">
        <v>28</v>
      </c>
      <c r="E92">
        <v>0</v>
      </c>
      <c r="J92" s="1"/>
      <c r="K92" s="1"/>
      <c r="M92" s="10" t="s">
        <v>949</v>
      </c>
      <c r="Q92" t="str">
        <f t="shared" si="1"/>
        <v>Burkina FasoBF57</v>
      </c>
      <c r="R92" t="str">
        <f>VLOOKUP(Tableau3567691011[[#This Row],[coca]],Table1[ID],1,FALSE)</f>
        <v>Burkina FasoBF57</v>
      </c>
      <c r="S92">
        <f>VLOOKUP(Tableau3567691011[[#This Row],[coca]],Table1[[#All],[ID]:[b]],2,FALSE)</f>
        <v>-3.2328009571899998</v>
      </c>
      <c r="T92" s="9">
        <f>VLOOKUP(Tableau3567691011[[#This Row],[coca]],Table1[[ID]:[b]],3,FALSE)</f>
        <v>10.478039105000001</v>
      </c>
      <c r="U92" s="9"/>
      <c r="V9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92" s="9"/>
    </row>
    <row r="93" spans="1:23">
      <c r="A93" t="s">
        <v>720</v>
      </c>
      <c r="B93" t="s">
        <v>726</v>
      </c>
      <c r="C93" t="s">
        <v>727</v>
      </c>
      <c r="D93">
        <v>50</v>
      </c>
      <c r="J93" s="1"/>
      <c r="K93" s="1"/>
      <c r="M93" s="10" t="s">
        <v>949</v>
      </c>
      <c r="Q93" t="str">
        <f t="shared" si="1"/>
        <v>BurundiBDI002</v>
      </c>
      <c r="R93" t="str">
        <f>VLOOKUP(Tableau3567691011[[#This Row],[coca]],Table1[ID],1,FALSE)</f>
        <v>BurundiBDI002</v>
      </c>
      <c r="S93">
        <f>VLOOKUP(Tableau3567691011[[#This Row],[coca]],Table1[[#All],[ID]:[b]],2,FALSE)</f>
        <v>0</v>
      </c>
      <c r="T93" s="9">
        <f>VLOOKUP(Tableau3567691011[[#This Row],[coca]],Table1[[ID]:[b]],3,FALSE)</f>
        <v>0</v>
      </c>
      <c r="U93" s="9" t="s">
        <v>775</v>
      </c>
      <c r="V9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93" s="9">
        <v>1</v>
      </c>
    </row>
    <row r="94" spans="1:23">
      <c r="A94" t="s">
        <v>720</v>
      </c>
      <c r="B94" t="s">
        <v>724</v>
      </c>
      <c r="C94" t="s">
        <v>725</v>
      </c>
      <c r="D94">
        <v>136</v>
      </c>
      <c r="J94" s="1"/>
      <c r="K94" s="1"/>
      <c r="M94" s="10" t="s">
        <v>949</v>
      </c>
      <c r="Q94" t="str">
        <f t="shared" si="1"/>
        <v>BurundiBDI017</v>
      </c>
      <c r="R94" t="str">
        <f>VLOOKUP(Tableau3567691011[[#This Row],[coca]],Table1[ID],1,FALSE)</f>
        <v>BurundiBDI017</v>
      </c>
      <c r="S94">
        <f>VLOOKUP(Tableau3567691011[[#This Row],[coca]],Table1[[#All],[ID]:[b]],2,FALSE)</f>
        <v>0</v>
      </c>
      <c r="T94" s="9">
        <f>VLOOKUP(Tableau3567691011[[#This Row],[coca]],Table1[[ID]:[b]],3,FALSE)</f>
        <v>0</v>
      </c>
      <c r="U94" s="9" t="s">
        <v>778</v>
      </c>
      <c r="V9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94" s="9">
        <v>2</v>
      </c>
    </row>
    <row r="95" spans="1:23">
      <c r="A95" t="s">
        <v>720</v>
      </c>
      <c r="B95" t="s">
        <v>722</v>
      </c>
      <c r="C95" t="s">
        <v>723</v>
      </c>
      <c r="D95">
        <v>20</v>
      </c>
      <c r="J95" s="1"/>
      <c r="K95" s="1"/>
      <c r="M95" s="10" t="s">
        <v>949</v>
      </c>
      <c r="Q95" t="str">
        <f t="shared" si="1"/>
        <v>BurundiBDI001</v>
      </c>
      <c r="R95" t="str">
        <f>VLOOKUP(Tableau3567691011[[#This Row],[coca]],Table1[ID],1,FALSE)</f>
        <v>BurundiBDI001</v>
      </c>
      <c r="S95">
        <f>VLOOKUP(Tableau3567691011[[#This Row],[coca]],Table1[[#All],[ID]:[b]],2,FALSE)</f>
        <v>0</v>
      </c>
      <c r="T95" s="9">
        <f>VLOOKUP(Tableau3567691011[[#This Row],[coca]],Table1[[ID]:[b]],3,FALSE)</f>
        <v>0</v>
      </c>
      <c r="U95" s="9"/>
      <c r="V9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95" s="9"/>
    </row>
    <row r="96" spans="1:23">
      <c r="A96" t="s">
        <v>720</v>
      </c>
      <c r="B96" t="s">
        <v>728</v>
      </c>
      <c r="C96" t="s">
        <v>729</v>
      </c>
      <c r="D96">
        <v>1</v>
      </c>
      <c r="J96" s="1"/>
      <c r="K96" s="1"/>
      <c r="M96" s="10" t="s">
        <v>949</v>
      </c>
      <c r="Q96" t="str">
        <f t="shared" si="1"/>
        <v>BurundiBDI003</v>
      </c>
      <c r="R96" t="str">
        <f>VLOOKUP(Tableau3567691011[[#This Row],[coca]],Table1[ID],1,FALSE)</f>
        <v>BurundiBDI003</v>
      </c>
      <c r="S96">
        <f>VLOOKUP(Tableau3567691011[[#This Row],[coca]],Table1[[#All],[ID]:[b]],2,FALSE)</f>
        <v>0</v>
      </c>
      <c r="T96" s="9">
        <f>VLOOKUP(Tableau3567691011[[#This Row],[coca]],Table1[[ID]:[b]],3,FALSE)</f>
        <v>0</v>
      </c>
      <c r="U96" s="9"/>
      <c r="V9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96" s="9"/>
    </row>
    <row r="97" spans="1:23">
      <c r="A97" t="s">
        <v>720</v>
      </c>
      <c r="B97" t="s">
        <v>730</v>
      </c>
      <c r="C97" t="s">
        <v>731</v>
      </c>
      <c r="D97">
        <v>0</v>
      </c>
      <c r="J97" s="1"/>
      <c r="K97" s="1"/>
      <c r="M97" s="10" t="s">
        <v>949</v>
      </c>
      <c r="Q97" t="str">
        <f t="shared" si="1"/>
        <v>BurundiBDI004</v>
      </c>
      <c r="R97" t="str">
        <f>VLOOKUP(Tableau3567691011[[#This Row],[coca]],Table1[ID],1,FALSE)</f>
        <v>BurundiBDI004</v>
      </c>
      <c r="S97">
        <f>VLOOKUP(Tableau3567691011[[#This Row],[coca]],Table1[[#All],[ID]:[b]],2,FALSE)</f>
        <v>0</v>
      </c>
      <c r="T97" s="9">
        <f>VLOOKUP(Tableau3567691011[[#This Row],[coca]],Table1[[ID]:[b]],3,FALSE)</f>
        <v>0</v>
      </c>
      <c r="U97" s="9"/>
      <c r="V9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97" s="9"/>
    </row>
    <row r="98" spans="1:23">
      <c r="A98" t="s">
        <v>720</v>
      </c>
      <c r="B98" t="s">
        <v>732</v>
      </c>
      <c r="C98" t="s">
        <v>733</v>
      </c>
      <c r="D98">
        <v>0</v>
      </c>
      <c r="J98" s="1"/>
      <c r="K98" s="1"/>
      <c r="M98" s="10" t="s">
        <v>949</v>
      </c>
      <c r="Q98" t="str">
        <f t="shared" si="1"/>
        <v>BurundiBDI005</v>
      </c>
      <c r="R98" t="str">
        <f>VLOOKUP(Tableau3567691011[[#This Row],[coca]],Table1[ID],1,FALSE)</f>
        <v>BurundiBDI005</v>
      </c>
      <c r="S98">
        <f>VLOOKUP(Tableau3567691011[[#This Row],[coca]],Table1[[#All],[ID]:[b]],2,FALSE)</f>
        <v>0</v>
      </c>
      <c r="T98" s="9">
        <f>VLOOKUP(Tableau3567691011[[#This Row],[coca]],Table1[[ID]:[b]],3,FALSE)</f>
        <v>0</v>
      </c>
      <c r="U98" s="9"/>
      <c r="V9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98" s="9"/>
    </row>
    <row r="99" spans="1:23">
      <c r="A99" t="s">
        <v>720</v>
      </c>
      <c r="B99" t="s">
        <v>734</v>
      </c>
      <c r="C99" t="s">
        <v>735</v>
      </c>
      <c r="D99">
        <v>1</v>
      </c>
      <c r="J99" s="1"/>
      <c r="K99" s="1"/>
      <c r="M99" s="10" t="s">
        <v>949</v>
      </c>
      <c r="Q99" t="str">
        <f t="shared" si="1"/>
        <v>BurundiBDI006</v>
      </c>
      <c r="R99" t="str">
        <f>VLOOKUP(Tableau3567691011[[#This Row],[coca]],Table1[ID],1,FALSE)</f>
        <v>BurundiBDI006</v>
      </c>
      <c r="S99">
        <f>VLOOKUP(Tableau3567691011[[#This Row],[coca]],Table1[[#All],[ID]:[b]],2,FALSE)</f>
        <v>0</v>
      </c>
      <c r="T99" s="9">
        <f>VLOOKUP(Tableau3567691011[[#This Row],[coca]],Table1[[ID]:[b]],3,FALSE)</f>
        <v>0</v>
      </c>
      <c r="U99" s="9"/>
      <c r="V9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99" s="9"/>
    </row>
    <row r="100" spans="1:23">
      <c r="A100" t="s">
        <v>720</v>
      </c>
      <c r="B100" t="s">
        <v>736</v>
      </c>
      <c r="C100" t="s">
        <v>737</v>
      </c>
      <c r="D100">
        <v>0</v>
      </c>
      <c r="J100" s="1"/>
      <c r="K100" s="1"/>
      <c r="M100" s="10" t="s">
        <v>949</v>
      </c>
      <c r="Q100" t="str">
        <f t="shared" si="1"/>
        <v>BurundiBDI007</v>
      </c>
      <c r="R100" t="str">
        <f>VLOOKUP(Tableau3567691011[[#This Row],[coca]],Table1[ID],1,FALSE)</f>
        <v>BurundiBDI007</v>
      </c>
      <c r="S100">
        <f>VLOOKUP(Tableau3567691011[[#This Row],[coca]],Table1[[#All],[ID]:[b]],2,FALSE)</f>
        <v>0</v>
      </c>
      <c r="T100" s="9">
        <f>VLOOKUP(Tableau3567691011[[#This Row],[coca]],Table1[[ID]:[b]],3,FALSE)</f>
        <v>0</v>
      </c>
      <c r="U100" s="9"/>
      <c r="V10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0" s="9"/>
    </row>
    <row r="101" spans="1:23">
      <c r="A101" t="s">
        <v>720</v>
      </c>
      <c r="B101" t="s">
        <v>738</v>
      </c>
      <c r="C101" t="s">
        <v>739</v>
      </c>
      <c r="D101">
        <v>1</v>
      </c>
      <c r="J101" s="1"/>
      <c r="K101" s="1"/>
      <c r="M101" s="10" t="s">
        <v>949</v>
      </c>
      <c r="Q101" t="str">
        <f t="shared" si="1"/>
        <v>BurundiBDI008</v>
      </c>
      <c r="R101" t="str">
        <f>VLOOKUP(Tableau3567691011[[#This Row],[coca]],Table1[ID],1,FALSE)</f>
        <v>BurundiBDI008</v>
      </c>
      <c r="S101">
        <f>VLOOKUP(Tableau3567691011[[#This Row],[coca]],Table1[[#All],[ID]:[b]],2,FALSE)</f>
        <v>0</v>
      </c>
      <c r="T101" s="9">
        <f>VLOOKUP(Tableau3567691011[[#This Row],[coca]],Table1[[ID]:[b]],3,FALSE)</f>
        <v>0</v>
      </c>
      <c r="U101" s="9"/>
      <c r="V10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1" s="9"/>
    </row>
    <row r="102" spans="1:23">
      <c r="A102" t="s">
        <v>720</v>
      </c>
      <c r="B102" t="s">
        <v>740</v>
      </c>
      <c r="C102" t="s">
        <v>741</v>
      </c>
      <c r="D102">
        <v>0</v>
      </c>
      <c r="J102" s="1"/>
      <c r="K102" s="1"/>
      <c r="M102" s="10" t="s">
        <v>949</v>
      </c>
      <c r="Q102" t="str">
        <f t="shared" si="1"/>
        <v>BurundiBDI009</v>
      </c>
      <c r="R102" t="str">
        <f>VLOOKUP(Tableau3567691011[[#This Row],[coca]],Table1[ID],1,FALSE)</f>
        <v>BurundiBDI009</v>
      </c>
      <c r="S102">
        <f>VLOOKUP(Tableau3567691011[[#This Row],[coca]],Table1[[#All],[ID]:[b]],2,FALSE)</f>
        <v>0</v>
      </c>
      <c r="T102" s="9">
        <f>VLOOKUP(Tableau3567691011[[#This Row],[coca]],Table1[[ID]:[b]],3,FALSE)</f>
        <v>0</v>
      </c>
      <c r="U102" s="9"/>
      <c r="V10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2" s="9"/>
    </row>
    <row r="103" spans="1:23">
      <c r="A103" t="s">
        <v>720</v>
      </c>
      <c r="B103" t="s">
        <v>742</v>
      </c>
      <c r="C103" t="s">
        <v>743</v>
      </c>
      <c r="D103">
        <v>1</v>
      </c>
      <c r="J103" s="1"/>
      <c r="K103" s="1"/>
      <c r="M103" s="10" t="s">
        <v>949</v>
      </c>
      <c r="Q103" t="str">
        <f t="shared" si="1"/>
        <v>BurundiBDI010</v>
      </c>
      <c r="R103" t="str">
        <f>VLOOKUP(Tableau3567691011[[#This Row],[coca]],Table1[ID],1,FALSE)</f>
        <v>BurundiBDI010</v>
      </c>
      <c r="S103">
        <f>VLOOKUP(Tableau3567691011[[#This Row],[coca]],Table1[[#All],[ID]:[b]],2,FALSE)</f>
        <v>0</v>
      </c>
      <c r="T103" s="9">
        <f>VLOOKUP(Tableau3567691011[[#This Row],[coca]],Table1[[ID]:[b]],3,FALSE)</f>
        <v>0</v>
      </c>
      <c r="U103" s="9"/>
      <c r="V10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3" s="9"/>
    </row>
    <row r="104" spans="1:23">
      <c r="A104" t="s">
        <v>720</v>
      </c>
      <c r="B104" t="s">
        <v>744</v>
      </c>
      <c r="C104" t="s">
        <v>745</v>
      </c>
      <c r="D104">
        <v>0</v>
      </c>
      <c r="J104" s="1"/>
      <c r="K104" s="1"/>
      <c r="M104" s="10" t="s">
        <v>949</v>
      </c>
      <c r="Q104" t="str">
        <f t="shared" si="1"/>
        <v>BurundiBDI011</v>
      </c>
      <c r="R104" t="str">
        <f>VLOOKUP(Tableau3567691011[[#This Row],[coca]],Table1[ID],1,FALSE)</f>
        <v>BurundiBDI011</v>
      </c>
      <c r="S104">
        <f>VLOOKUP(Tableau3567691011[[#This Row],[coca]],Table1[[#All],[ID]:[b]],2,FALSE)</f>
        <v>0</v>
      </c>
      <c r="T104" s="9">
        <f>VLOOKUP(Tableau3567691011[[#This Row],[coca]],Table1[[ID]:[b]],3,FALSE)</f>
        <v>0</v>
      </c>
      <c r="U104" s="9"/>
      <c r="V10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4" s="9"/>
    </row>
    <row r="105" spans="1:23">
      <c r="A105" t="s">
        <v>720</v>
      </c>
      <c r="B105" t="s">
        <v>746</v>
      </c>
      <c r="C105" t="s">
        <v>747</v>
      </c>
      <c r="D105">
        <v>0</v>
      </c>
      <c r="J105" s="1"/>
      <c r="K105" s="1"/>
      <c r="M105" s="10" t="s">
        <v>949</v>
      </c>
      <c r="Q105" t="str">
        <f t="shared" si="1"/>
        <v>BurundiBDI012</v>
      </c>
      <c r="R105" t="str">
        <f>VLOOKUP(Tableau3567691011[[#This Row],[coca]],Table1[ID],1,FALSE)</f>
        <v>BurundiBDI012</v>
      </c>
      <c r="S105">
        <f>VLOOKUP(Tableau3567691011[[#This Row],[coca]],Table1[[#All],[ID]:[b]],2,FALSE)</f>
        <v>0</v>
      </c>
      <c r="T105" s="9">
        <f>VLOOKUP(Tableau3567691011[[#This Row],[coca]],Table1[[ID]:[b]],3,FALSE)</f>
        <v>0</v>
      </c>
      <c r="U105" s="9"/>
      <c r="V10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5" s="9"/>
    </row>
    <row r="106" spans="1:23">
      <c r="A106" t="s">
        <v>720</v>
      </c>
      <c r="B106" t="s">
        <v>748</v>
      </c>
      <c r="C106" t="s">
        <v>749</v>
      </c>
      <c r="D106">
        <v>0</v>
      </c>
      <c r="J106" s="1"/>
      <c r="K106" s="1"/>
      <c r="M106" s="10" t="s">
        <v>949</v>
      </c>
      <c r="Q106" t="str">
        <f t="shared" si="1"/>
        <v>BurundiBDI013</v>
      </c>
      <c r="R106" t="str">
        <f>VLOOKUP(Tableau3567691011[[#This Row],[coca]],Table1[ID],1,FALSE)</f>
        <v>BurundiBDI013</v>
      </c>
      <c r="S106">
        <f>VLOOKUP(Tableau3567691011[[#This Row],[coca]],Table1[[#All],[ID]:[b]],2,FALSE)</f>
        <v>0</v>
      </c>
      <c r="T106" s="9">
        <f>VLOOKUP(Tableau3567691011[[#This Row],[coca]],Table1[[ID]:[b]],3,FALSE)</f>
        <v>0</v>
      </c>
      <c r="U106" s="9"/>
      <c r="V10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6" s="9"/>
    </row>
    <row r="107" spans="1:23">
      <c r="A107" t="s">
        <v>720</v>
      </c>
      <c r="B107" t="s">
        <v>750</v>
      </c>
      <c r="C107" t="s">
        <v>751</v>
      </c>
      <c r="D107">
        <v>0</v>
      </c>
      <c r="J107" s="1"/>
      <c r="K107" s="1"/>
      <c r="M107" s="10" t="s">
        <v>949</v>
      </c>
      <c r="Q107" t="str">
        <f t="shared" si="1"/>
        <v>BurundiBDI014</v>
      </c>
      <c r="R107" t="str">
        <f>VLOOKUP(Tableau3567691011[[#This Row],[coca]],Table1[ID],1,FALSE)</f>
        <v>BurundiBDI014</v>
      </c>
      <c r="S107">
        <f>VLOOKUP(Tableau3567691011[[#This Row],[coca]],Table1[[#All],[ID]:[b]],2,FALSE)</f>
        <v>0</v>
      </c>
      <c r="T107" s="9">
        <f>VLOOKUP(Tableau3567691011[[#This Row],[coca]],Table1[[ID]:[b]],3,FALSE)</f>
        <v>0</v>
      </c>
      <c r="U107" s="9"/>
      <c r="V10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7" s="9"/>
    </row>
    <row r="108" spans="1:23">
      <c r="A108" t="s">
        <v>720</v>
      </c>
      <c r="B108" t="s">
        <v>752</v>
      </c>
      <c r="C108" t="s">
        <v>753</v>
      </c>
      <c r="D108">
        <v>6</v>
      </c>
      <c r="J108" s="1"/>
      <c r="K108" s="1"/>
      <c r="M108" s="10" t="s">
        <v>949</v>
      </c>
      <c r="Q108" t="str">
        <f t="shared" si="1"/>
        <v>BurundiBDI018</v>
      </c>
      <c r="R108" t="str">
        <f>VLOOKUP(Tableau3567691011[[#This Row],[coca]],Table1[ID],1,FALSE)</f>
        <v>BurundiBDI018</v>
      </c>
      <c r="S108">
        <f>VLOOKUP(Tableau3567691011[[#This Row],[coca]],Table1[[#All],[ID]:[b]],2,FALSE)</f>
        <v>0</v>
      </c>
      <c r="T108" s="9">
        <f>VLOOKUP(Tableau3567691011[[#This Row],[coca]],Table1[[ID]:[b]],3,FALSE)</f>
        <v>0</v>
      </c>
      <c r="U108" s="9"/>
      <c r="V10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8" s="9"/>
    </row>
    <row r="109" spans="1:23">
      <c r="A109" t="s">
        <v>720</v>
      </c>
      <c r="B109" t="s">
        <v>754</v>
      </c>
      <c r="C109" t="s">
        <v>755</v>
      </c>
      <c r="D109">
        <v>1</v>
      </c>
      <c r="J109" s="1"/>
      <c r="K109" s="1"/>
      <c r="M109" s="10" t="s">
        <v>949</v>
      </c>
      <c r="Q109" t="str">
        <f t="shared" si="1"/>
        <v>BurundiBDI015</v>
      </c>
      <c r="R109" t="str">
        <f>VLOOKUP(Tableau3567691011[[#This Row],[coca]],Table1[ID],1,FALSE)</f>
        <v>BurundiBDI015</v>
      </c>
      <c r="S109">
        <f>VLOOKUP(Tableau3567691011[[#This Row],[coca]],Table1[[#All],[ID]:[b]],2,FALSE)</f>
        <v>0</v>
      </c>
      <c r="T109" s="9">
        <f>VLOOKUP(Tableau3567691011[[#This Row],[coca]],Table1[[ID]:[b]],3,FALSE)</f>
        <v>0</v>
      </c>
      <c r="U109" s="9"/>
      <c r="V10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09" s="9"/>
    </row>
    <row r="110" spans="1:23">
      <c r="A110" t="s">
        <v>720</v>
      </c>
      <c r="B110" t="s">
        <v>756</v>
      </c>
      <c r="C110" t="s">
        <v>757</v>
      </c>
      <c r="D110">
        <v>1</v>
      </c>
      <c r="J110" s="1"/>
      <c r="K110" s="1"/>
      <c r="M110" s="10" t="s">
        <v>949</v>
      </c>
      <c r="Q110" t="str">
        <f t="shared" si="1"/>
        <v>BurundiBDI016</v>
      </c>
      <c r="R110" t="str">
        <f>VLOOKUP(Tableau3567691011[[#This Row],[coca]],Table1[ID],1,FALSE)</f>
        <v>BurundiBDI016</v>
      </c>
      <c r="S110">
        <f>VLOOKUP(Tableau3567691011[[#This Row],[coca]],Table1[[#All],[ID]:[b]],2,FALSE)</f>
        <v>0</v>
      </c>
      <c r="T110" s="9">
        <f>VLOOKUP(Tableau3567691011[[#This Row],[coca]],Table1[[ID]:[b]],3,FALSE)</f>
        <v>0</v>
      </c>
      <c r="U110" s="9"/>
      <c r="V11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10" s="9"/>
    </row>
    <row r="111" spans="1:23">
      <c r="A111" t="s">
        <v>63</v>
      </c>
      <c r="B111" t="s">
        <v>103</v>
      </c>
      <c r="C111" t="s">
        <v>104</v>
      </c>
      <c r="D111">
        <v>12</v>
      </c>
      <c r="J111" s="1"/>
      <c r="K111" s="1"/>
      <c r="M111" s="10" t="s">
        <v>949</v>
      </c>
      <c r="Q111" t="str">
        <f t="shared" si="1"/>
        <v>Cabo VerdeCV20</v>
      </c>
      <c r="R111" t="str">
        <f>VLOOKUP(Tableau3567691011[[#This Row],[coca]],Table1[ID],1,FALSE)</f>
        <v>Cabo VerdeCV20</v>
      </c>
      <c r="S111">
        <f>VLOOKUP(Tableau3567691011[[#This Row],[coca]],Table1[[#All],[ID]:[b]],2,FALSE)</f>
        <v>-24.9280660708</v>
      </c>
      <c r="T111" s="9">
        <f>VLOOKUP(Tableau3567691011[[#This Row],[coca]],Table1[[ID]:[b]],3,FALSE)</f>
        <v>16.8283174265</v>
      </c>
      <c r="U111" s="9" t="s">
        <v>775</v>
      </c>
      <c r="V11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11" s="9">
        <v>1</v>
      </c>
    </row>
    <row r="112" spans="1:23">
      <c r="A112" t="s">
        <v>63</v>
      </c>
      <c r="B112" t="s">
        <v>77</v>
      </c>
      <c r="C112" t="s">
        <v>78</v>
      </c>
      <c r="D112">
        <v>911</v>
      </c>
      <c r="E112">
        <v>18</v>
      </c>
      <c r="F112">
        <v>730</v>
      </c>
      <c r="J112" s="1"/>
      <c r="K112" s="1"/>
      <c r="M112" s="10" t="s">
        <v>949</v>
      </c>
      <c r="Q112" t="str">
        <f t="shared" si="1"/>
        <v>Cabo VerdeCV07</v>
      </c>
      <c r="R112" t="str">
        <f>VLOOKUP(Tableau3567691011[[#This Row],[coca]],Table1[ID],1,FALSE)</f>
        <v>Cabo VerdeCV07</v>
      </c>
      <c r="S112">
        <f>VLOOKUP(Tableau3567691011[[#This Row],[coca]],Table1[[#All],[ID]:[b]],2,FALSE)</f>
        <v>-23.5209228702</v>
      </c>
      <c r="T112" s="9">
        <f>VLOOKUP(Tableau3567691011[[#This Row],[coca]],Table1[[ID]:[b]],3,FALSE)</f>
        <v>14.950095117</v>
      </c>
      <c r="U112" s="9" t="s">
        <v>779</v>
      </c>
      <c r="V11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12" s="9">
        <v>4</v>
      </c>
    </row>
    <row r="113" spans="1:23">
      <c r="A113" t="s">
        <v>63</v>
      </c>
      <c r="B113" t="s">
        <v>65</v>
      </c>
      <c r="C113" t="s">
        <v>66</v>
      </c>
      <c r="D113">
        <v>57</v>
      </c>
      <c r="J113" s="1"/>
      <c r="K113" s="1"/>
      <c r="M113" s="10" t="s">
        <v>949</v>
      </c>
      <c r="Q113" t="str">
        <f t="shared" si="1"/>
        <v>Cabo VerdeCV01</v>
      </c>
      <c r="R113" t="str">
        <f>VLOOKUP(Tableau3567691011[[#This Row],[coca]],Table1[ID],1,FALSE)</f>
        <v>Cabo VerdeCV01</v>
      </c>
      <c r="S113">
        <f>VLOOKUP(Tableau3567691011[[#This Row],[coca]],Table1[[#All],[ID]:[b]],2,FALSE)</f>
        <v>-22.8143877937</v>
      </c>
      <c r="T113" s="9">
        <f>VLOOKUP(Tableau3567691011[[#This Row],[coca]],Table1[[ID]:[b]],3,FALSE)</f>
        <v>16.097374005700001</v>
      </c>
      <c r="U113" s="9" t="s">
        <v>778</v>
      </c>
      <c r="V11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113" s="9">
        <v>2</v>
      </c>
    </row>
    <row r="114" spans="1:23">
      <c r="A114" t="s">
        <v>63</v>
      </c>
      <c r="B114" t="s">
        <v>67</v>
      </c>
      <c r="C114" t="s">
        <v>68</v>
      </c>
      <c r="D114">
        <v>0</v>
      </c>
      <c r="J114" s="1"/>
      <c r="K114" s="1"/>
      <c r="M114" s="10" t="s">
        <v>949</v>
      </c>
      <c r="Q114" t="str">
        <f t="shared" si="1"/>
        <v>Cabo VerdeCV02</v>
      </c>
      <c r="R114" t="str">
        <f>VLOOKUP(Tableau3567691011[[#This Row],[coca]],Table1[ID],1,FALSE)</f>
        <v>Cabo VerdeCV02</v>
      </c>
      <c r="S114">
        <f>VLOOKUP(Tableau3567691011[[#This Row],[coca]],Table1[[#All],[ID]:[b]],2,FALSE)</f>
        <v>-24.704092411200001</v>
      </c>
      <c r="T114" s="9">
        <f>VLOOKUP(Tableau3567691011[[#This Row],[coca]],Table1[[ID]:[b]],3,FALSE)</f>
        <v>14.8565710121</v>
      </c>
      <c r="U114" s="9"/>
      <c r="V11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14" s="9"/>
    </row>
    <row r="115" spans="1:23">
      <c r="A115" t="s">
        <v>63</v>
      </c>
      <c r="B115" t="s">
        <v>69</v>
      </c>
      <c r="C115" t="s">
        <v>70</v>
      </c>
      <c r="D115">
        <v>2</v>
      </c>
      <c r="J115" s="1"/>
      <c r="K115" s="1"/>
      <c r="M115" s="10" t="s">
        <v>949</v>
      </c>
      <c r="Q115" t="str">
        <f t="shared" si="1"/>
        <v>Cabo VerdeCV03</v>
      </c>
      <c r="R115" t="str">
        <f>VLOOKUP(Tableau3567691011[[#This Row],[coca]],Table1[ID],1,FALSE)</f>
        <v>Cabo VerdeCV03</v>
      </c>
      <c r="S115">
        <f>VLOOKUP(Tableau3567691011[[#This Row],[coca]],Table1[[#All],[ID]:[b]],2,FALSE)</f>
        <v>-23.1613898421</v>
      </c>
      <c r="T115" s="9">
        <f>VLOOKUP(Tableau3567691011[[#This Row],[coca]],Table1[[ID]:[b]],3,FALSE)</f>
        <v>15.217051877999999</v>
      </c>
      <c r="U115" s="9"/>
      <c r="V11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15" s="9"/>
    </row>
    <row r="116" spans="1:23">
      <c r="A116" t="s">
        <v>63</v>
      </c>
      <c r="B116" t="s">
        <v>71</v>
      </c>
      <c r="C116" t="s">
        <v>72</v>
      </c>
      <c r="D116">
        <v>0</v>
      </c>
      <c r="J116" s="1"/>
      <c r="K116" s="1"/>
      <c r="M116" s="10" t="s">
        <v>949</v>
      </c>
      <c r="Q116" t="str">
        <f t="shared" si="1"/>
        <v>Cabo VerdeCV04</v>
      </c>
      <c r="R116" t="str">
        <f>VLOOKUP(Tableau3567691011[[#This Row],[coca]],Table1[ID],1,FALSE)</f>
        <v>Cabo VerdeCV04</v>
      </c>
      <c r="S116">
        <f>VLOOKUP(Tableau3567691011[[#This Row],[coca]],Table1[[#All],[ID]:[b]],2,FALSE)</f>
        <v>-24.338925332999999</v>
      </c>
      <c r="T116" s="9">
        <f>VLOOKUP(Tableau3567691011[[#This Row],[coca]],Table1[[ID]:[b]],3,FALSE)</f>
        <v>15.000380229699999</v>
      </c>
      <c r="U116" s="9"/>
      <c r="V11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16" s="9"/>
    </row>
    <row r="117" spans="1:23">
      <c r="A117" t="s">
        <v>63</v>
      </c>
      <c r="B117" t="s">
        <v>73</v>
      </c>
      <c r="C117" t="s">
        <v>74</v>
      </c>
      <c r="D117">
        <v>0</v>
      </c>
      <c r="J117" s="1"/>
      <c r="K117" s="1"/>
      <c r="M117" s="10" t="s">
        <v>949</v>
      </c>
      <c r="Q117" t="str">
        <f t="shared" si="1"/>
        <v>Cabo VerdeCV05</v>
      </c>
      <c r="R117" t="str">
        <f>VLOOKUP(Tableau3567691011[[#This Row],[coca]],Table1[ID],1,FALSE)</f>
        <v>Cabo VerdeCV05</v>
      </c>
      <c r="S117">
        <f>VLOOKUP(Tableau3567691011[[#This Row],[coca]],Table1[[#All],[ID]:[b]],2,FALSE)</f>
        <v>-25.012549307499999</v>
      </c>
      <c r="T117" s="9">
        <f>VLOOKUP(Tableau3567691011[[#This Row],[coca]],Table1[[ID]:[b]],3,FALSE)</f>
        <v>17.111523287299999</v>
      </c>
      <c r="U117" s="9"/>
      <c r="V11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17" s="9"/>
    </row>
    <row r="118" spans="1:23">
      <c r="A118" t="s">
        <v>63</v>
      </c>
      <c r="B118" t="s">
        <v>75</v>
      </c>
      <c r="C118" t="s">
        <v>76</v>
      </c>
      <c r="D118">
        <v>0</v>
      </c>
      <c r="J118" s="1"/>
      <c r="K118" s="1"/>
      <c r="M118" s="10" t="s">
        <v>949</v>
      </c>
      <c r="Q118" t="str">
        <f t="shared" si="1"/>
        <v>Cabo VerdeCV06</v>
      </c>
      <c r="R118" t="str">
        <f>VLOOKUP(Tableau3567691011[[#This Row],[coca]],Table1[ID],1,FALSE)</f>
        <v>Cabo VerdeCV06</v>
      </c>
      <c r="S118">
        <f>VLOOKUP(Tableau3567691011[[#This Row],[coca]],Table1[[#All],[ID]:[b]],2,FALSE)</f>
        <v>-25.198580828800001</v>
      </c>
      <c r="T118" s="9">
        <f>VLOOKUP(Tableau3567691011[[#This Row],[coca]],Table1[[ID]:[b]],3,FALSE)</f>
        <v>17.025854404499999</v>
      </c>
      <c r="U118" s="9"/>
      <c r="V11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18" s="9"/>
    </row>
    <row r="119" spans="1:23">
      <c r="A119" t="s">
        <v>63</v>
      </c>
      <c r="B119" t="s">
        <v>79</v>
      </c>
      <c r="C119" t="s">
        <v>80</v>
      </c>
      <c r="D119">
        <v>11</v>
      </c>
      <c r="J119" s="1"/>
      <c r="K119" s="1"/>
      <c r="M119" s="10" t="s">
        <v>949</v>
      </c>
      <c r="Q119" t="str">
        <f t="shared" si="1"/>
        <v>Cabo VerdeCV08</v>
      </c>
      <c r="R119" t="str">
        <f>VLOOKUP(Tableau3567691011[[#This Row],[coca]],Table1[ID],1,FALSE)</f>
        <v>Cabo VerdeCV08</v>
      </c>
      <c r="S119">
        <f>VLOOKUP(Tableau3567691011[[#This Row],[coca]],Table1[[#All],[ID]:[b]],2,FALSE)</f>
        <v>-24.202744252799999</v>
      </c>
      <c r="T119" s="9">
        <f>VLOOKUP(Tableau3567691011[[#This Row],[coca]],Table1[[ID]:[b]],3,FALSE)</f>
        <v>16.600200760900002</v>
      </c>
      <c r="U119" s="9"/>
      <c r="V11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19" s="9"/>
    </row>
    <row r="120" spans="1:23">
      <c r="A120" t="s">
        <v>63</v>
      </c>
      <c r="B120" t="s">
        <v>81</v>
      </c>
      <c r="C120" t="s">
        <v>82</v>
      </c>
      <c r="D120">
        <v>4</v>
      </c>
      <c r="J120" s="1"/>
      <c r="K120" s="1"/>
      <c r="M120" s="10" t="s">
        <v>949</v>
      </c>
      <c r="Q120" t="str">
        <f t="shared" si="1"/>
        <v>Cabo VerdeCV09</v>
      </c>
      <c r="R120" t="str">
        <f>VLOOKUP(Tableau3567691011[[#This Row],[coca]],Table1[ID],1,FALSE)</f>
        <v>Cabo VerdeCV09</v>
      </c>
      <c r="S120">
        <f>VLOOKUP(Tableau3567691011[[#This Row],[coca]],Table1[[#All],[ID]:[b]],2,FALSE)</f>
        <v>-25.126220378399999</v>
      </c>
      <c r="T120" s="9">
        <f>VLOOKUP(Tableau3567691011[[#This Row],[coca]],Table1[[ID]:[b]],3,FALSE)</f>
        <v>17.1401105202</v>
      </c>
      <c r="U120" s="9"/>
      <c r="V12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20" s="9"/>
    </row>
    <row r="121" spans="1:23">
      <c r="A121" t="s">
        <v>63</v>
      </c>
      <c r="B121" t="s">
        <v>83</v>
      </c>
      <c r="C121" t="s">
        <v>84</v>
      </c>
      <c r="D121">
        <v>13</v>
      </c>
      <c r="J121" s="1"/>
      <c r="K121" s="1"/>
      <c r="M121" s="10" t="s">
        <v>949</v>
      </c>
      <c r="Q121" t="str">
        <f t="shared" si="1"/>
        <v>Cabo VerdeCV10</v>
      </c>
      <c r="R121" t="str">
        <f>VLOOKUP(Tableau3567691011[[#This Row],[coca]],Table1[ID],1,FALSE)</f>
        <v>Cabo VerdeCV10</v>
      </c>
      <c r="S121">
        <f>VLOOKUP(Tableau3567691011[[#This Row],[coca]],Table1[[#All],[ID]:[b]],2,FALSE)</f>
        <v>-23.637227553700001</v>
      </c>
      <c r="T121" s="9">
        <f>VLOOKUP(Tableau3567691011[[#This Row],[coca]],Table1[[ID]:[b]],3,FALSE)</f>
        <v>14.973926351199999</v>
      </c>
      <c r="U121" s="9"/>
      <c r="V12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21" s="9"/>
    </row>
    <row r="122" spans="1:23">
      <c r="A122" t="s">
        <v>63</v>
      </c>
      <c r="B122" t="s">
        <v>85</v>
      </c>
      <c r="C122" t="s">
        <v>86</v>
      </c>
      <c r="D122">
        <v>273</v>
      </c>
      <c r="J122" s="1"/>
      <c r="K122" s="1"/>
      <c r="M122" s="10" t="s">
        <v>949</v>
      </c>
      <c r="Q122" t="str">
        <f t="shared" si="1"/>
        <v>Cabo VerdeCV11</v>
      </c>
      <c r="R122" t="str">
        <f>VLOOKUP(Tableau3567691011[[#This Row],[coca]],Table1[ID],1,FALSE)</f>
        <v>Cabo VerdeCV11</v>
      </c>
      <c r="S122">
        <f>VLOOKUP(Tableau3567691011[[#This Row],[coca]],Table1[[#All],[ID]:[b]],2,FALSE)</f>
        <v>-22.931532758399999</v>
      </c>
      <c r="T122" s="9">
        <f>VLOOKUP(Tableau3567691011[[#This Row],[coca]],Table1[[ID]:[b]],3,FALSE)</f>
        <v>16.736947046699999</v>
      </c>
      <c r="U122" s="9"/>
      <c r="V12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22" s="9"/>
    </row>
    <row r="123" spans="1:23">
      <c r="A123" t="s">
        <v>63</v>
      </c>
      <c r="B123" t="s">
        <v>87</v>
      </c>
      <c r="C123" t="s">
        <v>88</v>
      </c>
      <c r="D123">
        <v>71</v>
      </c>
      <c r="J123" s="1"/>
      <c r="K123" s="1"/>
      <c r="M123" s="10" t="s">
        <v>949</v>
      </c>
      <c r="Q123" t="str">
        <f t="shared" si="1"/>
        <v>Cabo VerdeCV12</v>
      </c>
      <c r="R123" t="str">
        <f>VLOOKUP(Tableau3567691011[[#This Row],[coca]],Table1[ID],1,FALSE)</f>
        <v>Cabo VerdeCV12</v>
      </c>
      <c r="S123">
        <f>VLOOKUP(Tableau3567691011[[#This Row],[coca]],Table1[[#All],[ID]:[b]],2,FALSE)</f>
        <v>-23.708198307699998</v>
      </c>
      <c r="T123" s="9">
        <f>VLOOKUP(Tableau3567691011[[#This Row],[coca]],Table1[[ID]:[b]],3,FALSE)</f>
        <v>15.1054681238</v>
      </c>
      <c r="U123" s="9"/>
      <c r="V12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123" s="9"/>
    </row>
    <row r="124" spans="1:23">
      <c r="A124" t="s">
        <v>63</v>
      </c>
      <c r="B124" t="s">
        <v>89</v>
      </c>
      <c r="C124" t="s">
        <v>90</v>
      </c>
      <c r="D124">
        <v>0</v>
      </c>
      <c r="J124" s="1"/>
      <c r="K124" s="1"/>
      <c r="M124" s="10" t="s">
        <v>949</v>
      </c>
      <c r="Q124" t="str">
        <f t="shared" si="1"/>
        <v>Cabo VerdeCV13</v>
      </c>
      <c r="R124" t="str">
        <f>VLOOKUP(Tableau3567691011[[#This Row],[coca]],Table1[ID],1,FALSE)</f>
        <v>Cabo VerdeCV13</v>
      </c>
      <c r="S124">
        <f>VLOOKUP(Tableau3567691011[[#This Row],[coca]],Table1[[#All],[ID]:[b]],2,FALSE)</f>
        <v>-24.338506929400001</v>
      </c>
      <c r="T124" s="9">
        <f>VLOOKUP(Tableau3567691011[[#This Row],[coca]],Table1[[ID]:[b]],3,FALSE)</f>
        <v>14.8957063966</v>
      </c>
      <c r="U124" s="9"/>
      <c r="V12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24" s="9"/>
    </row>
    <row r="125" spans="1:23">
      <c r="A125" t="s">
        <v>63</v>
      </c>
      <c r="B125" t="s">
        <v>91</v>
      </c>
      <c r="C125" t="s">
        <v>92</v>
      </c>
      <c r="D125">
        <v>141</v>
      </c>
      <c r="J125" s="1"/>
      <c r="K125" s="1"/>
      <c r="M125" s="10" t="s">
        <v>949</v>
      </c>
      <c r="Q125" t="str">
        <f t="shared" si="1"/>
        <v>Cabo VerdeCV14</v>
      </c>
      <c r="R125" t="str">
        <f>VLOOKUP(Tableau3567691011[[#This Row],[coca]],Table1[ID],1,FALSE)</f>
        <v>Cabo VerdeCV14</v>
      </c>
      <c r="S125">
        <f>VLOOKUP(Tableau3567691011[[#This Row],[coca]],Table1[[#All],[ID]:[b]],2,FALSE)</f>
        <v>-23.552168139999999</v>
      </c>
      <c r="T125" s="9">
        <f>VLOOKUP(Tableau3567691011[[#This Row],[coca]],Table1[[ID]:[b]],3,FALSE)</f>
        <v>15.111216711799999</v>
      </c>
      <c r="U125" s="9"/>
      <c r="V12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125" s="9"/>
    </row>
    <row r="126" spans="1:23">
      <c r="A126" t="s">
        <v>63</v>
      </c>
      <c r="B126" t="s">
        <v>93</v>
      </c>
      <c r="C126" t="s">
        <v>94</v>
      </c>
      <c r="D126">
        <v>7</v>
      </c>
      <c r="J126" s="1"/>
      <c r="K126" s="1"/>
      <c r="M126" s="10" t="s">
        <v>949</v>
      </c>
      <c r="Q126" t="str">
        <f t="shared" si="1"/>
        <v>Cabo VerdeCV15</v>
      </c>
      <c r="R126" t="str">
        <f>VLOOKUP(Tableau3567691011[[#This Row],[coca]],Table1[ID],1,FALSE)</f>
        <v>Cabo VerdeCV15</v>
      </c>
      <c r="S126">
        <f>VLOOKUP(Tableau3567691011[[#This Row],[coca]],Table1[[#All],[ID]:[b]],2,FALSE)</f>
        <v>-23.523001641299999</v>
      </c>
      <c r="T126" s="9">
        <f>VLOOKUP(Tableau3567691011[[#This Row],[coca]],Table1[[ID]:[b]],3,FALSE)</f>
        <v>15.019037732399999</v>
      </c>
      <c r="U126" s="9"/>
      <c r="V12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26" s="9"/>
    </row>
    <row r="127" spans="1:23">
      <c r="A127" t="s">
        <v>63</v>
      </c>
      <c r="B127" t="s">
        <v>95</v>
      </c>
      <c r="C127" t="s">
        <v>96</v>
      </c>
      <c r="D127">
        <v>0</v>
      </c>
      <c r="J127" s="1"/>
      <c r="K127" s="1"/>
      <c r="M127" s="10" t="s">
        <v>949</v>
      </c>
      <c r="Q127" t="str">
        <f t="shared" si="1"/>
        <v>Cabo VerdeCV16</v>
      </c>
      <c r="R127" t="str">
        <f>VLOOKUP(Tableau3567691011[[#This Row],[coca]],Table1[ID],1,FALSE)</f>
        <v>Cabo VerdeCV16</v>
      </c>
      <c r="S127">
        <f>VLOOKUP(Tableau3567691011[[#This Row],[coca]],Table1[[#All],[ID]:[b]],2,FALSE)</f>
        <v>-24.431793001300001</v>
      </c>
      <c r="T127" s="9">
        <f>VLOOKUP(Tableau3567691011[[#This Row],[coca]],Table1[[ID]:[b]],3,FALSE)</f>
        <v>14.923236447400001</v>
      </c>
      <c r="U127" s="9"/>
      <c r="V12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27" s="9"/>
    </row>
    <row r="128" spans="1:23">
      <c r="A128" t="s">
        <v>63</v>
      </c>
      <c r="B128" t="s">
        <v>97</v>
      </c>
      <c r="C128" t="s">
        <v>98</v>
      </c>
      <c r="D128">
        <v>1</v>
      </c>
      <c r="J128" s="1"/>
      <c r="K128" s="1"/>
      <c r="M128" s="10" t="s">
        <v>949</v>
      </c>
      <c r="Q128" t="str">
        <f t="shared" si="1"/>
        <v>Cabo VerdeCV17</v>
      </c>
      <c r="R128" t="str">
        <f>VLOOKUP(Tableau3567691011[[#This Row],[coca]],Table1[ID],1,FALSE)</f>
        <v>Cabo VerdeCV17</v>
      </c>
      <c r="S128">
        <f>VLOOKUP(Tableau3567691011[[#This Row],[coca]],Table1[[#All],[ID]:[b]],2,FALSE)</f>
        <v>-23.5934804593</v>
      </c>
      <c r="T128" s="9">
        <f>VLOOKUP(Tableau3567691011[[#This Row],[coca]],Table1[[ID]:[b]],3,FALSE)</f>
        <v>15.0649111506</v>
      </c>
      <c r="U128" s="9"/>
      <c r="V12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28" s="9"/>
    </row>
    <row r="129" spans="1:23">
      <c r="A129" t="s">
        <v>63</v>
      </c>
      <c r="B129" t="s">
        <v>99</v>
      </c>
      <c r="C129" t="s">
        <v>100</v>
      </c>
      <c r="D129">
        <v>4</v>
      </c>
      <c r="J129" s="1"/>
      <c r="K129" s="1"/>
      <c r="M129" s="10" t="s">
        <v>949</v>
      </c>
      <c r="Q129" t="str">
        <f t="shared" si="1"/>
        <v>Cabo VerdeCV18</v>
      </c>
      <c r="R129" t="str">
        <f>VLOOKUP(Tableau3567691011[[#This Row],[coca]],Table1[ID],1,FALSE)</f>
        <v>Cabo VerdeCV18</v>
      </c>
      <c r="S129">
        <f>VLOOKUP(Tableau3567691011[[#This Row],[coca]],Table1[[#All],[ID]:[b]],2,FALSE)</f>
        <v>-23.6391283717</v>
      </c>
      <c r="T129" s="9">
        <f>VLOOKUP(Tableau3567691011[[#This Row],[coca]],Table1[[ID]:[b]],3,FALSE)</f>
        <v>15.193271833700001</v>
      </c>
      <c r="U129" s="9"/>
      <c r="V12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29" s="9"/>
    </row>
    <row r="130" spans="1:23">
      <c r="A130" t="s">
        <v>63</v>
      </c>
      <c r="B130" t="s">
        <v>101</v>
      </c>
      <c r="C130" t="s">
        <v>102</v>
      </c>
      <c r="D130">
        <v>9</v>
      </c>
      <c r="J130" s="1"/>
      <c r="K130" s="1"/>
      <c r="M130" s="10" t="s">
        <v>949</v>
      </c>
      <c r="Q130" t="str">
        <f t="shared" ref="Q130:Q193" si="2">_xlfn.CONCAT(A130,C130)</f>
        <v>Cabo VerdeCV19</v>
      </c>
      <c r="R130" t="str">
        <f>VLOOKUP(Tableau3567691011[[#This Row],[coca]],Table1[ID],1,FALSE)</f>
        <v>Cabo VerdeCV19</v>
      </c>
      <c r="S130">
        <f>VLOOKUP(Tableau3567691011[[#This Row],[coca]],Table1[[#All],[ID]:[b]],2,FALSE)</f>
        <v>-23.629568266300002</v>
      </c>
      <c r="T130" s="9">
        <f>VLOOKUP(Tableau3567691011[[#This Row],[coca]],Table1[[ID]:[b]],3,FALSE)</f>
        <v>15.090727278099999</v>
      </c>
      <c r="U130" s="9"/>
      <c r="V13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30" s="9"/>
    </row>
    <row r="131" spans="1:23">
      <c r="A131" t="s">
        <v>63</v>
      </c>
      <c r="B131" t="s">
        <v>105</v>
      </c>
      <c r="C131" t="s">
        <v>106</v>
      </c>
      <c r="D131">
        <v>4</v>
      </c>
      <c r="J131" s="1"/>
      <c r="K131" s="1"/>
      <c r="M131" s="10" t="s">
        <v>949</v>
      </c>
      <c r="Q131" t="str">
        <f t="shared" si="2"/>
        <v>Cabo VerdeCV21</v>
      </c>
      <c r="R131" t="str">
        <f>VLOOKUP(Tableau3567691011[[#This Row],[coca]],Table1[ID],1,FALSE)</f>
        <v>Cabo VerdeCV21</v>
      </c>
      <c r="S131">
        <f>VLOOKUP(Tableau3567691011[[#This Row],[coca]],Table1[[#All],[ID]:[b]],2,FALSE)</f>
        <v>-23.717724913800001</v>
      </c>
      <c r="T131" s="9">
        <f>VLOOKUP(Tableau3567691011[[#This Row],[coca]],Table1[[ID]:[b]],3,FALSE)</f>
        <v>15.2645049613</v>
      </c>
      <c r="U131" s="9"/>
      <c r="V13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31" s="9"/>
    </row>
    <row r="132" spans="1:23">
      <c r="A132" t="s">
        <v>63</v>
      </c>
      <c r="B132" t="s">
        <v>107</v>
      </c>
      <c r="C132" t="s">
        <v>108</v>
      </c>
      <c r="D132">
        <v>0</v>
      </c>
      <c r="J132" s="1"/>
      <c r="K132" s="1"/>
      <c r="M132" s="10" t="s">
        <v>949</v>
      </c>
      <c r="Q132" t="str">
        <f t="shared" si="2"/>
        <v>Cabo VerdeCV22</v>
      </c>
      <c r="R132" t="str">
        <f>VLOOKUP(Tableau3567691011[[#This Row],[coca]],Table1[ID],1,FALSE)</f>
        <v>Cabo VerdeCV22</v>
      </c>
      <c r="S132">
        <f>VLOOKUP(Tableau3567691011[[#This Row],[coca]],Table1[[#All],[ID]:[b]],2,FALSE)</f>
        <v>-24.358619902800001</v>
      </c>
      <c r="T132" s="9">
        <f>VLOOKUP(Tableau3567691011[[#This Row],[coca]],Table1[[ID]:[b]],3,FALSE)</f>
        <v>16.595215011600001</v>
      </c>
      <c r="U132" s="9"/>
      <c r="V13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32" s="9"/>
    </row>
    <row r="133" spans="1:23">
      <c r="A133" t="s">
        <v>109</v>
      </c>
      <c r="B133" t="s">
        <v>123</v>
      </c>
      <c r="C133" t="s">
        <v>124</v>
      </c>
      <c r="D133">
        <v>501</v>
      </c>
      <c r="E133">
        <v>13</v>
      </c>
      <c r="F133">
        <v>285</v>
      </c>
      <c r="J133" s="1"/>
      <c r="K133" s="1"/>
      <c r="M133" s="10" t="s">
        <v>949</v>
      </c>
      <c r="Q133" t="str">
        <f t="shared" si="2"/>
        <v>CameroonCM09</v>
      </c>
      <c r="R133" t="str">
        <f>VLOOKUP(Tableau3567691011[[#This Row],[coca]],Table1[ID],1,FALSE)</f>
        <v>CameroonCM09</v>
      </c>
      <c r="S133">
        <f>VLOOKUP(Tableau3567691011[[#This Row],[coca]],Table1[[#All],[ID]:[b]],2,FALSE)</f>
        <v>11.5696143211</v>
      </c>
      <c r="T133" s="9">
        <f>VLOOKUP(Tableau3567691011[[#This Row],[coca]],Table1[[ID]:[b]],3,FALSE)</f>
        <v>2.75975412842</v>
      </c>
      <c r="U133" s="9" t="s">
        <v>775</v>
      </c>
      <c r="V13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33" s="9">
        <v>1</v>
      </c>
    </row>
    <row r="134" spans="1:23">
      <c r="A134" t="s">
        <v>109</v>
      </c>
      <c r="B134" t="s">
        <v>119</v>
      </c>
      <c r="C134" t="s">
        <v>120</v>
      </c>
      <c r="D134">
        <v>272</v>
      </c>
      <c r="E134">
        <v>31</v>
      </c>
      <c r="F134">
        <v>197</v>
      </c>
      <c r="J134" s="1"/>
      <c r="K134" s="1"/>
      <c r="M134" s="10" t="s">
        <v>949</v>
      </c>
      <c r="Q134" t="str">
        <f t="shared" si="2"/>
        <v>CameroonCM07</v>
      </c>
      <c r="R134" t="str">
        <f>VLOOKUP(Tableau3567691011[[#This Row],[coca]],Table1[ID],1,FALSE)</f>
        <v>CameroonCM07</v>
      </c>
      <c r="S134">
        <f>VLOOKUP(Tableau3567691011[[#This Row],[coca]],Table1[[#All],[ID]:[b]],2,FALSE)</f>
        <v>10.362687982400001</v>
      </c>
      <c r="T134" s="9">
        <f>VLOOKUP(Tableau3567691011[[#This Row],[coca]],Table1[[ID]:[b]],3,FALSE)</f>
        <v>6.3698067840299997</v>
      </c>
      <c r="U134" s="9" t="s">
        <v>775</v>
      </c>
      <c r="V13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134" s="9">
        <v>1</v>
      </c>
    </row>
    <row r="135" spans="1:23">
      <c r="A135" t="s">
        <v>109</v>
      </c>
      <c r="B135" t="s">
        <v>51</v>
      </c>
      <c r="C135" t="s">
        <v>114</v>
      </c>
      <c r="D135">
        <v>930</v>
      </c>
      <c r="E135">
        <v>22</v>
      </c>
      <c r="F135">
        <v>522</v>
      </c>
      <c r="J135" s="1"/>
      <c r="K135" s="1"/>
      <c r="M135" s="10" t="s">
        <v>949</v>
      </c>
      <c r="Q135" t="str">
        <f t="shared" si="2"/>
        <v>CameroonCM03</v>
      </c>
      <c r="R135" t="str">
        <f>VLOOKUP(Tableau3567691011[[#This Row],[coca]],Table1[ID],1,FALSE)</f>
        <v>CameroonCM03</v>
      </c>
      <c r="S135">
        <f>VLOOKUP(Tableau3567691011[[#This Row],[coca]],Table1[[#All],[ID]:[b]],2,FALSE)</f>
        <v>14.2128226802</v>
      </c>
      <c r="T135" s="9">
        <f>VLOOKUP(Tableau3567691011[[#This Row],[coca]],Table1[[ID]:[b]],3,FALSE)</f>
        <v>3.8011833621300002</v>
      </c>
      <c r="U135" s="9" t="s">
        <v>775</v>
      </c>
      <c r="V13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35" s="9">
        <v>1</v>
      </c>
    </row>
    <row r="136" spans="1:23">
      <c r="A136" t="s">
        <v>109</v>
      </c>
      <c r="B136" t="s">
        <v>111</v>
      </c>
      <c r="C136" t="s">
        <v>112</v>
      </c>
      <c r="D136">
        <v>134</v>
      </c>
      <c r="E136">
        <v>3</v>
      </c>
      <c r="F136">
        <v>39</v>
      </c>
      <c r="J136" s="1"/>
      <c r="K136" s="1"/>
      <c r="M136" s="10" t="s">
        <v>949</v>
      </c>
      <c r="Q136" t="str">
        <f t="shared" si="2"/>
        <v>CameroonCM01</v>
      </c>
      <c r="R136" t="str">
        <f>VLOOKUP(Tableau3567691011[[#This Row],[coca]],Table1[ID],1,FALSE)</f>
        <v>CameroonCM01</v>
      </c>
      <c r="S136">
        <f>VLOOKUP(Tableau3567691011[[#This Row],[coca]],Table1[[#All],[ID]:[b]],2,FALSE)</f>
        <v>13.125925673399999</v>
      </c>
      <c r="T136" s="9">
        <f>VLOOKUP(Tableau3567691011[[#This Row],[coca]],Table1[[ID]:[b]],3,FALSE)</f>
        <v>6.8421517933200002</v>
      </c>
      <c r="U136" s="9" t="s">
        <v>775</v>
      </c>
      <c r="V13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136" s="9">
        <v>1</v>
      </c>
    </row>
    <row r="137" spans="1:23">
      <c r="A137" t="s">
        <v>109</v>
      </c>
      <c r="B137" t="s">
        <v>55</v>
      </c>
      <c r="C137" t="s">
        <v>118</v>
      </c>
      <c r="D137">
        <v>125</v>
      </c>
      <c r="E137">
        <v>11</v>
      </c>
      <c r="F137">
        <v>93</v>
      </c>
      <c r="J137" s="1"/>
      <c r="K137" s="1"/>
      <c r="M137" s="10" t="s">
        <v>949</v>
      </c>
      <c r="Q137" t="str">
        <f t="shared" si="2"/>
        <v>CameroonCM06</v>
      </c>
      <c r="R137" t="str">
        <f>VLOOKUP(Tableau3567691011[[#This Row],[coca]],Table1[ID],1,FALSE)</f>
        <v>CameroonCM06</v>
      </c>
      <c r="S137">
        <f>VLOOKUP(Tableau3567691011[[#This Row],[coca]],Table1[[#All],[ID]:[b]],2,FALSE)</f>
        <v>13.9443878878</v>
      </c>
      <c r="T137" s="9">
        <f>VLOOKUP(Tableau3567691011[[#This Row],[coca]],Table1[[ID]:[b]],3,FALSE)</f>
        <v>8.4681855601800002</v>
      </c>
      <c r="U137" s="9" t="s">
        <v>775</v>
      </c>
      <c r="V13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137" s="9">
        <v>1</v>
      </c>
    </row>
    <row r="138" spans="1:23">
      <c r="A138" t="s">
        <v>109</v>
      </c>
      <c r="B138" t="s">
        <v>41</v>
      </c>
      <c r="C138" t="s">
        <v>113</v>
      </c>
      <c r="D138">
        <v>7808</v>
      </c>
      <c r="E138">
        <v>93</v>
      </c>
      <c r="F138">
        <v>6733</v>
      </c>
      <c r="J138" s="1"/>
      <c r="K138" s="1"/>
      <c r="M138" s="10" t="s">
        <v>949</v>
      </c>
      <c r="Q138" t="str">
        <f t="shared" si="2"/>
        <v>CameroonCM02</v>
      </c>
      <c r="R138" t="str">
        <f>VLOOKUP(Tableau3567691011[[#This Row],[coca]],Table1[ID],1,FALSE)</f>
        <v>CameroonCM02</v>
      </c>
      <c r="S138">
        <f>VLOOKUP(Tableau3567691011[[#This Row],[coca]],Table1[[#All],[ID]:[b]],2,FALSE)</f>
        <v>11.827012998400001</v>
      </c>
      <c r="T138" s="9">
        <f>VLOOKUP(Tableau3567691011[[#This Row],[coca]],Table1[[ID]:[b]],3,FALSE)</f>
        <v>4.6676804085799999</v>
      </c>
      <c r="U138" s="9" t="s">
        <v>780</v>
      </c>
      <c r="V13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38" s="9">
        <v>7</v>
      </c>
    </row>
    <row r="139" spans="1:23">
      <c r="A139" t="s">
        <v>109</v>
      </c>
      <c r="B139" t="s">
        <v>121</v>
      </c>
      <c r="C139" t="s">
        <v>122</v>
      </c>
      <c r="D139">
        <v>858</v>
      </c>
      <c r="E139">
        <v>53</v>
      </c>
      <c r="F139">
        <v>423</v>
      </c>
      <c r="J139" s="1"/>
      <c r="K139" s="1"/>
      <c r="M139" s="10" t="s">
        <v>949</v>
      </c>
      <c r="Q139" t="str">
        <f t="shared" si="2"/>
        <v>CameroonCM08</v>
      </c>
      <c r="R139" t="str">
        <f>VLOOKUP(Tableau3567691011[[#This Row],[coca]],Table1[ID],1,FALSE)</f>
        <v>CameroonCM08</v>
      </c>
      <c r="S139">
        <f>VLOOKUP(Tableau3567691011[[#This Row],[coca]],Table1[[#All],[ID]:[b]],2,FALSE)</f>
        <v>10.6558253163</v>
      </c>
      <c r="T139" s="9">
        <f>VLOOKUP(Tableau3567691011[[#This Row],[coca]],Table1[[ID]:[b]],3,FALSE)</f>
        <v>5.5089382138799996</v>
      </c>
      <c r="U139" s="9" t="s">
        <v>774</v>
      </c>
      <c r="V13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39" s="9">
        <v>3</v>
      </c>
    </row>
    <row r="140" spans="1:23">
      <c r="A140" t="s">
        <v>109</v>
      </c>
      <c r="B140" t="s">
        <v>25</v>
      </c>
      <c r="C140" t="s">
        <v>117</v>
      </c>
      <c r="D140">
        <v>3211</v>
      </c>
      <c r="E140">
        <v>83</v>
      </c>
      <c r="F140">
        <v>2898</v>
      </c>
      <c r="J140" s="1"/>
      <c r="K140" s="1"/>
      <c r="M140" s="10" t="s">
        <v>949</v>
      </c>
      <c r="Q140" t="str">
        <f t="shared" si="2"/>
        <v>CameroonCM05</v>
      </c>
      <c r="R140" t="str">
        <f>VLOOKUP(Tableau3567691011[[#This Row],[coca]],Table1[ID],1,FALSE)</f>
        <v>CameroonCM05</v>
      </c>
      <c r="S140">
        <f>VLOOKUP(Tableau3567691011[[#This Row],[coca]],Table1[[#All],[ID]:[b]],2,FALSE)</f>
        <v>10.1167259311</v>
      </c>
      <c r="T140" s="9">
        <f>VLOOKUP(Tableau3567691011[[#This Row],[coca]],Table1[[ID]:[b]],3,FALSE)</f>
        <v>4.2650274818599998</v>
      </c>
      <c r="U140" s="9" t="s">
        <v>777</v>
      </c>
      <c r="V14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0" s="9">
        <v>5</v>
      </c>
    </row>
    <row r="141" spans="1:23">
      <c r="A141" t="s">
        <v>109</v>
      </c>
      <c r="B141" t="s">
        <v>61</v>
      </c>
      <c r="C141" t="s">
        <v>125</v>
      </c>
      <c r="D141">
        <v>578</v>
      </c>
      <c r="E141">
        <v>27</v>
      </c>
      <c r="F141">
        <v>107</v>
      </c>
      <c r="J141" s="1"/>
      <c r="K141" s="1"/>
      <c r="M141" s="10" t="s">
        <v>949</v>
      </c>
      <c r="Q141" t="str">
        <f t="shared" si="2"/>
        <v>CameroonCM10</v>
      </c>
      <c r="R141" t="str">
        <f>VLOOKUP(Tableau3567691011[[#This Row],[coca]],Table1[ID],1,FALSE)</f>
        <v>CameroonCM10</v>
      </c>
      <c r="S141">
        <f>VLOOKUP(Tableau3567691011[[#This Row],[coca]],Table1[[#All],[ID]:[b]],2,FALSE)</f>
        <v>9.2891242277299995</v>
      </c>
      <c r="T141" s="9">
        <f>VLOOKUP(Tableau3567691011[[#This Row],[coca]],Table1[[ID]:[b]],3,FALSE)</f>
        <v>5.1948337661400004</v>
      </c>
      <c r="U141" s="9" t="s">
        <v>778</v>
      </c>
      <c r="V14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41" s="9">
        <v>2</v>
      </c>
    </row>
    <row r="142" spans="1:23">
      <c r="A142" t="s">
        <v>109</v>
      </c>
      <c r="B142" t="s">
        <v>115</v>
      </c>
      <c r="C142" t="s">
        <v>116</v>
      </c>
      <c r="D142">
        <v>106</v>
      </c>
      <c r="E142">
        <v>6</v>
      </c>
      <c r="F142">
        <v>63</v>
      </c>
      <c r="J142" s="1"/>
      <c r="K142" s="1"/>
      <c r="M142" s="10" t="s">
        <v>949</v>
      </c>
      <c r="Q142" t="str">
        <f t="shared" si="2"/>
        <v>CameroonCM04</v>
      </c>
      <c r="R142" t="str">
        <f>VLOOKUP(Tableau3567691011[[#This Row],[coca]],Table1[ID],1,FALSE)</f>
        <v>CameroonCM04</v>
      </c>
      <c r="S142">
        <f>VLOOKUP(Tableau3567691011[[#This Row],[coca]],Table1[[#All],[ID]:[b]],2,FALSE)</f>
        <v>14.517712468499999</v>
      </c>
      <c r="T142" s="9">
        <f>VLOOKUP(Tableau3567691011[[#This Row],[coca]],Table1[[ID]:[b]],3,FALSE)</f>
        <v>11.071936727900001</v>
      </c>
      <c r="U142" s="9"/>
      <c r="V14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142" s="9"/>
    </row>
    <row r="143" spans="1:23">
      <c r="A143" t="s">
        <v>126</v>
      </c>
      <c r="B143" t="s">
        <v>140</v>
      </c>
      <c r="C143" t="s">
        <v>141</v>
      </c>
      <c r="D143" t="s">
        <v>938</v>
      </c>
      <c r="E143" t="s">
        <v>938</v>
      </c>
      <c r="F143" t="s">
        <v>938</v>
      </c>
      <c r="J143" s="1"/>
      <c r="K143" s="1"/>
      <c r="M143" s="10" t="s">
        <v>949</v>
      </c>
      <c r="O143" s="5">
        <v>1761798540360</v>
      </c>
      <c r="P143" s="5">
        <v>417265988792</v>
      </c>
      <c r="Q143" t="str">
        <f t="shared" si="2"/>
        <v>Central African RepublicCF12</v>
      </c>
      <c r="R143" t="str">
        <f>VLOOKUP(Tableau3567691011[[#This Row],[coca]],Table1[ID],1,FALSE)</f>
        <v>Central African RepublicCF12</v>
      </c>
      <c r="S143">
        <f>VLOOKUP(Tableau3567691011[[#This Row],[coca]],Table1[[#All],[ID]:[b]],2,FALSE)</f>
        <v>17.617985403599999</v>
      </c>
      <c r="T143" s="9">
        <f>VLOOKUP(Tableau3567691011[[#This Row],[coca]],Table1[[ID]:[b]],3,FALSE)</f>
        <v>4.1726598879200001</v>
      </c>
      <c r="U143" s="9" t="s">
        <v>775</v>
      </c>
      <c r="V14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3" s="9">
        <v>1</v>
      </c>
    </row>
    <row r="144" spans="1:23">
      <c r="A144" t="s">
        <v>126</v>
      </c>
      <c r="B144" t="s">
        <v>130</v>
      </c>
      <c r="C144" t="s">
        <v>131</v>
      </c>
      <c r="D144" t="s">
        <v>938</v>
      </c>
      <c r="E144" t="s">
        <v>938</v>
      </c>
      <c r="F144" t="s">
        <v>938</v>
      </c>
      <c r="J144" s="1"/>
      <c r="K144" s="1"/>
      <c r="M144" s="10" t="s">
        <v>949</v>
      </c>
      <c r="O144" s="5">
        <v>1857051880280</v>
      </c>
      <c r="P144" s="5">
        <v>437554641562</v>
      </c>
      <c r="Q144" t="str">
        <f t="shared" si="2"/>
        <v>Central African RepublicCF71</v>
      </c>
      <c r="R144" t="str">
        <f>VLOOKUP(Tableau3567691011[[#This Row],[coca]],Table1[ID],1,FALSE)</f>
        <v>Central African RepublicCF71</v>
      </c>
      <c r="S144">
        <f>VLOOKUP(Tableau3567691011[[#This Row],[coca]],Table1[[#All],[ID]:[b]],2,FALSE)</f>
        <v>18.570518802799999</v>
      </c>
      <c r="T144" s="9">
        <f>VLOOKUP(Tableau3567691011[[#This Row],[coca]],Table1[[ID]:[b]],3,FALSE)</f>
        <v>4.3755464156199997</v>
      </c>
      <c r="U144" s="9" t="s">
        <v>778</v>
      </c>
      <c r="V14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4" s="9">
        <v>2</v>
      </c>
    </row>
    <row r="145" spans="1:23">
      <c r="A145" t="s">
        <v>126</v>
      </c>
      <c r="B145" t="s">
        <v>128</v>
      </c>
      <c r="C145" t="s">
        <v>129</v>
      </c>
      <c r="D145" t="s">
        <v>938</v>
      </c>
      <c r="E145" t="s">
        <v>938</v>
      </c>
      <c r="F145" t="s">
        <v>938</v>
      </c>
      <c r="J145" s="1"/>
      <c r="K145" s="1"/>
      <c r="M145" s="10" t="s">
        <v>949</v>
      </c>
      <c r="Q145" t="str">
        <f t="shared" si="2"/>
        <v>Central African RepublicCF51</v>
      </c>
      <c r="R145" t="str">
        <f>VLOOKUP(Tableau3567691011[[#This Row],[coca]],Table1[ID],1,FALSE)</f>
        <v>Central African RepublicCF51</v>
      </c>
      <c r="S145">
        <f>VLOOKUP(Tableau3567691011[[#This Row],[coca]],Table1[[#All],[ID]:[b]],2,FALSE)</f>
        <v>20.574127578999999</v>
      </c>
      <c r="T145" s="9">
        <f>VLOOKUP(Tableau3567691011[[#This Row],[coca]],Table1[[ID]:[b]],3,FALSE)</f>
        <v>8.4215608200199998</v>
      </c>
      <c r="U145" s="9"/>
      <c r="V14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5" s="9"/>
    </row>
    <row r="146" spans="1:23">
      <c r="A146" t="s">
        <v>126</v>
      </c>
      <c r="B146" t="s">
        <v>132</v>
      </c>
      <c r="C146" t="s">
        <v>133</v>
      </c>
      <c r="D146" t="s">
        <v>938</v>
      </c>
      <c r="E146" t="s">
        <v>938</v>
      </c>
      <c r="F146" t="s">
        <v>938</v>
      </c>
      <c r="J146" s="1"/>
      <c r="K146" s="1"/>
      <c r="M146" s="10" t="s">
        <v>949</v>
      </c>
      <c r="Q146" t="str">
        <f t="shared" si="2"/>
        <v>Central African RepublicCF61</v>
      </c>
      <c r="R146" t="str">
        <f>VLOOKUP(Tableau3567691011[[#This Row],[coca]],Table1[ID],1,FALSE)</f>
        <v>Central African RepublicCF61</v>
      </c>
      <c r="S146">
        <f>VLOOKUP(Tableau3567691011[[#This Row],[coca]],Table1[[#All],[ID]:[b]],2,FALSE)</f>
        <v>21.360413425200001</v>
      </c>
      <c r="T146" s="9">
        <f>VLOOKUP(Tableau3567691011[[#This Row],[coca]],Table1[[ID]:[b]],3,FALSE)</f>
        <v>4.8926844229800004</v>
      </c>
      <c r="U146" s="9"/>
      <c r="V14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6" s="9"/>
    </row>
    <row r="147" spans="1:23">
      <c r="A147" t="s">
        <v>126</v>
      </c>
      <c r="B147" t="s">
        <v>136</v>
      </c>
      <c r="C147" t="s">
        <v>137</v>
      </c>
      <c r="D147" t="s">
        <v>938</v>
      </c>
      <c r="E147" t="s">
        <v>938</v>
      </c>
      <c r="F147" t="s">
        <v>938</v>
      </c>
      <c r="J147" s="1"/>
      <c r="K147" s="1"/>
      <c r="M147" s="10" t="s">
        <v>949</v>
      </c>
      <c r="Q147" t="str">
        <f t="shared" si="2"/>
        <v>Central African RepublicCF52</v>
      </c>
      <c r="R147" t="str">
        <f>VLOOKUP(Tableau3567691011[[#This Row],[coca]],Table1[ID],1,FALSE)</f>
        <v>Central African RepublicCF52</v>
      </c>
      <c r="S147">
        <f>VLOOKUP(Tableau3567691011[[#This Row],[coca]],Table1[[#All],[ID]:[b]],2,FALSE)</f>
        <v>22.92245848</v>
      </c>
      <c r="T147" s="9">
        <f>VLOOKUP(Tableau3567691011[[#This Row],[coca]],Table1[[ID]:[b]],3,FALSE)</f>
        <v>7.4687639112599999</v>
      </c>
      <c r="U147" s="9"/>
      <c r="V14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7" s="9"/>
    </row>
    <row r="148" spans="1:23">
      <c r="A148" t="s">
        <v>126</v>
      </c>
      <c r="B148" t="s">
        <v>134</v>
      </c>
      <c r="C148" t="s">
        <v>135</v>
      </c>
      <c r="D148" t="s">
        <v>938</v>
      </c>
      <c r="E148" t="s">
        <v>938</v>
      </c>
      <c r="F148" t="s">
        <v>938</v>
      </c>
      <c r="J148" s="1"/>
      <c r="K148" s="1"/>
      <c r="M148" s="10" t="s">
        <v>949</v>
      </c>
      <c r="Q148" t="str">
        <f t="shared" si="2"/>
        <v>Central African RepublicCF63</v>
      </c>
      <c r="R148" t="str">
        <f>VLOOKUP(Tableau3567691011[[#This Row],[coca]],Table1[ID],1,FALSE)</f>
        <v>Central African RepublicCF63</v>
      </c>
      <c r="S148">
        <f>VLOOKUP(Tableau3567691011[[#This Row],[coca]],Table1[[#All],[ID]:[b]],2,FALSE)</f>
        <v>25.590006564999999</v>
      </c>
      <c r="T148" s="9">
        <f>VLOOKUP(Tableau3567691011[[#This Row],[coca]],Table1[[ID]:[b]],3,FALSE)</f>
        <v>6.3085050516500001</v>
      </c>
      <c r="U148" s="9"/>
      <c r="V14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8" s="9"/>
    </row>
    <row r="149" spans="1:23">
      <c r="A149" t="s">
        <v>126</v>
      </c>
      <c r="B149" t="s">
        <v>138</v>
      </c>
      <c r="C149" t="s">
        <v>139</v>
      </c>
      <c r="D149" t="s">
        <v>938</v>
      </c>
      <c r="E149" t="s">
        <v>938</v>
      </c>
      <c r="F149" t="s">
        <v>938</v>
      </c>
      <c r="J149" s="1"/>
      <c r="K149" s="1"/>
      <c r="M149" s="10" t="s">
        <v>949</v>
      </c>
      <c r="Q149" t="str">
        <f t="shared" si="2"/>
        <v>Central African RepublicCF41</v>
      </c>
      <c r="R149" t="str">
        <f>VLOOKUP(Tableau3567691011[[#This Row],[coca]],Table1[ID],1,FALSE)</f>
        <v>Central African RepublicCF41</v>
      </c>
      <c r="S149">
        <f>VLOOKUP(Tableau3567691011[[#This Row],[coca]],Table1[[#All],[ID]:[b]],2,FALSE)</f>
        <v>19.298054885599999</v>
      </c>
      <c r="T149" s="9">
        <f>VLOOKUP(Tableau3567691011[[#This Row],[coca]],Table1[[ID]:[b]],3,FALSE)</f>
        <v>5.7975892338600001</v>
      </c>
      <c r="U149" s="9"/>
      <c r="V14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49" s="9"/>
    </row>
    <row r="150" spans="1:23">
      <c r="A150" t="s">
        <v>126</v>
      </c>
      <c r="B150" t="s">
        <v>781</v>
      </c>
      <c r="C150" t="s">
        <v>143</v>
      </c>
      <c r="D150" t="s">
        <v>938</v>
      </c>
      <c r="E150" t="s">
        <v>938</v>
      </c>
      <c r="F150" t="s">
        <v>938</v>
      </c>
      <c r="J150" s="1"/>
      <c r="K150" s="1"/>
      <c r="M150" s="10" t="s">
        <v>949</v>
      </c>
      <c r="Q150" t="str">
        <f t="shared" si="2"/>
        <v>Central African RepublicCF21</v>
      </c>
      <c r="R150" t="str">
        <f>VLOOKUP(Tableau3567691011[[#This Row],[coca]],Table1[ID],1,FALSE)</f>
        <v>Central African RepublicCF21</v>
      </c>
      <c r="S150">
        <f>VLOOKUP(Tableau3567691011[[#This Row],[coca]],Table1[[#All],[ID]:[b]],2,FALSE)</f>
        <v>15.916548922800001</v>
      </c>
      <c r="T150" s="9">
        <f>VLOOKUP(Tableau3567691011[[#This Row],[coca]],Table1[[ID]:[b]],3,FALSE)</f>
        <v>4.5683364205099997</v>
      </c>
      <c r="U150" s="9"/>
      <c r="V15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0" s="9"/>
    </row>
    <row r="151" spans="1:23">
      <c r="A151" t="s">
        <v>126</v>
      </c>
      <c r="B151" t="s">
        <v>144</v>
      </c>
      <c r="C151" t="s">
        <v>145</v>
      </c>
      <c r="D151" t="s">
        <v>938</v>
      </c>
      <c r="E151" t="s">
        <v>938</v>
      </c>
      <c r="F151" t="s">
        <v>938</v>
      </c>
      <c r="J151" s="1"/>
      <c r="K151" s="1"/>
      <c r="M151" s="10" t="s">
        <v>949</v>
      </c>
      <c r="Q151" t="str">
        <f t="shared" si="2"/>
        <v>Central African RepublicCF62</v>
      </c>
      <c r="R151" t="str">
        <f>VLOOKUP(Tableau3567691011[[#This Row],[coca]],Table1[ID],1,FALSE)</f>
        <v>Central African RepublicCF62</v>
      </c>
      <c r="S151">
        <f>VLOOKUP(Tableau3567691011[[#This Row],[coca]],Table1[[#All],[ID]:[b]],2,FALSE)</f>
        <v>23.390710983400002</v>
      </c>
      <c r="T151" s="9">
        <f>VLOOKUP(Tableau3567691011[[#This Row],[coca]],Table1[[ID]:[b]],3,FALSE)</f>
        <v>5.5022206631700001</v>
      </c>
      <c r="U151" s="9"/>
      <c r="V15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1" s="9"/>
    </row>
    <row r="152" spans="1:23">
      <c r="A152" t="s">
        <v>126</v>
      </c>
      <c r="B152" t="s">
        <v>146</v>
      </c>
      <c r="C152" t="s">
        <v>147</v>
      </c>
      <c r="D152" t="s">
        <v>938</v>
      </c>
      <c r="E152" t="s">
        <v>938</v>
      </c>
      <c r="F152" t="s">
        <v>938</v>
      </c>
      <c r="J152" s="1"/>
      <c r="K152" s="1"/>
      <c r="M152" s="10" t="s">
        <v>949</v>
      </c>
      <c r="Q152" t="str">
        <f t="shared" si="2"/>
        <v>Central African RepublicCF42</v>
      </c>
      <c r="R152" t="str">
        <f>VLOOKUP(Tableau3567691011[[#This Row],[coca]],Table1[ID],1,FALSE)</f>
        <v>Central African RepublicCF42</v>
      </c>
      <c r="S152">
        <f>VLOOKUP(Tableau3567691011[[#This Row],[coca]],Table1[[#All],[ID]:[b]],2,FALSE)</f>
        <v>19.330655993000001</v>
      </c>
      <c r="T152" s="9">
        <f>VLOOKUP(Tableau3567691011[[#This Row],[coca]],Table1[[ID]:[b]],3,FALSE)</f>
        <v>7.1904858022299996</v>
      </c>
      <c r="U152" s="9"/>
      <c r="V15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2" s="9"/>
    </row>
    <row r="153" spans="1:23">
      <c r="A153" t="s">
        <v>126</v>
      </c>
      <c r="B153" t="s">
        <v>148</v>
      </c>
      <c r="C153" t="s">
        <v>149</v>
      </c>
      <c r="D153" t="s">
        <v>938</v>
      </c>
      <c r="E153" t="s">
        <v>938</v>
      </c>
      <c r="F153" t="s">
        <v>938</v>
      </c>
      <c r="J153" s="1"/>
      <c r="K153" s="1"/>
      <c r="M153" s="10" t="s">
        <v>949</v>
      </c>
      <c r="Q153" t="str">
        <f t="shared" si="2"/>
        <v>Central African RepublicCF22</v>
      </c>
      <c r="R153" t="str">
        <f>VLOOKUP(Tableau3567691011[[#This Row],[coca]],Table1[ID],1,FALSE)</f>
        <v>Central African RepublicCF22</v>
      </c>
      <c r="S153">
        <f>VLOOKUP(Tableau3567691011[[#This Row],[coca]],Table1[[#All],[ID]:[b]],2,FALSE)</f>
        <v>15.3797702537</v>
      </c>
      <c r="T153" s="9">
        <f>VLOOKUP(Tableau3567691011[[#This Row],[coca]],Table1[[ID]:[b]],3,FALSE)</f>
        <v>5.6984577447599998</v>
      </c>
      <c r="U153" s="9"/>
      <c r="V15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3" s="9"/>
    </row>
    <row r="154" spans="1:23">
      <c r="A154" t="s">
        <v>126</v>
      </c>
      <c r="B154" t="s">
        <v>150</v>
      </c>
      <c r="C154" t="s">
        <v>151</v>
      </c>
      <c r="D154" t="s">
        <v>938</v>
      </c>
      <c r="E154" t="s">
        <v>938</v>
      </c>
      <c r="F154" t="s">
        <v>938</v>
      </c>
      <c r="J154" s="1"/>
      <c r="K154" s="1"/>
      <c r="M154" s="10" t="s">
        <v>949</v>
      </c>
      <c r="Q154" t="str">
        <f t="shared" si="2"/>
        <v>Central African RepublicCF11</v>
      </c>
      <c r="R154" t="str">
        <f>VLOOKUP(Tableau3567691011[[#This Row],[coca]],Table1[ID],1,FALSE)</f>
        <v>Central African RepublicCF11</v>
      </c>
      <c r="S154">
        <f>VLOOKUP(Tableau3567691011[[#This Row],[coca]],Table1[[#All],[ID]:[b]],2,FALSE)</f>
        <v>17.995764323</v>
      </c>
      <c r="T154" s="9">
        <f>VLOOKUP(Tableau3567691011[[#This Row],[coca]],Table1[[ID]:[b]],3,FALSE)</f>
        <v>5.1163161949399996</v>
      </c>
      <c r="U154" s="9"/>
      <c r="V15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4" s="9"/>
    </row>
    <row r="155" spans="1:23">
      <c r="A155" t="s">
        <v>126</v>
      </c>
      <c r="B155" t="s">
        <v>152</v>
      </c>
      <c r="C155" t="s">
        <v>153</v>
      </c>
      <c r="D155" t="s">
        <v>938</v>
      </c>
      <c r="E155" t="s">
        <v>938</v>
      </c>
      <c r="F155" t="s">
        <v>938</v>
      </c>
      <c r="J155" s="1"/>
      <c r="K155" s="1"/>
      <c r="M155" s="10" t="s">
        <v>949</v>
      </c>
      <c r="Q155" t="str">
        <f t="shared" si="2"/>
        <v>Central African RepublicCF43</v>
      </c>
      <c r="R155" t="str">
        <f>VLOOKUP(Tableau3567691011[[#This Row],[coca]],Table1[ID],1,FALSE)</f>
        <v>Central African RepublicCF43</v>
      </c>
      <c r="S155">
        <f>VLOOKUP(Tableau3567691011[[#This Row],[coca]],Table1[[#All],[ID]:[b]],2,FALSE)</f>
        <v>20.749173796800001</v>
      </c>
      <c r="T155" s="9">
        <f>VLOOKUP(Tableau3567691011[[#This Row],[coca]],Table1[[ID]:[b]],3,FALSE)</f>
        <v>6.1273010691099996</v>
      </c>
      <c r="U155" s="9"/>
      <c r="V15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5" s="9"/>
    </row>
    <row r="156" spans="1:23">
      <c r="A156" t="s">
        <v>126</v>
      </c>
      <c r="B156" t="s">
        <v>154</v>
      </c>
      <c r="C156" t="s">
        <v>155</v>
      </c>
      <c r="D156" t="s">
        <v>938</v>
      </c>
      <c r="E156" t="s">
        <v>938</v>
      </c>
      <c r="F156" t="s">
        <v>938</v>
      </c>
      <c r="J156" s="1"/>
      <c r="K156" s="1"/>
      <c r="M156" s="10" t="s">
        <v>949</v>
      </c>
      <c r="Q156" t="str">
        <f t="shared" si="2"/>
        <v>Central African RepublicCF32</v>
      </c>
      <c r="R156" t="str">
        <f>VLOOKUP(Tableau3567691011[[#This Row],[coca]],Table1[ID],1,FALSE)</f>
        <v>Central African RepublicCF32</v>
      </c>
      <c r="S156">
        <f>VLOOKUP(Tableau3567691011[[#This Row],[coca]],Table1[[#All],[ID]:[b]],2,FALSE)</f>
        <v>17.891223238199998</v>
      </c>
      <c r="T156" s="9">
        <f>VLOOKUP(Tableau3567691011[[#This Row],[coca]],Table1[[ID]:[b]],3,FALSE)</f>
        <v>6.9140162197199997</v>
      </c>
      <c r="U156" s="9"/>
      <c r="V15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6" s="9"/>
    </row>
    <row r="157" spans="1:23">
      <c r="A157" t="s">
        <v>126</v>
      </c>
      <c r="B157" t="s">
        <v>156</v>
      </c>
      <c r="C157" t="s">
        <v>157</v>
      </c>
      <c r="D157" t="s">
        <v>938</v>
      </c>
      <c r="E157" t="s">
        <v>938</v>
      </c>
      <c r="F157" t="s">
        <v>938</v>
      </c>
      <c r="J157" s="1"/>
      <c r="K157" s="1"/>
      <c r="M157" s="10" t="s">
        <v>949</v>
      </c>
      <c r="Q157" t="str">
        <f t="shared" si="2"/>
        <v>Central African RepublicCF31</v>
      </c>
      <c r="R157" t="str">
        <f>VLOOKUP(Tableau3567691011[[#This Row],[coca]],Table1[ID],1,FALSE)</f>
        <v>Central African RepublicCF31</v>
      </c>
      <c r="S157">
        <f>VLOOKUP(Tableau3567691011[[#This Row],[coca]],Table1[[#All],[ID]:[b]],2,FALSE)</f>
        <v>16.140384220600001</v>
      </c>
      <c r="T157" s="9">
        <f>VLOOKUP(Tableau3567691011[[#This Row],[coca]],Table1[[ID]:[b]],3,FALSE)</f>
        <v>6.7281622515799997</v>
      </c>
      <c r="U157" s="9"/>
      <c r="V15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7" s="9"/>
    </row>
    <row r="158" spans="1:23">
      <c r="A158" t="s">
        <v>126</v>
      </c>
      <c r="B158" t="s">
        <v>158</v>
      </c>
      <c r="C158" t="s">
        <v>159</v>
      </c>
      <c r="D158" t="s">
        <v>938</v>
      </c>
      <c r="E158" t="s">
        <v>938</v>
      </c>
      <c r="F158" t="s">
        <v>938</v>
      </c>
      <c r="J158" s="1"/>
      <c r="K158" s="1"/>
      <c r="M158" s="10" t="s">
        <v>949</v>
      </c>
      <c r="Q158" t="str">
        <f t="shared" si="2"/>
        <v>Central African RepublicCF23</v>
      </c>
      <c r="R158" t="str">
        <f>VLOOKUP(Tableau3567691011[[#This Row],[coca]],Table1[ID],1,FALSE)</f>
        <v>Central African RepublicCF23</v>
      </c>
      <c r="S158">
        <f>VLOOKUP(Tableau3567691011[[#This Row],[coca]],Table1[[#All],[ID]:[b]],2,FALSE)</f>
        <v>16.293399178000001</v>
      </c>
      <c r="T158" s="9">
        <f>VLOOKUP(Tableau3567691011[[#This Row],[coca]],Table1[[ID]:[b]],3,FALSE)</f>
        <v>3.4612648195100002</v>
      </c>
      <c r="U158" s="9"/>
      <c r="V15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8" s="9"/>
    </row>
    <row r="159" spans="1:23">
      <c r="A159" t="s">
        <v>126</v>
      </c>
      <c r="B159" t="s">
        <v>160</v>
      </c>
      <c r="C159" t="s">
        <v>161</v>
      </c>
      <c r="D159" t="s">
        <v>938</v>
      </c>
      <c r="E159" t="s">
        <v>938</v>
      </c>
      <c r="F159" t="s">
        <v>938</v>
      </c>
      <c r="J159" s="1"/>
      <c r="K159" s="1"/>
      <c r="M159" s="10" t="s">
        <v>949</v>
      </c>
      <c r="Q159" t="str">
        <f t="shared" si="2"/>
        <v>Central African RepublicCF53</v>
      </c>
      <c r="R159" t="str">
        <f>VLOOKUP(Tableau3567691011[[#This Row],[coca]],Table1[ID],1,FALSE)</f>
        <v>Central African RepublicCF53</v>
      </c>
      <c r="S159">
        <f>VLOOKUP(Tableau3567691011[[#This Row],[coca]],Table1[[#All],[ID]:[b]],2,FALSE)</f>
        <v>22.513138271399999</v>
      </c>
      <c r="T159" s="9">
        <f>VLOOKUP(Tableau3567691011[[#This Row],[coca]],Table1[[ID]:[b]],3,FALSE)</f>
        <v>9.8230642242500004</v>
      </c>
      <c r="U159" s="9"/>
      <c r="V15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59" s="9"/>
    </row>
    <row r="160" spans="1:23">
      <c r="A160" t="s">
        <v>162</v>
      </c>
      <c r="B160" t="s">
        <v>198</v>
      </c>
      <c r="C160" t="s">
        <v>199</v>
      </c>
      <c r="D160">
        <v>8</v>
      </c>
      <c r="E160">
        <v>2</v>
      </c>
      <c r="F160">
        <v>5</v>
      </c>
      <c r="J160" s="1"/>
      <c r="K160" s="1"/>
      <c r="M160" s="12" t="s">
        <v>949</v>
      </c>
      <c r="O160" s="5">
        <v>2115633897080</v>
      </c>
      <c r="P160" s="5">
        <v>1354140651770</v>
      </c>
      <c r="Q160" t="str">
        <f t="shared" si="2"/>
        <v>ChadTD14</v>
      </c>
      <c r="R160" t="str">
        <f>VLOOKUP(Tableau3567691011[[#This Row],[coca]],Table1[ID],1,FALSE)</f>
        <v>ChadTD14</v>
      </c>
      <c r="S160">
        <f>VLOOKUP(Tableau3567691011[[#This Row],[coca]],Table1[[#All],[ID]:[b]],2,FALSE)</f>
        <v>21.1563389708</v>
      </c>
      <c r="T160" s="9">
        <f>VLOOKUP(Tableau3567691011[[#This Row],[coca]],Table1[[ID]:[b]],3,FALSE)</f>
        <v>13.5414065177</v>
      </c>
      <c r="U160" s="9" t="s">
        <v>775</v>
      </c>
      <c r="V16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0" s="9">
        <v>1</v>
      </c>
    </row>
    <row r="161" spans="1:23">
      <c r="A161" t="s">
        <v>162</v>
      </c>
      <c r="B161" t="s">
        <v>196</v>
      </c>
      <c r="C161" t="s">
        <v>197</v>
      </c>
      <c r="D161">
        <v>764</v>
      </c>
      <c r="E161">
        <v>59</v>
      </c>
      <c r="F161">
        <v>702</v>
      </c>
      <c r="J161" s="1"/>
      <c r="K161" s="1"/>
      <c r="M161" s="12" t="s">
        <v>949</v>
      </c>
      <c r="O161" s="5">
        <v>1505158992050</v>
      </c>
      <c r="P161" s="5">
        <v>1212026562140</v>
      </c>
      <c r="Q161" t="str">
        <f t="shared" si="2"/>
        <v>ChadTD18</v>
      </c>
      <c r="R161" t="str">
        <f>VLOOKUP(Tableau3567691011[[#This Row],[coca]],Table1[ID],1,FALSE)</f>
        <v>ChadTD18</v>
      </c>
      <c r="S161">
        <f>VLOOKUP(Tableau3567691011[[#This Row],[coca]],Table1[[#All],[ID]:[b]],2,FALSE)</f>
        <v>15.0515899205</v>
      </c>
      <c r="T161" s="9">
        <f>VLOOKUP(Tableau3567691011[[#This Row],[coca]],Table1[[ID]:[b]],3,FALSE)</f>
        <v>12.1202656214</v>
      </c>
      <c r="U161" s="9" t="s">
        <v>774</v>
      </c>
      <c r="V16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161" s="9">
        <v>3</v>
      </c>
    </row>
    <row r="162" spans="1:23">
      <c r="A162" t="s">
        <v>162</v>
      </c>
      <c r="B162" t="s">
        <v>164</v>
      </c>
      <c r="C162" t="s">
        <v>165</v>
      </c>
      <c r="D162">
        <v>0</v>
      </c>
      <c r="E162">
        <v>0</v>
      </c>
      <c r="F162">
        <v>0</v>
      </c>
      <c r="J162" s="1"/>
      <c r="K162" s="1"/>
      <c r="M162" s="12" t="s">
        <v>949</v>
      </c>
      <c r="Q162" t="str">
        <f t="shared" si="2"/>
        <v>ChadTD19</v>
      </c>
      <c r="R162" t="str">
        <f>VLOOKUP(Tableau3567691011[[#This Row],[coca]],Table1[ID],1,FALSE)</f>
        <v>ChadTD19</v>
      </c>
      <c r="S162">
        <f>VLOOKUP(Tableau3567691011[[#This Row],[coca]],Table1[[#All],[ID]:[b]],2,FALSE)</f>
        <v>16.884998405400001</v>
      </c>
      <c r="T162" s="9">
        <f>VLOOKUP(Tableau3567691011[[#This Row],[coca]],Table1[[ID]:[b]],3,FALSE)</f>
        <v>14.4212306232</v>
      </c>
      <c r="U162" s="9"/>
      <c r="V16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2" s="9"/>
    </row>
    <row r="163" spans="1:23">
      <c r="A163" t="s">
        <v>162</v>
      </c>
      <c r="B163" t="s">
        <v>166</v>
      </c>
      <c r="C163" t="s">
        <v>167</v>
      </c>
      <c r="D163">
        <v>6</v>
      </c>
      <c r="E163">
        <v>0</v>
      </c>
      <c r="F163">
        <v>6</v>
      </c>
      <c r="J163" s="1"/>
      <c r="K163" s="1"/>
      <c r="M163" s="12" t="s">
        <v>949</v>
      </c>
      <c r="Q163" t="str">
        <f t="shared" si="2"/>
        <v>ChadTD01</v>
      </c>
      <c r="R163" t="str">
        <f>VLOOKUP(Tableau3567691011[[#This Row],[coca]],Table1[ID],1,FALSE)</f>
        <v>ChadTD01</v>
      </c>
      <c r="S163">
        <f>VLOOKUP(Tableau3567691011[[#This Row],[coca]],Table1[[#All],[ID]:[b]],2,FALSE)</f>
        <v>18.7952795524</v>
      </c>
      <c r="T163" s="9">
        <f>VLOOKUP(Tableau3567691011[[#This Row],[coca]],Table1[[ID]:[b]],3,FALSE)</f>
        <v>13.9817111908</v>
      </c>
      <c r="U163" s="9"/>
      <c r="V16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3" s="9"/>
    </row>
    <row r="164" spans="1:23">
      <c r="A164" t="s">
        <v>162</v>
      </c>
      <c r="B164" t="s">
        <v>168</v>
      </c>
      <c r="C164" t="s">
        <v>169</v>
      </c>
      <c r="D164">
        <v>0</v>
      </c>
      <c r="E164">
        <v>0</v>
      </c>
      <c r="F164">
        <v>0</v>
      </c>
      <c r="J164" s="1"/>
      <c r="K164" s="1"/>
      <c r="M164" s="12" t="s">
        <v>949</v>
      </c>
      <c r="Q164" t="str">
        <f t="shared" si="2"/>
        <v>ChadTD02</v>
      </c>
      <c r="R164" t="str">
        <f>VLOOKUP(Tableau3567691011[[#This Row],[coca]],Table1[ID],1,FALSE)</f>
        <v>ChadTD02</v>
      </c>
      <c r="S164">
        <f>VLOOKUP(Tableau3567691011[[#This Row],[coca]],Table1[[#All],[ID]:[b]],2,FALSE)</f>
        <v>18.221231778</v>
      </c>
      <c r="T164" s="9">
        <f>VLOOKUP(Tableau3567691011[[#This Row],[coca]],Table1[[ID]:[b]],3,FALSE)</f>
        <v>17.180937942500002</v>
      </c>
      <c r="U164" s="9"/>
      <c r="V16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4" s="9"/>
    </row>
    <row r="165" spans="1:23">
      <c r="A165" t="s">
        <v>162</v>
      </c>
      <c r="B165" t="s">
        <v>170</v>
      </c>
      <c r="C165" t="s">
        <v>171</v>
      </c>
      <c r="D165">
        <v>1</v>
      </c>
      <c r="E165">
        <v>0</v>
      </c>
      <c r="F165">
        <v>1</v>
      </c>
      <c r="J165" s="1"/>
      <c r="K165" s="1"/>
      <c r="M165" s="12" t="s">
        <v>949</v>
      </c>
      <c r="Q165" t="str">
        <f t="shared" si="2"/>
        <v>ChadTD03</v>
      </c>
      <c r="R165" t="str">
        <f>VLOOKUP(Tableau3567691011[[#This Row],[coca]],Table1[ID],1,FALSE)</f>
        <v>ChadTD03</v>
      </c>
      <c r="S165">
        <f>VLOOKUP(Tableau3567691011[[#This Row],[coca]],Table1[[#All],[ID]:[b]],2,FALSE)</f>
        <v>16.357020966899999</v>
      </c>
      <c r="T165" s="9">
        <f>VLOOKUP(Tableau3567691011[[#This Row],[coca]],Table1[[ID]:[b]],3,FALSE)</f>
        <v>11.202963735399999</v>
      </c>
      <c r="U165" s="9"/>
      <c r="V16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5" s="9"/>
    </row>
    <row r="166" spans="1:23">
      <c r="A166" t="s">
        <v>162</v>
      </c>
      <c r="B166" t="s">
        <v>174</v>
      </c>
      <c r="C166" t="s">
        <v>175</v>
      </c>
      <c r="D166">
        <v>0</v>
      </c>
      <c r="E166">
        <v>0</v>
      </c>
      <c r="F166">
        <v>0</v>
      </c>
      <c r="J166" s="1"/>
      <c r="K166" s="1"/>
      <c r="M166" s="12" t="s">
        <v>949</v>
      </c>
      <c r="Q166" t="str">
        <f t="shared" si="2"/>
        <v>ChadTD23</v>
      </c>
      <c r="R166" t="str">
        <f>VLOOKUP(Tableau3567691011[[#This Row],[coca]],Table1[ID],1,FALSE)</f>
        <v>ChadTD23</v>
      </c>
      <c r="S166">
        <f>VLOOKUP(Tableau3567691011[[#This Row],[coca]],Table1[[#All],[ID]:[b]],2,FALSE)</f>
        <v>21.1363127915</v>
      </c>
      <c r="T166" s="9">
        <f>VLOOKUP(Tableau3567691011[[#This Row],[coca]],Table1[[ID]:[b]],3,FALSE)</f>
        <v>18.412098485400001</v>
      </c>
      <c r="U166" s="9"/>
      <c r="V16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6" s="9"/>
    </row>
    <row r="167" spans="1:23">
      <c r="A167" t="s">
        <v>162</v>
      </c>
      <c r="B167" t="s">
        <v>172</v>
      </c>
      <c r="C167" t="s">
        <v>173</v>
      </c>
      <c r="D167">
        <v>1</v>
      </c>
      <c r="E167">
        <v>0</v>
      </c>
      <c r="F167">
        <v>1</v>
      </c>
      <c r="J167" s="1"/>
      <c r="K167" s="1"/>
      <c r="M167" s="12" t="s">
        <v>949</v>
      </c>
      <c r="Q167" t="str">
        <f t="shared" si="2"/>
        <v>ChadTD20</v>
      </c>
      <c r="R167" t="str">
        <f>VLOOKUP(Tableau3567691011[[#This Row],[coca]],Table1[ID],1,FALSE)</f>
        <v>ChadTD20</v>
      </c>
      <c r="S167">
        <f>VLOOKUP(Tableau3567691011[[#This Row],[coca]],Table1[[#All],[ID]:[b]],2,FALSE)</f>
        <v>23.124966411700001</v>
      </c>
      <c r="T167" s="9">
        <f>VLOOKUP(Tableau3567691011[[#This Row],[coca]],Table1[[ID]:[b]],3,FALSE)</f>
        <v>17.778513861299999</v>
      </c>
      <c r="U167" s="9"/>
      <c r="V16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7" s="9"/>
    </row>
    <row r="168" spans="1:23">
      <c r="A168" t="s">
        <v>162</v>
      </c>
      <c r="B168" t="s">
        <v>176</v>
      </c>
      <c r="C168" t="s">
        <v>177</v>
      </c>
      <c r="D168">
        <v>19</v>
      </c>
      <c r="E168">
        <v>0</v>
      </c>
      <c r="F168">
        <v>19</v>
      </c>
      <c r="J168" s="1"/>
      <c r="K168" s="1"/>
      <c r="M168" s="12" t="s">
        <v>949</v>
      </c>
      <c r="Q168" t="str">
        <f t="shared" si="2"/>
        <v>ChadTD04</v>
      </c>
      <c r="R168" t="str">
        <f>VLOOKUP(Tableau3567691011[[#This Row],[coca]],Table1[ID],1,FALSE)</f>
        <v>ChadTD04</v>
      </c>
      <c r="S168">
        <f>VLOOKUP(Tableau3567691011[[#This Row],[coca]],Table1[[#All],[ID]:[b]],2,FALSE)</f>
        <v>18.632111051199999</v>
      </c>
      <c r="T168" s="9">
        <f>VLOOKUP(Tableau3567691011[[#This Row],[coca]],Table1[[ID]:[b]],3,FALSE)</f>
        <v>11.489501862699999</v>
      </c>
      <c r="U168" s="9"/>
      <c r="V16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68" s="9"/>
    </row>
    <row r="169" spans="1:23">
      <c r="A169" t="s">
        <v>162</v>
      </c>
      <c r="B169" t="s">
        <v>178</v>
      </c>
      <c r="C169" t="s">
        <v>179</v>
      </c>
      <c r="D169">
        <v>0</v>
      </c>
      <c r="E169">
        <v>0</v>
      </c>
      <c r="F169">
        <v>0</v>
      </c>
      <c r="J169" s="1"/>
      <c r="K169" s="1"/>
      <c r="M169" s="12" t="s">
        <v>949</v>
      </c>
      <c r="Q169" t="str">
        <f t="shared" si="2"/>
        <v>ChadTD05</v>
      </c>
      <c r="R169" t="str">
        <f>VLOOKUP(Tableau3567691011[[#This Row],[coca]],Table1[ID],1,FALSE)</f>
        <v>ChadTD05</v>
      </c>
      <c r="S169">
        <f>VLOOKUP(Tableau3567691011[[#This Row],[coca]],Table1[[#All],[ID]:[b]],2,FALSE)</f>
        <v>16.245091708299999</v>
      </c>
      <c r="T169" s="9">
        <f>VLOOKUP(Tableau3567691011[[#This Row],[coca]],Table1[[ID]:[b]],3,FALSE)</f>
        <v>12.513936427799999</v>
      </c>
      <c r="U169" s="9"/>
      <c r="V16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69" s="9"/>
    </row>
    <row r="170" spans="1:23">
      <c r="A170" t="s">
        <v>162</v>
      </c>
      <c r="B170" t="s">
        <v>180</v>
      </c>
      <c r="C170" t="s">
        <v>181</v>
      </c>
      <c r="D170">
        <v>18</v>
      </c>
      <c r="E170">
        <v>0</v>
      </c>
      <c r="F170">
        <v>18</v>
      </c>
      <c r="J170" s="1"/>
      <c r="K170" s="1"/>
      <c r="M170" s="12" t="s">
        <v>949</v>
      </c>
      <c r="Q170" t="str">
        <f t="shared" si="2"/>
        <v>ChadTD06</v>
      </c>
      <c r="R170" t="str">
        <f>VLOOKUP(Tableau3567691011[[#This Row],[coca]],Table1[ID],1,FALSE)</f>
        <v>ChadTD06</v>
      </c>
      <c r="S170">
        <f>VLOOKUP(Tableau3567691011[[#This Row],[coca]],Table1[[#All],[ID]:[b]],2,FALSE)</f>
        <v>15.3647396155</v>
      </c>
      <c r="T170" s="9">
        <f>VLOOKUP(Tableau3567691011[[#This Row],[coca]],Table1[[ID]:[b]],3,FALSE)</f>
        <v>15.1737786227</v>
      </c>
      <c r="U170" s="9"/>
      <c r="V17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70" s="9"/>
    </row>
    <row r="171" spans="1:23">
      <c r="A171" t="s">
        <v>162</v>
      </c>
      <c r="B171" t="s">
        <v>182</v>
      </c>
      <c r="C171" t="s">
        <v>183</v>
      </c>
      <c r="D171">
        <v>5</v>
      </c>
      <c r="E171">
        <v>1</v>
      </c>
      <c r="F171">
        <v>4</v>
      </c>
      <c r="J171" s="1"/>
      <c r="K171" s="1"/>
      <c r="M171" s="12" t="s">
        <v>949</v>
      </c>
      <c r="Q171" t="str">
        <f t="shared" si="2"/>
        <v>ChadTD07</v>
      </c>
      <c r="R171" t="str">
        <f>VLOOKUP(Tableau3567691011[[#This Row],[coca]],Table1[ID],1,FALSE)</f>
        <v>ChadTD07</v>
      </c>
      <c r="S171">
        <f>VLOOKUP(Tableau3567691011[[#This Row],[coca]],Table1[[#All],[ID]:[b]],2,FALSE)</f>
        <v>14.450580651899999</v>
      </c>
      <c r="T171" s="9">
        <f>VLOOKUP(Tableau3567691011[[#This Row],[coca]],Table1[[ID]:[b]],3,FALSE)</f>
        <v>13.6181145362</v>
      </c>
      <c r="U171" s="9"/>
      <c r="V17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71" s="9"/>
    </row>
    <row r="172" spans="1:23">
      <c r="A172" t="s">
        <v>162</v>
      </c>
      <c r="B172" t="s">
        <v>184</v>
      </c>
      <c r="C172" t="s">
        <v>185</v>
      </c>
      <c r="D172">
        <v>13</v>
      </c>
      <c r="E172">
        <v>4</v>
      </c>
      <c r="F172">
        <v>9</v>
      </c>
      <c r="J172" s="1"/>
      <c r="K172" s="1"/>
      <c r="M172" s="12" t="s">
        <v>949</v>
      </c>
      <c r="Q172" t="str">
        <f t="shared" si="2"/>
        <v>ChadTD08</v>
      </c>
      <c r="R172" t="str">
        <f>VLOOKUP(Tableau3567691011[[#This Row],[coca]],Table1[ID],1,FALSE)</f>
        <v>ChadTD08</v>
      </c>
      <c r="S172">
        <f>VLOOKUP(Tableau3567691011[[#This Row],[coca]],Table1[[#All],[ID]:[b]],2,FALSE)</f>
        <v>15.863524701399999</v>
      </c>
      <c r="T172" s="9">
        <f>VLOOKUP(Tableau3567691011[[#This Row],[coca]],Table1[[ID]:[b]],3,FALSE)</f>
        <v>8.7647235373800001</v>
      </c>
      <c r="U172" s="9"/>
      <c r="V17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72" s="9"/>
    </row>
    <row r="173" spans="1:23">
      <c r="A173" t="s">
        <v>162</v>
      </c>
      <c r="B173" t="s">
        <v>186</v>
      </c>
      <c r="C173" t="s">
        <v>187</v>
      </c>
      <c r="D173">
        <v>15</v>
      </c>
      <c r="E173">
        <v>0</v>
      </c>
      <c r="F173">
        <v>8</v>
      </c>
      <c r="J173" s="1"/>
      <c r="K173" s="1"/>
      <c r="M173" s="12" t="s">
        <v>949</v>
      </c>
      <c r="Q173" t="str">
        <f t="shared" si="2"/>
        <v>ChadTD09</v>
      </c>
      <c r="R173" t="str">
        <f>VLOOKUP(Tableau3567691011[[#This Row],[coca]],Table1[ID],1,FALSE)</f>
        <v>ChadTD09</v>
      </c>
      <c r="S173">
        <f>VLOOKUP(Tableau3567691011[[#This Row],[coca]],Table1[[#All],[ID]:[b]],2,FALSE)</f>
        <v>16.4103192209</v>
      </c>
      <c r="T173" s="9">
        <f>VLOOKUP(Tableau3567691011[[#This Row],[coca]],Table1[[ID]:[b]],3,FALSE)</f>
        <v>8.2037688945700005</v>
      </c>
      <c r="U173" s="9"/>
      <c r="V17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73" s="9"/>
    </row>
    <row r="174" spans="1:23">
      <c r="A174" t="s">
        <v>162</v>
      </c>
      <c r="B174" t="s">
        <v>188</v>
      </c>
      <c r="C174" t="s">
        <v>189</v>
      </c>
      <c r="D174">
        <v>1</v>
      </c>
      <c r="E174">
        <v>0</v>
      </c>
      <c r="F174">
        <v>0</v>
      </c>
      <c r="J174" s="1"/>
      <c r="K174" s="1"/>
      <c r="M174" s="12" t="s">
        <v>949</v>
      </c>
      <c r="Q174" t="str">
        <f t="shared" si="2"/>
        <v>ChadTD10</v>
      </c>
      <c r="R174" t="str">
        <f>VLOOKUP(Tableau3567691011[[#This Row],[coca]],Table1[ID],1,FALSE)</f>
        <v>ChadTD10</v>
      </c>
      <c r="S174">
        <f>VLOOKUP(Tableau3567691011[[#This Row],[coca]],Table1[[#All],[ID]:[b]],2,FALSE)</f>
        <v>17.6073411697</v>
      </c>
      <c r="T174" s="9">
        <f>VLOOKUP(Tableau3567691011[[#This Row],[coca]],Table1[[ID]:[b]],3,FALSE)</f>
        <v>8.6892735402600003</v>
      </c>
      <c r="U174" s="9"/>
      <c r="V17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74" s="9"/>
    </row>
    <row r="175" spans="1:23">
      <c r="A175" t="s">
        <v>162</v>
      </c>
      <c r="B175" t="s">
        <v>192</v>
      </c>
      <c r="C175" t="s">
        <v>193</v>
      </c>
      <c r="D175">
        <v>3</v>
      </c>
      <c r="E175">
        <v>2</v>
      </c>
      <c r="F175">
        <v>1</v>
      </c>
      <c r="J175" s="1"/>
      <c r="K175" s="1"/>
      <c r="M175" s="12" t="s">
        <v>949</v>
      </c>
      <c r="Q175" t="str">
        <f t="shared" si="2"/>
        <v>ChadTD11</v>
      </c>
      <c r="R175" t="str">
        <f>VLOOKUP(Tableau3567691011[[#This Row],[coca]],Table1[ID],1,FALSE)</f>
        <v>ChadTD11</v>
      </c>
      <c r="S175">
        <f>VLOOKUP(Tableau3567691011[[#This Row],[coca]],Table1[[#All],[ID]:[b]],2,FALSE)</f>
        <v>15.545353109200001</v>
      </c>
      <c r="T175" s="9">
        <f>VLOOKUP(Tableau3567691011[[#This Row],[coca]],Table1[[ID]:[b]],3,FALSE)</f>
        <v>10.197064935</v>
      </c>
      <c r="U175" s="9"/>
      <c r="V17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75" s="9"/>
    </row>
    <row r="176" spans="1:23">
      <c r="A176" t="s">
        <v>162</v>
      </c>
      <c r="B176" t="s">
        <v>190</v>
      </c>
      <c r="C176" t="s">
        <v>191</v>
      </c>
      <c r="D176">
        <v>0</v>
      </c>
      <c r="E176">
        <v>0</v>
      </c>
      <c r="F176">
        <v>0</v>
      </c>
      <c r="J176" s="1"/>
      <c r="K176" s="1"/>
      <c r="M176" s="12" t="s">
        <v>949</v>
      </c>
      <c r="Q176" t="str">
        <f t="shared" si="2"/>
        <v>ChadTD12</v>
      </c>
      <c r="R176" t="str">
        <f>VLOOKUP(Tableau3567691011[[#This Row],[coca]],Table1[ID],1,FALSE)</f>
        <v>ChadTD12</v>
      </c>
      <c r="S176">
        <f>VLOOKUP(Tableau3567691011[[#This Row],[coca]],Table1[[#All],[ID]:[b]],2,FALSE)</f>
        <v>14.7504149935</v>
      </c>
      <c r="T176" s="9">
        <f>VLOOKUP(Tableau3567691011[[#This Row],[coca]],Table1[[ID]:[b]],3,FALSE)</f>
        <v>9.3396239550499995</v>
      </c>
      <c r="U176" s="9"/>
      <c r="V17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76" s="9"/>
    </row>
    <row r="177" spans="1:23">
      <c r="A177" t="s">
        <v>162</v>
      </c>
      <c r="B177" t="s">
        <v>194</v>
      </c>
      <c r="C177" t="s">
        <v>195</v>
      </c>
      <c r="D177">
        <v>11</v>
      </c>
      <c r="E177">
        <v>4</v>
      </c>
      <c r="F177">
        <v>7</v>
      </c>
      <c r="J177" s="1"/>
      <c r="K177" s="1"/>
      <c r="M177" s="12" t="s">
        <v>949</v>
      </c>
      <c r="Q177" t="str">
        <f t="shared" si="2"/>
        <v>ChadTD13</v>
      </c>
      <c r="R177" t="str">
        <f>VLOOKUP(Tableau3567691011[[#This Row],[coca]],Table1[ID],1,FALSE)</f>
        <v>ChadTD13</v>
      </c>
      <c r="S177">
        <f>VLOOKUP(Tableau3567691011[[#This Row],[coca]],Table1[[#All],[ID]:[b]],2,FALSE)</f>
        <v>18.675424813799999</v>
      </c>
      <c r="T177" s="9">
        <f>VLOOKUP(Tableau3567691011[[#This Row],[coca]],Table1[[ID]:[b]],3,FALSE)</f>
        <v>9.4168802838399994</v>
      </c>
      <c r="U177" s="9"/>
      <c r="V17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77" s="9"/>
    </row>
    <row r="178" spans="1:23">
      <c r="A178" t="s">
        <v>162</v>
      </c>
      <c r="B178" t="s">
        <v>200</v>
      </c>
      <c r="C178" t="s">
        <v>201</v>
      </c>
      <c r="D178">
        <v>0</v>
      </c>
      <c r="E178">
        <v>0</v>
      </c>
      <c r="F178">
        <v>0</v>
      </c>
      <c r="J178" s="1"/>
      <c r="K178" s="1"/>
      <c r="M178" s="12" t="s">
        <v>949</v>
      </c>
      <c r="Q178" t="str">
        <f t="shared" si="2"/>
        <v>ChadTD15</v>
      </c>
      <c r="R178" t="str">
        <f>VLOOKUP(Tableau3567691011[[#This Row],[coca]],Table1[ID],1,FALSE)</f>
        <v>ChadTD15</v>
      </c>
      <c r="S178">
        <f>VLOOKUP(Tableau3567691011[[#This Row],[coca]],Table1[[#All],[ID]:[b]],2,FALSE)</f>
        <v>20.583061851499998</v>
      </c>
      <c r="T178" s="9">
        <f>VLOOKUP(Tableau3567691011[[#This Row],[coca]],Table1[[ID]:[b]],3,FALSE)</f>
        <v>10.8096275079</v>
      </c>
      <c r="U178" s="9"/>
      <c r="V17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78" s="9"/>
    </row>
    <row r="179" spans="1:23">
      <c r="A179" t="s">
        <v>162</v>
      </c>
      <c r="B179" t="s">
        <v>202</v>
      </c>
      <c r="C179" t="s">
        <v>203</v>
      </c>
      <c r="D179">
        <v>2</v>
      </c>
      <c r="E179">
        <v>0</v>
      </c>
      <c r="F179">
        <v>2</v>
      </c>
      <c r="J179" s="1"/>
      <c r="K179" s="1"/>
      <c r="M179" s="12" t="s">
        <v>949</v>
      </c>
      <c r="Q179" t="str">
        <f t="shared" si="2"/>
        <v>ChadTD21</v>
      </c>
      <c r="R179" t="str">
        <f>VLOOKUP(Tableau3567691011[[#This Row],[coca]],Table1[ID],1,FALSE)</f>
        <v>ChadTD21</v>
      </c>
      <c r="S179">
        <f>VLOOKUP(Tableau3567691011[[#This Row],[coca]],Table1[[#All],[ID]:[b]],2,FALSE)</f>
        <v>21.441934795200002</v>
      </c>
      <c r="T179" s="9">
        <f>VLOOKUP(Tableau3567691011[[#This Row],[coca]],Table1[[ID]:[b]],3,FALSE)</f>
        <v>12.140023668</v>
      </c>
      <c r="U179" s="9"/>
      <c r="V17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79" s="9"/>
    </row>
    <row r="180" spans="1:23">
      <c r="A180" t="s">
        <v>162</v>
      </c>
      <c r="B180" t="s">
        <v>204</v>
      </c>
      <c r="C180" t="s">
        <v>205</v>
      </c>
      <c r="D180">
        <v>0</v>
      </c>
      <c r="E180">
        <v>0</v>
      </c>
      <c r="F180">
        <v>0</v>
      </c>
      <c r="J180" s="1"/>
      <c r="K180" s="1"/>
      <c r="M180" s="12" t="s">
        <v>949</v>
      </c>
      <c r="Q180" t="str">
        <f t="shared" si="2"/>
        <v>ChadTD16</v>
      </c>
      <c r="R180" t="str">
        <f>VLOOKUP(Tableau3567691011[[#This Row],[coca]],Table1[ID],1,FALSE)</f>
        <v>ChadTD16</v>
      </c>
      <c r="S180">
        <f>VLOOKUP(Tableau3567691011[[#This Row],[coca]],Table1[[#All],[ID]:[b]],2,FALSE)</f>
        <v>16.480641712899999</v>
      </c>
      <c r="T180" s="9">
        <f>VLOOKUP(Tableau3567691011[[#This Row],[coca]],Table1[[ID]:[b]],3,FALSE)</f>
        <v>9.5390766138000007</v>
      </c>
      <c r="U180" s="9"/>
      <c r="V18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0" s="9"/>
    </row>
    <row r="181" spans="1:23">
      <c r="A181" t="s">
        <v>162</v>
      </c>
      <c r="B181" t="s">
        <v>206</v>
      </c>
      <c r="C181" t="s">
        <v>207</v>
      </c>
      <c r="D181">
        <v>0</v>
      </c>
      <c r="E181">
        <v>0</v>
      </c>
      <c r="F181">
        <v>0</v>
      </c>
      <c r="J181" s="1"/>
      <c r="K181" s="1"/>
      <c r="M181" s="12" t="s">
        <v>949</v>
      </c>
      <c r="Q181" t="str">
        <f t="shared" si="2"/>
        <v>ChadTD22</v>
      </c>
      <c r="R181" t="str">
        <f>VLOOKUP(Tableau3567691011[[#This Row],[coca]],Table1[ID],1,FALSE)</f>
        <v>ChadTD22</v>
      </c>
      <c r="S181">
        <f>VLOOKUP(Tableau3567691011[[#This Row],[coca]],Table1[[#All],[ID]:[b]],2,FALSE)</f>
        <v>17.523497714499999</v>
      </c>
      <c r="T181" s="9">
        <f>VLOOKUP(Tableau3567691011[[#This Row],[coca]],Table1[[ID]:[b]],3,FALSE)</f>
        <v>20.720864724599998</v>
      </c>
      <c r="U181" s="9"/>
      <c r="V18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1" s="9"/>
    </row>
    <row r="182" spans="1:23">
      <c r="A182" t="s">
        <v>162</v>
      </c>
      <c r="B182" t="s">
        <v>208</v>
      </c>
      <c r="C182" t="s">
        <v>209</v>
      </c>
      <c r="D182">
        <v>6</v>
      </c>
      <c r="E182">
        <v>1</v>
      </c>
      <c r="F182">
        <v>5</v>
      </c>
      <c r="J182" s="1"/>
      <c r="K182" s="1"/>
      <c r="M182" s="12" t="s">
        <v>949</v>
      </c>
      <c r="Q182" t="str">
        <f t="shared" si="2"/>
        <v>ChadTD17</v>
      </c>
      <c r="R182" t="str">
        <f>VLOOKUP(Tableau3567691011[[#This Row],[coca]],Table1[ID],1,FALSE)</f>
        <v>ChadTD17</v>
      </c>
      <c r="S182">
        <f>VLOOKUP(Tableau3567691011[[#This Row],[coca]],Table1[[#All],[ID]:[b]],2,FALSE)</f>
        <v>21.478447554100001</v>
      </c>
      <c r="T182" s="9">
        <f>VLOOKUP(Tableau3567691011[[#This Row],[coca]],Table1[[ID]:[b]],3,FALSE)</f>
        <v>14.9944867976</v>
      </c>
      <c r="U182" s="9"/>
      <c r="V18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2" s="9"/>
    </row>
    <row r="183" spans="1:23">
      <c r="A183" t="s">
        <v>782</v>
      </c>
      <c r="B183" t="s">
        <v>268</v>
      </c>
      <c r="C183" t="s">
        <v>269</v>
      </c>
      <c r="D183">
        <v>85</v>
      </c>
      <c r="J183" s="1"/>
      <c r="K183" s="1"/>
      <c r="M183" s="10" t="s">
        <v>949</v>
      </c>
      <c r="O183" s="5">
        <v>-704357749627</v>
      </c>
      <c r="P183" s="5">
        <v>501445442640</v>
      </c>
      <c r="Q183" t="str">
        <f t="shared" si="2"/>
        <v>Côte d'IvoireCI29</v>
      </c>
      <c r="R183" t="e">
        <f>VLOOKUP(Tableau3567691011[[#This Row],[coca]],Table1[ID],1,FALSE)</f>
        <v>#N/A</v>
      </c>
      <c r="S183" t="e">
        <f>VLOOKUP(Tableau3567691011[[#This Row],[coca]],Table1[[#All],[ID]:[b]],2,FALSE)</f>
        <v>#N/A</v>
      </c>
      <c r="T183" s="9" t="e">
        <f>VLOOKUP(Tableau3567691011[[#This Row],[coca]],Table1[[ID]:[b]],3,FALSE)</f>
        <v>#N/A</v>
      </c>
      <c r="U183" s="9" t="s">
        <v>775</v>
      </c>
      <c r="V18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183" s="9">
        <v>1</v>
      </c>
    </row>
    <row r="184" spans="1:23">
      <c r="A184" t="s">
        <v>782</v>
      </c>
      <c r="B184" t="s">
        <v>783</v>
      </c>
      <c r="C184" t="s">
        <v>229</v>
      </c>
      <c r="D184">
        <v>0</v>
      </c>
      <c r="J184" s="1"/>
      <c r="K184" s="1"/>
      <c r="M184" s="10" t="s">
        <v>949</v>
      </c>
      <c r="O184" s="5">
        <v>-526877269737</v>
      </c>
      <c r="P184" s="5">
        <v>685579452444</v>
      </c>
      <c r="Q184" t="str">
        <f t="shared" si="2"/>
        <v>Côte d'IvoireCI02</v>
      </c>
      <c r="R184" t="e">
        <f>VLOOKUP(Tableau3567691011[[#This Row],[coca]],Table1[ID],1,FALSE)</f>
        <v>#N/A</v>
      </c>
      <c r="S184" t="e">
        <f>VLOOKUP(Tableau3567691011[[#This Row],[coca]],Table1[[#All],[ID]:[b]],2,FALSE)</f>
        <v>#N/A</v>
      </c>
      <c r="T184" s="9" t="e">
        <f>VLOOKUP(Tableau3567691011[[#This Row],[coca]],Table1[[ID]:[b]],3,FALSE)</f>
        <v>#N/A</v>
      </c>
      <c r="U184" s="9" t="s">
        <v>775</v>
      </c>
      <c r="V18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4" s="9">
        <v>1</v>
      </c>
    </row>
    <row r="185" spans="1:23">
      <c r="A185" t="s">
        <v>782</v>
      </c>
      <c r="B185" t="s">
        <v>232</v>
      </c>
      <c r="C185" t="s">
        <v>233</v>
      </c>
      <c r="D185">
        <v>104</v>
      </c>
      <c r="J185" s="1"/>
      <c r="K185" s="1"/>
      <c r="M185" s="10" t="s">
        <v>949</v>
      </c>
      <c r="O185" s="5">
        <v>-521639312732</v>
      </c>
      <c r="P185" s="5">
        <v>770291934346</v>
      </c>
      <c r="Q185" t="str">
        <f t="shared" si="2"/>
        <v>Côte d'IvoireCI11</v>
      </c>
      <c r="R185" t="e">
        <f>VLOOKUP(Tableau3567691011[[#This Row],[coca]],Table1[ID],1,FALSE)</f>
        <v>#N/A</v>
      </c>
      <c r="S185" t="e">
        <f>VLOOKUP(Tableau3567691011[[#This Row],[coca]],Table1[[#All],[ID]:[b]],2,FALSE)</f>
        <v>#N/A</v>
      </c>
      <c r="T185" s="9" t="e">
        <f>VLOOKUP(Tableau3567691011[[#This Row],[coca]],Table1[[ID]:[b]],3,FALSE)</f>
        <v>#N/A</v>
      </c>
      <c r="U185" s="9" t="s">
        <v>775</v>
      </c>
      <c r="V18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185" s="9">
        <v>1</v>
      </c>
    </row>
    <row r="186" spans="1:23">
      <c r="A186" t="s">
        <v>782</v>
      </c>
      <c r="B186" t="s">
        <v>274</v>
      </c>
      <c r="C186" t="s">
        <v>275</v>
      </c>
      <c r="D186">
        <v>7</v>
      </c>
      <c r="J186" s="1"/>
      <c r="K186" s="1"/>
      <c r="M186" s="10" t="s">
        <v>949</v>
      </c>
      <c r="O186" s="5">
        <v>-782023979815</v>
      </c>
      <c r="P186" s="5">
        <v>747066875597</v>
      </c>
      <c r="Q186" t="str">
        <f t="shared" si="2"/>
        <v>Côte d'IvoireCI32</v>
      </c>
      <c r="R186" t="e">
        <f>VLOOKUP(Tableau3567691011[[#This Row],[coca]],Table1[ID],1,FALSE)</f>
        <v>#N/A</v>
      </c>
      <c r="S186" t="e">
        <f>VLOOKUP(Tableau3567691011[[#This Row],[coca]],Table1[[#All],[ID]:[b]],2,FALSE)</f>
        <v>#N/A</v>
      </c>
      <c r="T186" s="9" t="e">
        <f>VLOOKUP(Tableau3567691011[[#This Row],[coca]],Table1[[ID]:[b]],3,FALSE)</f>
        <v>#N/A</v>
      </c>
      <c r="U186" s="9" t="s">
        <v>775</v>
      </c>
      <c r="V18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6" s="9">
        <v>1</v>
      </c>
    </row>
    <row r="187" spans="1:23">
      <c r="A187" t="s">
        <v>782</v>
      </c>
      <c r="B187" t="s">
        <v>234</v>
      </c>
      <c r="C187" t="s">
        <v>235</v>
      </c>
      <c r="D187">
        <v>3</v>
      </c>
      <c r="J187" s="1"/>
      <c r="K187" s="1"/>
      <c r="M187" s="10" t="s">
        <v>949</v>
      </c>
      <c r="O187" s="5">
        <v>-597179291744</v>
      </c>
      <c r="P187" s="5">
        <v>526706118126</v>
      </c>
      <c r="Q187" t="str">
        <f t="shared" si="2"/>
        <v>Côte d'IvoireCI12</v>
      </c>
      <c r="R187" t="e">
        <f>VLOOKUP(Tableau3567691011[[#This Row],[coca]],Table1[ID],1,FALSE)</f>
        <v>#N/A</v>
      </c>
      <c r="S187" t="e">
        <f>VLOOKUP(Tableau3567691011[[#This Row],[coca]],Table1[[#All],[ID]:[b]],2,FALSE)</f>
        <v>#N/A</v>
      </c>
      <c r="T187" s="9" t="e">
        <f>VLOOKUP(Tableau3567691011[[#This Row],[coca]],Table1[[ID]:[b]],3,FALSE)</f>
        <v>#N/A</v>
      </c>
      <c r="U187" s="9" t="s">
        <v>775</v>
      </c>
      <c r="V18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7" s="9">
        <v>1</v>
      </c>
    </row>
    <row r="188" spans="1:23">
      <c r="A188" t="s">
        <v>782</v>
      </c>
      <c r="B188" t="s">
        <v>240</v>
      </c>
      <c r="C188" t="s">
        <v>241</v>
      </c>
      <c r="D188">
        <v>21</v>
      </c>
      <c r="J188" s="1"/>
      <c r="K188" s="1"/>
      <c r="M188" s="10" t="s">
        <v>949</v>
      </c>
      <c r="O188" s="5">
        <v>-477652740076</v>
      </c>
      <c r="P188" s="5">
        <v>536019588302</v>
      </c>
      <c r="Q188" t="str">
        <f t="shared" si="2"/>
        <v>Côte d'IvoireCI15</v>
      </c>
      <c r="R188" t="e">
        <f>VLOOKUP(Tableau3567691011[[#This Row],[coca]],Table1[ID],1,FALSE)</f>
        <v>#N/A</v>
      </c>
      <c r="S188" t="e">
        <f>VLOOKUP(Tableau3567691011[[#This Row],[coca]],Table1[[#All],[ID]:[b]],2,FALSE)</f>
        <v>#N/A</v>
      </c>
      <c r="T188" s="9" t="e">
        <f>VLOOKUP(Tableau3567691011[[#This Row],[coca]],Table1[[ID]:[b]],3,FALSE)</f>
        <v>#N/A</v>
      </c>
      <c r="U188" s="9" t="s">
        <v>775</v>
      </c>
      <c r="V18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88" s="9">
        <v>1</v>
      </c>
    </row>
    <row r="189" spans="1:23">
      <c r="A189" t="s">
        <v>782</v>
      </c>
      <c r="B189" t="s">
        <v>256</v>
      </c>
      <c r="C189" t="s">
        <v>257</v>
      </c>
      <c r="D189">
        <v>4</v>
      </c>
      <c r="J189" s="1"/>
      <c r="K189" s="1"/>
      <c r="M189" s="10" t="s">
        <v>949</v>
      </c>
      <c r="O189" s="5">
        <v>-589282382685</v>
      </c>
      <c r="P189" s="5">
        <v>708514497967</v>
      </c>
      <c r="Q189" t="str">
        <f t="shared" si="2"/>
        <v>Côte d'IvoireCI23</v>
      </c>
      <c r="R189" t="e">
        <f>VLOOKUP(Tableau3567691011[[#This Row],[coca]],Table1[ID],1,FALSE)</f>
        <v>#N/A</v>
      </c>
      <c r="S189" t="e">
        <f>VLOOKUP(Tableau3567691011[[#This Row],[coca]],Table1[[#All],[ID]:[b]],2,FALSE)</f>
        <v>#N/A</v>
      </c>
      <c r="T189" s="9" t="e">
        <f>VLOOKUP(Tableau3567691011[[#This Row],[coca]],Table1[[ID]:[b]],3,FALSE)</f>
        <v>#N/A</v>
      </c>
      <c r="U189" s="9" t="s">
        <v>775</v>
      </c>
      <c r="V18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89" s="9">
        <v>1</v>
      </c>
    </row>
    <row r="190" spans="1:23">
      <c r="A190" t="s">
        <v>782</v>
      </c>
      <c r="B190" t="s">
        <v>264</v>
      </c>
      <c r="C190" t="s">
        <v>265</v>
      </c>
      <c r="D190">
        <v>17</v>
      </c>
      <c r="J190" s="1"/>
      <c r="K190" s="1"/>
      <c r="M190" s="10" t="s">
        <v>949</v>
      </c>
      <c r="O190" s="5">
        <v>-666919118514</v>
      </c>
      <c r="P190" s="5">
        <v>585312063233</v>
      </c>
      <c r="Q190" t="str">
        <f t="shared" si="2"/>
        <v>Côte d'IvoireCI26</v>
      </c>
      <c r="R190" t="e">
        <f>VLOOKUP(Tableau3567691011[[#This Row],[coca]],Table1[ID],1,FALSE)</f>
        <v>#N/A</v>
      </c>
      <c r="S190" t="e">
        <f>VLOOKUP(Tableau3567691011[[#This Row],[coca]],Table1[[#All],[ID]:[b]],2,FALSE)</f>
        <v>#N/A</v>
      </c>
      <c r="T190" s="9" t="e">
        <f>VLOOKUP(Tableau3567691011[[#This Row],[coca]],Table1[[ID]:[b]],3,FALSE)</f>
        <v>#N/A</v>
      </c>
      <c r="U190" s="9" t="s">
        <v>775</v>
      </c>
      <c r="V19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90" s="9">
        <v>1</v>
      </c>
    </row>
    <row r="191" spans="1:23">
      <c r="A191" t="s">
        <v>782</v>
      </c>
      <c r="B191" t="s">
        <v>266</v>
      </c>
      <c r="C191" t="s">
        <v>267</v>
      </c>
      <c r="D191">
        <v>5</v>
      </c>
      <c r="J191" s="1"/>
      <c r="K191" s="1"/>
      <c r="M191" s="10" t="s">
        <v>949</v>
      </c>
      <c r="O191" s="5">
        <v>-583310270935</v>
      </c>
      <c r="P191" s="5">
        <v>941950114701</v>
      </c>
      <c r="Q191" t="str">
        <f t="shared" si="2"/>
        <v>Côte d'IvoireCI28</v>
      </c>
      <c r="R191" t="e">
        <f>VLOOKUP(Tableau3567691011[[#This Row],[coca]],Table1[ID],1,FALSE)</f>
        <v>#N/A</v>
      </c>
      <c r="S191" t="e">
        <f>VLOOKUP(Tableau3567691011[[#This Row],[coca]],Table1[[#All],[ID]:[b]],2,FALSE)</f>
        <v>#N/A</v>
      </c>
      <c r="T191" s="9" t="e">
        <f>VLOOKUP(Tableau3567691011[[#This Row],[coca]],Table1[[ID]:[b]],3,FALSE)</f>
        <v>#N/A</v>
      </c>
      <c r="U191" s="9" t="s">
        <v>775</v>
      </c>
      <c r="V19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1" s="9">
        <v>1</v>
      </c>
    </row>
    <row r="192" spans="1:23">
      <c r="A192" t="s">
        <v>782</v>
      </c>
      <c r="B192" t="s">
        <v>212</v>
      </c>
      <c r="C192" t="s">
        <v>213</v>
      </c>
      <c r="D192">
        <v>16</v>
      </c>
      <c r="J192" s="1"/>
      <c r="K192" s="1"/>
      <c r="M192" s="10" t="s">
        <v>949</v>
      </c>
      <c r="O192" s="5">
        <v>-451782607941</v>
      </c>
      <c r="P192" s="5">
        <v>593544147496</v>
      </c>
      <c r="Q192" t="str">
        <f t="shared" si="2"/>
        <v>Côte d'IvoireCI03</v>
      </c>
      <c r="R192" t="e">
        <f>VLOOKUP(Tableau3567691011[[#This Row],[coca]],Table1[ID],1,FALSE)</f>
        <v>#N/A</v>
      </c>
      <c r="S192" t="e">
        <f>VLOOKUP(Tableau3567691011[[#This Row],[coca]],Table1[[#All],[ID]:[b]],2,FALSE)</f>
        <v>#N/A</v>
      </c>
      <c r="T192" s="9" t="e">
        <f>VLOOKUP(Tableau3567691011[[#This Row],[coca]],Table1[[ID]:[b]],3,FALSE)</f>
        <v>#N/A</v>
      </c>
      <c r="U192" s="9" t="s">
        <v>775</v>
      </c>
      <c r="V19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192" s="9">
        <v>1</v>
      </c>
    </row>
    <row r="193" spans="1:23">
      <c r="A193" t="s">
        <v>782</v>
      </c>
      <c r="B193" t="s">
        <v>224</v>
      </c>
      <c r="C193" t="s">
        <v>225</v>
      </c>
      <c r="D193">
        <v>2</v>
      </c>
      <c r="J193" s="1"/>
      <c r="K193" s="1"/>
      <c r="M193" s="10" t="s">
        <v>949</v>
      </c>
      <c r="O193" s="5">
        <v>-768560381841</v>
      </c>
      <c r="P193" s="5">
        <v>633436522765</v>
      </c>
      <c r="Q193" t="str">
        <f t="shared" si="2"/>
        <v>Côte d'IvoireCI09</v>
      </c>
      <c r="R193" t="e">
        <f>VLOOKUP(Tableau3567691011[[#This Row],[coca]],Table1[ID],1,FALSE)</f>
        <v>#N/A</v>
      </c>
      <c r="S193" t="e">
        <f>VLOOKUP(Tableau3567691011[[#This Row],[coca]],Table1[[#All],[ID]:[b]],2,FALSE)</f>
        <v>#N/A</v>
      </c>
      <c r="T193" s="9" t="e">
        <f>VLOOKUP(Tableau3567691011[[#This Row],[coca]],Table1[[ID]:[b]],3,FALSE)</f>
        <v>#N/A</v>
      </c>
      <c r="U193" s="9" t="s">
        <v>775</v>
      </c>
      <c r="V19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3" s="9">
        <v>1</v>
      </c>
    </row>
    <row r="194" spans="1:23">
      <c r="A194" t="s">
        <v>782</v>
      </c>
      <c r="B194" t="s">
        <v>242</v>
      </c>
      <c r="C194" t="s">
        <v>243</v>
      </c>
      <c r="D194">
        <v>7</v>
      </c>
      <c r="J194" s="1"/>
      <c r="K194" s="1"/>
      <c r="M194" s="10" t="s">
        <v>949</v>
      </c>
      <c r="O194" s="6">
        <v>-731606796213</v>
      </c>
      <c r="P194" s="5">
        <v>701805742123</v>
      </c>
      <c r="Q194" t="str">
        <f t="shared" ref="Q194:Q257" si="3">_xlfn.CONCAT(A194,C194)</f>
        <v>Côte d'IvoireCI16</v>
      </c>
      <c r="R194" t="e">
        <f>VLOOKUP(Tableau3567691011[[#This Row],[coca]],Table1[ID],1,FALSE)</f>
        <v>#N/A</v>
      </c>
      <c r="S194" t="e">
        <f>VLOOKUP(Tableau3567691011[[#This Row],[coca]],Table1[[#All],[ID]:[b]],2,FALSE)</f>
        <v>#N/A</v>
      </c>
      <c r="T194" s="9" t="e">
        <f>VLOOKUP(Tableau3567691011[[#This Row],[coca]],Table1[[ID]:[b]],3,FALSE)</f>
        <v>#N/A</v>
      </c>
      <c r="U194" s="9" t="s">
        <v>775</v>
      </c>
      <c r="V19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4" s="9">
        <v>1</v>
      </c>
    </row>
    <row r="195" spans="1:23">
      <c r="A195" t="s">
        <v>782</v>
      </c>
      <c r="B195" t="s">
        <v>246</v>
      </c>
      <c r="C195" t="s">
        <v>247</v>
      </c>
      <c r="D195">
        <v>5</v>
      </c>
      <c r="J195" s="1"/>
      <c r="K195" s="1"/>
      <c r="M195" s="10" t="s">
        <v>949</v>
      </c>
      <c r="O195" s="5">
        <v>-660351685216</v>
      </c>
      <c r="P195" s="5">
        <v>703601894249</v>
      </c>
      <c r="Q195" t="str">
        <f t="shared" si="3"/>
        <v>Côte d'IvoireCI18</v>
      </c>
      <c r="R195" t="e">
        <f>VLOOKUP(Tableau3567691011[[#This Row],[coca]],Table1[ID],1,FALSE)</f>
        <v>#N/A</v>
      </c>
      <c r="S195" t="e">
        <f>VLOOKUP(Tableau3567691011[[#This Row],[coca]],Table1[[#All],[ID]:[b]],2,FALSE)</f>
        <v>#N/A</v>
      </c>
      <c r="T195" s="9" t="e">
        <f>VLOOKUP(Tableau3567691011[[#This Row],[coca]],Table1[[ID]:[b]],3,FALSE)</f>
        <v>#N/A</v>
      </c>
      <c r="U195" s="9" t="s">
        <v>775</v>
      </c>
      <c r="V19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5" s="9">
        <v>1</v>
      </c>
    </row>
    <row r="196" spans="1:23">
      <c r="A196" t="s">
        <v>782</v>
      </c>
      <c r="B196" t="s">
        <v>254</v>
      </c>
      <c r="C196" t="s">
        <v>255</v>
      </c>
      <c r="D196">
        <v>0</v>
      </c>
      <c r="J196" s="1"/>
      <c r="K196" s="1"/>
      <c r="M196" s="10" t="s">
        <v>949</v>
      </c>
      <c r="O196" s="5">
        <v>-540426652821</v>
      </c>
      <c r="P196" s="5">
        <v>575720476717</v>
      </c>
      <c r="Q196" t="str">
        <f t="shared" si="3"/>
        <v>Côte d'IvoireCI22</v>
      </c>
      <c r="R196" t="e">
        <f>VLOOKUP(Tableau3567691011[[#This Row],[coca]],Table1[ID],1,FALSE)</f>
        <v>#N/A</v>
      </c>
      <c r="S196" t="e">
        <f>VLOOKUP(Tableau3567691011[[#This Row],[coca]],Table1[[#All],[ID]:[b]],2,FALSE)</f>
        <v>#N/A</v>
      </c>
      <c r="T196" s="9" t="e">
        <f>VLOOKUP(Tableau3567691011[[#This Row],[coca]],Table1[[ID]:[b]],3,FALSE)</f>
        <v>#N/A</v>
      </c>
      <c r="U196" s="9" t="s">
        <v>775</v>
      </c>
      <c r="V19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6" s="9">
        <v>1</v>
      </c>
    </row>
    <row r="197" spans="1:23">
      <c r="A197" t="s">
        <v>782</v>
      </c>
      <c r="B197" t="s">
        <v>260</v>
      </c>
      <c r="C197" t="s">
        <v>261</v>
      </c>
      <c r="D197">
        <v>0</v>
      </c>
      <c r="J197" s="1"/>
      <c r="K197" s="1"/>
      <c r="M197" s="10" t="s">
        <v>949</v>
      </c>
      <c r="O197" s="5">
        <v>-423917274729</v>
      </c>
      <c r="P197" s="5">
        <v>660301864407</v>
      </c>
      <c r="Q197" t="str">
        <f t="shared" si="3"/>
        <v>Côte d'IvoireCI25</v>
      </c>
      <c r="R197" t="e">
        <f>VLOOKUP(Tableau3567691011[[#This Row],[coca]],Table1[ID],1,FALSE)</f>
        <v>#N/A</v>
      </c>
      <c r="S197" t="e">
        <f>VLOOKUP(Tableau3567691011[[#This Row],[coca]],Table1[[#All],[ID]:[b]],2,FALSE)</f>
        <v>#N/A</v>
      </c>
      <c r="T197" s="9" t="e">
        <f>VLOOKUP(Tableau3567691011[[#This Row],[coca]],Table1[[ID]:[b]],3,FALSE)</f>
        <v>#N/A</v>
      </c>
      <c r="U197" s="9" t="s">
        <v>775</v>
      </c>
      <c r="V19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7" s="9">
        <v>1</v>
      </c>
    </row>
    <row r="198" spans="1:23">
      <c r="A198" t="s">
        <v>782</v>
      </c>
      <c r="B198" t="s">
        <v>262</v>
      </c>
      <c r="C198" t="s">
        <v>263</v>
      </c>
      <c r="D198">
        <v>2</v>
      </c>
      <c r="J198" s="1"/>
      <c r="K198" s="1"/>
      <c r="M198" s="10" t="s">
        <v>949</v>
      </c>
      <c r="O198" s="5">
        <v>-456075350968</v>
      </c>
      <c r="P198" s="5">
        <v>697378692407</v>
      </c>
      <c r="Q198" t="str">
        <f t="shared" si="3"/>
        <v>Côte d'IvoireCI27</v>
      </c>
      <c r="R198" t="e">
        <f>VLOOKUP(Tableau3567691011[[#This Row],[coca]],Table1[ID],1,FALSE)</f>
        <v>#N/A</v>
      </c>
      <c r="S198" t="e">
        <f>VLOOKUP(Tableau3567691011[[#This Row],[coca]],Table1[[#All],[ID]:[b]],2,FALSE)</f>
        <v>#N/A</v>
      </c>
      <c r="T198" s="9" t="e">
        <f>VLOOKUP(Tableau3567691011[[#This Row],[coca]],Table1[[ID]:[b]],3,FALSE)</f>
        <v>#N/A</v>
      </c>
      <c r="U198" s="9" t="s">
        <v>775</v>
      </c>
      <c r="V19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198" s="9">
        <v>1</v>
      </c>
    </row>
    <row r="199" spans="1:23">
      <c r="A199" t="s">
        <v>782</v>
      </c>
      <c r="B199" t="s">
        <v>784</v>
      </c>
      <c r="C199" t="s">
        <v>227</v>
      </c>
      <c r="D199">
        <v>10981</v>
      </c>
      <c r="J199" s="1"/>
      <c r="K199" s="1"/>
      <c r="M199" s="10" t="s">
        <v>949</v>
      </c>
      <c r="N199" s="4"/>
      <c r="O199" s="5">
        <v>-407512099906</v>
      </c>
      <c r="P199" s="5">
        <v>541390615342</v>
      </c>
      <c r="Q199" t="str">
        <f t="shared" si="3"/>
        <v>Côte d'IvoireCI01</v>
      </c>
      <c r="R199" t="e">
        <f>VLOOKUP(Tableau3567691011[[#This Row],[coca]],Table1[ID],1,FALSE)</f>
        <v>#N/A</v>
      </c>
      <c r="S199" t="e">
        <f>VLOOKUP(Tableau3567691011[[#This Row],[coca]],Table1[[#All],[ID]:[b]],2,FALSE)</f>
        <v>#N/A</v>
      </c>
      <c r="T199" s="9" t="e">
        <f>VLOOKUP(Tableau3567691011[[#This Row],[coca]],Table1[[ID]:[b]],3,FALSE)</f>
        <v>#N/A</v>
      </c>
      <c r="U199" s="9" t="s">
        <v>776</v>
      </c>
      <c r="V19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199" s="9">
        <v>6</v>
      </c>
    </row>
    <row r="200" spans="1:23">
      <c r="A200" t="s">
        <v>782</v>
      </c>
      <c r="B200" t="s">
        <v>270</v>
      </c>
      <c r="C200" t="s">
        <v>271</v>
      </c>
      <c r="D200">
        <v>201</v>
      </c>
      <c r="J200" s="1"/>
      <c r="K200" s="1"/>
      <c r="M200" s="10" t="s">
        <v>949</v>
      </c>
      <c r="O200" s="5">
        <v>-317970254681</v>
      </c>
      <c r="P200" s="5">
        <v>548531837382</v>
      </c>
      <c r="Q200" t="str">
        <f t="shared" si="3"/>
        <v>Côte d'IvoireCI30</v>
      </c>
      <c r="R200" t="e">
        <f>VLOOKUP(Tableau3567691011[[#This Row],[coca]],Table1[ID],1,FALSE)</f>
        <v>#N/A</v>
      </c>
      <c r="S200" t="e">
        <f>VLOOKUP(Tableau3567691011[[#This Row],[coca]],Table1[[#All],[ID]:[b]],2,FALSE)</f>
        <v>#N/A</v>
      </c>
      <c r="T200" s="9" t="e">
        <f>VLOOKUP(Tableau3567691011[[#This Row],[coca]],Table1[[ID]:[b]],3,FALSE)</f>
        <v>#N/A</v>
      </c>
      <c r="U200" s="9" t="s">
        <v>778</v>
      </c>
      <c r="V20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00" s="9">
        <v>2</v>
      </c>
    </row>
    <row r="201" spans="1:23">
      <c r="A201" t="s">
        <v>782</v>
      </c>
      <c r="B201" t="s">
        <v>214</v>
      </c>
      <c r="C201" t="s">
        <v>215</v>
      </c>
      <c r="D201">
        <v>0</v>
      </c>
      <c r="J201" s="1"/>
      <c r="K201" s="1"/>
      <c r="M201" s="10" t="s">
        <v>949</v>
      </c>
      <c r="Q201" t="str">
        <f t="shared" si="3"/>
        <v>Côte d'IvoireCI04</v>
      </c>
      <c r="R201" t="e">
        <f>VLOOKUP(Tableau3567691011[[#This Row],[coca]],Table1[ID],1,FALSE)</f>
        <v>#N/A</v>
      </c>
      <c r="S201" t="e">
        <f>VLOOKUP(Tableau3567691011[[#This Row],[coca]],Table1[[#All],[ID]:[b]],2,FALSE)</f>
        <v>#N/A</v>
      </c>
      <c r="T201" s="9" t="e">
        <f>VLOOKUP(Tableau3567691011[[#This Row],[coca]],Table1[[ID]:[b]],3,FALSE)</f>
        <v>#N/A</v>
      </c>
      <c r="U201" s="9"/>
      <c r="V20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1" s="9"/>
    </row>
    <row r="202" spans="1:23">
      <c r="A202" t="s">
        <v>782</v>
      </c>
      <c r="B202" t="s">
        <v>216</v>
      </c>
      <c r="C202" t="s">
        <v>217</v>
      </c>
      <c r="D202">
        <v>0</v>
      </c>
      <c r="J202" s="1"/>
      <c r="K202" s="1"/>
      <c r="M202" s="10" t="s">
        <v>949</v>
      </c>
      <c r="Q202" t="str">
        <f t="shared" si="3"/>
        <v>Côte d'IvoireCI05</v>
      </c>
      <c r="R202" t="e">
        <f>VLOOKUP(Tableau3567691011[[#This Row],[coca]],Table1[ID],1,FALSE)</f>
        <v>#N/A</v>
      </c>
      <c r="S202" t="e">
        <f>VLOOKUP(Tableau3567691011[[#This Row],[coca]],Table1[[#All],[ID]:[b]],2,FALSE)</f>
        <v>#N/A</v>
      </c>
      <c r="T202" s="9" t="e">
        <f>VLOOKUP(Tableau3567691011[[#This Row],[coca]],Table1[[ID]:[b]],3,FALSE)</f>
        <v>#N/A</v>
      </c>
      <c r="U202" s="9"/>
      <c r="V20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2" s="9"/>
    </row>
    <row r="203" spans="1:23">
      <c r="A203" t="s">
        <v>782</v>
      </c>
      <c r="B203" t="s">
        <v>218</v>
      </c>
      <c r="C203" t="s">
        <v>219</v>
      </c>
      <c r="D203">
        <v>6</v>
      </c>
      <c r="J203" s="1"/>
      <c r="K203" s="1"/>
      <c r="M203" s="10" t="s">
        <v>949</v>
      </c>
      <c r="Q203" t="str">
        <f t="shared" si="3"/>
        <v>Côte d'IvoireCI06</v>
      </c>
      <c r="R203" t="e">
        <f>VLOOKUP(Tableau3567691011[[#This Row],[coca]],Table1[ID],1,FALSE)</f>
        <v>#N/A</v>
      </c>
      <c r="S203" t="e">
        <f>VLOOKUP(Tableau3567691011[[#This Row],[coca]],Table1[[#All],[ID]:[b]],2,FALSE)</f>
        <v>#N/A</v>
      </c>
      <c r="T203" s="9" t="e">
        <f>VLOOKUP(Tableau3567691011[[#This Row],[coca]],Table1[[ID]:[b]],3,FALSE)</f>
        <v>#N/A</v>
      </c>
      <c r="U203" s="9"/>
      <c r="V20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3" s="9"/>
    </row>
    <row r="204" spans="1:23">
      <c r="A204" t="s">
        <v>782</v>
      </c>
      <c r="B204" t="s">
        <v>220</v>
      </c>
      <c r="C204" t="s">
        <v>221</v>
      </c>
      <c r="D204">
        <v>0</v>
      </c>
      <c r="J204" s="1"/>
      <c r="K204" s="1"/>
      <c r="M204" s="10" t="s">
        <v>949</v>
      </c>
      <c r="Q204" t="str">
        <f t="shared" si="3"/>
        <v>Côte d'IvoireCI07</v>
      </c>
      <c r="R204" t="e">
        <f>VLOOKUP(Tableau3567691011[[#This Row],[coca]],Table1[ID],1,FALSE)</f>
        <v>#N/A</v>
      </c>
      <c r="S204" t="e">
        <f>VLOOKUP(Tableau3567691011[[#This Row],[coca]],Table1[[#All],[ID]:[b]],2,FALSE)</f>
        <v>#N/A</v>
      </c>
      <c r="T204" s="9" t="e">
        <f>VLOOKUP(Tableau3567691011[[#This Row],[coca]],Table1[[ID]:[b]],3,FALSE)</f>
        <v>#N/A</v>
      </c>
      <c r="U204" s="9"/>
      <c r="V20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4" s="9"/>
    </row>
    <row r="205" spans="1:23">
      <c r="A205" t="s">
        <v>782</v>
      </c>
      <c r="B205" t="s">
        <v>222</v>
      </c>
      <c r="C205" t="s">
        <v>223</v>
      </c>
      <c r="D205">
        <v>3</v>
      </c>
      <c r="J205" s="1"/>
      <c r="K205" s="1"/>
      <c r="M205" s="10" t="s">
        <v>949</v>
      </c>
      <c r="Q205" t="str">
        <f t="shared" si="3"/>
        <v>Côte d'IvoireCI08</v>
      </c>
      <c r="R205" t="e">
        <f>VLOOKUP(Tableau3567691011[[#This Row],[coca]],Table1[ID],1,FALSE)</f>
        <v>#N/A</v>
      </c>
      <c r="S205" t="e">
        <f>VLOOKUP(Tableau3567691011[[#This Row],[coca]],Table1[[#All],[ID]:[b]],2,FALSE)</f>
        <v>#N/A</v>
      </c>
      <c r="T205" s="9" t="e">
        <f>VLOOKUP(Tableau3567691011[[#This Row],[coca]],Table1[[ID]:[b]],3,FALSE)</f>
        <v>#N/A</v>
      </c>
      <c r="U205" s="9"/>
      <c r="V20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5" s="9"/>
    </row>
    <row r="206" spans="1:23">
      <c r="A206" t="s">
        <v>782</v>
      </c>
      <c r="B206" t="s">
        <v>230</v>
      </c>
      <c r="C206" t="s">
        <v>231</v>
      </c>
      <c r="D206">
        <v>0</v>
      </c>
      <c r="J206" s="1"/>
      <c r="K206" s="1"/>
      <c r="M206" s="10" t="s">
        <v>949</v>
      </c>
      <c r="Q206" t="str">
        <f t="shared" si="3"/>
        <v>Côte d'IvoireCI10</v>
      </c>
      <c r="R206" t="e">
        <f>VLOOKUP(Tableau3567691011[[#This Row],[coca]],Table1[ID],1,FALSE)</f>
        <v>#N/A</v>
      </c>
      <c r="S206" t="e">
        <f>VLOOKUP(Tableau3567691011[[#This Row],[coca]],Table1[[#All],[ID]:[b]],2,FALSE)</f>
        <v>#N/A</v>
      </c>
      <c r="T206" s="9" t="e">
        <f>VLOOKUP(Tableau3567691011[[#This Row],[coca]],Table1[[ID]:[b]],3,FALSE)</f>
        <v>#N/A</v>
      </c>
      <c r="U206" s="9"/>
      <c r="V20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6" s="9"/>
    </row>
    <row r="207" spans="1:23">
      <c r="A207" t="s">
        <v>782</v>
      </c>
      <c r="B207" t="s">
        <v>236</v>
      </c>
      <c r="C207" t="s">
        <v>237</v>
      </c>
      <c r="D207">
        <v>10</v>
      </c>
      <c r="J207" s="1"/>
      <c r="K207" s="1"/>
      <c r="M207" s="10" t="s">
        <v>949</v>
      </c>
      <c r="Q207" t="str">
        <f t="shared" si="3"/>
        <v>Côte d'IvoireCI13</v>
      </c>
      <c r="R207" t="e">
        <f>VLOOKUP(Tableau3567691011[[#This Row],[coca]],Table1[ID],1,FALSE)</f>
        <v>#N/A</v>
      </c>
      <c r="S207" t="e">
        <f>VLOOKUP(Tableau3567691011[[#This Row],[coca]],Table1[[#All],[ID]:[b]],2,FALSE)</f>
        <v>#N/A</v>
      </c>
      <c r="T207" s="9" t="e">
        <f>VLOOKUP(Tableau3567691011[[#This Row],[coca]],Table1[[ID]:[b]],3,FALSE)</f>
        <v>#N/A</v>
      </c>
      <c r="U207" s="9"/>
      <c r="V20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7" s="9"/>
    </row>
    <row r="208" spans="1:23">
      <c r="A208" t="s">
        <v>782</v>
      </c>
      <c r="B208" t="s">
        <v>238</v>
      </c>
      <c r="C208" t="s">
        <v>239</v>
      </c>
      <c r="D208">
        <v>3</v>
      </c>
      <c r="J208" s="1"/>
      <c r="K208" s="1"/>
      <c r="M208" s="10" t="s">
        <v>949</v>
      </c>
      <c r="Q208" t="str">
        <f t="shared" si="3"/>
        <v>Côte d'IvoireCI14</v>
      </c>
      <c r="R208" t="e">
        <f>VLOOKUP(Tableau3567691011[[#This Row],[coca]],Table1[ID],1,FALSE)</f>
        <v>#N/A</v>
      </c>
      <c r="S208" t="e">
        <f>VLOOKUP(Tableau3567691011[[#This Row],[coca]],Table1[[#All],[ID]:[b]],2,FALSE)</f>
        <v>#N/A</v>
      </c>
      <c r="T208" s="9" t="e">
        <f>VLOOKUP(Tableau3567691011[[#This Row],[coca]],Table1[[ID]:[b]],3,FALSE)</f>
        <v>#N/A</v>
      </c>
      <c r="U208" s="9"/>
      <c r="V20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8" s="9"/>
    </row>
    <row r="209" spans="1:23">
      <c r="A209" t="s">
        <v>782</v>
      </c>
      <c r="B209" t="s">
        <v>244</v>
      </c>
      <c r="C209" t="s">
        <v>245</v>
      </c>
      <c r="D209">
        <v>1</v>
      </c>
      <c r="J209" s="1"/>
      <c r="K209" s="1"/>
      <c r="M209" s="10" t="s">
        <v>949</v>
      </c>
      <c r="Q209" t="str">
        <f t="shared" si="3"/>
        <v>Côte d'IvoireCI17</v>
      </c>
      <c r="R209" t="e">
        <f>VLOOKUP(Tableau3567691011[[#This Row],[coca]],Table1[ID],1,FALSE)</f>
        <v>#N/A</v>
      </c>
      <c r="S209" t="e">
        <f>VLOOKUP(Tableau3567691011[[#This Row],[coca]],Table1[[#All],[ID]:[b]],2,FALSE)</f>
        <v>#N/A</v>
      </c>
      <c r="T209" s="9" t="e">
        <f>VLOOKUP(Tableau3567691011[[#This Row],[coca]],Table1[[ID]:[b]],3,FALSE)</f>
        <v>#N/A</v>
      </c>
      <c r="U209" s="9"/>
      <c r="V20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09" s="9"/>
    </row>
    <row r="210" spans="1:23">
      <c r="A210" t="s">
        <v>782</v>
      </c>
      <c r="B210" t="s">
        <v>248</v>
      </c>
      <c r="C210" t="s">
        <v>249</v>
      </c>
      <c r="D210">
        <v>0</v>
      </c>
      <c r="J210" s="1"/>
      <c r="K210" s="1"/>
      <c r="M210" s="10" t="s">
        <v>949</v>
      </c>
      <c r="Q210" t="str">
        <f t="shared" si="3"/>
        <v>Côte d'IvoireCI19</v>
      </c>
      <c r="R210" t="e">
        <f>VLOOKUP(Tableau3567691011[[#This Row],[coca]],Table1[ID],1,FALSE)</f>
        <v>#N/A</v>
      </c>
      <c r="S210" t="e">
        <f>VLOOKUP(Tableau3567691011[[#This Row],[coca]],Table1[[#All],[ID]:[b]],2,FALSE)</f>
        <v>#N/A</v>
      </c>
      <c r="T210" s="9" t="e">
        <f>VLOOKUP(Tableau3567691011[[#This Row],[coca]],Table1[[ID]:[b]],3,FALSE)</f>
        <v>#N/A</v>
      </c>
      <c r="U210" s="9"/>
      <c r="V21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10" s="9"/>
    </row>
    <row r="211" spans="1:23">
      <c r="A211" t="s">
        <v>782</v>
      </c>
      <c r="B211" t="s">
        <v>250</v>
      </c>
      <c r="C211" t="s">
        <v>251</v>
      </c>
      <c r="D211">
        <v>15</v>
      </c>
      <c r="J211" s="1"/>
      <c r="K211" s="1"/>
      <c r="M211" s="10" t="s">
        <v>949</v>
      </c>
      <c r="Q211" t="str">
        <f t="shared" si="3"/>
        <v>Côte d'IvoireCI20</v>
      </c>
      <c r="R211" t="e">
        <f>VLOOKUP(Tableau3567691011[[#This Row],[coca]],Table1[ID],1,FALSE)</f>
        <v>#N/A</v>
      </c>
      <c r="S211" t="e">
        <f>VLOOKUP(Tableau3567691011[[#This Row],[coca]],Table1[[#All],[ID]:[b]],2,FALSE)</f>
        <v>#N/A</v>
      </c>
      <c r="T211" s="9" t="e">
        <f>VLOOKUP(Tableau3567691011[[#This Row],[coca]],Table1[[ID]:[b]],3,FALSE)</f>
        <v>#N/A</v>
      </c>
      <c r="U211" s="9"/>
      <c r="V21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11" s="9"/>
    </row>
    <row r="212" spans="1:23">
      <c r="A212" t="s">
        <v>782</v>
      </c>
      <c r="B212" t="s">
        <v>252</v>
      </c>
      <c r="C212" t="s">
        <v>253</v>
      </c>
      <c r="D212">
        <v>0</v>
      </c>
      <c r="J212" s="1"/>
      <c r="K212" s="1"/>
      <c r="M212" s="10" t="s">
        <v>949</v>
      </c>
      <c r="Q212" t="str">
        <f t="shared" si="3"/>
        <v>Côte d'IvoireCI21</v>
      </c>
      <c r="R212" t="e">
        <f>VLOOKUP(Tableau3567691011[[#This Row],[coca]],Table1[ID],1,FALSE)</f>
        <v>#N/A</v>
      </c>
      <c r="S212" t="e">
        <f>VLOOKUP(Tableau3567691011[[#This Row],[coca]],Table1[[#All],[ID]:[b]],2,FALSE)</f>
        <v>#N/A</v>
      </c>
      <c r="T212" s="9" t="e">
        <f>VLOOKUP(Tableau3567691011[[#This Row],[coca]],Table1[[ID]:[b]],3,FALSE)</f>
        <v>#N/A</v>
      </c>
      <c r="U212" s="9"/>
      <c r="V21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12" s="9"/>
    </row>
    <row r="213" spans="1:23">
      <c r="A213" t="s">
        <v>782</v>
      </c>
      <c r="B213" t="s">
        <v>258</v>
      </c>
      <c r="C213" t="s">
        <v>259</v>
      </c>
      <c r="D213">
        <v>3</v>
      </c>
      <c r="J213" s="1"/>
      <c r="K213" s="1"/>
      <c r="M213" s="10" t="s">
        <v>949</v>
      </c>
      <c r="Q213" t="str">
        <f t="shared" si="3"/>
        <v>Côte d'IvoireCI24</v>
      </c>
      <c r="R213" t="e">
        <f>VLOOKUP(Tableau3567691011[[#This Row],[coca]],Table1[ID],1,FALSE)</f>
        <v>#N/A</v>
      </c>
      <c r="S213" t="e">
        <f>VLOOKUP(Tableau3567691011[[#This Row],[coca]],Table1[[#All],[ID]:[b]],2,FALSE)</f>
        <v>#N/A</v>
      </c>
      <c r="T213" s="9" t="e">
        <f>VLOOKUP(Tableau3567691011[[#This Row],[coca]],Table1[[ID]:[b]],3,FALSE)</f>
        <v>#N/A</v>
      </c>
      <c r="U213" s="9"/>
      <c r="V21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13" s="9"/>
    </row>
    <row r="214" spans="1:23">
      <c r="A214" t="s">
        <v>782</v>
      </c>
      <c r="B214" t="s">
        <v>272</v>
      </c>
      <c r="C214" t="s">
        <v>273</v>
      </c>
      <c r="D214">
        <v>1</v>
      </c>
      <c r="J214" s="1"/>
      <c r="K214" s="1"/>
      <c r="M214" s="10" t="s">
        <v>949</v>
      </c>
      <c r="Q214" t="str">
        <f t="shared" si="3"/>
        <v>Côte d'IvoireCI31</v>
      </c>
      <c r="R214" t="e">
        <f>VLOOKUP(Tableau3567691011[[#This Row],[coca]],Table1[ID],1,FALSE)</f>
        <v>#N/A</v>
      </c>
      <c r="S214" t="e">
        <f>VLOOKUP(Tableau3567691011[[#This Row],[coca]],Table1[[#All],[ID]:[b]],2,FALSE)</f>
        <v>#N/A</v>
      </c>
      <c r="T214" s="9" t="e">
        <f>VLOOKUP(Tableau3567691011[[#This Row],[coca]],Table1[[ID]:[b]],3,FALSE)</f>
        <v>#N/A</v>
      </c>
      <c r="U214" s="9"/>
      <c r="V21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14" s="9"/>
    </row>
    <row r="215" spans="1:23">
      <c r="A215" t="s">
        <v>782</v>
      </c>
      <c r="B215" t="s">
        <v>276</v>
      </c>
      <c r="C215" t="s">
        <v>277</v>
      </c>
      <c r="D215">
        <v>1</v>
      </c>
      <c r="J215" s="1"/>
      <c r="K215" s="1"/>
      <c r="M215" s="10" t="s">
        <v>949</v>
      </c>
      <c r="O215" s="5"/>
      <c r="P215" s="5"/>
      <c r="Q215" t="str">
        <f t="shared" si="3"/>
        <v>Côte d'IvoireCI33</v>
      </c>
      <c r="R215" t="e">
        <f>VLOOKUP(Tableau3567691011[[#This Row],[coca]],Table1[ID],1,FALSE)</f>
        <v>#N/A</v>
      </c>
      <c r="S215" t="e">
        <f>VLOOKUP(Tableau3567691011[[#This Row],[coca]],Table1[[#All],[ID]:[b]],2,FALSE)</f>
        <v>#N/A</v>
      </c>
      <c r="T215" s="9" t="e">
        <f>VLOOKUP(Tableau3567691011[[#This Row],[coca]],Table1[[ID]:[b]],3,FALSE)</f>
        <v>#N/A</v>
      </c>
      <c r="U215" s="9"/>
      <c r="V21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15" s="9"/>
    </row>
    <row r="216" spans="1:23">
      <c r="A216" t="s">
        <v>278</v>
      </c>
      <c r="B216" t="s">
        <v>284</v>
      </c>
      <c r="C216" t="s">
        <v>285</v>
      </c>
      <c r="D216">
        <v>260</v>
      </c>
      <c r="J216" s="1"/>
      <c r="K216" s="1"/>
      <c r="M216" s="10" t="s">
        <v>949</v>
      </c>
      <c r="O216" s="5">
        <v>2783105588380</v>
      </c>
      <c r="P216" s="5">
        <v>-1045810873830</v>
      </c>
      <c r="Q216" t="str">
        <f t="shared" si="3"/>
        <v>Democratic Republic of CongoCD71</v>
      </c>
      <c r="R216" t="str">
        <f>VLOOKUP(Tableau3567691011[[#This Row],[coca]],Table1[ID],1,FALSE)</f>
        <v>Democratic Republic of CongoCD71</v>
      </c>
      <c r="S216">
        <f>VLOOKUP(Tableau3567691011[[#This Row],[coca]],Table1[[#All],[ID]:[b]],2,FALSE)</f>
        <v>27.831055883800001</v>
      </c>
      <c r="T216" s="9">
        <f>VLOOKUP(Tableau3567691011[[#This Row],[coca]],Table1[[ID]:[b]],3,FALSE)</f>
        <v>-10.4581087383</v>
      </c>
      <c r="U216" s="9" t="s">
        <v>775</v>
      </c>
      <c r="V21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16" s="9">
        <v>1</v>
      </c>
    </row>
    <row r="217" spans="1:23">
      <c r="A217" t="s">
        <v>278</v>
      </c>
      <c r="B217" t="s">
        <v>300</v>
      </c>
      <c r="C217" t="s">
        <v>301</v>
      </c>
      <c r="D217">
        <v>337</v>
      </c>
      <c r="J217" s="1"/>
      <c r="K217" s="1"/>
      <c r="M217" s="10" t="s">
        <v>949</v>
      </c>
      <c r="Q217" t="str">
        <f t="shared" si="3"/>
        <v>Democratic Republic of CongoCD20</v>
      </c>
      <c r="R217" t="str">
        <f>VLOOKUP(Tableau3567691011[[#This Row],[coca]],Table1[ID],1,FALSE)</f>
        <v>Democratic Republic of CongoCD20</v>
      </c>
      <c r="S217">
        <f>VLOOKUP(Tableau3567691011[[#This Row],[coca]],Table1[[#All],[ID]:[b]],2,FALSE)</f>
        <v>14.321731015399999</v>
      </c>
      <c r="T217" s="9">
        <f>VLOOKUP(Tableau3567691011[[#This Row],[coca]],Table1[[ID]:[b]],3,FALSE)</f>
        <v>-5.28966685423</v>
      </c>
      <c r="U217" s="9" t="s">
        <v>775</v>
      </c>
      <c r="V21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17" s="9">
        <v>1</v>
      </c>
    </row>
    <row r="218" spans="1:23">
      <c r="A218" t="s">
        <v>278</v>
      </c>
      <c r="B218" t="s">
        <v>316</v>
      </c>
      <c r="C218" t="s">
        <v>317</v>
      </c>
      <c r="D218">
        <v>164</v>
      </c>
      <c r="J218" s="1"/>
      <c r="K218" s="1"/>
      <c r="M218" s="10" t="s">
        <v>949</v>
      </c>
      <c r="O218" s="5">
        <v>2870216930320</v>
      </c>
      <c r="P218" t="s">
        <v>785</v>
      </c>
      <c r="Q218" t="str">
        <f t="shared" si="3"/>
        <v>Democratic Republic of CongoCD61</v>
      </c>
      <c r="R218" t="str">
        <f>VLOOKUP(Tableau3567691011[[#This Row],[coca]],Table1[ID],1,FALSE)</f>
        <v>Democratic Republic of CongoCD61</v>
      </c>
      <c r="S218">
        <f>VLOOKUP(Tableau3567691011[[#This Row],[coca]],Table1[[#All],[ID]:[b]],2,FALSE)</f>
        <v>28.702169303200002</v>
      </c>
      <c r="T218" s="9">
        <f>VLOOKUP(Tableau3567691011[[#This Row],[coca]],Table1[[ID]:[b]],3,FALSE)</f>
        <v>-0.61106818986699996</v>
      </c>
      <c r="U218" s="9" t="s">
        <v>775</v>
      </c>
      <c r="V21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18" s="9">
        <v>1</v>
      </c>
    </row>
    <row r="219" spans="1:23">
      <c r="A219" t="s">
        <v>278</v>
      </c>
      <c r="B219" t="s">
        <v>322</v>
      </c>
      <c r="C219" t="s">
        <v>323</v>
      </c>
      <c r="D219">
        <v>254</v>
      </c>
      <c r="J219" s="1"/>
      <c r="K219" s="1"/>
      <c r="M219" s="10" t="s">
        <v>949</v>
      </c>
      <c r="O219" s="5">
        <v>2825541350030</v>
      </c>
      <c r="P219" s="5">
        <v>-322651293657</v>
      </c>
      <c r="Q219" t="str">
        <f t="shared" si="3"/>
        <v>Democratic Republic of CongoCD62</v>
      </c>
      <c r="R219" t="str">
        <f>VLOOKUP(Tableau3567691011[[#This Row],[coca]],Table1[ID],1,FALSE)</f>
        <v>Democratic Republic of CongoCD62</v>
      </c>
      <c r="S219">
        <f>VLOOKUP(Tableau3567691011[[#This Row],[coca]],Table1[[#All],[ID]:[b]],2,FALSE)</f>
        <v>28.255413500300001</v>
      </c>
      <c r="T219" s="9">
        <f>VLOOKUP(Tableau3567691011[[#This Row],[coca]],Table1[[ID]:[b]],3,FALSE)</f>
        <v>-3.2265129365699998</v>
      </c>
      <c r="U219" s="9" t="s">
        <v>775</v>
      </c>
      <c r="V21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19" s="9">
        <v>1</v>
      </c>
    </row>
    <row r="220" spans="1:23">
      <c r="A220" t="s">
        <v>278</v>
      </c>
      <c r="B220" t="s">
        <v>290</v>
      </c>
      <c r="C220" t="s">
        <v>291</v>
      </c>
      <c r="D220">
        <v>3</v>
      </c>
      <c r="J220" s="1"/>
      <c r="K220" s="1"/>
      <c r="M220" s="10" t="s">
        <v>949</v>
      </c>
      <c r="O220" s="5">
        <v>2949892328600</v>
      </c>
      <c r="P220" s="5">
        <v>175432325487</v>
      </c>
      <c r="Q220" t="str">
        <f t="shared" si="3"/>
        <v>Democratic Republic of CongoCD54</v>
      </c>
      <c r="R220" t="str">
        <f>VLOOKUP(Tableau3567691011[[#This Row],[coca]],Table1[ID],1,FALSE)</f>
        <v>Democratic Republic of CongoCD54</v>
      </c>
      <c r="S220">
        <f>VLOOKUP(Tableau3567691011[[#This Row],[coca]],Table1[[#All],[ID]:[b]],2,FALSE)</f>
        <v>29.498923286</v>
      </c>
      <c r="T220" s="9">
        <f>VLOOKUP(Tableau3567691011[[#This Row],[coca]],Table1[[ID]:[b]],3,FALSE)</f>
        <v>1.7543232548700001</v>
      </c>
      <c r="U220" s="9" t="s">
        <v>775</v>
      </c>
      <c r="V22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0" s="9">
        <v>1</v>
      </c>
    </row>
    <row r="221" spans="1:23">
      <c r="A221" t="s">
        <v>278</v>
      </c>
      <c r="B221" t="s">
        <v>304</v>
      </c>
      <c r="C221" t="s">
        <v>305</v>
      </c>
      <c r="D221">
        <v>4</v>
      </c>
      <c r="J221" s="1"/>
      <c r="K221" s="1"/>
      <c r="M221" s="10" t="s">
        <v>949</v>
      </c>
      <c r="O221" s="5">
        <v>1865494266580</v>
      </c>
      <c r="P221" s="5">
        <v>-478252014449</v>
      </c>
      <c r="Q221" t="str">
        <f t="shared" si="3"/>
        <v>Democratic Republic of CongoCD32</v>
      </c>
      <c r="R221" t="str">
        <f>VLOOKUP(Tableau3567691011[[#This Row],[coca]],Table1[ID],1,FALSE)</f>
        <v>Democratic Republic of CongoCD32</v>
      </c>
      <c r="S221">
        <f>VLOOKUP(Tableau3567691011[[#This Row],[coca]],Table1[[#All],[ID]:[b]],2,FALSE)</f>
        <v>18.6549426658</v>
      </c>
      <c r="T221" s="9">
        <f>VLOOKUP(Tableau3567691011[[#This Row],[coca]],Table1[[ID]:[b]],3,FALSE)</f>
        <v>-4.7825201444900003</v>
      </c>
      <c r="U221" s="9" t="s">
        <v>775</v>
      </c>
      <c r="V22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1" s="9">
        <v>1</v>
      </c>
    </row>
    <row r="222" spans="1:23">
      <c r="A222" t="s">
        <v>278</v>
      </c>
      <c r="B222" t="s">
        <v>298</v>
      </c>
      <c r="C222" t="s">
        <v>299</v>
      </c>
      <c r="D222">
        <v>6631</v>
      </c>
      <c r="E222">
        <v>189</v>
      </c>
      <c r="F222">
        <v>3492</v>
      </c>
      <c r="J222" s="1"/>
      <c r="K222" s="1"/>
      <c r="M222" s="10" t="s">
        <v>949</v>
      </c>
      <c r="O222" s="5">
        <v>1590849109850</v>
      </c>
      <c r="P222" s="5">
        <v>-443590657637</v>
      </c>
      <c r="Q222" t="str">
        <f t="shared" si="3"/>
        <v>Democratic Republic of CongoCD10</v>
      </c>
      <c r="R222" t="str">
        <f>VLOOKUP(Tableau3567691011[[#This Row],[coca]],Table1[ID],1,FALSE)</f>
        <v>Democratic Republic of CongoCD10</v>
      </c>
      <c r="S222">
        <f>VLOOKUP(Tableau3567691011[[#This Row],[coca]],Table1[[#All],[ID]:[b]],2,FALSE)</f>
        <v>15.908491098500001</v>
      </c>
      <c r="T222" s="9">
        <f>VLOOKUP(Tableau3567691011[[#This Row],[coca]],Table1[[ID]:[b]],3,FALSE)</f>
        <v>-4.4359065763699999</v>
      </c>
      <c r="U222" s="9" t="s">
        <v>777</v>
      </c>
      <c r="V22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22" s="9">
        <v>5</v>
      </c>
    </row>
    <row r="223" spans="1:23">
      <c r="A223" t="s">
        <v>278</v>
      </c>
      <c r="B223" t="s">
        <v>280</v>
      </c>
      <c r="C223" t="s">
        <v>281</v>
      </c>
      <c r="D223">
        <v>0</v>
      </c>
      <c r="J223" s="1"/>
      <c r="K223" s="1"/>
      <c r="M223" s="10" t="s">
        <v>949</v>
      </c>
      <c r="Q223" t="str">
        <f t="shared" si="3"/>
        <v>Democratic Republic of CongoCD52</v>
      </c>
      <c r="R223" t="str">
        <f>VLOOKUP(Tableau3567691011[[#This Row],[coca]],Table1[ID],1,FALSE)</f>
        <v>Democratic Republic of CongoCD52</v>
      </c>
      <c r="S223">
        <f>VLOOKUP(Tableau3567691011[[#This Row],[coca]],Table1[[#All],[ID]:[b]],2,FALSE)</f>
        <v>25.145384454799999</v>
      </c>
      <c r="T223" s="9">
        <f>VLOOKUP(Tableau3567691011[[#This Row],[coca]],Table1[[ID]:[b]],3,FALSE)</f>
        <v>3.62620481032</v>
      </c>
      <c r="U223" s="9"/>
      <c r="V22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3" s="9"/>
    </row>
    <row r="224" spans="1:23">
      <c r="A224" t="s">
        <v>278</v>
      </c>
      <c r="B224" t="s">
        <v>282</v>
      </c>
      <c r="C224" t="s">
        <v>283</v>
      </c>
      <c r="D224">
        <v>2</v>
      </c>
      <c r="J224" s="1"/>
      <c r="K224" s="1"/>
      <c r="M224" s="10" t="s">
        <v>949</v>
      </c>
      <c r="Q224" t="str">
        <f t="shared" si="3"/>
        <v>Democratic Republic of CongoCD41</v>
      </c>
      <c r="R224" t="str">
        <f>VLOOKUP(Tableau3567691011[[#This Row],[coca]],Table1[ID],1,FALSE)</f>
        <v>Democratic Republic of CongoCD41</v>
      </c>
      <c r="S224">
        <f>VLOOKUP(Tableau3567691011[[#This Row],[coca]],Table1[[#All],[ID]:[b]],2,FALSE)</f>
        <v>18.914464880000001</v>
      </c>
      <c r="T224" s="9">
        <f>VLOOKUP(Tableau3567691011[[#This Row],[coca]],Table1[[ID]:[b]],3,FALSE)</f>
        <v>0.22899018423100001</v>
      </c>
      <c r="U224" s="9"/>
      <c r="V22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4" s="9"/>
    </row>
    <row r="225" spans="1:23">
      <c r="A225" t="s">
        <v>278</v>
      </c>
      <c r="B225" t="s">
        <v>286</v>
      </c>
      <c r="C225" t="s">
        <v>287</v>
      </c>
      <c r="D225">
        <v>1</v>
      </c>
      <c r="J225" s="1"/>
      <c r="K225" s="1"/>
      <c r="M225" s="10" t="s">
        <v>949</v>
      </c>
      <c r="Q225" t="str">
        <f t="shared" si="3"/>
        <v>Democratic Republic of CongoCD73</v>
      </c>
      <c r="R225" t="str">
        <f>VLOOKUP(Tableau3567691011[[#This Row],[coca]],Table1[ID],1,FALSE)</f>
        <v>Democratic Republic of CongoCD73</v>
      </c>
      <c r="S225">
        <f>VLOOKUP(Tableau3567691011[[#This Row],[coca]],Table1[[#All],[ID]:[b]],2,FALSE)</f>
        <v>25.429034358399999</v>
      </c>
      <c r="T225" s="9">
        <f>VLOOKUP(Tableau3567691011[[#This Row],[coca]],Table1[[ID]:[b]],3,FALSE)</f>
        <v>-8.2365834581899993</v>
      </c>
      <c r="U225" s="9"/>
      <c r="V22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5" s="9"/>
    </row>
    <row r="226" spans="1:23">
      <c r="A226" t="s">
        <v>278</v>
      </c>
      <c r="B226" t="s">
        <v>288</v>
      </c>
      <c r="C226" t="s">
        <v>289</v>
      </c>
      <c r="D226">
        <v>13</v>
      </c>
      <c r="J226" s="1"/>
      <c r="K226" s="1"/>
      <c r="M226" s="10" t="s">
        <v>949</v>
      </c>
      <c r="Q226" t="str">
        <f t="shared" si="3"/>
        <v>Democratic Republic of CongoCD53</v>
      </c>
      <c r="R226" t="str">
        <f>VLOOKUP(Tableau3567691011[[#This Row],[coca]],Table1[ID],1,FALSE)</f>
        <v>Democratic Republic of CongoCD53</v>
      </c>
      <c r="S226">
        <f>VLOOKUP(Tableau3567691011[[#This Row],[coca]],Table1[[#All],[ID]:[b]],2,FALSE)</f>
        <v>28.588505614100001</v>
      </c>
      <c r="T226" s="9">
        <f>VLOOKUP(Tableau3567691011[[#This Row],[coca]],Table1[[ID]:[b]],3,FALSE)</f>
        <v>3.3459016238900001</v>
      </c>
      <c r="U226" s="9"/>
      <c r="V22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26" s="9"/>
    </row>
    <row r="227" spans="1:23">
      <c r="A227" t="s">
        <v>278</v>
      </c>
      <c r="B227" t="s">
        <v>292</v>
      </c>
      <c r="C227" t="s">
        <v>293</v>
      </c>
      <c r="D227">
        <v>0</v>
      </c>
      <c r="J227" s="1"/>
      <c r="K227" s="1"/>
      <c r="M227" s="10" t="s">
        <v>949</v>
      </c>
      <c r="Q227" t="str">
        <f t="shared" si="3"/>
        <v>Democratic Republic of CongoCD92</v>
      </c>
      <c r="R227" t="str">
        <f>VLOOKUP(Tableau3567691011[[#This Row],[coca]],Table1[ID],1,FALSE)</f>
        <v>Democratic Republic of CongoCD92</v>
      </c>
      <c r="S227">
        <f>VLOOKUP(Tableau3567691011[[#This Row],[coca]],Table1[[#All],[ID]:[b]],2,FALSE)</f>
        <v>21.1062499879</v>
      </c>
      <c r="T227" s="9">
        <f>VLOOKUP(Tableau3567691011[[#This Row],[coca]],Table1[[ID]:[b]],3,FALSE)</f>
        <v>-4.94513468302</v>
      </c>
      <c r="U227" s="9"/>
      <c r="V22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7" s="9"/>
    </row>
    <row r="228" spans="1:23">
      <c r="A228" t="s">
        <v>278</v>
      </c>
      <c r="B228" t="s">
        <v>294</v>
      </c>
      <c r="C228" t="s">
        <v>295</v>
      </c>
      <c r="D228">
        <v>0</v>
      </c>
      <c r="J228" s="1"/>
      <c r="K228" s="1"/>
      <c r="M228" s="10" t="s">
        <v>949</v>
      </c>
      <c r="Q228" t="str">
        <f t="shared" si="3"/>
        <v>Democratic Republic of CongoCD91</v>
      </c>
      <c r="R228" t="str">
        <f>VLOOKUP(Tableau3567691011[[#This Row],[coca]],Table1[ID],1,FALSE)</f>
        <v>Democratic Republic of CongoCD91</v>
      </c>
      <c r="S228">
        <f>VLOOKUP(Tableau3567691011[[#This Row],[coca]],Table1[[#All],[ID]:[b]],2,FALSE)</f>
        <v>22.489350562599999</v>
      </c>
      <c r="T228" s="9">
        <f>VLOOKUP(Tableau3567691011[[#This Row],[coca]],Table1[[ID]:[b]],3,FALSE)</f>
        <v>-6.2263878948500002</v>
      </c>
      <c r="U228" s="9"/>
      <c r="V22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8" s="9"/>
    </row>
    <row r="229" spans="1:23">
      <c r="A229" t="s">
        <v>278</v>
      </c>
      <c r="B229" t="s">
        <v>296</v>
      </c>
      <c r="C229" t="s">
        <v>297</v>
      </c>
      <c r="D229">
        <v>0</v>
      </c>
      <c r="J229" s="1"/>
      <c r="K229" s="1"/>
      <c r="M229" s="10" t="s">
        <v>949</v>
      </c>
      <c r="Q229" t="str">
        <f t="shared" si="3"/>
        <v>Democratic Republic of CongoCD82</v>
      </c>
      <c r="R229" t="str">
        <f>VLOOKUP(Tableau3567691011[[#This Row],[coca]],Table1[ID],1,FALSE)</f>
        <v>Democratic Republic of CongoCD82</v>
      </c>
      <c r="S229">
        <f>VLOOKUP(Tableau3567691011[[#This Row],[coca]],Table1[[#All],[ID]:[b]],2,FALSE)</f>
        <v>23.518630290000001</v>
      </c>
      <c r="T229" s="9">
        <f>VLOOKUP(Tableau3567691011[[#This Row],[coca]],Table1[[ID]:[b]],3,FALSE)</f>
        <v>-6.1507234754900004</v>
      </c>
      <c r="U229" s="9"/>
      <c r="V22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29" s="9"/>
    </row>
    <row r="230" spans="1:23">
      <c r="A230" t="s">
        <v>278</v>
      </c>
      <c r="B230" t="s">
        <v>302</v>
      </c>
      <c r="C230" t="s">
        <v>303</v>
      </c>
      <c r="D230">
        <v>1</v>
      </c>
      <c r="J230" s="1"/>
      <c r="K230" s="1"/>
      <c r="M230" s="10" t="s">
        <v>949</v>
      </c>
      <c r="Q230" t="str">
        <f t="shared" si="3"/>
        <v>Democratic Republic of CongoCD31</v>
      </c>
      <c r="R230" t="str">
        <f>VLOOKUP(Tableau3567691011[[#This Row],[coca]],Table1[ID],1,FALSE)</f>
        <v>Democratic Republic of CongoCD31</v>
      </c>
      <c r="S230">
        <f>VLOOKUP(Tableau3567691011[[#This Row],[coca]],Table1[[#All],[ID]:[b]],2,FALSE)</f>
        <v>17.863895255199999</v>
      </c>
      <c r="T230" s="9">
        <f>VLOOKUP(Tableau3567691011[[#This Row],[coca]],Table1[[ID]:[b]],3,FALSE)</f>
        <v>-6.43275971018</v>
      </c>
      <c r="U230" s="9"/>
      <c r="V23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0" s="9"/>
    </row>
    <row r="231" spans="1:23">
      <c r="A231" t="s">
        <v>278</v>
      </c>
      <c r="B231" t="s">
        <v>306</v>
      </c>
      <c r="C231" t="s">
        <v>307</v>
      </c>
      <c r="D231">
        <v>0</v>
      </c>
      <c r="J231" s="1"/>
      <c r="K231" s="1"/>
      <c r="M231" s="10" t="s">
        <v>949</v>
      </c>
      <c r="Q231" t="str">
        <f t="shared" si="3"/>
        <v>Democratic Republic of CongoCD81</v>
      </c>
      <c r="R231" t="str">
        <f>VLOOKUP(Tableau3567691011[[#This Row],[coca]],Table1[ID],1,FALSE)</f>
        <v>Democratic Republic of CongoCD81</v>
      </c>
      <c r="S231">
        <f>VLOOKUP(Tableau3567691011[[#This Row],[coca]],Table1[[#All],[ID]:[b]],2,FALSE)</f>
        <v>24.6823781322</v>
      </c>
      <c r="T231" s="9">
        <f>VLOOKUP(Tableau3567691011[[#This Row],[coca]],Table1[[ID]:[b]],3,FALSE)</f>
        <v>-6.2139067373700003</v>
      </c>
      <c r="U231" s="9"/>
      <c r="V23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1" s="9"/>
    </row>
    <row r="232" spans="1:23">
      <c r="A232" t="s">
        <v>278</v>
      </c>
      <c r="B232" t="s">
        <v>308</v>
      </c>
      <c r="C232" t="s">
        <v>309</v>
      </c>
      <c r="D232">
        <v>50</v>
      </c>
      <c r="J232" s="1"/>
      <c r="K232" s="1"/>
      <c r="M232" s="10" t="s">
        <v>949</v>
      </c>
      <c r="Q232" t="str">
        <f t="shared" si="3"/>
        <v>Democratic Republic of CongoCD72</v>
      </c>
      <c r="R232" t="str">
        <f>VLOOKUP(Tableau3567691011[[#This Row],[coca]],Table1[ID],1,FALSE)</f>
        <v>Democratic Republic of CongoCD72</v>
      </c>
      <c r="S232">
        <f>VLOOKUP(Tableau3567691011[[#This Row],[coca]],Table1[[#All],[ID]:[b]],2,FALSE)</f>
        <v>23.894010771200001</v>
      </c>
      <c r="T232" s="9">
        <f>VLOOKUP(Tableau3567691011[[#This Row],[coca]],Table1[[ID]:[b]],3,FALSE)</f>
        <v>-9.8383782278799998</v>
      </c>
      <c r="U232" s="9"/>
      <c r="V23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32" s="9"/>
    </row>
    <row r="233" spans="1:23">
      <c r="A233" t="s">
        <v>278</v>
      </c>
      <c r="B233" t="s">
        <v>310</v>
      </c>
      <c r="C233" t="s">
        <v>311</v>
      </c>
      <c r="D233">
        <v>0</v>
      </c>
      <c r="J233" s="1"/>
      <c r="K233" s="1"/>
      <c r="M233" s="10" t="s">
        <v>949</v>
      </c>
      <c r="Q233" t="str">
        <f t="shared" si="3"/>
        <v>Democratic Republic of CongoCD33</v>
      </c>
      <c r="R233" t="str">
        <f>VLOOKUP(Tableau3567691011[[#This Row],[coca]],Table1[ID],1,FALSE)</f>
        <v>Democratic Republic of CongoCD33</v>
      </c>
      <c r="S233">
        <f>VLOOKUP(Tableau3567691011[[#This Row],[coca]],Table1[[#All],[ID]:[b]],2,FALSE)</f>
        <v>18.5287758001</v>
      </c>
      <c r="T233" s="9">
        <f>VLOOKUP(Tableau3567691011[[#This Row],[coca]],Table1[[ID]:[b]],3,FALSE)</f>
        <v>-2.6956618241900001</v>
      </c>
      <c r="U233" s="9"/>
      <c r="V23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3" s="9"/>
    </row>
    <row r="234" spans="1:23">
      <c r="A234" t="s">
        <v>278</v>
      </c>
      <c r="B234" t="s">
        <v>312</v>
      </c>
      <c r="C234" t="s">
        <v>313</v>
      </c>
      <c r="D234">
        <v>0</v>
      </c>
      <c r="J234" s="1"/>
      <c r="K234" s="1"/>
      <c r="M234" s="10" t="s">
        <v>949</v>
      </c>
      <c r="Q234" t="str">
        <f t="shared" si="3"/>
        <v>Democratic Republic of CongoCD63</v>
      </c>
      <c r="R234" t="str">
        <f>VLOOKUP(Tableau3567691011[[#This Row],[coca]],Table1[ID],1,FALSE)</f>
        <v>Democratic Republic of CongoCD63</v>
      </c>
      <c r="S234">
        <f>VLOOKUP(Tableau3567691011[[#This Row],[coca]],Table1[[#All],[ID]:[b]],2,FALSE)</f>
        <v>26.423307490700001</v>
      </c>
      <c r="T234" s="9">
        <f>VLOOKUP(Tableau3567691011[[#This Row],[coca]],Table1[[ID]:[b]],3,FALSE)</f>
        <v>-3.0852101413700002</v>
      </c>
      <c r="U234" s="9"/>
      <c r="V23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4" s="9"/>
    </row>
    <row r="235" spans="1:23">
      <c r="A235" t="s">
        <v>278</v>
      </c>
      <c r="B235" t="s">
        <v>314</v>
      </c>
      <c r="C235" t="s">
        <v>315</v>
      </c>
      <c r="D235">
        <v>0</v>
      </c>
      <c r="J235" s="1"/>
      <c r="K235" s="1"/>
      <c r="M235" s="10" t="s">
        <v>949</v>
      </c>
      <c r="Q235" t="str">
        <f t="shared" si="3"/>
        <v>Democratic Republic of CongoCD44</v>
      </c>
      <c r="R235" t="str">
        <f>VLOOKUP(Tableau3567691011[[#This Row],[coca]],Table1[ID],1,FALSE)</f>
        <v>Democratic Republic of CongoCD44</v>
      </c>
      <c r="S235">
        <f>VLOOKUP(Tableau3567691011[[#This Row],[coca]],Table1[[#All],[ID]:[b]],2,FALSE)</f>
        <v>21.5134595072</v>
      </c>
      <c r="T235" s="9">
        <f>VLOOKUP(Tableau3567691011[[#This Row],[coca]],Table1[[ID]:[b]],3,FALSE)</f>
        <v>2.0966086212200001</v>
      </c>
      <c r="U235" s="9"/>
      <c r="V23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5" s="9"/>
    </row>
    <row r="236" spans="1:23">
      <c r="A236" t="s">
        <v>278</v>
      </c>
      <c r="B236" t="s">
        <v>318</v>
      </c>
      <c r="C236" t="s">
        <v>319</v>
      </c>
      <c r="D236">
        <v>0</v>
      </c>
      <c r="J236" s="1"/>
      <c r="K236" s="1"/>
      <c r="M236" s="10" t="s">
        <v>949</v>
      </c>
      <c r="Q236" t="str">
        <f t="shared" si="3"/>
        <v>Democratic Republic of CongoCD43</v>
      </c>
      <c r="R236" t="str">
        <f>VLOOKUP(Tableau3567691011[[#This Row],[coca]],Table1[ID],1,FALSE)</f>
        <v>Democratic Republic of CongoCD43</v>
      </c>
      <c r="S236">
        <f>VLOOKUP(Tableau3567691011[[#This Row],[coca]],Table1[[#All],[ID]:[b]],2,FALSE)</f>
        <v>21.067608342</v>
      </c>
      <c r="T236" s="9">
        <f>VLOOKUP(Tableau3567691011[[#This Row],[coca]],Table1[[ID]:[b]],3,FALSE)</f>
        <v>3.8674436990099998</v>
      </c>
      <c r="U236" s="9"/>
      <c r="V23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6" s="9"/>
    </row>
    <row r="237" spans="1:23">
      <c r="A237" t="s">
        <v>278</v>
      </c>
      <c r="B237" t="s">
        <v>320</v>
      </c>
      <c r="C237" t="s">
        <v>321</v>
      </c>
      <c r="D237">
        <v>0</v>
      </c>
      <c r="J237" s="1"/>
      <c r="K237" s="1"/>
      <c r="M237" s="10" t="s">
        <v>949</v>
      </c>
      <c r="Q237" t="str">
        <f t="shared" si="3"/>
        <v>Democratic Republic of CongoCD83</v>
      </c>
      <c r="R237" t="str">
        <f>VLOOKUP(Tableau3567691011[[#This Row],[coca]],Table1[ID],1,FALSE)</f>
        <v>Democratic Republic of CongoCD83</v>
      </c>
      <c r="S237">
        <f>VLOOKUP(Tableau3567691011[[#This Row],[coca]],Table1[[#All],[ID]:[b]],2,FALSE)</f>
        <v>23.6049895387</v>
      </c>
      <c r="T237" s="9">
        <f>VLOOKUP(Tableau3567691011[[#This Row],[coca]],Table1[[ID]:[b]],3,FALSE)</f>
        <v>-3.48229881942</v>
      </c>
      <c r="U237" s="9"/>
      <c r="V23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7" s="9"/>
    </row>
    <row r="238" spans="1:23">
      <c r="A238" t="s">
        <v>278</v>
      </c>
      <c r="B238" t="s">
        <v>324</v>
      </c>
      <c r="C238" t="s">
        <v>325</v>
      </c>
      <c r="D238">
        <v>3</v>
      </c>
      <c r="J238" s="1"/>
      <c r="K238" s="1"/>
      <c r="M238" s="10" t="s">
        <v>949</v>
      </c>
      <c r="Q238" t="str">
        <f t="shared" si="3"/>
        <v>Democratic Republic of CongoCD42</v>
      </c>
      <c r="R238" t="str">
        <f>VLOOKUP(Tableau3567691011[[#This Row],[coca]],Table1[ID],1,FALSE)</f>
        <v>Democratic Republic of CongoCD42</v>
      </c>
      <c r="S238">
        <f>VLOOKUP(Tableau3567691011[[#This Row],[coca]],Table1[[#All],[ID]:[b]],2,FALSE)</f>
        <v>19.354947869</v>
      </c>
      <c r="T238" s="9">
        <f>VLOOKUP(Tableau3567691011[[#This Row],[coca]],Table1[[ID]:[b]],3,FALSE)</f>
        <v>3.0903768271400001</v>
      </c>
      <c r="U238" s="9"/>
      <c r="V23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8" s="9"/>
    </row>
    <row r="239" spans="1:23">
      <c r="A239" t="s">
        <v>278</v>
      </c>
      <c r="B239" t="s">
        <v>326</v>
      </c>
      <c r="C239" t="s">
        <v>327</v>
      </c>
      <c r="D239">
        <v>0</v>
      </c>
      <c r="J239" s="1"/>
      <c r="K239" s="1"/>
      <c r="M239" s="10" t="s">
        <v>949</v>
      </c>
      <c r="Q239" t="str">
        <f t="shared" si="3"/>
        <v>Democratic Republic of CongoCD74</v>
      </c>
      <c r="R239" t="str">
        <f>VLOOKUP(Tableau3567691011[[#This Row],[coca]],Table1[ID],1,FALSE)</f>
        <v>Democratic Republic of CongoCD74</v>
      </c>
      <c r="S239">
        <f>VLOOKUP(Tableau3567691011[[#This Row],[coca]],Table1[[#All],[ID]:[b]],2,FALSE)</f>
        <v>28.1954949663</v>
      </c>
      <c r="T239" s="9">
        <f>VLOOKUP(Tableau3567691011[[#This Row],[coca]],Table1[[ID]:[b]],3,FALSE)</f>
        <v>-6.56369546032</v>
      </c>
      <c r="U239" s="9"/>
      <c r="V23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39" s="9"/>
    </row>
    <row r="240" spans="1:23">
      <c r="A240" t="s">
        <v>278</v>
      </c>
      <c r="B240" t="s">
        <v>328</v>
      </c>
      <c r="C240" t="s">
        <v>329</v>
      </c>
      <c r="D240">
        <v>13</v>
      </c>
      <c r="J240" s="1"/>
      <c r="K240" s="1"/>
      <c r="M240" s="10" t="s">
        <v>949</v>
      </c>
      <c r="Q240" t="str">
        <f t="shared" si="3"/>
        <v>Democratic Republic of CongoCD51</v>
      </c>
      <c r="R240" t="str">
        <f>VLOOKUP(Tableau3567691011[[#This Row],[coca]],Table1[ID],1,FALSE)</f>
        <v>Democratic Republic of CongoCD51</v>
      </c>
      <c r="S240">
        <f>VLOOKUP(Tableau3567691011[[#This Row],[coca]],Table1[[#All],[ID]:[b]],2,FALSE)</f>
        <v>25.207214197799999</v>
      </c>
      <c r="T240" s="9">
        <f>VLOOKUP(Tableau3567691011[[#This Row],[coca]],Table1[[ID]:[b]],3,FALSE)</f>
        <v>0.48122181222900001</v>
      </c>
      <c r="U240" s="9"/>
      <c r="V24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40" s="9"/>
    </row>
    <row r="241" spans="1:23">
      <c r="A241" t="s">
        <v>278</v>
      </c>
      <c r="B241" t="s">
        <v>330</v>
      </c>
      <c r="C241" t="s">
        <v>331</v>
      </c>
      <c r="D241">
        <v>0</v>
      </c>
      <c r="J241" s="1"/>
      <c r="K241" s="1"/>
      <c r="M241" s="10" t="s">
        <v>949</v>
      </c>
      <c r="Q241" t="str">
        <f t="shared" si="3"/>
        <v>Democratic Republic of CongoCD45</v>
      </c>
      <c r="R241" t="str">
        <f>VLOOKUP(Tableau3567691011[[#This Row],[coca]],Table1[ID],1,FALSE)</f>
        <v>Democratic Republic of CongoCD45</v>
      </c>
      <c r="S241">
        <f>VLOOKUP(Tableau3567691011[[#This Row],[coca]],Table1[[#All],[ID]:[b]],2,FALSE)</f>
        <v>21.756402889099999</v>
      </c>
      <c r="T241" s="9">
        <f>VLOOKUP(Tableau3567691011[[#This Row],[coca]],Table1[[ID]:[b]],3,FALSE)</f>
        <v>-0.66756211168199997</v>
      </c>
      <c r="U241" s="9"/>
      <c r="V24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41" s="9"/>
    </row>
    <row r="242" spans="1:23">
      <c r="A242" t="s">
        <v>332</v>
      </c>
      <c r="B242" t="s">
        <v>336</v>
      </c>
      <c r="C242" t="s">
        <v>337</v>
      </c>
      <c r="D242" t="s">
        <v>938</v>
      </c>
      <c r="E242" t="s">
        <v>938</v>
      </c>
      <c r="F242" t="s">
        <v>938</v>
      </c>
      <c r="J242" s="1"/>
      <c r="K242" s="1"/>
      <c r="M242" s="10" t="s">
        <v>949</v>
      </c>
      <c r="Q242" t="str">
        <f t="shared" si="3"/>
        <v>Equatorial GuineaGQ99</v>
      </c>
      <c r="R242" t="str">
        <f>VLOOKUP(Tableau3567691011[[#This Row],[coca]],Table1[ID],1,FALSE)</f>
        <v>Equatorial GuineaGQ99</v>
      </c>
      <c r="S242">
        <f>VLOOKUP(Tableau3567691011[[#This Row],[coca]],Table1[[#All],[ID]:[b]],2,FALSE)</f>
        <v>8.7902475674399998</v>
      </c>
      <c r="T242" s="9">
        <f>VLOOKUP(Tableau3567691011[[#This Row],[coca]],Table1[[ID]:[b]],3,FALSE)</f>
        <v>3.67103305427</v>
      </c>
      <c r="U242" s="9" t="s">
        <v>778</v>
      </c>
      <c r="V24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2" s="9">
        <v>2</v>
      </c>
    </row>
    <row r="243" spans="1:23">
      <c r="A243" t="s">
        <v>332</v>
      </c>
      <c r="B243" t="s">
        <v>25</v>
      </c>
      <c r="C243" t="s">
        <v>344</v>
      </c>
      <c r="D243" t="s">
        <v>938</v>
      </c>
      <c r="E243" t="s">
        <v>938</v>
      </c>
      <c r="F243" t="s">
        <v>938</v>
      </c>
      <c r="J243" s="1"/>
      <c r="K243" s="1"/>
      <c r="M243" s="10" t="s">
        <v>949</v>
      </c>
      <c r="Q243" t="str">
        <f t="shared" si="3"/>
        <v>Equatorial GuineaGQ03</v>
      </c>
      <c r="R243" t="str">
        <f>VLOOKUP(Tableau3567691011[[#This Row],[coca]],Table1[ID],1,FALSE)</f>
        <v>Equatorial GuineaGQ03</v>
      </c>
      <c r="S243">
        <f>VLOOKUP(Tableau3567691011[[#This Row],[coca]],Table1[[#All],[ID]:[b]],2,FALSE)</f>
        <v>9.8490767341200005</v>
      </c>
      <c r="T243" s="9">
        <f>VLOOKUP(Tableau3567691011[[#This Row],[coca]],Table1[[ID]:[b]],3,FALSE)</f>
        <v>1.5200595645199999</v>
      </c>
      <c r="U243" s="9" t="s">
        <v>778</v>
      </c>
      <c r="V24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3" s="9">
        <v>2</v>
      </c>
    </row>
    <row r="244" spans="1:23">
      <c r="A244" t="s">
        <v>332</v>
      </c>
      <c r="B244" t="s">
        <v>334</v>
      </c>
      <c r="C244" t="s">
        <v>335</v>
      </c>
      <c r="D244" t="s">
        <v>938</v>
      </c>
      <c r="E244" t="s">
        <v>938</v>
      </c>
      <c r="F244" t="s">
        <v>938</v>
      </c>
      <c r="J244" s="1"/>
      <c r="K244" s="1"/>
      <c r="M244" s="10" t="s">
        <v>949</v>
      </c>
      <c r="Q244" t="str">
        <f t="shared" si="3"/>
        <v>Equatorial GuineaGQ98</v>
      </c>
      <c r="R244" t="str">
        <f>VLOOKUP(Tableau3567691011[[#This Row],[coca]],Table1[ID],1,FALSE)</f>
        <v>Equatorial GuineaGQ98</v>
      </c>
      <c r="S244">
        <f>VLOOKUP(Tableau3567691011[[#This Row],[coca]],Table1[[#All],[ID]:[b]],2,FALSE)</f>
        <v>5.6209045828999997</v>
      </c>
      <c r="T244" s="9">
        <f>VLOOKUP(Tableau3567691011[[#This Row],[coca]],Table1[[ID]:[b]],3,FALSE)</f>
        <v>-1.43071183647</v>
      </c>
      <c r="U244" s="9"/>
      <c r="V24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4" s="9"/>
    </row>
    <row r="245" spans="1:23">
      <c r="A245" t="s">
        <v>332</v>
      </c>
      <c r="B245" t="s">
        <v>338</v>
      </c>
      <c r="C245" t="s">
        <v>339</v>
      </c>
      <c r="D245" t="s">
        <v>938</v>
      </c>
      <c r="E245" t="s">
        <v>938</v>
      </c>
      <c r="F245" t="s">
        <v>938</v>
      </c>
      <c r="J245" s="1"/>
      <c r="K245" s="1"/>
      <c r="M245" s="10" t="s">
        <v>949</v>
      </c>
      <c r="Q245" t="str">
        <f t="shared" si="3"/>
        <v>Equatorial GuineaGQ00</v>
      </c>
      <c r="R245" t="str">
        <f>VLOOKUP(Tableau3567691011[[#This Row],[coca]],Table1[ID],1,FALSE)</f>
        <v>Equatorial GuineaGQ00</v>
      </c>
      <c r="S245">
        <f>VLOOKUP(Tableau3567691011[[#This Row],[coca]],Table1[[#All],[ID]:[b]],2,FALSE)</f>
        <v>8.6380358780200002</v>
      </c>
      <c r="T245" s="9">
        <f>VLOOKUP(Tableau3567691011[[#This Row],[coca]],Table1[[ID]:[b]],3,FALSE)</f>
        <v>3.41329759494</v>
      </c>
      <c r="U245" s="9"/>
      <c r="V24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5" s="9"/>
    </row>
    <row r="246" spans="1:23">
      <c r="A246" t="s">
        <v>332</v>
      </c>
      <c r="B246" t="s">
        <v>340</v>
      </c>
      <c r="C246" t="s">
        <v>341</v>
      </c>
      <c r="D246" t="s">
        <v>938</v>
      </c>
      <c r="E246" t="s">
        <v>938</v>
      </c>
      <c r="F246" t="s">
        <v>938</v>
      </c>
      <c r="J246" s="1"/>
      <c r="K246" s="1"/>
      <c r="M246" s="10" t="s">
        <v>949</v>
      </c>
      <c r="Q246" t="str">
        <f t="shared" si="3"/>
        <v>Equatorial GuineaGQ01</v>
      </c>
      <c r="R246" t="str">
        <f>VLOOKUP(Tableau3567691011[[#This Row],[coca]],Table1[ID],1,FALSE)</f>
        <v>Equatorial GuineaGQ01</v>
      </c>
      <c r="S246">
        <f>VLOOKUP(Tableau3567691011[[#This Row],[coca]],Table1[[#All],[ID]:[b]],2,FALSE)</f>
        <v>10.4259756539</v>
      </c>
      <c r="T246" s="9">
        <f>VLOOKUP(Tableau3567691011[[#This Row],[coca]],Table1[[ID]:[b]],3,FALSE)</f>
        <v>1.4791739666099999</v>
      </c>
      <c r="U246" s="9"/>
      <c r="V24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6" s="9"/>
    </row>
    <row r="247" spans="1:23">
      <c r="A247" t="s">
        <v>332</v>
      </c>
      <c r="B247" t="s">
        <v>342</v>
      </c>
      <c r="C247" t="s">
        <v>343</v>
      </c>
      <c r="D247" t="s">
        <v>938</v>
      </c>
      <c r="E247" t="s">
        <v>938</v>
      </c>
      <c r="F247" t="s">
        <v>938</v>
      </c>
      <c r="J247" s="1"/>
      <c r="K247" s="1"/>
      <c r="M247" s="10" t="s">
        <v>949</v>
      </c>
      <c r="Q247" t="str">
        <f t="shared" si="3"/>
        <v>Equatorial GuineaGQ02</v>
      </c>
      <c r="R247" t="str">
        <f>VLOOKUP(Tableau3567691011[[#This Row],[coca]],Table1[ID],1,FALSE)</f>
        <v>Equatorial GuineaGQ02</v>
      </c>
      <c r="S247">
        <f>VLOOKUP(Tableau3567691011[[#This Row],[coca]],Table1[[#All],[ID]:[b]],2,FALSE)</f>
        <v>10.9499009669</v>
      </c>
      <c r="T247" s="9">
        <f>VLOOKUP(Tableau3567691011[[#This Row],[coca]],Table1[[ID]:[b]],3,FALSE)</f>
        <v>2.0122475987600001</v>
      </c>
      <c r="U247" s="9"/>
      <c r="V24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7" s="9"/>
    </row>
    <row r="248" spans="1:23">
      <c r="A248" t="s">
        <v>332</v>
      </c>
      <c r="B248" t="s">
        <v>345</v>
      </c>
      <c r="C248" t="s">
        <v>346</v>
      </c>
      <c r="D248" t="s">
        <v>938</v>
      </c>
      <c r="E248" t="s">
        <v>938</v>
      </c>
      <c r="F248" t="s">
        <v>938</v>
      </c>
      <c r="J248" s="1"/>
      <c r="K248" s="1"/>
      <c r="M248" s="10" t="s">
        <v>949</v>
      </c>
      <c r="Q248" t="str">
        <f t="shared" si="3"/>
        <v>Equatorial GuineaGQ04</v>
      </c>
      <c r="R248" t="str">
        <f>VLOOKUP(Tableau3567691011[[#This Row],[coca]],Table1[ID],1,FALSE)</f>
        <v>Equatorial GuineaGQ04</v>
      </c>
      <c r="S248">
        <f>VLOOKUP(Tableau3567691011[[#This Row],[coca]],Table1[[#All],[ID]:[b]],2,FALSE)</f>
        <v>10.998423620600001</v>
      </c>
      <c r="T248" s="9">
        <f>VLOOKUP(Tableau3567691011[[#This Row],[coca]],Table1[[ID]:[b]],3,FALSE)</f>
        <v>1.5024406326999999</v>
      </c>
      <c r="U248" s="9"/>
      <c r="V24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48" s="9"/>
    </row>
    <row r="249" spans="1:23">
      <c r="A249" t="s">
        <v>347</v>
      </c>
      <c r="B249" t="s">
        <v>365</v>
      </c>
      <c r="C249" t="s">
        <v>366</v>
      </c>
      <c r="D249">
        <v>127</v>
      </c>
      <c r="J249" s="1"/>
      <c r="K249" s="1"/>
      <c r="M249" t="s">
        <v>949</v>
      </c>
      <c r="Q249" t="str">
        <f t="shared" si="3"/>
        <v>GabonGA09</v>
      </c>
      <c r="R249" t="str">
        <f>VLOOKUP(Tableau3567691011[[#This Row],[coca]],Table1[ID],1,FALSE)</f>
        <v>GabonGA09</v>
      </c>
      <c r="S249">
        <f>VLOOKUP(Tableau3567691011[[#This Row],[coca]],Table1[[#All],[ID]:[b]],2,FALSE)</f>
        <v>11.948186615899999</v>
      </c>
      <c r="T249" s="9">
        <f>VLOOKUP(Tableau3567691011[[#This Row],[coca]],Table1[[ID]:[b]],3,FALSE)</f>
        <v>1.40687538568</v>
      </c>
      <c r="U249" s="9" t="s">
        <v>775</v>
      </c>
      <c r="V24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49" s="9">
        <v>1</v>
      </c>
    </row>
    <row r="250" spans="1:23">
      <c r="A250" t="s">
        <v>347</v>
      </c>
      <c r="B250" t="s">
        <v>353</v>
      </c>
      <c r="C250" t="s">
        <v>354</v>
      </c>
      <c r="D250">
        <v>206</v>
      </c>
      <c r="J250" s="1"/>
      <c r="K250" s="1"/>
      <c r="M250" t="s">
        <v>949</v>
      </c>
      <c r="Q250" t="str">
        <f t="shared" si="3"/>
        <v>GabonGA03</v>
      </c>
      <c r="R250" t="str">
        <f>VLOOKUP(Tableau3567691011[[#This Row],[coca]],Table1[ID],1,FALSE)</f>
        <v>GabonGA03</v>
      </c>
      <c r="S250">
        <f>VLOOKUP(Tableau3567691011[[#This Row],[coca]],Table1[[#All],[ID]:[b]],2,FALSE)</f>
        <v>10.5719966609</v>
      </c>
      <c r="T250" s="9">
        <f>VLOOKUP(Tableau3567691011[[#This Row],[coca]],Table1[[ID]:[b]],3,FALSE)</f>
        <v>-0.43034593453100001</v>
      </c>
      <c r="U250" s="9" t="s">
        <v>775</v>
      </c>
      <c r="V25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50" s="9">
        <v>1</v>
      </c>
    </row>
    <row r="251" spans="1:23">
      <c r="A251" t="s">
        <v>347</v>
      </c>
      <c r="B251" t="s">
        <v>363</v>
      </c>
      <c r="C251" t="s">
        <v>364</v>
      </c>
      <c r="D251">
        <v>43</v>
      </c>
      <c r="J251" s="1"/>
      <c r="K251" s="1"/>
      <c r="M251" t="s">
        <v>949</v>
      </c>
      <c r="Q251" t="str">
        <f t="shared" si="3"/>
        <v>GabonGA08</v>
      </c>
      <c r="R251" t="str">
        <f>VLOOKUP(Tableau3567691011[[#This Row],[coca]],Table1[ID],1,FALSE)</f>
        <v>GabonGA08</v>
      </c>
      <c r="S251">
        <f>VLOOKUP(Tableau3567691011[[#This Row],[coca]],Table1[[#All],[ID]:[b]],2,FALSE)</f>
        <v>9.66431002751</v>
      </c>
      <c r="T251" s="9">
        <f>VLOOKUP(Tableau3567691011[[#This Row],[coca]],Table1[[ID]:[b]],3,FALSE)</f>
        <v>-1.5808788765499999</v>
      </c>
      <c r="U251" s="9" t="s">
        <v>775</v>
      </c>
      <c r="V25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51" s="9">
        <v>1</v>
      </c>
    </row>
    <row r="252" spans="1:23">
      <c r="A252" t="s">
        <v>347</v>
      </c>
      <c r="B252" t="s">
        <v>349</v>
      </c>
      <c r="C252" t="s">
        <v>350</v>
      </c>
      <c r="D252">
        <v>4486</v>
      </c>
      <c r="E252">
        <v>2682</v>
      </c>
      <c r="F252">
        <v>46</v>
      </c>
      <c r="J252" s="1"/>
      <c r="K252" s="1"/>
      <c r="M252" t="s">
        <v>949</v>
      </c>
      <c r="Q252" t="str">
        <f t="shared" si="3"/>
        <v>GabonGA01</v>
      </c>
      <c r="R252" t="str">
        <f>VLOOKUP(Tableau3567691011[[#This Row],[coca]],Table1[ID],1,FALSE)</f>
        <v>GabonGA01</v>
      </c>
      <c r="S252">
        <f>VLOOKUP(Tableau3567691011[[#This Row],[coca]],Table1[[#All],[ID]:[b]],2,FALSE)</f>
        <v>10.042836703500001</v>
      </c>
      <c r="T252" s="9">
        <f>VLOOKUP(Tableau3567691011[[#This Row],[coca]],Table1[[ID]:[b]],3,FALSE)</f>
        <v>0.30877505808299999</v>
      </c>
      <c r="U252" s="9" t="s">
        <v>779</v>
      </c>
      <c r="V25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52" s="9">
        <v>4</v>
      </c>
    </row>
    <row r="253" spans="1:23">
      <c r="A253" t="s">
        <v>347</v>
      </c>
      <c r="B253" t="s">
        <v>351</v>
      </c>
      <c r="C253" t="s">
        <v>352</v>
      </c>
      <c r="D253">
        <v>849</v>
      </c>
      <c r="J253" s="1"/>
      <c r="K253" s="1"/>
      <c r="M253" t="s">
        <v>949</v>
      </c>
      <c r="Q253" t="str">
        <f t="shared" si="3"/>
        <v>GabonGA02</v>
      </c>
      <c r="R253" t="str">
        <f>VLOOKUP(Tableau3567691011[[#This Row],[coca]],Table1[ID],1,FALSE)</f>
        <v>GabonGA02</v>
      </c>
      <c r="S253">
        <f>VLOOKUP(Tableau3567691011[[#This Row],[coca]],Table1[[#All],[ID]:[b]],2,FALSE)</f>
        <v>13.725721381</v>
      </c>
      <c r="T253" s="9">
        <f>VLOOKUP(Tableau3567691011[[#This Row],[coca]],Table1[[ID]:[b]],3,FALSE)</f>
        <v>-1.3308341425500001</v>
      </c>
      <c r="U253" s="9"/>
      <c r="V25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253" s="9"/>
    </row>
    <row r="254" spans="1:23">
      <c r="A254" t="s">
        <v>347</v>
      </c>
      <c r="B254" t="s">
        <v>355</v>
      </c>
      <c r="C254" t="s">
        <v>356</v>
      </c>
      <c r="D254">
        <v>80</v>
      </c>
      <c r="J254" s="1"/>
      <c r="K254" s="1"/>
      <c r="M254" t="s">
        <v>949</v>
      </c>
      <c r="Q254" t="str">
        <f t="shared" si="3"/>
        <v>GabonGA04</v>
      </c>
      <c r="R254" t="str">
        <f>VLOOKUP(Tableau3567691011[[#This Row],[coca]],Table1[ID],1,FALSE)</f>
        <v>GabonGA04</v>
      </c>
      <c r="S254">
        <f>VLOOKUP(Tableau3567691011[[#This Row],[coca]],Table1[[#All],[ID]:[b]],2,FALSE)</f>
        <v>11.197467789399999</v>
      </c>
      <c r="T254" s="9">
        <f>VLOOKUP(Tableau3567691011[[#This Row],[coca]],Table1[[ID]:[b]],3,FALSE)</f>
        <v>-1.61476650551</v>
      </c>
      <c r="U254" s="9"/>
      <c r="V25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254" s="9"/>
    </row>
    <row r="255" spans="1:23">
      <c r="A255" t="s">
        <v>347</v>
      </c>
      <c r="B255" t="s">
        <v>357</v>
      </c>
      <c r="C255" t="s">
        <v>358</v>
      </c>
      <c r="D255">
        <v>19</v>
      </c>
      <c r="J255" s="1"/>
      <c r="K255" s="1"/>
      <c r="M255" t="s">
        <v>949</v>
      </c>
      <c r="Q255" t="str">
        <f t="shared" si="3"/>
        <v>GabonGA05</v>
      </c>
      <c r="R255" t="str">
        <f>VLOOKUP(Tableau3567691011[[#This Row],[coca]],Table1[ID],1,FALSE)</f>
        <v>GabonGA05</v>
      </c>
      <c r="S255">
        <f>VLOOKUP(Tableau3567691011[[#This Row],[coca]],Table1[[#All],[ID]:[b]],2,FALSE)</f>
        <v>11.1084090053</v>
      </c>
      <c r="T255" s="9">
        <f>VLOOKUP(Tableau3567691011[[#This Row],[coca]],Table1[[ID]:[b]],3,FALSE)</f>
        <v>-3.0313300327800001</v>
      </c>
      <c r="U255" s="9"/>
      <c r="V25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55" s="9"/>
    </row>
    <row r="256" spans="1:23">
      <c r="A256" t="s">
        <v>347</v>
      </c>
      <c r="B256" t="s">
        <v>359</v>
      </c>
      <c r="C256" t="s">
        <v>360</v>
      </c>
      <c r="D256">
        <v>15</v>
      </c>
      <c r="J256" s="1"/>
      <c r="K256" s="1"/>
      <c r="M256" t="s">
        <v>949</v>
      </c>
      <c r="Q256" t="str">
        <f t="shared" si="3"/>
        <v>GabonGA06</v>
      </c>
      <c r="R256" t="str">
        <f>VLOOKUP(Tableau3567691011[[#This Row],[coca]],Table1[ID],1,FALSE)</f>
        <v>GabonGA06</v>
      </c>
      <c r="S256">
        <f>VLOOKUP(Tableau3567691011[[#This Row],[coca]],Table1[[#All],[ID]:[b]],2,FALSE)</f>
        <v>12.853944283700001</v>
      </c>
      <c r="T256" s="9">
        <f>VLOOKUP(Tableau3567691011[[#This Row],[coca]],Table1[[ID]:[b]],3,FALSE)</f>
        <v>0.47572910976499999</v>
      </c>
      <c r="U256" s="9"/>
      <c r="V25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56" s="9"/>
    </row>
    <row r="257" spans="1:23">
      <c r="A257" t="s">
        <v>347</v>
      </c>
      <c r="B257" t="s">
        <v>361</v>
      </c>
      <c r="C257" t="s">
        <v>362</v>
      </c>
      <c r="D257">
        <v>46</v>
      </c>
      <c r="J257" s="1"/>
      <c r="K257" s="1"/>
      <c r="M257" t="s">
        <v>949</v>
      </c>
      <c r="Q257" t="str">
        <f t="shared" si="3"/>
        <v>GabonGA07</v>
      </c>
      <c r="R257" t="str">
        <f>VLOOKUP(Tableau3567691011[[#This Row],[coca]],Table1[ID],1,FALSE)</f>
        <v>GabonGA07</v>
      </c>
      <c r="S257">
        <f>VLOOKUP(Tableau3567691011[[#This Row],[coca]],Table1[[#All],[ID]:[b]],2,FALSE)</f>
        <v>12.618059257000001</v>
      </c>
      <c r="T257" s="9">
        <f>VLOOKUP(Tableau3567691011[[#This Row],[coca]],Table1[[ID]:[b]],3,FALSE)</f>
        <v>-0.85049965150899998</v>
      </c>
      <c r="U257" s="9"/>
      <c r="V25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57" s="9"/>
    </row>
    <row r="258" spans="1:23">
      <c r="A258" t="s">
        <v>367</v>
      </c>
      <c r="B258" t="s">
        <v>369</v>
      </c>
      <c r="C258" t="s">
        <v>370</v>
      </c>
      <c r="D258">
        <v>43</v>
      </c>
      <c r="E258">
        <v>3</v>
      </c>
      <c r="F258">
        <v>22</v>
      </c>
      <c r="J258" s="1"/>
      <c r="K258" s="1"/>
      <c r="M258" s="7" t="s">
        <v>949</v>
      </c>
      <c r="O258" t="s">
        <v>778</v>
      </c>
      <c r="Q258" t="str">
        <f t="shared" ref="Q258:Q266" si="4">_xlfn.CONCAT(A258,C258)</f>
        <v>GambiaGM01</v>
      </c>
      <c r="R258" t="str">
        <f>VLOOKUP(Tableau3567691011[[#This Row],[coca]],Table1[ID],1,FALSE)</f>
        <v>GambiaGM01</v>
      </c>
      <c r="S258">
        <f>VLOOKUP(Tableau3567691011[[#This Row],[coca]],Table1[[#All],[ID]:[b]],2,FALSE)</f>
        <v>-16.596711579499999</v>
      </c>
      <c r="T258" s="9">
        <f>VLOOKUP(Tableau3567691011[[#This Row],[coca]],Table1[[ID]:[b]],3,FALSE)</f>
        <v>13.4508024999</v>
      </c>
      <c r="U258" s="9" t="s">
        <v>778</v>
      </c>
      <c r="V25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58" s="9">
        <v>2</v>
      </c>
    </row>
    <row r="259" spans="1:23">
      <c r="A259" t="s">
        <v>367</v>
      </c>
      <c r="B259" t="s">
        <v>371</v>
      </c>
      <c r="C259" t="s">
        <v>372</v>
      </c>
      <c r="D259">
        <v>2</v>
      </c>
      <c r="E259">
        <v>0</v>
      </c>
      <c r="F259">
        <v>2</v>
      </c>
      <c r="J259" s="1"/>
      <c r="K259" s="1"/>
      <c r="M259" s="7" t="s">
        <v>949</v>
      </c>
      <c r="O259" t="s">
        <v>775</v>
      </c>
      <c r="Q259" t="str">
        <f t="shared" si="4"/>
        <v>GambiaGM02</v>
      </c>
      <c r="R259" t="str">
        <f>VLOOKUP(Tableau3567691011[[#This Row],[coca]],Table1[ID],1,FALSE)</f>
        <v>GambiaGM02</v>
      </c>
      <c r="S259">
        <f>VLOOKUP(Tableau3567691011[[#This Row],[coca]],Table1[[#All],[ID]:[b]],2,FALSE)</f>
        <v>-14.1668249875</v>
      </c>
      <c r="T259" s="9">
        <f>VLOOKUP(Tableau3567691011[[#This Row],[coca]],Table1[[ID]:[b]],3,FALSE)</f>
        <v>13.3900123142</v>
      </c>
      <c r="U259" t="s">
        <v>775</v>
      </c>
      <c r="V25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59" s="9">
        <v>1</v>
      </c>
    </row>
    <row r="260" spans="1:23">
      <c r="A260" t="s">
        <v>367</v>
      </c>
      <c r="B260" t="s">
        <v>373</v>
      </c>
      <c r="C260" t="s">
        <v>374</v>
      </c>
      <c r="D260">
        <v>8</v>
      </c>
      <c r="E260">
        <v>0</v>
      </c>
      <c r="F260">
        <v>3</v>
      </c>
      <c r="J260" s="1"/>
      <c r="K260" s="1"/>
      <c r="M260" s="7" t="s">
        <v>949</v>
      </c>
      <c r="Q260" t="str">
        <f t="shared" si="4"/>
        <v>GambiaGM03</v>
      </c>
      <c r="R260" t="str">
        <f>VLOOKUP(Tableau3567691011[[#This Row],[coca]],Table1[ID],1,FALSE)</f>
        <v>GambiaGM03</v>
      </c>
      <c r="S260">
        <f>VLOOKUP(Tableau3567691011[[#This Row],[coca]],Table1[[#All],[ID]:[b]],2,FALSE)</f>
        <v>-16.403357400000001</v>
      </c>
      <c r="T260" s="9">
        <f>VLOOKUP(Tableau3567691011[[#This Row],[coca]],Table1[[ID]:[b]],3,FALSE)</f>
        <v>13.2423280611</v>
      </c>
      <c r="V260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0" s="9"/>
    </row>
    <row r="261" spans="1:23">
      <c r="A261" t="s">
        <v>367</v>
      </c>
      <c r="B261" t="s">
        <v>375</v>
      </c>
      <c r="C261" t="s">
        <v>376</v>
      </c>
      <c r="D261">
        <v>4</v>
      </c>
      <c r="E261">
        <v>0</v>
      </c>
      <c r="F261">
        <v>2</v>
      </c>
      <c r="J261" s="1"/>
      <c r="K261" s="1"/>
      <c r="M261" s="7" t="s">
        <v>949</v>
      </c>
      <c r="O261" t="s">
        <v>775</v>
      </c>
      <c r="Q261" t="str">
        <f t="shared" si="4"/>
        <v>GambiaGM04</v>
      </c>
      <c r="R261" t="str">
        <f>VLOOKUP(Tableau3567691011[[#This Row],[coca]],Table1[ID],1,FALSE)</f>
        <v>GambiaGM04</v>
      </c>
      <c r="S261">
        <f>VLOOKUP(Tableau3567691011[[#This Row],[coca]],Table1[[#All],[ID]:[b]],2,FALSE)</f>
        <v>-14.932206796099999</v>
      </c>
      <c r="T261" s="9">
        <f>VLOOKUP(Tableau3567691011[[#This Row],[coca]],Table1[[ID]:[b]],3,FALSE)</f>
        <v>13.5327948288</v>
      </c>
      <c r="U261" t="s">
        <v>775</v>
      </c>
      <c r="V261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1" s="9">
        <v>1</v>
      </c>
    </row>
    <row r="262" spans="1:23">
      <c r="A262" t="s">
        <v>367</v>
      </c>
      <c r="B262" t="s">
        <v>377</v>
      </c>
      <c r="C262" t="s">
        <v>378</v>
      </c>
      <c r="D262">
        <v>0</v>
      </c>
      <c r="E262">
        <v>0</v>
      </c>
      <c r="F262">
        <v>0</v>
      </c>
      <c r="J262" s="1"/>
      <c r="K262" s="1"/>
      <c r="M262" s="7" t="s">
        <v>949</v>
      </c>
      <c r="Q262" t="str">
        <f t="shared" si="4"/>
        <v>GambiaGM05</v>
      </c>
      <c r="R262" t="str">
        <f>VLOOKUP(Tableau3567691011[[#This Row],[coca]],Table1[ID],1,FALSE)</f>
        <v>GambiaGM05</v>
      </c>
      <c r="S262">
        <f>VLOOKUP(Tableau3567691011[[#This Row],[coca]],Table1[[#All],[ID]:[b]],2,FALSE)</f>
        <v>-16.6610342277</v>
      </c>
      <c r="T262" s="9">
        <f>VLOOKUP(Tableau3567691011[[#This Row],[coca]],Table1[[ID]:[b]],3,FALSE)</f>
        <v>13.4415019856</v>
      </c>
      <c r="U262" s="9"/>
      <c r="V26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2" s="9"/>
    </row>
    <row r="263" spans="1:23">
      <c r="A263" t="s">
        <v>367</v>
      </c>
      <c r="B263" t="s">
        <v>379</v>
      </c>
      <c r="C263" t="s">
        <v>380</v>
      </c>
      <c r="D263">
        <v>5</v>
      </c>
      <c r="E263">
        <v>0</v>
      </c>
      <c r="F263">
        <v>2</v>
      </c>
      <c r="J263" s="1"/>
      <c r="K263" s="1"/>
      <c r="M263" s="7" t="s">
        <v>949</v>
      </c>
      <c r="Q263" t="str">
        <f t="shared" si="4"/>
        <v>GambiaGM06</v>
      </c>
      <c r="R263" t="str">
        <f>VLOOKUP(Tableau3567691011[[#This Row],[coca]],Table1[ID],1,FALSE)</f>
        <v>GambiaGM06</v>
      </c>
      <c r="S263">
        <f>VLOOKUP(Tableau3567691011[[#This Row],[coca]],Table1[[#All],[ID]:[b]],2,FALSE)</f>
        <v>-16.0257756086</v>
      </c>
      <c r="T263" s="9">
        <f>VLOOKUP(Tableau3567691011[[#This Row],[coca]],Table1[[ID]:[b]],3,FALSE)</f>
        <v>13.505177853999999</v>
      </c>
      <c r="U263" s="9"/>
      <c r="V26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3" s="9"/>
    </row>
    <row r="264" spans="1:23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J264" s="1"/>
      <c r="K264" s="1"/>
      <c r="M264" s="7" t="s">
        <v>949</v>
      </c>
      <c r="Q264" t="str">
        <f t="shared" si="4"/>
        <v>GambiaGM07</v>
      </c>
      <c r="R264" t="str">
        <f>VLOOKUP(Tableau3567691011[[#This Row],[coca]],Table1[ID],1,FALSE)</f>
        <v>GambiaGM07</v>
      </c>
      <c r="S264">
        <f>VLOOKUP(Tableau3567691011[[#This Row],[coca]],Table1[[#All],[ID]:[b]],2,FALSE)</f>
        <v>-14.926234666399999</v>
      </c>
      <c r="T264" s="9">
        <f>VLOOKUP(Tableau3567691011[[#This Row],[coca]],Table1[[ID]:[b]],3,FALSE)</f>
        <v>13.656260529500001</v>
      </c>
      <c r="U264" s="9"/>
      <c r="V26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4" s="9"/>
    </row>
    <row r="265" spans="1:23">
      <c r="A265" t="s">
        <v>367</v>
      </c>
      <c r="B265" t="s">
        <v>383</v>
      </c>
      <c r="C265" t="s">
        <v>384</v>
      </c>
      <c r="D265">
        <v>1</v>
      </c>
      <c r="E265">
        <v>0</v>
      </c>
      <c r="F265">
        <v>1</v>
      </c>
      <c r="J265" s="1"/>
      <c r="K265" s="1"/>
      <c r="M265" s="7" t="s">
        <v>949</v>
      </c>
      <c r="Q265" t="str">
        <f t="shared" si="4"/>
        <v>GambiaGM08</v>
      </c>
      <c r="R265" t="str">
        <f>VLOOKUP(Tableau3567691011[[#This Row],[coca]],Table1[ID],1,FALSE)</f>
        <v>GambiaGM08</v>
      </c>
      <c r="S265">
        <f>VLOOKUP(Tableau3567691011[[#This Row],[coca]],Table1[[#All],[ID]:[b]],2,FALSE)</f>
        <v>-15.7358423618</v>
      </c>
      <c r="T265" s="9">
        <f>VLOOKUP(Tableau3567691011[[#This Row],[coca]],Table1[[ID]:[b]],3,FALSE)</f>
        <v>13.3852953738</v>
      </c>
      <c r="U265" s="9"/>
      <c r="V26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5" s="9"/>
    </row>
    <row r="266" spans="1:23">
      <c r="A266" t="s">
        <v>385</v>
      </c>
      <c r="B266" t="s">
        <v>405</v>
      </c>
      <c r="C266" t="s">
        <v>406</v>
      </c>
      <c r="D266">
        <v>2045</v>
      </c>
      <c r="J266" s="1"/>
      <c r="K266" s="1"/>
      <c r="M266" s="10" t="s">
        <v>949</v>
      </c>
      <c r="O266" s="5">
        <v>-241292035674</v>
      </c>
      <c r="P266" s="5">
        <v>574251458216</v>
      </c>
      <c r="Q266" t="str">
        <f t="shared" si="4"/>
        <v>GhanaGH33</v>
      </c>
      <c r="R266" t="str">
        <f>VLOOKUP(Tableau3567691011[[#This Row],[coca]],Table1[ID],1,FALSE)</f>
        <v>GhanaGH33</v>
      </c>
      <c r="S266">
        <f>VLOOKUP(Tableau3567691011[[#This Row],[coca]],Table1[[#All],[ID]:[b]],2,FALSE)</f>
        <v>-2.4129203567399999</v>
      </c>
      <c r="T266" s="9">
        <f>VLOOKUP(Tableau3567691011[[#This Row],[coca]],Table1[[ID]:[b]],3,FALSE)</f>
        <v>5.7425145821600001</v>
      </c>
      <c r="U266" s="9" t="s">
        <v>775</v>
      </c>
      <c r="V26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66" s="9">
        <v>1</v>
      </c>
    </row>
    <row r="267" spans="1:23">
      <c r="A267" t="s">
        <v>385</v>
      </c>
      <c r="B267" t="s">
        <v>786</v>
      </c>
      <c r="D267">
        <v>158</v>
      </c>
      <c r="J267" s="1"/>
      <c r="K267" s="1"/>
      <c r="M267" s="10" t="s">
        <v>949</v>
      </c>
      <c r="Q267" s="9" t="str">
        <f>_xlfn.CONCAT(B267,C267)</f>
        <v>Western North Region</v>
      </c>
      <c r="R267" s="9" t="e">
        <f>VLOOKUP(Tableau3567691011[[#This Row],[coca]],Table1[ID],1,FALSE)</f>
        <v>#N/A</v>
      </c>
      <c r="S267" s="9" t="e">
        <f>VLOOKUP(Tableau3567691011[[#This Row],[coca]],Table1[[#All],[ID]:[b]],2,FALSE)</f>
        <v>#N/A</v>
      </c>
      <c r="T267" s="9" t="e">
        <f>VLOOKUP(Tableau3567691011[[#This Row],[coca]],Table1[[ID]:[b]],3,FALSE)</f>
        <v>#N/A</v>
      </c>
      <c r="U267" s="9" t="s">
        <v>775</v>
      </c>
      <c r="V26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67" s="9">
        <v>1</v>
      </c>
    </row>
    <row r="268" spans="1:23">
      <c r="A268" t="s">
        <v>385</v>
      </c>
      <c r="B268" t="s">
        <v>787</v>
      </c>
      <c r="D268">
        <v>9</v>
      </c>
      <c r="J268" s="1"/>
      <c r="K268" s="1"/>
      <c r="M268" s="10" t="s">
        <v>949</v>
      </c>
      <c r="Q268" s="9" t="str">
        <f t="shared" ref="Q268:Q331" si="5">_xlfn.CONCAT(A268,C268)</f>
        <v>Ghana</v>
      </c>
      <c r="R268" s="9" t="e">
        <f>VLOOKUP(Tableau3567691011[[#This Row],[coca]],Table1[ID],1,FALSE)</f>
        <v>#N/A</v>
      </c>
      <c r="S268" s="9" t="e">
        <f>VLOOKUP(Tableau3567691011[[#This Row],[coca]],Table1[[#All],[ID]:[b]],2,FALSE)</f>
        <v>#N/A</v>
      </c>
      <c r="T268" s="9" t="e">
        <f>VLOOKUP(Tableau3567691011[[#This Row],[coca]],Table1[[ID]:[b]],3,FALSE)</f>
        <v>#N/A</v>
      </c>
      <c r="U268" s="9" t="s">
        <v>775</v>
      </c>
      <c r="V26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68" s="9">
        <v>1</v>
      </c>
    </row>
    <row r="269" spans="1:23">
      <c r="A269" t="s">
        <v>385</v>
      </c>
      <c r="B269" t="s">
        <v>395</v>
      </c>
      <c r="C269" t="s">
        <v>396</v>
      </c>
      <c r="D269">
        <v>12560</v>
      </c>
      <c r="E269">
        <v>129</v>
      </c>
      <c r="F269">
        <v>17564</v>
      </c>
      <c r="J269" s="1"/>
      <c r="K269" s="1"/>
      <c r="M269" s="10" t="s">
        <v>949</v>
      </c>
      <c r="N269" s="4"/>
      <c r="O269" t="s">
        <v>788</v>
      </c>
      <c r="P269" s="5">
        <v>580396008178</v>
      </c>
      <c r="Q269" t="str">
        <f t="shared" si="5"/>
        <v>GhanaGH28</v>
      </c>
      <c r="R269" t="str">
        <f>VLOOKUP(Tableau3567691011[[#This Row],[coca]],Table1[ID],1,FALSE)</f>
        <v>GhanaGH28</v>
      </c>
      <c r="S269">
        <f>VLOOKUP(Tableau3567691011[[#This Row],[coca]],Table1[[#All],[ID]:[b]],2,FALSE)</f>
        <v>5.93983602588E-2</v>
      </c>
      <c r="T269" s="9">
        <f>VLOOKUP(Tableau3567691011[[#This Row],[coca]],Table1[[ID]:[b]],3,FALSE)</f>
        <v>5.8039600817799997</v>
      </c>
      <c r="U269" s="9" t="s">
        <v>780</v>
      </c>
      <c r="V26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69" s="9">
        <v>7</v>
      </c>
    </row>
    <row r="270" spans="1:23">
      <c r="A270" t="s">
        <v>385</v>
      </c>
      <c r="B270" t="s">
        <v>393</v>
      </c>
      <c r="C270" t="s">
        <v>394</v>
      </c>
      <c r="D270">
        <v>855</v>
      </c>
      <c r="J270" s="1"/>
      <c r="K270" s="1"/>
      <c r="M270" s="10" t="s">
        <v>949</v>
      </c>
      <c r="O270" t="s">
        <v>789</v>
      </c>
      <c r="P270" s="5">
        <v>641358310957</v>
      </c>
      <c r="Q270" t="str">
        <f t="shared" si="5"/>
        <v>GhanaGH27</v>
      </c>
      <c r="R270" t="str">
        <f>VLOOKUP(Tableau3567691011[[#This Row],[coca]],Table1[ID],1,FALSE)</f>
        <v>GhanaGH27</v>
      </c>
      <c r="S270">
        <f>VLOOKUP(Tableau3567691011[[#This Row],[coca]],Table1[[#All],[ID]:[b]],2,FALSE)</f>
        <v>-0.44777250588500001</v>
      </c>
      <c r="T270" s="9">
        <f>VLOOKUP(Tableau3567691011[[#This Row],[coca]],Table1[[ID]:[b]],3,FALSE)</f>
        <v>6.4135831095700002</v>
      </c>
      <c r="U270" s="9" t="s">
        <v>774</v>
      </c>
      <c r="V27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270" s="9">
        <v>3</v>
      </c>
    </row>
    <row r="271" spans="1:23">
      <c r="A271" t="s">
        <v>385</v>
      </c>
      <c r="B271" t="s">
        <v>387</v>
      </c>
      <c r="C271" t="s">
        <v>388</v>
      </c>
      <c r="D271">
        <v>4824</v>
      </c>
      <c r="J271" s="1"/>
      <c r="K271" s="1"/>
      <c r="M271" s="10" t="s">
        <v>949</v>
      </c>
      <c r="O271" s="5">
        <v>-145465197582</v>
      </c>
      <c r="P271" s="5">
        <v>680233239042</v>
      </c>
      <c r="Q271" t="str">
        <f t="shared" si="5"/>
        <v>GhanaGH24</v>
      </c>
      <c r="R271" t="str">
        <f>VLOOKUP(Tableau3567691011[[#This Row],[coca]],Table1[ID],1,FALSE)</f>
        <v>GhanaGH24</v>
      </c>
      <c r="S271">
        <f>VLOOKUP(Tableau3567691011[[#This Row],[coca]],Table1[[#All],[ID]:[b]],2,FALSE)</f>
        <v>-1.4546519758200001</v>
      </c>
      <c r="T271" s="9">
        <f>VLOOKUP(Tableau3567691011[[#This Row],[coca]],Table1[[ID]:[b]],3,FALSE)</f>
        <v>6.8023323904200002</v>
      </c>
      <c r="U271" s="9" t="s">
        <v>779</v>
      </c>
      <c r="V27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71" s="9">
        <v>4</v>
      </c>
    </row>
    <row r="272" spans="1:23">
      <c r="A272" t="s">
        <v>385</v>
      </c>
      <c r="B272" t="s">
        <v>391</v>
      </c>
      <c r="C272" t="s">
        <v>392</v>
      </c>
      <c r="D272">
        <v>1064</v>
      </c>
      <c r="J272" s="1"/>
      <c r="K272" s="1"/>
      <c r="M272" s="10" t="s">
        <v>949</v>
      </c>
      <c r="O272" s="5">
        <v>-121158138876</v>
      </c>
      <c r="P272" s="5">
        <v>556583208459</v>
      </c>
      <c r="Q272" t="str">
        <f t="shared" si="5"/>
        <v>GhanaGH26</v>
      </c>
      <c r="R272" t="str">
        <f>VLOOKUP(Tableau3567691011[[#This Row],[coca]],Table1[ID],1,FALSE)</f>
        <v>GhanaGH26</v>
      </c>
      <c r="S272">
        <f>VLOOKUP(Tableau3567691011[[#This Row],[coca]],Table1[[#All],[ID]:[b]],2,FALSE)</f>
        <v>-1.21158138876</v>
      </c>
      <c r="T272" s="9">
        <f>VLOOKUP(Tableau3567691011[[#This Row],[coca]],Table1[[ID]:[b]],3,FALSE)</f>
        <v>5.5658320845900002</v>
      </c>
      <c r="U272" s="9" t="s">
        <v>778</v>
      </c>
      <c r="V27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72" s="9">
        <v>2</v>
      </c>
    </row>
    <row r="273" spans="1:23">
      <c r="A273" t="s">
        <v>385</v>
      </c>
      <c r="B273" t="s">
        <v>399</v>
      </c>
      <c r="C273" t="s">
        <v>400</v>
      </c>
      <c r="D273">
        <v>278</v>
      </c>
      <c r="J273" s="1"/>
      <c r="K273" s="1"/>
      <c r="M273" s="10" t="s">
        <v>949</v>
      </c>
      <c r="O273" t="s">
        <v>790</v>
      </c>
      <c r="P273" s="5">
        <v>1077930798300</v>
      </c>
      <c r="Q273" t="str">
        <f t="shared" si="5"/>
        <v>GhanaGH30</v>
      </c>
      <c r="R273" t="str">
        <f>VLOOKUP(Tableau3567691011[[#This Row],[coca]],Table1[ID],1,FALSE)</f>
        <v>GhanaGH30</v>
      </c>
      <c r="S273">
        <f>VLOOKUP(Tableau3567691011[[#This Row],[coca]],Table1[[#All],[ID]:[b]],2,FALSE)</f>
        <v>-0.80372017444999999</v>
      </c>
      <c r="T273" s="9">
        <f>VLOOKUP(Tableau3567691011[[#This Row],[coca]],Table1[[ID]:[b]],3,FALSE)</f>
        <v>10.779307983000001</v>
      </c>
      <c r="U273" s="9" t="s">
        <v>778</v>
      </c>
      <c r="V27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73" s="9">
        <v>2</v>
      </c>
    </row>
    <row r="274" spans="1:23">
      <c r="A274" t="s">
        <v>385</v>
      </c>
      <c r="B274" t="s">
        <v>791</v>
      </c>
      <c r="D274">
        <v>114</v>
      </c>
      <c r="J274" s="1"/>
      <c r="K274" s="1"/>
      <c r="M274" s="10" t="s">
        <v>949</v>
      </c>
      <c r="Q274" t="str">
        <f t="shared" si="5"/>
        <v>Ghana</v>
      </c>
      <c r="R274" t="e">
        <f>VLOOKUP(Tableau3567691011[[#This Row],[coca]],Table1[ID],1,FALSE)</f>
        <v>#N/A</v>
      </c>
      <c r="S274" t="e">
        <f>VLOOKUP(Tableau3567691011[[#This Row],[coca]],Table1[[#All],[ID]:[b]],2,FALSE)</f>
        <v>#N/A</v>
      </c>
      <c r="T274" s="9" t="e">
        <f>VLOOKUP(Tableau3567691011[[#This Row],[coca]],Table1[[ID]:[b]],3,FALSE)</f>
        <v>#N/A</v>
      </c>
      <c r="U274" s="9" t="s">
        <v>778</v>
      </c>
      <c r="V27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74" s="9">
        <v>2</v>
      </c>
    </row>
    <row r="275" spans="1:23">
      <c r="A275" t="s">
        <v>385</v>
      </c>
      <c r="B275" t="s">
        <v>403</v>
      </c>
      <c r="C275" t="s">
        <v>404</v>
      </c>
      <c r="D275">
        <v>370</v>
      </c>
      <c r="J275" s="1"/>
      <c r="K275" s="1"/>
      <c r="M275" s="10" t="s">
        <v>949</v>
      </c>
      <c r="O275" t="s">
        <v>792</v>
      </c>
      <c r="P275" s="5">
        <v>723735932736</v>
      </c>
      <c r="Q275" t="str">
        <f t="shared" si="5"/>
        <v>GhanaGH32</v>
      </c>
      <c r="R275" t="str">
        <f>VLOOKUP(Tableau3567691011[[#This Row],[coca]],Table1[ID],1,FALSE)</f>
        <v>GhanaGH32</v>
      </c>
      <c r="S275">
        <f>VLOOKUP(Tableau3567691011[[#This Row],[coca]],Table1[[#All],[ID]:[b]],2,FALSE)</f>
        <v>0.40650791106</v>
      </c>
      <c r="T275" s="9">
        <f>VLOOKUP(Tableau3567691011[[#This Row],[coca]],Table1[[ID]:[b]],3,FALSE)</f>
        <v>7.2373593273600001</v>
      </c>
      <c r="U275" s="9" t="s">
        <v>778</v>
      </c>
      <c r="V27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275" s="9">
        <v>2</v>
      </c>
    </row>
    <row r="276" spans="1:23">
      <c r="A276" t="s">
        <v>385</v>
      </c>
      <c r="B276" t="s">
        <v>397</v>
      </c>
      <c r="C276" t="s">
        <v>398</v>
      </c>
      <c r="D276">
        <v>163</v>
      </c>
      <c r="J276" s="1"/>
      <c r="K276" s="1"/>
      <c r="M276" s="10" t="s">
        <v>949</v>
      </c>
      <c r="O276" t="s">
        <v>793</v>
      </c>
      <c r="P276" s="5">
        <v>935318776009</v>
      </c>
      <c r="Q276" t="str">
        <f t="shared" si="5"/>
        <v>GhanaGH29</v>
      </c>
      <c r="R276" t="str">
        <f>VLOOKUP(Tableau3567691011[[#This Row],[coca]],Table1[ID],1,FALSE)</f>
        <v>GhanaGH29</v>
      </c>
      <c r="S276">
        <f>VLOOKUP(Tableau3567691011[[#This Row],[coca]],Table1[[#All],[ID]:[b]],2,FALSE)</f>
        <v>-0.968127684002</v>
      </c>
      <c r="T276" s="9">
        <f>VLOOKUP(Tableau3567691011[[#This Row],[coca]],Table1[[ID]:[b]],3,FALSE)</f>
        <v>9.35318776009</v>
      </c>
      <c r="U276" s="9" t="s">
        <v>778</v>
      </c>
      <c r="V27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76" s="9">
        <v>2</v>
      </c>
    </row>
    <row r="277" spans="1:23">
      <c r="A277" t="s">
        <v>385</v>
      </c>
      <c r="B277" t="s">
        <v>401</v>
      </c>
      <c r="C277" t="s">
        <v>402</v>
      </c>
      <c r="D277">
        <v>58</v>
      </c>
      <c r="J277" s="1"/>
      <c r="K277" s="1"/>
      <c r="M277" s="10" t="s">
        <v>949</v>
      </c>
      <c r="O277" s="5">
        <v>-221686530251</v>
      </c>
      <c r="P277" s="5">
        <v>1041127367870</v>
      </c>
      <c r="Q277" t="str">
        <f t="shared" si="5"/>
        <v>GhanaGH31</v>
      </c>
      <c r="R277" t="str">
        <f>VLOOKUP(Tableau3567691011[[#This Row],[coca]],Table1[ID],1,FALSE)</f>
        <v>GhanaGH31</v>
      </c>
      <c r="S277">
        <f>VLOOKUP(Tableau3567691011[[#This Row],[coca]],Table1[[#All],[ID]:[b]],2,FALSE)</f>
        <v>-2.21686530251</v>
      </c>
      <c r="T277" s="9">
        <f>VLOOKUP(Tableau3567691011[[#This Row],[coca]],Table1[[ID]:[b]],3,FALSE)</f>
        <v>10.411273678700001</v>
      </c>
      <c r="U277" s="9" t="s">
        <v>778</v>
      </c>
      <c r="V27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277" s="9">
        <v>2</v>
      </c>
    </row>
    <row r="278" spans="1:23">
      <c r="A278" t="s">
        <v>385</v>
      </c>
      <c r="B278" t="s">
        <v>389</v>
      </c>
      <c r="C278" t="s">
        <v>390</v>
      </c>
      <c r="D278">
        <f>96+50+36</f>
        <v>182</v>
      </c>
      <c r="J278" s="1"/>
      <c r="K278" s="1"/>
      <c r="M278" s="10" t="s">
        <v>949</v>
      </c>
      <c r="Q278" t="str">
        <f t="shared" si="5"/>
        <v>GhanaGH25</v>
      </c>
      <c r="R278" t="str">
        <f>VLOOKUP(Tableau3567691011[[#This Row],[coca]],Table1[ID],1,FALSE)</f>
        <v>GhanaGH25</v>
      </c>
      <c r="S278">
        <f>VLOOKUP(Tableau3567691011[[#This Row],[coca]],Table1[[#All],[ID]:[b]],2,FALSE)</f>
        <v>-1.65352147739</v>
      </c>
      <c r="T278" s="9">
        <f>VLOOKUP(Tableau3567691011[[#This Row],[coca]],Table1[[ID]:[b]],3,FALSE)</f>
        <v>7.7004400667099997</v>
      </c>
      <c r="U278" s="9"/>
      <c r="V27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78" s="9"/>
    </row>
    <row r="279" spans="1:23">
      <c r="A279" t="s">
        <v>407</v>
      </c>
      <c r="B279" t="s">
        <v>411</v>
      </c>
      <c r="C279" t="s">
        <v>412</v>
      </c>
      <c r="D279">
        <v>4841</v>
      </c>
      <c r="J279" s="1"/>
      <c r="K279" s="1"/>
      <c r="M279" s="10" t="s">
        <v>949</v>
      </c>
      <c r="Q279" t="str">
        <f t="shared" si="5"/>
        <v>GuineaGN02</v>
      </c>
      <c r="R279" t="str">
        <f>VLOOKUP(Tableau3567691011[[#This Row],[coca]],Table1[ID],1,FALSE)</f>
        <v>GuineaGN02</v>
      </c>
      <c r="S279">
        <f>VLOOKUP(Tableau3567691011[[#This Row],[coca]],Table1[[#All],[ID]:[b]],2,FALSE)</f>
        <v>-13.5749244131</v>
      </c>
      <c r="T279" s="9">
        <f>VLOOKUP(Tableau3567691011[[#This Row],[coca]],Table1[[ID]:[b]],3,FALSE)</f>
        <v>9.6198873874899995</v>
      </c>
      <c r="U279" s="9" t="s">
        <v>780</v>
      </c>
      <c r="V27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79" s="9">
        <v>7</v>
      </c>
    </row>
    <row r="280" spans="1:23">
      <c r="A280" t="s">
        <v>407</v>
      </c>
      <c r="B280" t="s">
        <v>409</v>
      </c>
      <c r="C280" t="s">
        <v>410</v>
      </c>
      <c r="D280">
        <v>171</v>
      </c>
      <c r="J280" s="1"/>
      <c r="K280" s="1"/>
      <c r="M280" s="10" t="s">
        <v>949</v>
      </c>
      <c r="Q280" t="str">
        <f t="shared" si="5"/>
        <v>GuineaGN01</v>
      </c>
      <c r="R280" t="str">
        <f>VLOOKUP(Tableau3567691011[[#This Row],[coca]],Table1[ID],1,FALSE)</f>
        <v>GuineaGN01</v>
      </c>
      <c r="S280">
        <f>VLOOKUP(Tableau3567691011[[#This Row],[coca]],Table1[[#All],[ID]:[b]],2,FALSE)</f>
        <v>-13.7682855511</v>
      </c>
      <c r="T280" s="9">
        <f>VLOOKUP(Tableau3567691011[[#This Row],[coca]],Table1[[ID]:[b]],3,FALSE)</f>
        <v>11.3555707663</v>
      </c>
      <c r="U280" s="9"/>
      <c r="V28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280" s="9"/>
    </row>
    <row r="281" spans="1:23">
      <c r="A281" t="s">
        <v>407</v>
      </c>
      <c r="B281" t="s">
        <v>413</v>
      </c>
      <c r="C281" t="s">
        <v>414</v>
      </c>
      <c r="D281">
        <v>0</v>
      </c>
      <c r="J281" s="1"/>
      <c r="K281" s="1"/>
      <c r="M281" s="10" t="s">
        <v>949</v>
      </c>
      <c r="Q281" t="str">
        <f t="shared" si="5"/>
        <v>GuineaGN03</v>
      </c>
      <c r="R281" t="str">
        <f>VLOOKUP(Tableau3567691011[[#This Row],[coca]],Table1[ID],1,FALSE)</f>
        <v>GuineaGN03</v>
      </c>
      <c r="S281">
        <f>VLOOKUP(Tableau3567691011[[#This Row],[coca]],Table1[[#All],[ID]:[b]],2,FALSE)</f>
        <v>-10.6586826166</v>
      </c>
      <c r="T281" s="9">
        <f>VLOOKUP(Tableau3567691011[[#This Row],[coca]],Table1[[ID]:[b]],3,FALSE)</f>
        <v>10.491887890599999</v>
      </c>
      <c r="U281" s="9"/>
      <c r="V28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81" s="9"/>
    </row>
    <row r="282" spans="1:23">
      <c r="A282" t="s">
        <v>407</v>
      </c>
      <c r="B282" t="s">
        <v>415</v>
      </c>
      <c r="C282" t="s">
        <v>416</v>
      </c>
      <c r="D282">
        <v>4</v>
      </c>
      <c r="J282" s="1"/>
      <c r="K282" s="1"/>
      <c r="M282" s="10" t="s">
        <v>949</v>
      </c>
      <c r="Q282" t="str">
        <f t="shared" si="5"/>
        <v>GuineaGN04</v>
      </c>
      <c r="R282" t="str">
        <f>VLOOKUP(Tableau3567691011[[#This Row],[coca]],Table1[ID],1,FALSE)</f>
        <v>GuineaGN04</v>
      </c>
      <c r="S282">
        <f>VLOOKUP(Tableau3567691011[[#This Row],[coca]],Table1[[#All],[ID]:[b]],2,FALSE)</f>
        <v>-9.3346776663599993</v>
      </c>
      <c r="T282" s="9">
        <f>VLOOKUP(Tableau3567691011[[#This Row],[coca]],Table1[[ID]:[b]],3,FALSE)</f>
        <v>10.586139791700001</v>
      </c>
      <c r="U282" s="9"/>
      <c r="V28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82" s="9"/>
    </row>
    <row r="283" spans="1:23">
      <c r="A283" t="s">
        <v>407</v>
      </c>
      <c r="B283" t="s">
        <v>417</v>
      </c>
      <c r="C283" t="s">
        <v>418</v>
      </c>
      <c r="D283">
        <v>609</v>
      </c>
      <c r="J283" s="1"/>
      <c r="K283" s="1"/>
      <c r="M283" s="10" t="s">
        <v>949</v>
      </c>
      <c r="Q283" t="str">
        <f t="shared" si="5"/>
        <v>GuineaGN05</v>
      </c>
      <c r="R283" t="str">
        <f>VLOOKUP(Tableau3567691011[[#This Row],[coca]],Table1[ID],1,FALSE)</f>
        <v>GuineaGN05</v>
      </c>
      <c r="S283">
        <f>VLOOKUP(Tableau3567691011[[#This Row],[coca]],Table1[[#All],[ID]:[b]],2,FALSE)</f>
        <v>-13.119334112000001</v>
      </c>
      <c r="T283" s="9">
        <f>VLOOKUP(Tableau3567691011[[#This Row],[coca]],Table1[[ID]:[b]],3,FALSE)</f>
        <v>10.214007778099999</v>
      </c>
      <c r="U283" s="9"/>
      <c r="V28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283" s="9"/>
    </row>
    <row r="284" spans="1:23">
      <c r="A284" t="s">
        <v>407</v>
      </c>
      <c r="B284" t="s">
        <v>419</v>
      </c>
      <c r="C284" t="s">
        <v>420</v>
      </c>
      <c r="D284">
        <v>2</v>
      </c>
      <c r="J284" s="1"/>
      <c r="K284" s="1"/>
      <c r="M284" s="10" t="s">
        <v>949</v>
      </c>
      <c r="Q284" t="str">
        <f t="shared" si="5"/>
        <v>GuineaGN06</v>
      </c>
      <c r="R284" t="str">
        <f>VLOOKUP(Tableau3567691011[[#This Row],[coca]],Table1[ID],1,FALSE)</f>
        <v>GuineaGN06</v>
      </c>
      <c r="S284">
        <f>VLOOKUP(Tableau3567691011[[#This Row],[coca]],Table1[[#All],[ID]:[b]],2,FALSE)</f>
        <v>-12.0154963352</v>
      </c>
      <c r="T284" s="9">
        <f>VLOOKUP(Tableau3567691011[[#This Row],[coca]],Table1[[ID]:[b]],3,FALSE)</f>
        <v>11.7523757046</v>
      </c>
      <c r="U284" s="9"/>
      <c r="V28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84" s="9"/>
    </row>
    <row r="285" spans="1:23">
      <c r="A285" t="s">
        <v>407</v>
      </c>
      <c r="B285" t="s">
        <v>421</v>
      </c>
      <c r="C285" t="s">
        <v>422</v>
      </c>
      <c r="D285">
        <v>2</v>
      </c>
      <c r="J285" s="1"/>
      <c r="K285" s="1"/>
      <c r="M285" s="10" t="s">
        <v>949</v>
      </c>
      <c r="Q285" t="str">
        <f t="shared" si="5"/>
        <v>GuineaGN07</v>
      </c>
      <c r="R285" t="str">
        <f>VLOOKUP(Tableau3567691011[[#This Row],[coca]],Table1[ID],1,FALSE)</f>
        <v>GuineaGN07</v>
      </c>
      <c r="S285">
        <f>VLOOKUP(Tableau3567691011[[#This Row],[coca]],Table1[[#All],[ID]:[b]],2,FALSE)</f>
        <v>-12.0740685303</v>
      </c>
      <c r="T285" s="9">
        <f>VLOOKUP(Tableau3567691011[[#This Row],[coca]],Table1[[ID]:[b]],3,FALSE)</f>
        <v>10.669852945500001</v>
      </c>
      <c r="U285" s="9"/>
      <c r="V28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85" s="9"/>
    </row>
    <row r="286" spans="1:23">
      <c r="A286" t="s">
        <v>407</v>
      </c>
      <c r="B286" t="s">
        <v>423</v>
      </c>
      <c r="C286" t="s">
        <v>424</v>
      </c>
      <c r="D286">
        <v>7</v>
      </c>
      <c r="J286" s="1"/>
      <c r="K286" s="1"/>
      <c r="M286" s="10" t="s">
        <v>949</v>
      </c>
      <c r="Q286" t="str">
        <f t="shared" si="5"/>
        <v>GuineaGN08</v>
      </c>
      <c r="R286" t="str">
        <f>VLOOKUP(Tableau3567691011[[#This Row],[coca]],Table1[ID],1,FALSE)</f>
        <v>GuineaGN08</v>
      </c>
      <c r="S286">
        <f>VLOOKUP(Tableau3567691011[[#This Row],[coca]],Table1[[#All],[ID]:[b]],2,FALSE)</f>
        <v>-8.8920086635600004</v>
      </c>
      <c r="T286" s="9">
        <f>VLOOKUP(Tableau3567691011[[#This Row],[coca]],Table1[[ID]:[b]],3,FALSE)</f>
        <v>8.4413049633000004</v>
      </c>
      <c r="U286" s="9"/>
      <c r="V28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86" s="9"/>
    </row>
    <row r="287" spans="1:23">
      <c r="A287" t="s">
        <v>425</v>
      </c>
      <c r="B287" t="s">
        <v>431</v>
      </c>
      <c r="C287" t="s">
        <v>432</v>
      </c>
      <c r="D287">
        <v>1629</v>
      </c>
      <c r="E287">
        <v>25</v>
      </c>
      <c r="F287">
        <v>710</v>
      </c>
      <c r="J287" s="1"/>
      <c r="K287" s="1"/>
      <c r="M287" s="10" t="s">
        <v>949</v>
      </c>
      <c r="Q287" t="str">
        <f t="shared" si="5"/>
        <v>Guinea BissauGW08</v>
      </c>
      <c r="R287" t="str">
        <f>VLOOKUP(Tableau3567691011[[#This Row],[coca]],Table1[ID],1,FALSE)</f>
        <v>Guinea BissauGW08</v>
      </c>
      <c r="S287">
        <f>VLOOKUP(Tableau3567691011[[#This Row],[coca]],Table1[[#All],[ID]:[b]],2,FALSE)</f>
        <v>-15.6106516759</v>
      </c>
      <c r="T287" s="9">
        <f>VLOOKUP(Tableau3567691011[[#This Row],[coca]],Table1[[ID]:[b]],3,FALSE)</f>
        <v>11.875642397</v>
      </c>
      <c r="U287" s="9" t="s">
        <v>777</v>
      </c>
      <c r="V28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287" s="9">
        <v>5</v>
      </c>
    </row>
    <row r="288" spans="1:23">
      <c r="A288" t="s">
        <v>425</v>
      </c>
      <c r="B288" t="s">
        <v>427</v>
      </c>
      <c r="C288" t="s">
        <v>428</v>
      </c>
      <c r="D288">
        <v>20</v>
      </c>
      <c r="J288" s="1"/>
      <c r="K288" s="1"/>
      <c r="M288" s="10" t="s">
        <v>949</v>
      </c>
      <c r="Q288" t="str">
        <f t="shared" si="5"/>
        <v>Guinea BissauGW01</v>
      </c>
      <c r="R288" t="str">
        <f>VLOOKUP(Tableau3567691011[[#This Row],[coca]],Table1[ID],1,FALSE)</f>
        <v>Guinea BissauGW01</v>
      </c>
      <c r="S288">
        <f>VLOOKUP(Tableau3567691011[[#This Row],[coca]],Table1[[#All],[ID]:[b]],2,FALSE)</f>
        <v>-14.707570712800001</v>
      </c>
      <c r="T288" s="9">
        <f>VLOOKUP(Tableau3567691011[[#This Row],[coca]],Table1[[ID]:[b]],3,FALSE)</f>
        <v>12.1616942034</v>
      </c>
      <c r="U288" s="9"/>
      <c r="V28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88" s="9"/>
    </row>
    <row r="289" spans="1:23">
      <c r="A289" t="s">
        <v>425</v>
      </c>
      <c r="B289" t="s">
        <v>429</v>
      </c>
      <c r="C289" t="s">
        <v>430</v>
      </c>
      <c r="D289">
        <v>95</v>
      </c>
      <c r="J289" s="1"/>
      <c r="K289" s="1"/>
      <c r="M289" s="10" t="s">
        <v>949</v>
      </c>
      <c r="Q289" t="str">
        <f t="shared" si="5"/>
        <v>Guinea BissauGW02</v>
      </c>
      <c r="R289" t="str">
        <f>VLOOKUP(Tableau3567691011[[#This Row],[coca]],Table1[ID],1,FALSE)</f>
        <v>Guinea BissauGW02</v>
      </c>
      <c r="S289">
        <f>VLOOKUP(Tableau3567691011[[#This Row],[coca]],Table1[[#All],[ID]:[b]],2,FALSE)</f>
        <v>-15.7860710669</v>
      </c>
      <c r="T289" s="9">
        <f>VLOOKUP(Tableau3567691011[[#This Row],[coca]],Table1[[ID]:[b]],3,FALSE)</f>
        <v>11.883298998100001</v>
      </c>
      <c r="U289" s="9"/>
      <c r="V28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289" s="9"/>
    </row>
    <row r="290" spans="1:23">
      <c r="A290" t="s">
        <v>425</v>
      </c>
      <c r="B290" t="s">
        <v>433</v>
      </c>
      <c r="C290" t="s">
        <v>434</v>
      </c>
      <c r="D290">
        <v>0</v>
      </c>
      <c r="J290" s="1"/>
      <c r="K290" s="1"/>
      <c r="M290" s="10" t="s">
        <v>949</v>
      </c>
      <c r="Q290" t="str">
        <f t="shared" si="5"/>
        <v>Guinea BissauGW03</v>
      </c>
      <c r="R290" t="str">
        <f>VLOOKUP(Tableau3567691011[[#This Row],[coca]],Table1[ID],1,FALSE)</f>
        <v>Guinea BissauGW03</v>
      </c>
      <c r="S290">
        <f>VLOOKUP(Tableau3567691011[[#This Row],[coca]],Table1[[#All],[ID]:[b]],2,FALSE)</f>
        <v>-15.970272488399999</v>
      </c>
      <c r="T290" s="9">
        <f>VLOOKUP(Tableau3567691011[[#This Row],[coca]],Table1[[ID]:[b]],3,FALSE)</f>
        <v>11.3343515791</v>
      </c>
      <c r="U290" s="9"/>
      <c r="V29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0" s="9"/>
    </row>
    <row r="291" spans="1:23">
      <c r="A291" t="s">
        <v>425</v>
      </c>
      <c r="B291" t="s">
        <v>435</v>
      </c>
      <c r="C291" t="s">
        <v>436</v>
      </c>
      <c r="D291">
        <v>29</v>
      </c>
      <c r="J291" s="1"/>
      <c r="K291" s="1"/>
      <c r="M291" s="10" t="s">
        <v>949</v>
      </c>
      <c r="Q291" t="str">
        <f t="shared" si="5"/>
        <v>Guinea BissauGW04</v>
      </c>
      <c r="R291" t="str">
        <f>VLOOKUP(Tableau3567691011[[#This Row],[coca]],Table1[ID],1,FALSE)</f>
        <v>Guinea BissauGW04</v>
      </c>
      <c r="S291">
        <f>VLOOKUP(Tableau3567691011[[#This Row],[coca]],Table1[[#All],[ID]:[b]],2,FALSE)</f>
        <v>-16.0507752581</v>
      </c>
      <c r="T291" s="9">
        <f>VLOOKUP(Tableau3567691011[[#This Row],[coca]],Table1[[ID]:[b]],3,FALSE)</f>
        <v>12.1920039873</v>
      </c>
      <c r="U291" s="9"/>
      <c r="V29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91" s="9"/>
    </row>
    <row r="292" spans="1:23">
      <c r="A292" t="s">
        <v>425</v>
      </c>
      <c r="B292" t="s">
        <v>437</v>
      </c>
      <c r="C292" t="s">
        <v>438</v>
      </c>
      <c r="D292">
        <v>3</v>
      </c>
      <c r="J292" s="1"/>
      <c r="K292" s="1"/>
      <c r="M292" s="10" t="s">
        <v>949</v>
      </c>
      <c r="Q292" t="str">
        <f t="shared" si="5"/>
        <v>Guinea BissauGW05</v>
      </c>
      <c r="R292" t="str">
        <f>VLOOKUP(Tableau3567691011[[#This Row],[coca]],Table1[ID],1,FALSE)</f>
        <v>Guinea BissauGW05</v>
      </c>
      <c r="S292">
        <f>VLOOKUP(Tableau3567691011[[#This Row],[coca]],Table1[[#All],[ID]:[b]],2,FALSE)</f>
        <v>-14.11020268</v>
      </c>
      <c r="T292" s="9">
        <f>VLOOKUP(Tableau3567691011[[#This Row],[coca]],Table1[[ID]:[b]],3,FALSE)</f>
        <v>12.1632467851</v>
      </c>
      <c r="U292" s="9"/>
      <c r="V29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2" s="9"/>
    </row>
    <row r="293" spans="1:23">
      <c r="A293" t="s">
        <v>425</v>
      </c>
      <c r="B293" t="s">
        <v>439</v>
      </c>
      <c r="C293" t="s">
        <v>440</v>
      </c>
      <c r="D293">
        <v>12</v>
      </c>
      <c r="J293" s="1"/>
      <c r="K293" s="1"/>
      <c r="M293" s="10" t="s">
        <v>949</v>
      </c>
      <c r="Q293" t="str">
        <f t="shared" si="5"/>
        <v>Guinea BissauGW06</v>
      </c>
      <c r="R293" t="str">
        <f>VLOOKUP(Tableau3567691011[[#This Row],[coca]],Table1[ID],1,FALSE)</f>
        <v>Guinea BissauGW06</v>
      </c>
      <c r="S293">
        <f>VLOOKUP(Tableau3567691011[[#This Row],[coca]],Table1[[#All],[ID]:[b]],2,FALSE)</f>
        <v>-15.270771178</v>
      </c>
      <c r="T293" s="9">
        <f>VLOOKUP(Tableau3567691011[[#This Row],[coca]],Table1[[ID]:[b]],3,FALSE)</f>
        <v>12.285839340000001</v>
      </c>
      <c r="U293" s="9"/>
      <c r="V29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93" s="9"/>
    </row>
    <row r="294" spans="1:23">
      <c r="A294" t="s">
        <v>425</v>
      </c>
      <c r="B294" t="s">
        <v>441</v>
      </c>
      <c r="C294" t="s">
        <v>442</v>
      </c>
      <c r="D294">
        <v>0</v>
      </c>
      <c r="J294" s="1"/>
      <c r="K294" s="1"/>
      <c r="M294" s="10" t="s">
        <v>949</v>
      </c>
      <c r="Q294" t="str">
        <f t="shared" si="5"/>
        <v>Guinea BissauGW07</v>
      </c>
      <c r="R294" t="str">
        <f>VLOOKUP(Tableau3567691011[[#This Row],[coca]],Table1[ID],1,FALSE)</f>
        <v>Guinea BissauGW07</v>
      </c>
      <c r="S294">
        <f>VLOOKUP(Tableau3567691011[[#This Row],[coca]],Table1[[#All],[ID]:[b]],2,FALSE)</f>
        <v>-15.1793478855</v>
      </c>
      <c r="T294" s="9">
        <f>VLOOKUP(Tableau3567691011[[#This Row],[coca]],Table1[[ID]:[b]],3,FALSE)</f>
        <v>11.665156119500001</v>
      </c>
      <c r="U294" s="9"/>
      <c r="V29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4" s="9"/>
    </row>
    <row r="295" spans="1:23">
      <c r="A295" t="s">
        <v>425</v>
      </c>
      <c r="B295" t="s">
        <v>443</v>
      </c>
      <c r="C295" t="s">
        <v>444</v>
      </c>
      <c r="D295">
        <v>2</v>
      </c>
      <c r="J295" s="1"/>
      <c r="K295" s="1"/>
      <c r="M295" s="10" t="s">
        <v>949</v>
      </c>
      <c r="Q295" t="str">
        <f t="shared" si="5"/>
        <v>Guinea BissauGW09</v>
      </c>
      <c r="R295" t="str">
        <f>VLOOKUP(Tableau3567691011[[#This Row],[coca]],Table1[ID],1,FALSE)</f>
        <v>Guinea BissauGW09</v>
      </c>
      <c r="S295">
        <f>VLOOKUP(Tableau3567691011[[#This Row],[coca]],Table1[[#All],[ID]:[b]],2,FALSE)</f>
        <v>-14.992859600099999</v>
      </c>
      <c r="T295" s="9">
        <f>VLOOKUP(Tableau3567691011[[#This Row],[coca]],Table1[[ID]:[b]],3,FALSE)</f>
        <v>11.3286335105</v>
      </c>
      <c r="U295" s="9"/>
      <c r="V29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5" s="9"/>
    </row>
    <row r="296" spans="1:23">
      <c r="A296" t="s">
        <v>445</v>
      </c>
      <c r="B296" t="s">
        <v>455</v>
      </c>
      <c r="C296" t="s">
        <v>456</v>
      </c>
      <c r="D296">
        <v>2</v>
      </c>
      <c r="E296">
        <v>0</v>
      </c>
      <c r="F296">
        <v>0</v>
      </c>
      <c r="J296" s="1"/>
      <c r="K296" s="1"/>
      <c r="M296" s="7" t="s">
        <v>949</v>
      </c>
      <c r="Q296" t="str">
        <f t="shared" si="5"/>
        <v>LiberiaLR05</v>
      </c>
      <c r="R296" t="str">
        <f>VLOOKUP(Tableau3567691011[[#This Row],[coca]],Table1[ID],1,FALSE)</f>
        <v>LiberiaLR05</v>
      </c>
      <c r="S296">
        <f>VLOOKUP(Tableau3567691011[[#This Row],[coca]],Table1[[#All],[ID]:[b]],2,FALSE)</f>
        <v>-11.0507034215</v>
      </c>
      <c r="T296" s="9">
        <f>VLOOKUP(Tableau3567691011[[#This Row],[coca]],Table1[[ID]:[b]],3,FALSE)</f>
        <v>7.0807055692900001</v>
      </c>
      <c r="U296" s="9"/>
      <c r="V29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6" s="9"/>
    </row>
    <row r="297" spans="1:23">
      <c r="A297" t="s">
        <v>445</v>
      </c>
      <c r="B297" t="s">
        <v>447</v>
      </c>
      <c r="C297" t="s">
        <v>448</v>
      </c>
      <c r="D297">
        <v>9</v>
      </c>
      <c r="E297">
        <v>0</v>
      </c>
      <c r="F297">
        <v>0</v>
      </c>
      <c r="J297" s="1"/>
      <c r="K297" s="1"/>
      <c r="M297" s="7" t="s">
        <v>949</v>
      </c>
      <c r="Q297" t="str">
        <f t="shared" si="5"/>
        <v>LiberiaLR01</v>
      </c>
      <c r="R297" t="str">
        <f>VLOOKUP(Tableau3567691011[[#This Row],[coca]],Table1[ID],1,FALSE)</f>
        <v>LiberiaLR01</v>
      </c>
      <c r="S297">
        <f>VLOOKUP(Tableau3567691011[[#This Row],[coca]],Table1[[#All],[ID]:[b]],2,FALSE)</f>
        <v>-10.8116798612</v>
      </c>
      <c r="T297" s="9">
        <f>VLOOKUP(Tableau3567691011[[#This Row],[coca]],Table1[[ID]:[b]],3,FALSE)</f>
        <v>6.7321604172700003</v>
      </c>
      <c r="U297" s="9"/>
      <c r="V29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7" s="9"/>
    </row>
    <row r="298" spans="1:23">
      <c r="A298" t="s">
        <v>445</v>
      </c>
      <c r="B298" t="s">
        <v>449</v>
      </c>
      <c r="C298" t="s">
        <v>450</v>
      </c>
      <c r="D298">
        <v>34</v>
      </c>
      <c r="E298">
        <v>4</v>
      </c>
      <c r="F298">
        <v>2</v>
      </c>
      <c r="J298" s="1"/>
      <c r="K298" s="1"/>
      <c r="M298" s="7" t="s">
        <v>949</v>
      </c>
      <c r="Q298" t="str">
        <f t="shared" si="5"/>
        <v>LiberiaLR02</v>
      </c>
      <c r="R298" t="str">
        <f>VLOOKUP(Tableau3567691011[[#This Row],[coca]],Table1[ID],1,FALSE)</f>
        <v>LiberiaLR02</v>
      </c>
      <c r="S298">
        <f>VLOOKUP(Tableau3567691011[[#This Row],[coca]],Table1[[#All],[ID]:[b]],2,FALSE)</f>
        <v>-9.6469163579899995</v>
      </c>
      <c r="T298" s="9">
        <f>VLOOKUP(Tableau3567691011[[#This Row],[coca]],Table1[[ID]:[b]],3,FALSE)</f>
        <v>6.9424798014200002</v>
      </c>
      <c r="U298" s="9"/>
      <c r="V29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298" s="9"/>
    </row>
    <row r="299" spans="1:23">
      <c r="A299" t="s">
        <v>445</v>
      </c>
      <c r="B299" t="s">
        <v>451</v>
      </c>
      <c r="C299" t="s">
        <v>452</v>
      </c>
      <c r="D299">
        <v>10</v>
      </c>
      <c r="E299">
        <v>2</v>
      </c>
      <c r="F299">
        <v>1</v>
      </c>
      <c r="J299" s="1"/>
      <c r="K299" s="1"/>
      <c r="M299" s="7" t="s">
        <v>949</v>
      </c>
      <c r="Q299" t="str">
        <f t="shared" si="5"/>
        <v>LiberiaLR03</v>
      </c>
      <c r="R299" t="str">
        <f>VLOOKUP(Tableau3567691011[[#This Row],[coca]],Table1[ID],1,FALSE)</f>
        <v>LiberiaLR03</v>
      </c>
      <c r="S299">
        <f>VLOOKUP(Tableau3567691011[[#This Row],[coca]],Table1[[#All],[ID]:[b]],2,FALSE)</f>
        <v>-10.3107885562</v>
      </c>
      <c r="T299" s="9">
        <f>VLOOKUP(Tableau3567691011[[#This Row],[coca]],Table1[[ID]:[b]],3,FALSE)</f>
        <v>7.4177628563400004</v>
      </c>
      <c r="U299" s="9"/>
      <c r="V29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299" s="9"/>
    </row>
    <row r="300" spans="1:23">
      <c r="A300" t="s">
        <v>445</v>
      </c>
      <c r="B300" t="s">
        <v>453</v>
      </c>
      <c r="C300" t="s">
        <v>454</v>
      </c>
      <c r="D300">
        <v>10</v>
      </c>
      <c r="E300">
        <v>0</v>
      </c>
      <c r="F300">
        <v>8</v>
      </c>
      <c r="J300" s="1"/>
      <c r="K300" s="1"/>
      <c r="M300" s="7" t="s">
        <v>949</v>
      </c>
      <c r="Q300" t="str">
        <f t="shared" si="5"/>
        <v>LiberiaLR04</v>
      </c>
      <c r="R300" t="str">
        <f>VLOOKUP(Tableau3567691011[[#This Row],[coca]],Table1[ID],1,FALSE)</f>
        <v>LiberiaLR04</v>
      </c>
      <c r="S300">
        <f>VLOOKUP(Tableau3567691011[[#This Row],[coca]],Table1[[#All],[ID]:[b]],2,FALSE)</f>
        <v>-9.8115528493900008</v>
      </c>
      <c r="T300" s="9">
        <f>VLOOKUP(Tableau3567691011[[#This Row],[coca]],Table1[[ID]:[b]],3,FALSE)</f>
        <v>6.2282305573099999</v>
      </c>
      <c r="U300" s="9"/>
      <c r="V30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00" s="9"/>
    </row>
    <row r="301" spans="1:23">
      <c r="A301" t="s">
        <v>445</v>
      </c>
      <c r="B301" t="s">
        <v>457</v>
      </c>
      <c r="C301" t="s">
        <v>458</v>
      </c>
      <c r="D301">
        <v>0</v>
      </c>
      <c r="E301">
        <v>0</v>
      </c>
      <c r="F301">
        <v>0</v>
      </c>
      <c r="J301" s="1"/>
      <c r="K301" s="1"/>
      <c r="M301" s="7" t="s">
        <v>949</v>
      </c>
      <c r="Q301" t="str">
        <f t="shared" si="5"/>
        <v>LiberiaLR06</v>
      </c>
      <c r="R301" t="str">
        <f>VLOOKUP(Tableau3567691011[[#This Row],[coca]],Table1[ID],1,FALSE)</f>
        <v>LiberiaLR06</v>
      </c>
      <c r="S301">
        <f>VLOOKUP(Tableau3567691011[[#This Row],[coca]],Table1[[#All],[ID]:[b]],2,FALSE)</f>
        <v>-8.2295556132600005</v>
      </c>
      <c r="T301" s="9">
        <f>VLOOKUP(Tableau3567691011[[#This Row],[coca]],Table1[[ID]:[b]],3,FALSE)</f>
        <v>5.9568001756399998</v>
      </c>
      <c r="U301" s="9"/>
      <c r="V30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01" s="9"/>
    </row>
    <row r="302" spans="1:23">
      <c r="A302" t="s">
        <v>445</v>
      </c>
      <c r="B302" t="s">
        <v>459</v>
      </c>
      <c r="C302" t="s">
        <v>460</v>
      </c>
      <c r="D302">
        <v>2</v>
      </c>
      <c r="E302">
        <v>0</v>
      </c>
      <c r="F302">
        <v>1</v>
      </c>
      <c r="J302" s="1"/>
      <c r="K302" s="1"/>
      <c r="M302" s="7" t="s">
        <v>949</v>
      </c>
      <c r="Q302" t="str">
        <f t="shared" si="5"/>
        <v>LiberiaLR07</v>
      </c>
      <c r="R302" t="str">
        <f>VLOOKUP(Tableau3567691011[[#This Row],[coca]],Table1[ID],1,FALSE)</f>
        <v>LiberiaLR07</v>
      </c>
      <c r="S302">
        <f>VLOOKUP(Tableau3567691011[[#This Row],[coca]],Table1[[#All],[ID]:[b]],2,FALSE)</f>
        <v>-8.2031024136300008</v>
      </c>
      <c r="T302" s="9">
        <f>VLOOKUP(Tableau3567691011[[#This Row],[coca]],Table1[[ID]:[b]],3,FALSE)</f>
        <v>4.7983509608399997</v>
      </c>
      <c r="U302" s="9"/>
      <c r="V30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02" s="9"/>
    </row>
    <row r="303" spans="1:23">
      <c r="A303" t="s">
        <v>445</v>
      </c>
      <c r="B303" t="s">
        <v>461</v>
      </c>
      <c r="C303" t="s">
        <v>462</v>
      </c>
      <c r="D303">
        <v>29</v>
      </c>
      <c r="E303">
        <v>5</v>
      </c>
      <c r="F303">
        <v>3</v>
      </c>
      <c r="J303" s="1"/>
      <c r="K303" s="1"/>
      <c r="M303" s="7" t="s">
        <v>949</v>
      </c>
      <c r="Q303" t="str">
        <f t="shared" si="5"/>
        <v>LiberiaLR08</v>
      </c>
      <c r="R303" t="str">
        <f>VLOOKUP(Tableau3567691011[[#This Row],[coca]],Table1[ID],1,FALSE)</f>
        <v>LiberiaLR08</v>
      </c>
      <c r="S303">
        <f>VLOOKUP(Tableau3567691011[[#This Row],[coca]],Table1[[#All],[ID]:[b]],2,FALSE)</f>
        <v>-9.8576508160399996</v>
      </c>
      <c r="T303" s="9">
        <f>VLOOKUP(Tableau3567691011[[#This Row],[coca]],Table1[[ID]:[b]],3,FALSE)</f>
        <v>7.9937911225900002</v>
      </c>
      <c r="U303" s="9"/>
      <c r="V30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03" s="9"/>
    </row>
    <row r="304" spans="1:23">
      <c r="A304" t="s">
        <v>445</v>
      </c>
      <c r="B304" t="s">
        <v>463</v>
      </c>
      <c r="C304" t="s">
        <v>464</v>
      </c>
      <c r="D304">
        <v>56</v>
      </c>
      <c r="E304">
        <v>1</v>
      </c>
      <c r="F304">
        <v>20</v>
      </c>
      <c r="J304" s="1"/>
      <c r="K304" s="1"/>
      <c r="M304" s="7" t="s">
        <v>949</v>
      </c>
      <c r="Q304" t="str">
        <f t="shared" si="5"/>
        <v>LiberiaLR09</v>
      </c>
      <c r="R304" t="str">
        <f>VLOOKUP(Tableau3567691011[[#This Row],[coca]],Table1[ID],1,FALSE)</f>
        <v>LiberiaLR09</v>
      </c>
      <c r="S304">
        <f>VLOOKUP(Tableau3567691011[[#This Row],[coca]],Table1[[#All],[ID]:[b]],2,FALSE)</f>
        <v>-10.2736785934</v>
      </c>
      <c r="T304" s="9">
        <f>VLOOKUP(Tableau3567691011[[#This Row],[coca]],Table1[[ID]:[b]],3,FALSE)</f>
        <v>6.5160213196600001</v>
      </c>
      <c r="U304" s="9"/>
      <c r="V30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04" s="9"/>
    </row>
    <row r="305" spans="1:23">
      <c r="A305" t="s">
        <v>445</v>
      </c>
      <c r="B305" t="s">
        <v>465</v>
      </c>
      <c r="C305" t="s">
        <v>466</v>
      </c>
      <c r="D305">
        <v>17</v>
      </c>
      <c r="E305">
        <v>1</v>
      </c>
      <c r="F305">
        <v>1</v>
      </c>
      <c r="J305" s="1"/>
      <c r="K305" s="1"/>
      <c r="M305" s="7" t="s">
        <v>949</v>
      </c>
      <c r="Q305" t="str">
        <f t="shared" si="5"/>
        <v>LiberiaLR10</v>
      </c>
      <c r="R305" t="str">
        <f>VLOOKUP(Tableau3567691011[[#This Row],[coca]],Table1[ID],1,FALSE)</f>
        <v>LiberiaLR10</v>
      </c>
      <c r="S305">
        <f>VLOOKUP(Tableau3567691011[[#This Row],[coca]],Table1[[#All],[ID]:[b]],2,FALSE)</f>
        <v>-7.7724962190799998</v>
      </c>
      <c r="T305" s="9">
        <f>VLOOKUP(Tableau3567691011[[#This Row],[coca]],Table1[[ID]:[b]],3,FALSE)</f>
        <v>4.7256502341199997</v>
      </c>
      <c r="U305" s="9"/>
      <c r="V30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05" s="9"/>
    </row>
    <row r="306" spans="1:23">
      <c r="A306" t="s">
        <v>445</v>
      </c>
      <c r="B306" t="s">
        <v>467</v>
      </c>
      <c r="C306" t="s">
        <v>468</v>
      </c>
      <c r="D306">
        <v>725</v>
      </c>
      <c r="E306">
        <v>23</v>
      </c>
      <c r="F306">
        <v>357</v>
      </c>
      <c r="J306" s="1"/>
      <c r="K306" s="1"/>
      <c r="M306" s="7" t="s">
        <v>949</v>
      </c>
      <c r="Q306" t="str">
        <f t="shared" si="5"/>
        <v>LiberiaLR11</v>
      </c>
      <c r="R306" t="str">
        <f>VLOOKUP(Tableau3567691011[[#This Row],[coca]],Table1[ID],1,FALSE)</f>
        <v>LiberiaLR11</v>
      </c>
      <c r="S306">
        <f>VLOOKUP(Tableau3567691011[[#This Row],[coca]],Table1[[#All],[ID]:[b]],2,FALSE)</f>
        <v>-10.5979990297</v>
      </c>
      <c r="T306" s="9">
        <f>VLOOKUP(Tableau3567691011[[#This Row],[coca]],Table1[[ID]:[b]],3,FALSE)</f>
        <v>6.5151599303500003</v>
      </c>
      <c r="U306" s="9"/>
      <c r="V30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06" s="9"/>
    </row>
    <row r="307" spans="1:23">
      <c r="A307" t="s">
        <v>445</v>
      </c>
      <c r="B307" t="s">
        <v>469</v>
      </c>
      <c r="C307" t="s">
        <v>470</v>
      </c>
      <c r="D307">
        <v>44</v>
      </c>
      <c r="E307">
        <v>5</v>
      </c>
      <c r="F307">
        <v>2</v>
      </c>
      <c r="J307" s="1"/>
      <c r="K307" s="1"/>
      <c r="M307" s="7" t="s">
        <v>949</v>
      </c>
      <c r="Q307" t="str">
        <f t="shared" si="5"/>
        <v>LiberiaLR12</v>
      </c>
      <c r="R307" t="str">
        <f>VLOOKUP(Tableau3567691011[[#This Row],[coca]],Table1[ID],1,FALSE)</f>
        <v>LiberiaLR12</v>
      </c>
      <c r="S307">
        <f>VLOOKUP(Tableau3567691011[[#This Row],[coca]],Table1[[#All],[ID]:[b]],2,FALSE)</f>
        <v>-8.7776881387000003</v>
      </c>
      <c r="T307" s="9">
        <f>VLOOKUP(Tableau3567691011[[#This Row],[coca]],Table1[[ID]:[b]],3,FALSE)</f>
        <v>6.8261835800500004</v>
      </c>
      <c r="U307" s="9"/>
      <c r="V30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07" s="9"/>
    </row>
    <row r="308" spans="1:23">
      <c r="A308" t="s">
        <v>445</v>
      </c>
      <c r="B308" t="s">
        <v>471</v>
      </c>
      <c r="C308" t="s">
        <v>472</v>
      </c>
      <c r="D308">
        <v>14</v>
      </c>
      <c r="E308">
        <v>0</v>
      </c>
      <c r="F308">
        <v>1</v>
      </c>
      <c r="J308" s="1"/>
      <c r="K308" s="1"/>
      <c r="M308" s="7" t="s">
        <v>949</v>
      </c>
      <c r="Q308" t="str">
        <f t="shared" si="5"/>
        <v>LiberiaLR13</v>
      </c>
      <c r="R308" t="str">
        <f>VLOOKUP(Tableau3567691011[[#This Row],[coca]],Table1[ID],1,FALSE)</f>
        <v>LiberiaLR13</v>
      </c>
      <c r="S308">
        <f>VLOOKUP(Tableau3567691011[[#This Row],[coca]],Table1[[#All],[ID]:[b]],2,FALSE)</f>
        <v>-7.8073987769700004</v>
      </c>
      <c r="T308" s="9">
        <f>VLOOKUP(Tableau3567691011[[#This Row],[coca]],Table1[[ID]:[b]],3,FALSE)</f>
        <v>5.2735435510100004</v>
      </c>
      <c r="U308" s="9"/>
      <c r="V30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08" s="9"/>
    </row>
    <row r="309" spans="1:23">
      <c r="A309" t="s">
        <v>445</v>
      </c>
      <c r="B309" t="s">
        <v>473</v>
      </c>
      <c r="C309" t="s">
        <v>474</v>
      </c>
      <c r="D309">
        <v>0</v>
      </c>
      <c r="E309">
        <v>0</v>
      </c>
      <c r="F309">
        <v>0</v>
      </c>
      <c r="J309" s="1"/>
      <c r="K309" s="1"/>
      <c r="M309" s="7" t="s">
        <v>949</v>
      </c>
      <c r="Q309" t="str">
        <f t="shared" si="5"/>
        <v>LiberiaLR14</v>
      </c>
      <c r="R309" t="str">
        <f>VLOOKUP(Tableau3567691011[[#This Row],[coca]],Table1[ID],1,FALSE)</f>
        <v>LiberiaLR14</v>
      </c>
      <c r="S309">
        <f>VLOOKUP(Tableau3567691011[[#This Row],[coca]],Table1[[#All],[ID]:[b]],2,FALSE)</f>
        <v>-9.3764596500100001</v>
      </c>
      <c r="T309" s="9">
        <f>VLOOKUP(Tableau3567691011[[#This Row],[coca]],Table1[[ID]:[b]],3,FALSE)</f>
        <v>5.8551518971599998</v>
      </c>
      <c r="U309" s="9"/>
      <c r="V30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09" s="9"/>
    </row>
    <row r="310" spans="1:23">
      <c r="A310" t="s">
        <v>445</v>
      </c>
      <c r="B310" t="s">
        <v>475</v>
      </c>
      <c r="C310" t="s">
        <v>476</v>
      </c>
      <c r="D310">
        <v>5</v>
      </c>
      <c r="E310">
        <v>1</v>
      </c>
      <c r="F310">
        <v>2</v>
      </c>
      <c r="J310" s="1"/>
      <c r="K310" s="1"/>
      <c r="M310" s="7" t="s">
        <v>949</v>
      </c>
      <c r="Q310" t="str">
        <f t="shared" si="5"/>
        <v>LiberiaLR15</v>
      </c>
      <c r="R310" t="str">
        <f>VLOOKUP(Tableau3567691011[[#This Row],[coca]],Table1[ID],1,FALSE)</f>
        <v>LiberiaLR15</v>
      </c>
      <c r="S310">
        <f>VLOOKUP(Tableau3567691011[[#This Row],[coca]],Table1[[#All],[ID]:[b]],2,FALSE)</f>
        <v>-8.7581670727100001</v>
      </c>
      <c r="T310" s="9">
        <f>VLOOKUP(Tableau3567691011[[#This Row],[coca]],Table1[[ID]:[b]],3,FALSE)</f>
        <v>5.3455766213400002</v>
      </c>
      <c r="U310" s="9"/>
      <c r="V31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10" s="9"/>
    </row>
    <row r="311" spans="1:23">
      <c r="A311" t="s">
        <v>477</v>
      </c>
      <c r="B311" t="s">
        <v>485</v>
      </c>
      <c r="C311" t="s">
        <v>486</v>
      </c>
      <c r="D311">
        <v>47</v>
      </c>
      <c r="E311">
        <v>0</v>
      </c>
      <c r="J311" s="1"/>
      <c r="K311" s="1"/>
      <c r="M311" t="s">
        <v>949</v>
      </c>
      <c r="O311" s="5">
        <v>110236739574</v>
      </c>
      <c r="P311" s="5">
        <v>1946609530280</v>
      </c>
      <c r="Q311" t="str">
        <f t="shared" si="5"/>
        <v>MaliML08</v>
      </c>
      <c r="R311" t="str">
        <f>VLOOKUP(Tableau3567691011[[#This Row],[coca]],Table1[ID],1,FALSE)</f>
        <v>MaliML08</v>
      </c>
      <c r="S311">
        <f>VLOOKUP(Tableau3567691011[[#This Row],[coca]],Table1[[#All],[ID]:[b]],2,FALSE)</f>
        <v>1.10236739574</v>
      </c>
      <c r="T311" s="9">
        <f>VLOOKUP(Tableau3567691011[[#This Row],[coca]],Table1[[ID]:[b]],3,FALSE)</f>
        <v>19.466095302799999</v>
      </c>
      <c r="U311" s="9" t="s">
        <v>775</v>
      </c>
      <c r="V31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11" s="9">
        <v>1</v>
      </c>
    </row>
    <row r="312" spans="1:23">
      <c r="A312" t="s">
        <v>477</v>
      </c>
      <c r="B312" t="s">
        <v>491</v>
      </c>
      <c r="C312" t="s">
        <v>492</v>
      </c>
      <c r="D312">
        <v>24</v>
      </c>
      <c r="E312">
        <v>5</v>
      </c>
      <c r="J312" s="1"/>
      <c r="K312" s="1"/>
      <c r="M312" t="s">
        <v>949</v>
      </c>
      <c r="O312" s="5">
        <v>-570087854865</v>
      </c>
      <c r="P312" s="5">
        <v>1380901910620</v>
      </c>
      <c r="Q312" t="str">
        <f t="shared" si="5"/>
        <v>MaliML04</v>
      </c>
      <c r="R312" t="str">
        <f>VLOOKUP(Tableau3567691011[[#This Row],[coca]],Table1[ID],1,FALSE)</f>
        <v>MaliML04</v>
      </c>
      <c r="S312">
        <f>VLOOKUP(Tableau3567691011[[#This Row],[coca]],Table1[[#All],[ID]:[b]],2,FALSE)</f>
        <v>-5.7008785486500004</v>
      </c>
      <c r="T312" s="9">
        <f>VLOOKUP(Tableau3567691011[[#This Row],[coca]],Table1[[ID]:[b]],3,FALSE)</f>
        <v>13.809019106199999</v>
      </c>
      <c r="U312" s="9" t="s">
        <v>775</v>
      </c>
      <c r="V31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12" s="9">
        <v>1</v>
      </c>
    </row>
    <row r="313" spans="1:23">
      <c r="A313" t="s">
        <v>477</v>
      </c>
      <c r="B313" t="s">
        <v>493</v>
      </c>
      <c r="C313" t="s">
        <v>494</v>
      </c>
      <c r="D313">
        <v>49</v>
      </c>
      <c r="E313">
        <v>2</v>
      </c>
      <c r="J313" s="1"/>
      <c r="K313" s="1"/>
      <c r="M313" t="s">
        <v>949</v>
      </c>
      <c r="O313" s="5">
        <v>-655482001313</v>
      </c>
      <c r="P313" s="5">
        <v>1142885516000</v>
      </c>
      <c r="Q313" t="str">
        <f t="shared" si="5"/>
        <v>MaliML03</v>
      </c>
      <c r="R313" t="str">
        <f>VLOOKUP(Tableau3567691011[[#This Row],[coca]],Table1[ID],1,FALSE)</f>
        <v>MaliML03</v>
      </c>
      <c r="S313">
        <f>VLOOKUP(Tableau3567691011[[#This Row],[coca]],Table1[[#All],[ID]:[b]],2,FALSE)</f>
        <v>-6.5548200131299996</v>
      </c>
      <c r="T313" s="9">
        <f>VLOOKUP(Tableau3567691011[[#This Row],[coca]],Table1[[ID]:[b]],3,FALSE)</f>
        <v>11.428855159999999</v>
      </c>
      <c r="U313" s="9" t="s">
        <v>775</v>
      </c>
      <c r="V31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13" s="9">
        <v>1</v>
      </c>
    </row>
    <row r="314" spans="1:23">
      <c r="A314" t="s">
        <v>477</v>
      </c>
      <c r="B314" t="s">
        <v>487</v>
      </c>
      <c r="C314" t="s">
        <v>488</v>
      </c>
      <c r="D314">
        <v>157</v>
      </c>
      <c r="E314">
        <v>3</v>
      </c>
      <c r="J314" s="1"/>
      <c r="K314" s="1"/>
      <c r="M314" t="s">
        <v>949</v>
      </c>
      <c r="O314" s="5">
        <v>-764484111272</v>
      </c>
      <c r="P314" s="5">
        <v>1362409375750</v>
      </c>
      <c r="Q314" t="str">
        <f t="shared" si="5"/>
        <v>MaliML02</v>
      </c>
      <c r="R314" t="str">
        <f>VLOOKUP(Tableau3567691011[[#This Row],[coca]],Table1[ID],1,FALSE)</f>
        <v>MaliML02</v>
      </c>
      <c r="S314">
        <f>VLOOKUP(Tableau3567691011[[#This Row],[coca]],Table1[[#All],[ID]:[b]],2,FALSE)</f>
        <v>-7.64484111272</v>
      </c>
      <c r="T314" s="9">
        <f>VLOOKUP(Tableau3567691011[[#This Row],[coca]],Table1[[ID]:[b]],3,FALSE)</f>
        <v>13.624093757500001</v>
      </c>
      <c r="U314" s="9" t="s">
        <v>774</v>
      </c>
      <c r="V31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14" s="9">
        <v>3</v>
      </c>
    </row>
    <row r="315" spans="1:23">
      <c r="A315" t="s">
        <v>477</v>
      </c>
      <c r="B315" t="s">
        <v>479</v>
      </c>
      <c r="C315" t="s">
        <v>480</v>
      </c>
      <c r="D315">
        <v>1124</v>
      </c>
      <c r="E315">
        <v>79</v>
      </c>
      <c r="F315">
        <v>1547</v>
      </c>
      <c r="J315" s="1"/>
      <c r="K315" s="1"/>
      <c r="L315" s="1"/>
      <c r="M315" t="s">
        <v>949</v>
      </c>
      <c r="O315" s="5">
        <v>-798004129420</v>
      </c>
      <c r="P315" s="5">
        <v>1260921254760</v>
      </c>
      <c r="Q315" t="str">
        <f t="shared" si="5"/>
        <v>MaliML09</v>
      </c>
      <c r="R315" t="str">
        <f>VLOOKUP(Tableau3567691011[[#This Row],[coca]],Table1[ID],1,FALSE)</f>
        <v>MaliML09</v>
      </c>
      <c r="S315">
        <f>VLOOKUP(Tableau3567691011[[#This Row],[coca]],Table1[[#All],[ID]:[b]],2,FALSE)</f>
        <v>-7.9800412942000003</v>
      </c>
      <c r="T315" s="9">
        <f>VLOOKUP(Tableau3567691011[[#This Row],[coca]],Table1[[ID]:[b]],3,FALSE)</f>
        <v>12.6092125476</v>
      </c>
      <c r="U315" s="9" t="s">
        <v>777</v>
      </c>
      <c r="V31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15" s="9">
        <v>5</v>
      </c>
    </row>
    <row r="316" spans="1:23" ht="12.75" customHeight="1">
      <c r="A316" t="s">
        <v>477</v>
      </c>
      <c r="B316" t="s">
        <v>489</v>
      </c>
      <c r="C316" t="s">
        <v>490</v>
      </c>
      <c r="D316">
        <v>245</v>
      </c>
      <c r="E316">
        <v>18</v>
      </c>
      <c r="J316" s="1"/>
      <c r="K316" s="1"/>
      <c r="M316" t="s">
        <v>949</v>
      </c>
      <c r="O316" s="6" t="s">
        <v>794</v>
      </c>
      <c r="P316" s="5">
        <v>1469075057090</v>
      </c>
      <c r="Q316" t="str">
        <f t="shared" si="5"/>
        <v>MaliML05</v>
      </c>
      <c r="R316" t="str">
        <f>VLOOKUP(Tableau3567691011[[#This Row],[coca]],Table1[ID],1,FALSE)</f>
        <v>MaliML05</v>
      </c>
      <c r="S316">
        <f>VLOOKUP(Tableau3567691011[[#This Row],[coca]],Table1[[#All],[ID]:[b]],2,FALSE)</f>
        <v>-3.5446957209500001</v>
      </c>
      <c r="T316" s="9">
        <f>VLOOKUP(Tableau3567691011[[#This Row],[coca]],Table1[[ID]:[b]],3,FALSE)</f>
        <v>14.690750570900001</v>
      </c>
      <c r="U316" s="9" t="s">
        <v>778</v>
      </c>
      <c r="V31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16" s="9">
        <v>2</v>
      </c>
    </row>
    <row r="317" spans="1:23">
      <c r="A317" t="s">
        <v>477</v>
      </c>
      <c r="B317" t="s">
        <v>483</v>
      </c>
      <c r="C317" t="s">
        <v>484</v>
      </c>
      <c r="D317">
        <v>109</v>
      </c>
      <c r="E317">
        <v>4</v>
      </c>
      <c r="J317" s="1"/>
      <c r="K317" s="1"/>
      <c r="M317" t="s">
        <v>949</v>
      </c>
      <c r="O317" s="5">
        <v>-1023220774830</v>
      </c>
      <c r="P317" s="5">
        <v>1387653187180</v>
      </c>
      <c r="Q317" t="str">
        <f t="shared" si="5"/>
        <v>MaliML01</v>
      </c>
      <c r="R317" t="str">
        <f>VLOOKUP(Tableau3567691011[[#This Row],[coca]],Table1[ID],1,FALSE)</f>
        <v>MaliML01</v>
      </c>
      <c r="S317">
        <f>VLOOKUP(Tableau3567691011[[#This Row],[coca]],Table1[[#All],[ID]:[b]],2,FALSE)</f>
        <v>-10.2322077483</v>
      </c>
      <c r="T317" s="9">
        <f>VLOOKUP(Tableau3567691011[[#This Row],[coca]],Table1[[ID]:[b]],3,FALSE)</f>
        <v>13.876531871799999</v>
      </c>
      <c r="U317" s="9" t="s">
        <v>778</v>
      </c>
      <c r="V31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17" s="9">
        <v>2</v>
      </c>
    </row>
    <row r="318" spans="1:23">
      <c r="A318" t="s">
        <v>477</v>
      </c>
      <c r="B318" t="s">
        <v>481</v>
      </c>
      <c r="C318" t="s">
        <v>482</v>
      </c>
      <c r="D318">
        <v>33</v>
      </c>
      <c r="E318">
        <v>3</v>
      </c>
      <c r="J318" s="1"/>
      <c r="K318" s="1"/>
      <c r="M318" t="s">
        <v>949</v>
      </c>
      <c r="O318" s="5">
        <v>131033928185</v>
      </c>
      <c r="P318" s="5">
        <v>1677227014430</v>
      </c>
      <c r="Q318" t="str">
        <f t="shared" si="5"/>
        <v>MaliML07</v>
      </c>
      <c r="R318" t="str">
        <f>VLOOKUP(Tableau3567691011[[#This Row],[coca]],Table1[ID],1,FALSE)</f>
        <v>MaliML07</v>
      </c>
      <c r="S318">
        <f>VLOOKUP(Tableau3567691011[[#This Row],[coca]],Table1[[#All],[ID]:[b]],2,FALSE)</f>
        <v>1.3103392818499999</v>
      </c>
      <c r="T318" s="9">
        <f>VLOOKUP(Tableau3567691011[[#This Row],[coca]],Table1[[ID]:[b]],3,FALSE)</f>
        <v>16.772270144299998</v>
      </c>
      <c r="U318" s="9" t="s">
        <v>778</v>
      </c>
      <c r="V31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18" s="9">
        <v>2</v>
      </c>
    </row>
    <row r="319" spans="1:23">
      <c r="A319" t="s">
        <v>477</v>
      </c>
      <c r="B319" t="s">
        <v>495</v>
      </c>
      <c r="C319" t="s">
        <v>496</v>
      </c>
      <c r="D319">
        <v>543</v>
      </c>
      <c r="E319">
        <v>5</v>
      </c>
      <c r="J319" s="1"/>
      <c r="K319" s="1"/>
      <c r="M319" t="s">
        <v>949</v>
      </c>
      <c r="Q319" t="str">
        <f t="shared" si="5"/>
        <v>MaliML06</v>
      </c>
      <c r="R319" t="str">
        <f>VLOOKUP(Tableau3567691011[[#This Row],[coca]],Table1[ID],1,FALSE)</f>
        <v>MaliML06</v>
      </c>
      <c r="S319">
        <f>VLOOKUP(Tableau3567691011[[#This Row],[coca]],Table1[[#All],[ID]:[b]],2,FALSE)</f>
        <v>-3.5948224401700002</v>
      </c>
      <c r="T319" s="9">
        <f>VLOOKUP(Tableau3567691011[[#This Row],[coca]],Table1[[ID]:[b]],3,FALSE)</f>
        <v>20.062364735100001</v>
      </c>
      <c r="U319" s="9"/>
      <c r="V31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19" s="9"/>
    </row>
    <row r="320" spans="1:23">
      <c r="A320" t="s">
        <v>497</v>
      </c>
      <c r="B320" t="s">
        <v>517</v>
      </c>
      <c r="C320" t="s">
        <v>518</v>
      </c>
      <c r="D320">
        <f>63+1025+972+595+2079</f>
        <v>4734</v>
      </c>
      <c r="E320">
        <f>43+23+56+5</f>
        <v>127</v>
      </c>
      <c r="F320">
        <v>1994</v>
      </c>
      <c r="J320" s="1"/>
      <c r="K320" s="1"/>
      <c r="M320" s="7" t="s">
        <v>949</v>
      </c>
      <c r="O320" s="5">
        <v>-1595468221230</v>
      </c>
      <c r="P320" s="5">
        <v>1816007641140</v>
      </c>
      <c r="Q320" t="str">
        <f t="shared" si="5"/>
        <v>MauritaniaMR10</v>
      </c>
      <c r="R320" t="str">
        <f>VLOOKUP(Tableau3567691011[[#This Row],[coca]],Table1[ID],1,FALSE)</f>
        <v>MauritaniaMR10</v>
      </c>
      <c r="S320">
        <f>VLOOKUP(Tableau3567691011[[#This Row],[coca]],Table1[[#All],[ID]:[b]],2,FALSE)</f>
        <v>-15.9546822123</v>
      </c>
      <c r="T320" s="9">
        <f>VLOOKUP(Tableau3567691011[[#This Row],[coca]],Table1[[ID]:[b]],3,FALSE)</f>
        <v>18.160076411399999</v>
      </c>
      <c r="U320" s="9" t="s">
        <v>775</v>
      </c>
      <c r="V32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20" s="9">
        <v>1</v>
      </c>
    </row>
    <row r="321" spans="1:23">
      <c r="A321" t="s">
        <v>497</v>
      </c>
      <c r="B321" t="s">
        <v>499</v>
      </c>
      <c r="C321" t="s">
        <v>500</v>
      </c>
      <c r="D321">
        <v>14</v>
      </c>
      <c r="E321">
        <v>0</v>
      </c>
      <c r="J321" s="1"/>
      <c r="K321" s="1"/>
      <c r="M321" s="10" t="s">
        <v>949</v>
      </c>
      <c r="Q321" t="str">
        <f t="shared" si="5"/>
        <v>MauritaniaMR01</v>
      </c>
      <c r="R321" t="str">
        <f>VLOOKUP(Tableau3567691011[[#This Row],[coca]],Table1[ID],1,FALSE)</f>
        <v>MauritaniaMR01</v>
      </c>
      <c r="S321">
        <f>VLOOKUP(Tableau3567691011[[#This Row],[coca]],Table1[[#All],[ID]:[b]],2,FALSE)</f>
        <v>-10.1238044518</v>
      </c>
      <c r="T321" s="9">
        <f>VLOOKUP(Tableau3567691011[[#This Row],[coca]],Table1[[ID]:[b]],3,FALSE)</f>
        <v>21.0509373905</v>
      </c>
      <c r="U321" s="9"/>
      <c r="V32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1" s="9"/>
    </row>
    <row r="322" spans="1:23">
      <c r="A322" t="s">
        <v>497</v>
      </c>
      <c r="B322" t="s">
        <v>501</v>
      </c>
      <c r="C322" t="s">
        <v>502</v>
      </c>
      <c r="D322">
        <v>38</v>
      </c>
      <c r="E322">
        <v>2</v>
      </c>
      <c r="J322" s="1"/>
      <c r="K322" s="1"/>
      <c r="M322" s="7" t="s">
        <v>949</v>
      </c>
      <c r="Q322" t="str">
        <f t="shared" si="5"/>
        <v>MauritaniaMR02</v>
      </c>
      <c r="R322" t="str">
        <f>VLOOKUP(Tableau3567691011[[#This Row],[coca]],Table1[ID],1,FALSE)</f>
        <v>MauritaniaMR02</v>
      </c>
      <c r="S322">
        <f>VLOOKUP(Tableau3567691011[[#This Row],[coca]],Table1[[#All],[ID]:[b]],2,FALSE)</f>
        <v>-11.5373063746</v>
      </c>
      <c r="T322" s="9">
        <f>VLOOKUP(Tableau3567691011[[#This Row],[coca]],Table1[[ID]:[b]],3,FALSE)</f>
        <v>16.581080536200002</v>
      </c>
      <c r="U322" s="9"/>
      <c r="V32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2" s="9"/>
    </row>
    <row r="323" spans="1:23">
      <c r="A323" t="s">
        <v>497</v>
      </c>
      <c r="B323" t="s">
        <v>503</v>
      </c>
      <c r="C323" t="s">
        <v>504</v>
      </c>
      <c r="D323">
        <v>55</v>
      </c>
      <c r="E323">
        <v>1</v>
      </c>
      <c r="J323" s="1"/>
      <c r="K323" s="1"/>
      <c r="M323" s="7" t="s">
        <v>949</v>
      </c>
      <c r="Q323" t="str">
        <f t="shared" si="5"/>
        <v>MauritaniaMR03</v>
      </c>
      <c r="R323" t="str">
        <f>VLOOKUP(Tableau3567691011[[#This Row],[coca]],Table1[ID],1,FALSE)</f>
        <v>MauritaniaMR03</v>
      </c>
      <c r="S323">
        <f>VLOOKUP(Tableau3567691011[[#This Row],[coca]],Table1[[#All],[ID]:[b]],2,FALSE)</f>
        <v>-13.405517976800001</v>
      </c>
      <c r="T323" s="9">
        <f>VLOOKUP(Tableau3567691011[[#This Row],[coca]],Table1[[ID]:[b]],3,FALSE)</f>
        <v>17.250016250000002</v>
      </c>
      <c r="U323" s="9"/>
      <c r="V32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23" s="9"/>
    </row>
    <row r="324" spans="1:23">
      <c r="A324" t="s">
        <v>497</v>
      </c>
      <c r="B324" t="s">
        <v>505</v>
      </c>
      <c r="C324" t="s">
        <v>506</v>
      </c>
      <c r="D324">
        <v>31</v>
      </c>
      <c r="E324">
        <v>0</v>
      </c>
      <c r="J324" s="1"/>
      <c r="K324" s="1"/>
      <c r="M324" s="7" t="s">
        <v>949</v>
      </c>
      <c r="Q324" t="str">
        <f t="shared" si="5"/>
        <v>MauritaniaMR04</v>
      </c>
      <c r="R324" t="str">
        <f>VLOOKUP(Tableau3567691011[[#This Row],[coca]],Table1[ID],1,FALSE)</f>
        <v>MauritaniaMR04</v>
      </c>
      <c r="S324">
        <f>VLOOKUP(Tableau3567691011[[#This Row],[coca]],Table1[[#All],[ID]:[b]],2,FALSE)</f>
        <v>-15.6118324286</v>
      </c>
      <c r="T324" s="9">
        <f>VLOOKUP(Tableau3567691011[[#This Row],[coca]],Table1[[ID]:[b]],3,FALSE)</f>
        <v>20.587272925899999</v>
      </c>
      <c r="U324" s="9"/>
      <c r="V32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4" s="9"/>
    </row>
    <row r="325" spans="1:23">
      <c r="A325" t="s">
        <v>497</v>
      </c>
      <c r="B325" t="s">
        <v>507</v>
      </c>
      <c r="C325" t="s">
        <v>508</v>
      </c>
      <c r="D325">
        <v>17</v>
      </c>
      <c r="E325">
        <v>0</v>
      </c>
      <c r="J325" s="1"/>
      <c r="K325" s="1"/>
      <c r="M325" s="7" t="s">
        <v>949</v>
      </c>
      <c r="Q325" t="str">
        <f t="shared" si="5"/>
        <v>MauritaniaMR05</v>
      </c>
      <c r="R325" t="str">
        <f>VLOOKUP(Tableau3567691011[[#This Row],[coca]],Table1[ID],1,FALSE)</f>
        <v>MauritaniaMR05</v>
      </c>
      <c r="S325">
        <f>VLOOKUP(Tableau3567691011[[#This Row],[coca]],Table1[[#All],[ID]:[b]],2,FALSE)</f>
        <v>-12.837689767200001</v>
      </c>
      <c r="T325" s="9">
        <f>VLOOKUP(Tableau3567691011[[#This Row],[coca]],Table1[[ID]:[b]],3,FALSE)</f>
        <v>16.011680958399999</v>
      </c>
      <c r="U325" s="9"/>
      <c r="V32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5" s="9"/>
    </row>
    <row r="326" spans="1:23">
      <c r="A326" t="s">
        <v>497</v>
      </c>
      <c r="B326" t="s">
        <v>509</v>
      </c>
      <c r="C326" t="s">
        <v>510</v>
      </c>
      <c r="D326">
        <v>15</v>
      </c>
      <c r="E326">
        <v>2</v>
      </c>
      <c r="J326" s="1"/>
      <c r="K326" s="1"/>
      <c r="M326" s="7" t="s">
        <v>949</v>
      </c>
      <c r="Q326" t="str">
        <f t="shared" si="5"/>
        <v>MauritaniaMR06</v>
      </c>
      <c r="R326" t="str">
        <f>VLOOKUP(Tableau3567691011[[#This Row],[coca]],Table1[ID],1,FALSE)</f>
        <v>MauritaniaMR06</v>
      </c>
      <c r="S326">
        <f>VLOOKUP(Tableau3567691011[[#This Row],[coca]],Table1[[#All],[ID]:[b]],2,FALSE)</f>
        <v>-12.1366164953</v>
      </c>
      <c r="T326" s="9">
        <f>VLOOKUP(Tableau3567691011[[#This Row],[coca]],Table1[[ID]:[b]],3,FALSE)</f>
        <v>15.372254310900001</v>
      </c>
      <c r="U326" s="9"/>
      <c r="V32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6" s="9"/>
    </row>
    <row r="327" spans="1:23">
      <c r="A327" t="s">
        <v>497</v>
      </c>
      <c r="B327" t="s">
        <v>511</v>
      </c>
      <c r="C327" t="s">
        <v>512</v>
      </c>
      <c r="D327">
        <v>34</v>
      </c>
      <c r="E327">
        <v>0</v>
      </c>
      <c r="J327" s="1"/>
      <c r="K327" s="1"/>
      <c r="M327" s="7" t="s">
        <v>949</v>
      </c>
      <c r="Q327" t="str">
        <f t="shared" si="5"/>
        <v>MauritaniaMR07</v>
      </c>
      <c r="R327" t="str">
        <f>VLOOKUP(Tableau3567691011[[#This Row],[coca]],Table1[ID],1,FALSE)</f>
        <v>MauritaniaMR07</v>
      </c>
      <c r="S327">
        <f>VLOOKUP(Tableau3567691011[[#This Row],[coca]],Table1[[#All],[ID]:[b]],2,FALSE)</f>
        <v>-7.0630373582099999</v>
      </c>
      <c r="T327" s="9">
        <f>VLOOKUP(Tableau3567691011[[#This Row],[coca]],Table1[[ID]:[b]],3,FALSE)</f>
        <v>18.169551672800001</v>
      </c>
      <c r="U327" s="9"/>
      <c r="V32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7" s="9"/>
    </row>
    <row r="328" spans="1:23">
      <c r="A328" t="s">
        <v>497</v>
      </c>
      <c r="B328" t="s">
        <v>513</v>
      </c>
      <c r="C328" t="s">
        <v>514</v>
      </c>
      <c r="D328">
        <v>8</v>
      </c>
      <c r="E328">
        <v>0</v>
      </c>
      <c r="J328" s="1"/>
      <c r="K328" s="1"/>
      <c r="M328" s="7" t="s">
        <v>949</v>
      </c>
      <c r="Q328" t="str">
        <f t="shared" si="5"/>
        <v>MauritaniaMR08</v>
      </c>
      <c r="R328" t="str">
        <f>VLOOKUP(Tableau3567691011[[#This Row],[coca]],Table1[ID],1,FALSE)</f>
        <v>MauritaniaMR08</v>
      </c>
      <c r="S328">
        <f>VLOOKUP(Tableau3567691011[[#This Row],[coca]],Table1[[#All],[ID]:[b]],2,FALSE)</f>
        <v>-9.8306939755199991</v>
      </c>
      <c r="T328" s="9">
        <f>VLOOKUP(Tableau3567691011[[#This Row],[coca]],Table1[[ID]:[b]],3,FALSE)</f>
        <v>16.573272420399999</v>
      </c>
      <c r="U328" s="9"/>
      <c r="V32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28" s="9"/>
    </row>
    <row r="329" spans="1:23">
      <c r="A329" t="s">
        <v>497</v>
      </c>
      <c r="B329" t="s">
        <v>515</v>
      </c>
      <c r="C329" t="s">
        <v>516</v>
      </c>
      <c r="D329">
        <v>12</v>
      </c>
      <c r="E329">
        <v>1</v>
      </c>
      <c r="J329" s="1"/>
      <c r="K329" s="1"/>
      <c r="M329" s="7" t="s">
        <v>949</v>
      </c>
      <c r="Q329" t="str">
        <f t="shared" si="5"/>
        <v>MauritaniaMR09</v>
      </c>
      <c r="R329" t="str">
        <f>VLOOKUP(Tableau3567691011[[#This Row],[coca]],Table1[ID],1,FALSE)</f>
        <v>MauritaniaMR09</v>
      </c>
      <c r="S329">
        <f>VLOOKUP(Tableau3567691011[[#This Row],[coca]],Table1[[#All],[ID]:[b]],2,FALSE)</f>
        <v>-14.9533964731</v>
      </c>
      <c r="T329" s="9">
        <f>VLOOKUP(Tableau3567691011[[#This Row],[coca]],Table1[[ID]:[b]],3,FALSE)</f>
        <v>19.678693459200002</v>
      </c>
      <c r="U329" s="9"/>
      <c r="V32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29" s="9"/>
    </row>
    <row r="330" spans="1:23">
      <c r="A330" t="s">
        <v>497</v>
      </c>
      <c r="B330" t="s">
        <v>519</v>
      </c>
      <c r="C330" t="s">
        <v>520</v>
      </c>
      <c r="D330">
        <v>2</v>
      </c>
      <c r="E330">
        <v>0</v>
      </c>
      <c r="J330" s="1"/>
      <c r="K330" s="1"/>
      <c r="M330" s="7" t="s">
        <v>949</v>
      </c>
      <c r="Q330" t="str">
        <f t="shared" si="5"/>
        <v>MauritaniaMR11</v>
      </c>
      <c r="R330" t="str">
        <f>VLOOKUP(Tableau3567691011[[#This Row],[coca]],Table1[ID],1,FALSE)</f>
        <v>MauritaniaMR11</v>
      </c>
      <c r="S330">
        <f>VLOOKUP(Tableau3567691011[[#This Row],[coca]],Table1[[#All],[ID]:[b]],2,FALSE)</f>
        <v>-10.3254814049</v>
      </c>
      <c r="T330" s="9">
        <f>VLOOKUP(Tableau3567691011[[#This Row],[coca]],Table1[[ID]:[b]],3,FALSE)</f>
        <v>18.5912809561</v>
      </c>
      <c r="U330" s="9"/>
      <c r="V33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30" s="9"/>
    </row>
    <row r="331" spans="1:23">
      <c r="A331" t="s">
        <v>497</v>
      </c>
      <c r="B331" t="s">
        <v>521</v>
      </c>
      <c r="C331" t="s">
        <v>522</v>
      </c>
      <c r="D331">
        <v>22</v>
      </c>
      <c r="E331">
        <v>0</v>
      </c>
      <c r="J331" s="1"/>
      <c r="K331" s="1"/>
      <c r="M331" s="7" t="s">
        <v>949</v>
      </c>
      <c r="Q331" t="str">
        <f t="shared" si="5"/>
        <v>MauritaniaMR12</v>
      </c>
      <c r="R331" t="str">
        <f>VLOOKUP(Tableau3567691011[[#This Row],[coca]],Table1[ID],1,FALSE)</f>
        <v>MauritaniaMR12</v>
      </c>
      <c r="S331">
        <f>VLOOKUP(Tableau3567691011[[#This Row],[coca]],Table1[[#All],[ID]:[b]],2,FALSE)</f>
        <v>-9.6873420357699995</v>
      </c>
      <c r="T331" s="9">
        <f>VLOOKUP(Tableau3567691011[[#This Row],[coca]],Table1[[ID]:[b]],3,FALSE)</f>
        <v>24.2159009915</v>
      </c>
      <c r="U331" s="9"/>
      <c r="V33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31" s="9"/>
    </row>
    <row r="332" spans="1:23">
      <c r="A332" t="s">
        <v>497</v>
      </c>
      <c r="B332" t="s">
        <v>523</v>
      </c>
      <c r="C332" t="s">
        <v>524</v>
      </c>
      <c r="D332">
        <v>105</v>
      </c>
      <c r="E332">
        <v>6</v>
      </c>
      <c r="J332" s="1"/>
      <c r="K332" s="1"/>
      <c r="M332" s="7" t="s">
        <v>949</v>
      </c>
      <c r="Q332" t="str">
        <f t="shared" ref="Q332:Q395" si="6">_xlfn.CONCAT(A332,C332)</f>
        <v>MauritaniaMR13</v>
      </c>
      <c r="R332" t="str">
        <f>VLOOKUP(Tableau3567691011[[#This Row],[coca]],Table1[ID],1,FALSE)</f>
        <v>MauritaniaMR13</v>
      </c>
      <c r="S332">
        <f>VLOOKUP(Tableau3567691011[[#This Row],[coca]],Table1[[#All],[ID]:[b]],2,FALSE)</f>
        <v>-14.7959959975</v>
      </c>
      <c r="T332" s="9">
        <f>VLOOKUP(Tableau3567691011[[#This Row],[coca]],Table1[[ID]:[b]],3,FALSE)</f>
        <v>17.886520478600001</v>
      </c>
      <c r="U332" s="9"/>
      <c r="V33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32" s="9"/>
    </row>
    <row r="333" spans="1:23">
      <c r="A333" t="s">
        <v>525</v>
      </c>
      <c r="B333" t="s">
        <v>795</v>
      </c>
      <c r="C333" t="s">
        <v>540</v>
      </c>
      <c r="D333">
        <v>9</v>
      </c>
      <c r="E333">
        <v>0</v>
      </c>
      <c r="J333" s="1"/>
      <c r="K333" s="1"/>
      <c r="M333" s="7" t="s">
        <v>949</v>
      </c>
      <c r="Q333" t="str">
        <f t="shared" si="6"/>
        <v>NigerNE06</v>
      </c>
      <c r="R333" t="str">
        <f>VLOOKUP(Tableau3567691011[[#This Row],[coca]],Table1[ID],1,FALSE)</f>
        <v>NigerNE06</v>
      </c>
      <c r="S333">
        <f>VLOOKUP(Tableau3567691011[[#This Row],[coca]],Table1[[#All],[ID]:[b]],2,FALSE)</f>
        <v>2.1907094112499998</v>
      </c>
      <c r="T333" s="9">
        <f>VLOOKUP(Tableau3567691011[[#This Row],[coca]],Table1[[ID]:[b]],3,FALSE)</f>
        <v>14.1857370649</v>
      </c>
      <c r="U333" s="9" t="s">
        <v>775</v>
      </c>
      <c r="V33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33" s="9">
        <v>1</v>
      </c>
    </row>
    <row r="334" spans="1:23">
      <c r="A334" t="s">
        <v>525</v>
      </c>
      <c r="B334" t="s">
        <v>533</v>
      </c>
      <c r="C334" t="s">
        <v>534</v>
      </c>
      <c r="D334">
        <v>11</v>
      </c>
      <c r="E334">
        <v>4</v>
      </c>
      <c r="J334" s="1"/>
      <c r="K334" s="1"/>
      <c r="M334" s="7" t="s">
        <v>949</v>
      </c>
      <c r="Q334" t="str">
        <f t="shared" si="6"/>
        <v>NigerNE04</v>
      </c>
      <c r="R334" t="str">
        <f>VLOOKUP(Tableau3567691011[[#This Row],[coca]],Table1[ID],1,FALSE)</f>
        <v>NigerNE04</v>
      </c>
      <c r="S334">
        <f>VLOOKUP(Tableau3567691011[[#This Row],[coca]],Table1[[#All],[ID]:[b]],2,FALSE)</f>
        <v>7.3081928964299996</v>
      </c>
      <c r="T334" s="9">
        <f>VLOOKUP(Tableau3567691011[[#This Row],[coca]],Table1[[ID]:[b]],3,FALSE)</f>
        <v>14.1135015911</v>
      </c>
      <c r="U334" s="9" t="s">
        <v>775</v>
      </c>
      <c r="V33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34" s="9">
        <v>1</v>
      </c>
    </row>
    <row r="335" spans="1:23">
      <c r="A335" t="s">
        <v>525</v>
      </c>
      <c r="B335" t="s">
        <v>535</v>
      </c>
      <c r="C335" t="s">
        <v>536</v>
      </c>
      <c r="D335">
        <v>816</v>
      </c>
      <c r="E335">
        <v>43</v>
      </c>
      <c r="F335">
        <v>974</v>
      </c>
      <c r="J335" s="1"/>
      <c r="K335" s="1"/>
      <c r="M335" s="7" t="s">
        <v>949</v>
      </c>
      <c r="O335" s="5">
        <v>210605042654</v>
      </c>
      <c r="P335" s="5">
        <v>1352834035680</v>
      </c>
      <c r="Q335" t="str">
        <f t="shared" si="6"/>
        <v>NigerNE08</v>
      </c>
      <c r="R335" t="str">
        <f>VLOOKUP(Tableau3567691011[[#This Row],[coca]],Table1[ID],1,FALSE)</f>
        <v>NigerNE08</v>
      </c>
      <c r="S335">
        <f>VLOOKUP(Tableau3567691011[[#This Row],[coca]],Table1[[#All],[ID]:[b]],2,FALSE)</f>
        <v>2.10605042654</v>
      </c>
      <c r="T335" s="9">
        <f>VLOOKUP(Tableau3567691011[[#This Row],[coca]],Table1[[ID]:[b]],3,FALSE)</f>
        <v>13.528340356799999</v>
      </c>
      <c r="U335" s="9" t="s">
        <v>776</v>
      </c>
      <c r="V33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35" s="9">
        <v>6</v>
      </c>
    </row>
    <row r="336" spans="1:23">
      <c r="A336" t="s">
        <v>525</v>
      </c>
      <c r="B336" t="s">
        <v>541</v>
      </c>
      <c r="C336" t="s">
        <v>542</v>
      </c>
      <c r="D336">
        <v>139</v>
      </c>
      <c r="E336">
        <v>20</v>
      </c>
      <c r="J336" s="1"/>
      <c r="K336" s="1"/>
      <c r="M336" s="7" t="s">
        <v>949</v>
      </c>
      <c r="O336" s="5">
        <v>1003967721700</v>
      </c>
      <c r="P336" s="5">
        <v>1499383609790</v>
      </c>
      <c r="Q336" t="str">
        <f t="shared" si="6"/>
        <v>NigerNE07</v>
      </c>
      <c r="R336" t="str">
        <f>VLOOKUP(Tableau3567691011[[#This Row],[coca]],Table1[ID],1,FALSE)</f>
        <v>NigerNE07</v>
      </c>
      <c r="S336">
        <f>VLOOKUP(Tableau3567691011[[#This Row],[coca]],Table1[[#All],[ID]:[b]],2,FALSE)</f>
        <v>10.039677216999999</v>
      </c>
      <c r="T336" s="9">
        <f>VLOOKUP(Tableau3567691011[[#This Row],[coca]],Table1[[ID]:[b]],3,FALSE)</f>
        <v>14.993836097899999</v>
      </c>
      <c r="U336" s="9" t="s">
        <v>778</v>
      </c>
      <c r="V33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36" s="9">
        <v>2</v>
      </c>
    </row>
    <row r="337" spans="1:23">
      <c r="A337" t="s">
        <v>525</v>
      </c>
      <c r="B337" t="s">
        <v>537</v>
      </c>
      <c r="C337" t="s">
        <v>538</v>
      </c>
      <c r="D337">
        <v>20</v>
      </c>
      <c r="E337">
        <v>0</v>
      </c>
      <c r="J337" s="1"/>
      <c r="K337" s="1"/>
      <c r="M337" s="7" t="s">
        <v>949</v>
      </c>
      <c r="O337" s="5">
        <v>524738101093</v>
      </c>
      <c r="P337" s="5">
        <v>1577177812080</v>
      </c>
      <c r="Q337" t="str">
        <f t="shared" si="6"/>
        <v>NigerNE05</v>
      </c>
      <c r="R337" t="str">
        <f>VLOOKUP(Tableau3567691011[[#This Row],[coca]],Table1[ID],1,FALSE)</f>
        <v>NigerNE05</v>
      </c>
      <c r="S337">
        <f>VLOOKUP(Tableau3567691011[[#This Row],[coca]],Table1[[#All],[ID]:[b]],2,FALSE)</f>
        <v>5.2473810109299999</v>
      </c>
      <c r="T337" s="9">
        <f>VLOOKUP(Tableau3567691011[[#This Row],[coca]],Table1[[ID]:[b]],3,FALSE)</f>
        <v>15.771778120800001</v>
      </c>
      <c r="U337" s="9" t="s">
        <v>778</v>
      </c>
      <c r="V33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37" s="9">
        <v>2</v>
      </c>
    </row>
    <row r="338" spans="1:23">
      <c r="A338" t="s">
        <v>525</v>
      </c>
      <c r="B338" t="s">
        <v>531</v>
      </c>
      <c r="C338" t="s">
        <v>532</v>
      </c>
      <c r="D338">
        <v>17</v>
      </c>
      <c r="E338">
        <v>0</v>
      </c>
      <c r="J338" s="1"/>
      <c r="K338" s="1"/>
      <c r="M338" s="7" t="s">
        <v>949</v>
      </c>
      <c r="O338" s="5">
        <v>354233023246</v>
      </c>
      <c r="P338" s="5">
        <v>1319445714090</v>
      </c>
      <c r="Q338" t="str">
        <f t="shared" si="6"/>
        <v>NigerNE03</v>
      </c>
      <c r="R338" t="str">
        <f>VLOOKUP(Tableau3567691011[[#This Row],[coca]],Table1[ID],1,FALSE)</f>
        <v>NigerNE03</v>
      </c>
      <c r="S338">
        <f>VLOOKUP(Tableau3567691011[[#This Row],[coca]],Table1[[#All],[ID]:[b]],2,FALSE)</f>
        <v>3.5423302324599999</v>
      </c>
      <c r="T338" s="9">
        <f>VLOOKUP(Tableau3567691011[[#This Row],[coca]],Table1[[ID]:[b]],3,FALSE)</f>
        <v>13.194457140900001</v>
      </c>
      <c r="U338" s="9" t="s">
        <v>778</v>
      </c>
      <c r="V33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38" s="9">
        <v>2</v>
      </c>
    </row>
    <row r="339" spans="1:23">
      <c r="A339" t="s">
        <v>525</v>
      </c>
      <c r="B339" t="s">
        <v>527</v>
      </c>
      <c r="C339" t="s">
        <v>528</v>
      </c>
      <c r="D339">
        <v>75</v>
      </c>
      <c r="E339">
        <v>1</v>
      </c>
      <c r="J339" s="1"/>
      <c r="K339" s="1"/>
      <c r="M339" s="7" t="s">
        <v>949</v>
      </c>
      <c r="Q339" t="str">
        <f t="shared" si="6"/>
        <v>NigerNE01</v>
      </c>
      <c r="R339" t="str">
        <f>VLOOKUP(Tableau3567691011[[#This Row],[coca]],Table1[ID],1,FALSE)</f>
        <v>NigerNE01</v>
      </c>
      <c r="S339">
        <f>VLOOKUP(Tableau3567691011[[#This Row],[coca]],Table1[[#All],[ID]:[b]],2,FALSE)</f>
        <v>10.523131019399999</v>
      </c>
      <c r="T339" s="9">
        <f>VLOOKUP(Tableau3567691011[[#This Row],[coca]],Table1[[ID]:[b]],3,FALSE)</f>
        <v>19.494378824399998</v>
      </c>
      <c r="U339" s="9"/>
      <c r="V33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39" s="9"/>
    </row>
    <row r="340" spans="1:23">
      <c r="A340" t="s">
        <v>525</v>
      </c>
      <c r="B340" t="s">
        <v>529</v>
      </c>
      <c r="C340" t="s">
        <v>530</v>
      </c>
      <c r="D340">
        <v>7</v>
      </c>
      <c r="E340">
        <v>0</v>
      </c>
      <c r="J340" s="1"/>
      <c r="K340" s="1"/>
      <c r="M340" s="7" t="s">
        <v>949</v>
      </c>
      <c r="Q340" t="str">
        <f t="shared" si="6"/>
        <v>NigerNE02</v>
      </c>
      <c r="R340" t="str">
        <f>VLOOKUP(Tableau3567691011[[#This Row],[coca]],Table1[ID],1,FALSE)</f>
        <v>NigerNE02</v>
      </c>
      <c r="S340">
        <f>VLOOKUP(Tableau3567691011[[#This Row],[coca]],Table1[[#All],[ID]:[b]],2,FALSE)</f>
        <v>13.2173876636</v>
      </c>
      <c r="T340" s="9">
        <f>VLOOKUP(Tableau3567691011[[#This Row],[coca]],Table1[[ID]:[b]],3,FALSE)</f>
        <v>15.8663397098</v>
      </c>
      <c r="U340" s="9"/>
      <c r="V34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40" s="9"/>
    </row>
    <row r="341" spans="1:23">
      <c r="A341" t="s">
        <v>543</v>
      </c>
      <c r="B341" t="s">
        <v>545</v>
      </c>
      <c r="C341" t="s">
        <v>546</v>
      </c>
      <c r="D341">
        <v>400</v>
      </c>
      <c r="E341">
        <v>3</v>
      </c>
      <c r="F341">
        <v>218</v>
      </c>
      <c r="J341" s="1"/>
      <c r="K341" s="1"/>
      <c r="M341" s="10" t="s">
        <v>949</v>
      </c>
      <c r="O341" s="5">
        <v>752318998197</v>
      </c>
      <c r="P341" s="5">
        <v>545330211892</v>
      </c>
      <c r="Q341" t="str">
        <f t="shared" si="6"/>
        <v>NigeriaNG01</v>
      </c>
      <c r="R341" t="str">
        <f>VLOOKUP(Tableau3567691011[[#This Row],[coca]],Table1[ID],1,FALSE)</f>
        <v>NigeriaNG01</v>
      </c>
      <c r="S341">
        <f>VLOOKUP(Tableau3567691011[[#This Row],[coca]],Table1[[#All],[ID]:[b]],2,FALSE)</f>
        <v>7.5231899819699999</v>
      </c>
      <c r="T341" s="9">
        <f>VLOOKUP(Tableau3567691011[[#This Row],[coca]],Table1[[ID]:[b]],3,FALSE)</f>
        <v>5.4533021189199999</v>
      </c>
      <c r="U341" s="9" t="s">
        <v>775</v>
      </c>
      <c r="V34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41" s="9">
        <v>1</v>
      </c>
    </row>
    <row r="342" spans="1:23">
      <c r="A342" t="s">
        <v>543</v>
      </c>
      <c r="B342" t="s">
        <v>547</v>
      </c>
      <c r="C342" t="s">
        <v>548</v>
      </c>
      <c r="D342">
        <v>100</v>
      </c>
      <c r="E342">
        <v>7</v>
      </c>
      <c r="F342">
        <v>71</v>
      </c>
      <c r="J342" s="1"/>
      <c r="K342" s="1"/>
      <c r="M342" s="10" t="s">
        <v>949</v>
      </c>
      <c r="O342" s="5">
        <v>1240015131340</v>
      </c>
      <c r="P342" s="5">
        <v>932348820479</v>
      </c>
      <c r="Q342" t="str">
        <f t="shared" si="6"/>
        <v>NigeriaNG02</v>
      </c>
      <c r="R342" t="str">
        <f>VLOOKUP(Tableau3567691011[[#This Row],[coca]],Table1[ID],1,FALSE)</f>
        <v>NigeriaNG02</v>
      </c>
      <c r="S342">
        <f>VLOOKUP(Tableau3567691011[[#This Row],[coca]],Table1[[#All],[ID]:[b]],2,FALSE)</f>
        <v>12.4001513134</v>
      </c>
      <c r="T342" s="9">
        <f>VLOOKUP(Tableau3567691011[[#This Row],[coca]],Table1[[ID]:[b]],3,FALSE)</f>
        <v>9.3234882047899994</v>
      </c>
      <c r="U342" s="9" t="s">
        <v>775</v>
      </c>
      <c r="V34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42" s="9">
        <v>1</v>
      </c>
    </row>
    <row r="343" spans="1:23">
      <c r="A343" t="s">
        <v>543</v>
      </c>
      <c r="B343" t="s">
        <v>549</v>
      </c>
      <c r="C343" t="s">
        <v>550</v>
      </c>
      <c r="D343">
        <v>112</v>
      </c>
      <c r="E343">
        <v>3</v>
      </c>
      <c r="F343">
        <v>71</v>
      </c>
      <c r="J343" s="1"/>
      <c r="K343" s="1"/>
      <c r="M343" s="10" t="s">
        <v>949</v>
      </c>
      <c r="O343" s="5">
        <v>784736624649</v>
      </c>
      <c r="P343" s="5">
        <v>490664313456</v>
      </c>
      <c r="Q343" t="str">
        <f t="shared" si="6"/>
        <v>NigeriaNG03</v>
      </c>
      <c r="R343" t="str">
        <f>VLOOKUP(Tableau3567691011[[#This Row],[coca]],Table1[ID],1,FALSE)</f>
        <v>NigeriaNG03</v>
      </c>
      <c r="S343">
        <f>VLOOKUP(Tableau3567691011[[#This Row],[coca]],Table1[[#All],[ID]:[b]],2,FALSE)</f>
        <v>7.84736624649</v>
      </c>
      <c r="T343" s="9">
        <f>VLOOKUP(Tableau3567691011[[#This Row],[coca]],Table1[[ID]:[b]],3,FALSE)</f>
        <v>4.9066431345600003</v>
      </c>
      <c r="U343" s="9" t="s">
        <v>778</v>
      </c>
      <c r="V34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43" s="9">
        <v>2</v>
      </c>
    </row>
    <row r="344" spans="1:23">
      <c r="A344" t="s">
        <v>543</v>
      </c>
      <c r="B344" t="s">
        <v>551</v>
      </c>
      <c r="C344" t="s">
        <v>552</v>
      </c>
      <c r="D344">
        <v>93</v>
      </c>
      <c r="E344">
        <v>9</v>
      </c>
      <c r="F344">
        <v>57</v>
      </c>
      <c r="J344" s="1"/>
      <c r="K344" s="1"/>
      <c r="M344" s="10" t="s">
        <v>949</v>
      </c>
      <c r="O344" s="5">
        <v>693218608803</v>
      </c>
      <c r="P344" s="5">
        <v>622277587647</v>
      </c>
      <c r="Q344" t="str">
        <f t="shared" si="6"/>
        <v>NigeriaNG04</v>
      </c>
      <c r="R344" t="str">
        <f>VLOOKUP(Tableau3567691011[[#This Row],[coca]],Table1[ID],1,FALSE)</f>
        <v>NigeriaNG04</v>
      </c>
      <c r="S344">
        <f>VLOOKUP(Tableau3567691011[[#This Row],[coca]],Table1[[#All],[ID]:[b]],2,FALSE)</f>
        <v>6.9321860880299999</v>
      </c>
      <c r="T344" s="9">
        <f>VLOOKUP(Tableau3567691011[[#This Row],[coca]],Table1[[ID]:[b]],3,FALSE)</f>
        <v>6.2227758764700001</v>
      </c>
      <c r="U344" s="9" t="s">
        <v>775</v>
      </c>
      <c r="V34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44" s="9">
        <v>1</v>
      </c>
    </row>
    <row r="345" spans="1:23">
      <c r="A345" t="s">
        <v>543</v>
      </c>
      <c r="B345" t="s">
        <v>553</v>
      </c>
      <c r="C345" t="s">
        <v>554</v>
      </c>
      <c r="D345">
        <v>519</v>
      </c>
      <c r="E345">
        <v>13</v>
      </c>
      <c r="F345">
        <v>497</v>
      </c>
      <c r="J345" s="1"/>
      <c r="K345" s="1"/>
      <c r="M345" s="10" t="s">
        <v>949</v>
      </c>
      <c r="O345" s="5">
        <v>999058823411</v>
      </c>
      <c r="P345" s="5">
        <v>1079664716490</v>
      </c>
      <c r="Q345" t="str">
        <f t="shared" si="6"/>
        <v>NigeriaNG05</v>
      </c>
      <c r="R345" t="str">
        <f>VLOOKUP(Tableau3567691011[[#This Row],[coca]],Table1[ID],1,FALSE)</f>
        <v>NigeriaNG05</v>
      </c>
      <c r="S345">
        <f>VLOOKUP(Tableau3567691011[[#This Row],[coca]],Table1[[#All],[ID]:[b]],2,FALSE)</f>
        <v>9.9905882341099996</v>
      </c>
      <c r="T345" s="9">
        <f>VLOOKUP(Tableau3567691011[[#This Row],[coca]],Table1[[ID]:[b]],3,FALSE)</f>
        <v>10.7966471649</v>
      </c>
      <c r="U345" s="9" t="s">
        <v>774</v>
      </c>
      <c r="V34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45" s="9">
        <v>3</v>
      </c>
    </row>
    <row r="346" spans="1:23">
      <c r="A346" t="s">
        <v>543</v>
      </c>
      <c r="B346" t="s">
        <v>555</v>
      </c>
      <c r="C346" t="s">
        <v>556</v>
      </c>
      <c r="D346">
        <v>282</v>
      </c>
      <c r="E346">
        <v>17</v>
      </c>
      <c r="F346">
        <v>141</v>
      </c>
      <c r="J346" s="1"/>
      <c r="K346" s="1"/>
      <c r="M346" s="10" t="s">
        <v>949</v>
      </c>
      <c r="O346" s="5">
        <v>608041766839</v>
      </c>
      <c r="P346" s="5">
        <v>476631539288</v>
      </c>
      <c r="Q346" t="str">
        <f t="shared" si="6"/>
        <v>NigeriaNG06</v>
      </c>
      <c r="R346" t="str">
        <f>VLOOKUP(Tableau3567691011[[#This Row],[coca]],Table1[ID],1,FALSE)</f>
        <v>NigeriaNG06</v>
      </c>
      <c r="S346">
        <f>VLOOKUP(Tableau3567691011[[#This Row],[coca]],Table1[[#All],[ID]:[b]],2,FALSE)</f>
        <v>6.08041766839</v>
      </c>
      <c r="T346" s="9">
        <f>VLOOKUP(Tableau3567691011[[#This Row],[coca]],Table1[[ID]:[b]],3,FALSE)</f>
        <v>4.7663153928800002</v>
      </c>
      <c r="U346" s="9" t="s">
        <v>775</v>
      </c>
      <c r="V34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46" s="9">
        <v>1</v>
      </c>
    </row>
    <row r="347" spans="1:23">
      <c r="A347" t="s">
        <v>543</v>
      </c>
      <c r="B347" t="s">
        <v>557</v>
      </c>
      <c r="C347" t="s">
        <v>558</v>
      </c>
      <c r="D347">
        <v>121</v>
      </c>
      <c r="E347">
        <v>6</v>
      </c>
      <c r="F347">
        <v>35</v>
      </c>
      <c r="J347" s="1"/>
      <c r="K347" s="1"/>
      <c r="M347" s="10" t="s">
        <v>949</v>
      </c>
      <c r="O347" s="5">
        <v>875188118576</v>
      </c>
      <c r="P347" s="5">
        <v>734111621317</v>
      </c>
      <c r="Q347" t="str">
        <f t="shared" si="6"/>
        <v>NigeriaNG07</v>
      </c>
      <c r="R347" t="str">
        <f>VLOOKUP(Tableau3567691011[[#This Row],[coca]],Table1[ID],1,FALSE)</f>
        <v>NigeriaNG07</v>
      </c>
      <c r="S347">
        <f>VLOOKUP(Tableau3567691011[[#This Row],[coca]],Table1[[#All],[ID]:[b]],2,FALSE)</f>
        <v>8.7518811857600003</v>
      </c>
      <c r="T347" s="9">
        <f>VLOOKUP(Tableau3567691011[[#This Row],[coca]],Table1[[ID]:[b]],3,FALSE)</f>
        <v>7.3411162131700003</v>
      </c>
      <c r="U347" s="9" t="s">
        <v>775</v>
      </c>
      <c r="V34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47" s="9">
        <v>1</v>
      </c>
    </row>
    <row r="348" spans="1:23">
      <c r="A348" t="s">
        <v>543</v>
      </c>
      <c r="B348" t="s">
        <v>559</v>
      </c>
      <c r="C348" t="s">
        <v>560</v>
      </c>
      <c r="D348">
        <v>563</v>
      </c>
      <c r="E348">
        <v>35</v>
      </c>
      <c r="F348">
        <v>453</v>
      </c>
      <c r="J348" s="1"/>
      <c r="K348" s="1"/>
      <c r="M348" s="10" t="s">
        <v>949</v>
      </c>
      <c r="O348" s="5">
        <v>1315232165840</v>
      </c>
      <c r="P348" s="5">
        <v>1188956933540</v>
      </c>
      <c r="Q348" t="str">
        <f t="shared" si="6"/>
        <v>NigeriaNG08</v>
      </c>
      <c r="R348" t="str">
        <f>VLOOKUP(Tableau3567691011[[#This Row],[coca]],Table1[ID],1,FALSE)</f>
        <v>NigeriaNG08</v>
      </c>
      <c r="S348">
        <f>VLOOKUP(Tableau3567691011[[#This Row],[coca]],Table1[[#All],[ID]:[b]],2,FALSE)</f>
        <v>13.1523216584</v>
      </c>
      <c r="T348" s="9">
        <f>VLOOKUP(Tableau3567691011[[#This Row],[coca]],Table1[[ID]:[b]],3,FALSE)</f>
        <v>11.889569335399999</v>
      </c>
      <c r="U348" s="9" t="s">
        <v>774</v>
      </c>
      <c r="V34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48" s="9">
        <v>3</v>
      </c>
    </row>
    <row r="349" spans="1:23">
      <c r="A349" t="s">
        <v>543</v>
      </c>
      <c r="B349" t="s">
        <v>561</v>
      </c>
      <c r="C349" t="s">
        <v>562</v>
      </c>
      <c r="D349">
        <v>5</v>
      </c>
      <c r="E349">
        <v>1</v>
      </c>
      <c r="F349">
        <v>3</v>
      </c>
      <c r="J349" s="1"/>
      <c r="K349" s="1"/>
      <c r="M349" s="10" t="s">
        <v>949</v>
      </c>
      <c r="Q349" t="str">
        <f t="shared" si="6"/>
        <v>NigeriaNG09</v>
      </c>
      <c r="R349" t="str">
        <f>VLOOKUP(Tableau3567691011[[#This Row],[coca]],Table1[ID],1,FALSE)</f>
        <v>NigeriaNG09</v>
      </c>
      <c r="S349">
        <f>VLOOKUP(Tableau3567691011[[#This Row],[coca]],Table1[[#All],[ID]:[b]],2,FALSE)</f>
        <v>8.6000015962400003</v>
      </c>
      <c r="T349" s="9">
        <f>VLOOKUP(Tableau3567691011[[#This Row],[coca]],Table1[[ID]:[b]],3,FALSE)</f>
        <v>5.8741745102699996</v>
      </c>
      <c r="U349" s="9" t="s">
        <v>778</v>
      </c>
      <c r="V34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49" s="9">
        <v>2</v>
      </c>
    </row>
    <row r="350" spans="1:23">
      <c r="A350" t="s">
        <v>543</v>
      </c>
      <c r="B350" t="s">
        <v>563</v>
      </c>
      <c r="C350" t="s">
        <v>564</v>
      </c>
      <c r="D350">
        <v>1323</v>
      </c>
      <c r="E350">
        <v>31</v>
      </c>
      <c r="F350">
        <v>454</v>
      </c>
      <c r="J350" s="1"/>
      <c r="K350" s="1"/>
      <c r="M350" s="10" t="s">
        <v>949</v>
      </c>
      <c r="O350" s="5">
        <v>593692959819</v>
      </c>
      <c r="P350" s="5">
        <v>570489823485</v>
      </c>
      <c r="Q350" t="str">
        <f t="shared" si="6"/>
        <v>NigeriaNG10</v>
      </c>
      <c r="R350" t="str">
        <f>VLOOKUP(Tableau3567691011[[#This Row],[coca]],Table1[ID],1,FALSE)</f>
        <v>NigeriaNG10</v>
      </c>
      <c r="S350">
        <f>VLOOKUP(Tableau3567691011[[#This Row],[coca]],Table1[[#All],[ID]:[b]],2,FALSE)</f>
        <v>5.9369295981899999</v>
      </c>
      <c r="T350" s="9">
        <f>VLOOKUP(Tableau3567691011[[#This Row],[coca]],Table1[[ID]:[b]],3,FALSE)</f>
        <v>5.7048982348499999</v>
      </c>
      <c r="U350" s="9" t="s">
        <v>778</v>
      </c>
      <c r="V35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50" s="9">
        <v>2</v>
      </c>
    </row>
    <row r="351" spans="1:23">
      <c r="A351" t="s">
        <v>543</v>
      </c>
      <c r="B351" t="s">
        <v>565</v>
      </c>
      <c r="C351" t="s">
        <v>566</v>
      </c>
      <c r="D351">
        <v>503</v>
      </c>
      <c r="E351">
        <v>6</v>
      </c>
      <c r="F351">
        <v>497</v>
      </c>
      <c r="J351" s="1"/>
      <c r="K351" s="1"/>
      <c r="M351" s="10" t="s">
        <v>949</v>
      </c>
      <c r="O351" s="5">
        <v>801626626255</v>
      </c>
      <c r="P351" s="5">
        <v>626202724928</v>
      </c>
      <c r="Q351" t="str">
        <f t="shared" si="6"/>
        <v>NigeriaNG11</v>
      </c>
      <c r="R351" t="str">
        <f>VLOOKUP(Tableau3567691011[[#This Row],[coca]],Table1[ID],1,FALSE)</f>
        <v>NigeriaNG11</v>
      </c>
      <c r="S351">
        <f>VLOOKUP(Tableau3567691011[[#This Row],[coca]],Table1[[#All],[ID]:[b]],2,FALSE)</f>
        <v>8.0162662625499994</v>
      </c>
      <c r="T351" s="9">
        <f>VLOOKUP(Tableau3567691011[[#This Row],[coca]],Table1[[ID]:[b]],3,FALSE)</f>
        <v>6.26202724928</v>
      </c>
      <c r="U351" s="9" t="s">
        <v>775</v>
      </c>
      <c r="V35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51" s="9">
        <v>1</v>
      </c>
    </row>
    <row r="352" spans="1:23">
      <c r="A352" t="s">
        <v>543</v>
      </c>
      <c r="B352" t="s">
        <v>567</v>
      </c>
      <c r="C352" t="s">
        <v>568</v>
      </c>
      <c r="D352">
        <v>1503</v>
      </c>
      <c r="E352">
        <v>57</v>
      </c>
      <c r="F352">
        <v>910</v>
      </c>
      <c r="J352" s="1"/>
      <c r="K352" s="1"/>
      <c r="M352" s="10" t="s">
        <v>949</v>
      </c>
      <c r="Q352" t="str">
        <f t="shared" si="6"/>
        <v>NigeriaNG12</v>
      </c>
      <c r="R352" t="str">
        <f>VLOOKUP(Tableau3567691011[[#This Row],[coca]],Table1[ID],1,FALSE)</f>
        <v>NigeriaNG12</v>
      </c>
      <c r="S352">
        <f>VLOOKUP(Tableau3567691011[[#This Row],[coca]],Table1[[#All],[ID]:[b]],2,FALSE)</f>
        <v>5.9302146597799998</v>
      </c>
      <c r="T352" s="9">
        <f>VLOOKUP(Tableau3567691011[[#This Row],[coca]],Table1[[ID]:[b]],3,FALSE)</f>
        <v>6.6335372644200001</v>
      </c>
      <c r="U352" s="9" t="s">
        <v>774</v>
      </c>
      <c r="V35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52" s="9">
        <v>3</v>
      </c>
    </row>
    <row r="353" spans="1:23">
      <c r="A353" t="s">
        <v>543</v>
      </c>
      <c r="B353" t="s">
        <v>569</v>
      </c>
      <c r="C353" t="s">
        <v>570</v>
      </c>
      <c r="D353">
        <v>45</v>
      </c>
      <c r="E353">
        <v>2</v>
      </c>
      <c r="F353">
        <v>40</v>
      </c>
      <c r="J353" s="1"/>
      <c r="K353" s="1"/>
      <c r="M353" s="10" t="s">
        <v>949</v>
      </c>
      <c r="O353" s="5">
        <v>530951552644</v>
      </c>
      <c r="P353" s="5">
        <v>772008040372</v>
      </c>
      <c r="Q353" t="str">
        <f t="shared" si="6"/>
        <v>NigeriaNG13</v>
      </c>
      <c r="R353" t="str">
        <f>VLOOKUP(Tableau3567691011[[#This Row],[coca]],Table1[ID],1,FALSE)</f>
        <v>NigeriaNG13</v>
      </c>
      <c r="S353">
        <f>VLOOKUP(Tableau3567691011[[#This Row],[coca]],Table1[[#All],[ID]:[b]],2,FALSE)</f>
        <v>5.3095155264400002</v>
      </c>
      <c r="T353" s="9">
        <f>VLOOKUP(Tableau3567691011[[#This Row],[coca]],Table1[[ID]:[b]],3,FALSE)</f>
        <v>7.7200804037199999</v>
      </c>
      <c r="U353" s="9" t="s">
        <v>778</v>
      </c>
      <c r="V35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53" s="9">
        <v>2</v>
      </c>
    </row>
    <row r="354" spans="1:23">
      <c r="A354" t="s">
        <v>543</v>
      </c>
      <c r="B354" t="s">
        <v>571</v>
      </c>
      <c r="C354" t="s">
        <v>572</v>
      </c>
      <c r="D354">
        <v>431</v>
      </c>
      <c r="E354">
        <v>12</v>
      </c>
      <c r="F354">
        <v>256</v>
      </c>
      <c r="J354" s="1"/>
      <c r="K354" s="1"/>
      <c r="M354" s="10" t="s">
        <v>949</v>
      </c>
      <c r="O354" s="5">
        <v>744061116263</v>
      </c>
      <c r="P354" s="5">
        <v>653624489622</v>
      </c>
      <c r="Q354" t="str">
        <f t="shared" si="6"/>
        <v>NigeriaNG14</v>
      </c>
      <c r="R354" t="str">
        <f>VLOOKUP(Tableau3567691011[[#This Row],[coca]],Table1[ID],1,FALSE)</f>
        <v>NigeriaNG14</v>
      </c>
      <c r="S354">
        <f>VLOOKUP(Tableau3567691011[[#This Row],[coca]],Table1[[#All],[ID]:[b]],2,FALSE)</f>
        <v>7.4406111626299998</v>
      </c>
      <c r="T354" s="9">
        <f>VLOOKUP(Tableau3567691011[[#This Row],[coca]],Table1[[ID]:[b]],3,FALSE)</f>
        <v>6.5362448962200004</v>
      </c>
      <c r="U354" s="9" t="s">
        <v>775</v>
      </c>
      <c r="V35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4" s="9">
        <v>1</v>
      </c>
    </row>
    <row r="355" spans="1:23">
      <c r="A355" t="s">
        <v>543</v>
      </c>
      <c r="B355" t="s">
        <v>573</v>
      </c>
      <c r="C355" t="s">
        <v>574</v>
      </c>
      <c r="D355">
        <v>2348</v>
      </c>
      <c r="E355">
        <v>35</v>
      </c>
      <c r="F355">
        <v>699</v>
      </c>
      <c r="J355" s="1"/>
      <c r="K355" s="1"/>
      <c r="M355" s="10" t="s">
        <v>949</v>
      </c>
      <c r="Q355" t="str">
        <f t="shared" si="6"/>
        <v>NigeriaNG15</v>
      </c>
      <c r="R355" t="str">
        <f>VLOOKUP(Tableau3567691011[[#This Row],[coca]],Table1[ID],1,FALSE)</f>
        <v>NigeriaNG15</v>
      </c>
      <c r="S355">
        <f>VLOOKUP(Tableau3567691011[[#This Row],[coca]],Table1[[#All],[ID]:[b]],2,FALSE)</f>
        <v>7.1955572002399997</v>
      </c>
      <c r="T355" s="9">
        <f>VLOOKUP(Tableau3567691011[[#This Row],[coca]],Table1[[ID]:[b]],3,FALSE)</f>
        <v>8.8976172470300003</v>
      </c>
      <c r="U355" s="9" t="s">
        <v>777</v>
      </c>
      <c r="V35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55" s="9">
        <v>5</v>
      </c>
    </row>
    <row r="356" spans="1:23">
      <c r="A356" t="s">
        <v>543</v>
      </c>
      <c r="B356" t="s">
        <v>575</v>
      </c>
      <c r="C356" t="s">
        <v>576</v>
      </c>
      <c r="D356">
        <v>524</v>
      </c>
      <c r="E356">
        <v>21</v>
      </c>
      <c r="F356">
        <v>387</v>
      </c>
      <c r="J356" s="1"/>
      <c r="K356" s="1"/>
      <c r="M356" s="10" t="s">
        <v>949</v>
      </c>
      <c r="O356" s="5">
        <v>1119199513760</v>
      </c>
      <c r="P356" s="5">
        <v>1038358785210</v>
      </c>
      <c r="Q356" t="str">
        <f t="shared" si="6"/>
        <v>NigeriaNG16</v>
      </c>
      <c r="R356" t="str">
        <f>VLOOKUP(Tableau3567691011[[#This Row],[coca]],Table1[ID],1,FALSE)</f>
        <v>NigeriaNG16</v>
      </c>
      <c r="S356">
        <f>VLOOKUP(Tableau3567691011[[#This Row],[coca]],Table1[[#All],[ID]:[b]],2,FALSE)</f>
        <v>11.191995137599999</v>
      </c>
      <c r="T356" s="9">
        <f>VLOOKUP(Tableau3567691011[[#This Row],[coca]],Table1[[ID]:[b]],3,FALSE)</f>
        <v>10.3835878521</v>
      </c>
      <c r="U356" s="9" t="s">
        <v>774</v>
      </c>
      <c r="V35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56" s="9">
        <v>3</v>
      </c>
    </row>
    <row r="357" spans="1:23">
      <c r="A357" t="s">
        <v>543</v>
      </c>
      <c r="B357" t="s">
        <v>577</v>
      </c>
      <c r="C357" t="s">
        <v>578</v>
      </c>
      <c r="D357">
        <v>356</v>
      </c>
      <c r="E357">
        <v>8</v>
      </c>
      <c r="F357">
        <v>61</v>
      </c>
      <c r="J357" s="1"/>
      <c r="K357" s="1"/>
      <c r="M357" s="10" t="s">
        <v>949</v>
      </c>
      <c r="O357" s="5">
        <v>706230759079</v>
      </c>
      <c r="P357" s="5">
        <v>557302002044</v>
      </c>
      <c r="Q357" t="str">
        <f t="shared" si="6"/>
        <v>NigeriaNG17</v>
      </c>
      <c r="R357" t="str">
        <f>VLOOKUP(Tableau3567691011[[#This Row],[coca]],Table1[ID],1,FALSE)</f>
        <v>NigeriaNG17</v>
      </c>
      <c r="S357">
        <f>VLOOKUP(Tableau3567691011[[#This Row],[coca]],Table1[[#All],[ID]:[b]],2,FALSE)</f>
        <v>7.0623075907899997</v>
      </c>
      <c r="T357" s="9">
        <f>VLOOKUP(Tableau3567691011[[#This Row],[coca]],Table1[[ID]:[b]],3,FALSE)</f>
        <v>5.5730200204400004</v>
      </c>
      <c r="U357" s="9" t="s">
        <v>775</v>
      </c>
      <c r="V35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7" s="9">
        <v>1</v>
      </c>
    </row>
    <row r="358" spans="1:23">
      <c r="A358" t="s">
        <v>543</v>
      </c>
      <c r="B358" t="s">
        <v>579</v>
      </c>
      <c r="C358" t="s">
        <v>580</v>
      </c>
      <c r="D358">
        <v>318</v>
      </c>
      <c r="E358">
        <v>10</v>
      </c>
      <c r="F358">
        <v>308</v>
      </c>
      <c r="J358" s="1"/>
      <c r="K358" s="1"/>
      <c r="M358" s="10" t="s">
        <v>949</v>
      </c>
      <c r="O358" s="5">
        <v>956353314445</v>
      </c>
      <c r="P358" s="5">
        <v>1223847582910</v>
      </c>
      <c r="Q358" t="str">
        <f t="shared" si="6"/>
        <v>NigeriaNG18</v>
      </c>
      <c r="R358" t="str">
        <f>VLOOKUP(Tableau3567691011[[#This Row],[coca]],Table1[ID],1,FALSE)</f>
        <v>NigeriaNG18</v>
      </c>
      <c r="S358">
        <f>VLOOKUP(Tableau3567691011[[#This Row],[coca]],Table1[[#All],[ID]:[b]],2,FALSE)</f>
        <v>9.56353314445</v>
      </c>
      <c r="T358" s="9">
        <f>VLOOKUP(Tableau3567691011[[#This Row],[coca]],Table1[[ID]:[b]],3,FALSE)</f>
        <v>12.2384758291</v>
      </c>
      <c r="U358" s="9" t="s">
        <v>775</v>
      </c>
      <c r="V35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8" s="9">
        <v>1</v>
      </c>
    </row>
    <row r="359" spans="1:23">
      <c r="A359" t="s">
        <v>543</v>
      </c>
      <c r="B359" t="s">
        <v>581</v>
      </c>
      <c r="C359" t="s">
        <v>582</v>
      </c>
      <c r="D359">
        <v>889</v>
      </c>
      <c r="E359">
        <v>12</v>
      </c>
      <c r="F359">
        <v>589</v>
      </c>
      <c r="J359" s="1"/>
      <c r="K359" s="1"/>
      <c r="M359" s="10" t="s">
        <v>949</v>
      </c>
      <c r="O359" s="5">
        <v>770597854752</v>
      </c>
      <c r="P359" s="5">
        <v>1039236701050</v>
      </c>
      <c r="Q359" t="str">
        <f t="shared" si="6"/>
        <v>NigeriaNG19</v>
      </c>
      <c r="R359" t="str">
        <f>VLOOKUP(Tableau3567691011[[#This Row],[coca]],Table1[ID],1,FALSE)</f>
        <v>NigeriaNG19</v>
      </c>
      <c r="S359">
        <f>VLOOKUP(Tableau3567691011[[#This Row],[coca]],Table1[[#All],[ID]:[b]],2,FALSE)</f>
        <v>7.70597854752</v>
      </c>
      <c r="T359" s="9">
        <f>VLOOKUP(Tableau3567691011[[#This Row],[coca]],Table1[[ID]:[b]],3,FALSE)</f>
        <v>10.392367010499999</v>
      </c>
      <c r="U359" s="9" t="s">
        <v>774</v>
      </c>
      <c r="V35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59" s="9">
        <v>3</v>
      </c>
    </row>
    <row r="360" spans="1:23">
      <c r="A360" t="s">
        <v>543</v>
      </c>
      <c r="B360" t="s">
        <v>583</v>
      </c>
      <c r="C360" t="s">
        <v>584</v>
      </c>
      <c r="D360">
        <v>1291</v>
      </c>
      <c r="E360">
        <v>52</v>
      </c>
      <c r="F360">
        <v>1029</v>
      </c>
      <c r="J360" s="1"/>
      <c r="K360" s="1"/>
      <c r="M360" s="10" t="s">
        <v>949</v>
      </c>
      <c r="Q360" t="str">
        <f t="shared" si="6"/>
        <v>NigeriaNG20</v>
      </c>
      <c r="R360" t="str">
        <f>VLOOKUP(Tableau3567691011[[#This Row],[coca]],Table1[ID],1,FALSE)</f>
        <v>NigeriaNG20</v>
      </c>
      <c r="S360">
        <f>VLOOKUP(Tableau3567691011[[#This Row],[coca]],Table1[[#All],[ID]:[b]],2,FALSE)</f>
        <v>8.5295571831500006</v>
      </c>
      <c r="T360" s="9">
        <f>VLOOKUP(Tableau3567691011[[#This Row],[coca]],Table1[[ID]:[b]],3,FALSE)</f>
        <v>11.745201935100001</v>
      </c>
      <c r="U360" s="9" t="s">
        <v>777</v>
      </c>
      <c r="V36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60" s="9">
        <v>5</v>
      </c>
    </row>
    <row r="361" spans="1:23">
      <c r="A361" t="s">
        <v>543</v>
      </c>
      <c r="B361" t="s">
        <v>585</v>
      </c>
      <c r="C361" t="s">
        <v>586</v>
      </c>
      <c r="D361">
        <v>628</v>
      </c>
      <c r="E361">
        <v>23</v>
      </c>
      <c r="F361">
        <v>441</v>
      </c>
      <c r="J361" s="1"/>
      <c r="K361" s="1"/>
      <c r="M361" s="10" t="s">
        <v>949</v>
      </c>
      <c r="Q361" t="str">
        <f t="shared" si="6"/>
        <v>NigeriaNG21</v>
      </c>
      <c r="R361" t="str">
        <f>VLOOKUP(Tableau3567691011[[#This Row],[coca]],Table1[ID],1,FALSE)</f>
        <v>NigeriaNG21</v>
      </c>
      <c r="S361">
        <f>VLOOKUP(Tableau3567691011[[#This Row],[coca]],Table1[[#All],[ID]:[b]],2,FALSE)</f>
        <v>7.6293326341099998</v>
      </c>
      <c r="T361" s="9">
        <f>VLOOKUP(Tableau3567691011[[#This Row],[coca]],Table1[[ID]:[b]],3,FALSE)</f>
        <v>12.380913190999999</v>
      </c>
      <c r="U361" s="9" t="s">
        <v>778</v>
      </c>
      <c r="V36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61" s="9">
        <v>2</v>
      </c>
    </row>
    <row r="362" spans="1:23">
      <c r="A362" t="s">
        <v>543</v>
      </c>
      <c r="B362" t="s">
        <v>587</v>
      </c>
      <c r="C362" t="s">
        <v>588</v>
      </c>
      <c r="D362">
        <v>86</v>
      </c>
      <c r="E362">
        <v>7</v>
      </c>
      <c r="F362">
        <v>63</v>
      </c>
      <c r="J362" s="1"/>
      <c r="K362" s="1"/>
      <c r="M362" s="10" t="s">
        <v>949</v>
      </c>
      <c r="O362" s="5">
        <v>452131280055</v>
      </c>
      <c r="P362" s="5">
        <v>1174498508210</v>
      </c>
      <c r="Q362" t="str">
        <f t="shared" si="6"/>
        <v>NigeriaNG22</v>
      </c>
      <c r="R362" t="str">
        <f>VLOOKUP(Tableau3567691011[[#This Row],[coca]],Table1[ID],1,FALSE)</f>
        <v>NigeriaNG22</v>
      </c>
      <c r="S362">
        <f>VLOOKUP(Tableau3567691011[[#This Row],[coca]],Table1[[#All],[ID]:[b]],2,FALSE)</f>
        <v>4.5213128005499996</v>
      </c>
      <c r="T362" s="9">
        <f>VLOOKUP(Tableau3567691011[[#This Row],[coca]],Table1[[ID]:[b]],3,FALSE)</f>
        <v>11.744985082099999</v>
      </c>
      <c r="U362" s="9" t="s">
        <v>778</v>
      </c>
      <c r="V36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62" s="9">
        <v>2</v>
      </c>
    </row>
    <row r="363" spans="1:23">
      <c r="A363" t="s">
        <v>543</v>
      </c>
      <c r="B363" t="s">
        <v>589</v>
      </c>
      <c r="C363" t="s">
        <v>590</v>
      </c>
      <c r="D363">
        <v>5</v>
      </c>
      <c r="E363">
        <v>2</v>
      </c>
      <c r="F363">
        <v>3</v>
      </c>
      <c r="J363" s="1"/>
      <c r="K363" s="1"/>
      <c r="M363" s="10" t="s">
        <v>949</v>
      </c>
      <c r="Q363" t="str">
        <f t="shared" si="6"/>
        <v>NigeriaNG23</v>
      </c>
      <c r="R363" t="str">
        <f>VLOOKUP(Tableau3567691011[[#This Row],[coca]],Table1[ID],1,FALSE)</f>
        <v>NigeriaNG23</v>
      </c>
      <c r="S363">
        <f>VLOOKUP(Tableau3567691011[[#This Row],[coca]],Table1[[#All],[ID]:[b]],2,FALSE)</f>
        <v>6.6867543364699999</v>
      </c>
      <c r="T363" s="9">
        <f>VLOOKUP(Tableau3567691011[[#This Row],[coca]],Table1[[ID]:[b]],3,FALSE)</f>
        <v>7.7366078859999998</v>
      </c>
      <c r="U363" s="9"/>
      <c r="V36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63" s="9"/>
    </row>
    <row r="364" spans="1:23">
      <c r="A364" t="s">
        <v>543</v>
      </c>
      <c r="B364" t="s">
        <v>591</v>
      </c>
      <c r="C364" t="s">
        <v>592</v>
      </c>
      <c r="D364">
        <v>307</v>
      </c>
      <c r="E364">
        <v>9</v>
      </c>
      <c r="F364">
        <v>162</v>
      </c>
      <c r="J364" s="1"/>
      <c r="K364" s="1"/>
      <c r="M364" s="10" t="s">
        <v>949</v>
      </c>
      <c r="Q364" t="str">
        <f t="shared" si="6"/>
        <v>NigeriaNG24</v>
      </c>
      <c r="R364" t="str">
        <f>VLOOKUP(Tableau3567691011[[#This Row],[coca]],Table1[ID],1,FALSE)</f>
        <v>NigeriaNG24</v>
      </c>
      <c r="S364">
        <f>VLOOKUP(Tableau3567691011[[#This Row],[coca]],Table1[[#All],[ID]:[b]],2,FALSE)</f>
        <v>4.3851428276100002</v>
      </c>
      <c r="T364" s="9">
        <f>VLOOKUP(Tableau3567691011[[#This Row],[coca]],Table1[[ID]:[b]],3,FALSE)</f>
        <v>8.9659627695699999</v>
      </c>
      <c r="U364" s="9" t="s">
        <v>778</v>
      </c>
      <c r="V36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64" s="9">
        <v>2</v>
      </c>
    </row>
    <row r="365" spans="1:23">
      <c r="A365" t="s">
        <v>543</v>
      </c>
      <c r="B365" t="s">
        <v>593</v>
      </c>
      <c r="C365" t="s">
        <v>594</v>
      </c>
      <c r="D365">
        <v>11670</v>
      </c>
      <c r="E365">
        <v>133</v>
      </c>
      <c r="F365">
        <v>1701</v>
      </c>
      <c r="J365" s="1"/>
      <c r="K365" s="1"/>
      <c r="M365" s="10" t="s">
        <v>949</v>
      </c>
      <c r="Q365" t="str">
        <f t="shared" si="6"/>
        <v>NigeriaNG25</v>
      </c>
      <c r="R365" t="str">
        <f>VLOOKUP(Tableau3567691011[[#This Row],[coca]],Table1[ID],1,FALSE)</f>
        <v>NigeriaNG25</v>
      </c>
      <c r="S365">
        <f>VLOOKUP(Tableau3567691011[[#This Row],[coca]],Table1[[#All],[ID]:[b]],2,FALSE)</f>
        <v>3.5931922849100002</v>
      </c>
      <c r="T365" s="9">
        <f>VLOOKUP(Tableau3567691011[[#This Row],[coca]],Table1[[ID]:[b]],3,FALSE)</f>
        <v>6.5230529007099998</v>
      </c>
      <c r="U365" s="9" t="s">
        <v>780</v>
      </c>
      <c r="V36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65" s="9">
        <v>7</v>
      </c>
    </row>
    <row r="366" spans="1:23">
      <c r="A366" t="s">
        <v>543</v>
      </c>
      <c r="B366" t="s">
        <v>595</v>
      </c>
      <c r="C366" t="s">
        <v>596</v>
      </c>
      <c r="D366">
        <v>234</v>
      </c>
      <c r="E366">
        <v>8</v>
      </c>
      <c r="F366">
        <v>113</v>
      </c>
      <c r="J366" s="1"/>
      <c r="K366" s="1"/>
      <c r="M366" s="10" t="s">
        <v>949</v>
      </c>
      <c r="O366" s="5">
        <v>819796255875</v>
      </c>
      <c r="P366" s="5">
        <v>851044735014</v>
      </c>
      <c r="Q366" t="str">
        <f t="shared" si="6"/>
        <v>NigeriaNG26</v>
      </c>
      <c r="R366" t="str">
        <f>VLOOKUP(Tableau3567691011[[#This Row],[coca]],Table1[ID],1,FALSE)</f>
        <v>NigeriaNG26</v>
      </c>
      <c r="S366">
        <f>VLOOKUP(Tableau3567691011[[#This Row],[coca]],Table1[[#All],[ID]:[b]],2,FALSE)</f>
        <v>8.1979625587499996</v>
      </c>
      <c r="T366" s="9">
        <f>VLOOKUP(Tableau3567691011[[#This Row],[coca]],Table1[[ID]:[b]],3,FALSE)</f>
        <v>8.5104473501399998</v>
      </c>
      <c r="U366" s="9" t="s">
        <v>778</v>
      </c>
      <c r="V36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66" s="9">
        <v>2</v>
      </c>
    </row>
    <row r="367" spans="1:23">
      <c r="A367" t="s">
        <v>543</v>
      </c>
      <c r="B367" t="s">
        <v>525</v>
      </c>
      <c r="C367" t="s">
        <v>597</v>
      </c>
      <c r="D367">
        <v>124</v>
      </c>
      <c r="E367">
        <v>7</v>
      </c>
      <c r="F367">
        <v>87</v>
      </c>
      <c r="J367" s="1"/>
      <c r="K367" s="1"/>
      <c r="M367" s="10" t="s">
        <v>949</v>
      </c>
      <c r="O367" s="5">
        <v>559037927596</v>
      </c>
      <c r="P367" s="5">
        <v>993324019799</v>
      </c>
      <c r="Q367" t="str">
        <f t="shared" si="6"/>
        <v>NigeriaNG27</v>
      </c>
      <c r="R367" t="str">
        <f>VLOOKUP(Tableau3567691011[[#This Row],[coca]],Table1[ID],1,FALSE)</f>
        <v>NigeriaNG27</v>
      </c>
      <c r="S367">
        <f>VLOOKUP(Tableau3567691011[[#This Row],[coca]],Table1[[#All],[ID]:[b]],2,FALSE)</f>
        <v>5.5903792759600002</v>
      </c>
      <c r="T367" s="9">
        <f>VLOOKUP(Tableau3567691011[[#This Row],[coca]],Table1[[ID]:[b]],3,FALSE)</f>
        <v>9.9332401979899991</v>
      </c>
      <c r="U367" s="9" t="s">
        <v>775</v>
      </c>
      <c r="V36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67" s="9">
        <v>1</v>
      </c>
    </row>
    <row r="368" spans="1:23">
      <c r="A368" t="s">
        <v>543</v>
      </c>
      <c r="B368" t="s">
        <v>598</v>
      </c>
      <c r="C368" t="s">
        <v>599</v>
      </c>
      <c r="D368">
        <v>1057</v>
      </c>
      <c r="E368">
        <v>22</v>
      </c>
      <c r="F368">
        <v>663</v>
      </c>
      <c r="J368" s="1"/>
      <c r="K368" s="1"/>
      <c r="M368" s="10" t="s">
        <v>949</v>
      </c>
      <c r="Q368" t="str">
        <f t="shared" si="6"/>
        <v>NigeriaNG28</v>
      </c>
      <c r="R368" t="str">
        <f>VLOOKUP(Tableau3567691011[[#This Row],[coca]],Table1[ID],1,FALSE)</f>
        <v>NigeriaNG28</v>
      </c>
      <c r="S368">
        <f>VLOOKUP(Tableau3567691011[[#This Row],[coca]],Table1[[#All],[ID]:[b]],2,FALSE)</f>
        <v>3.4765285757900002</v>
      </c>
      <c r="T368" s="9">
        <f>VLOOKUP(Tableau3567691011[[#This Row],[coca]],Table1[[ID]:[b]],3,FALSE)</f>
        <v>6.9963819335000004</v>
      </c>
      <c r="U368" s="9" t="s">
        <v>774</v>
      </c>
      <c r="V36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68" s="9">
        <v>3</v>
      </c>
    </row>
    <row r="369" spans="1:23">
      <c r="A369" t="s">
        <v>543</v>
      </c>
      <c r="B369" t="s">
        <v>600</v>
      </c>
      <c r="C369" t="s">
        <v>601</v>
      </c>
      <c r="D369">
        <v>550</v>
      </c>
      <c r="E369">
        <v>20</v>
      </c>
      <c r="F369">
        <v>124</v>
      </c>
      <c r="J369" s="1"/>
      <c r="K369" s="1"/>
      <c r="M369" s="10" t="s">
        <v>949</v>
      </c>
      <c r="O369" s="5">
        <v>515060921170</v>
      </c>
      <c r="P369" s="5">
        <v>691799534261</v>
      </c>
      <c r="Q369" t="str">
        <f t="shared" si="6"/>
        <v>NigeriaNG29</v>
      </c>
      <c r="R369" t="str">
        <f>VLOOKUP(Tableau3567691011[[#This Row],[coca]],Table1[ID],1,FALSE)</f>
        <v>NigeriaNG29</v>
      </c>
      <c r="S369">
        <f>VLOOKUP(Tableau3567691011[[#This Row],[coca]],Table1[[#All],[ID]:[b]],2,FALSE)</f>
        <v>5.1506092117</v>
      </c>
      <c r="T369" s="9">
        <f>VLOOKUP(Tableau3567691011[[#This Row],[coca]],Table1[[ID]:[b]],3,FALSE)</f>
        <v>6.9179953426100003</v>
      </c>
      <c r="U369" s="9" t="s">
        <v>778</v>
      </c>
      <c r="V36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69" s="9">
        <v>2</v>
      </c>
    </row>
    <row r="370" spans="1:23">
      <c r="A370" t="s">
        <v>543</v>
      </c>
      <c r="B370" t="s">
        <v>602</v>
      </c>
      <c r="C370" t="s">
        <v>603</v>
      </c>
      <c r="D370">
        <v>210</v>
      </c>
      <c r="E370">
        <v>7</v>
      </c>
      <c r="F370">
        <v>84</v>
      </c>
      <c r="J370" s="1"/>
      <c r="K370" s="1"/>
      <c r="M370" s="10" t="s">
        <v>949</v>
      </c>
      <c r="Q370" t="str">
        <f t="shared" si="6"/>
        <v>NigeriaNG30</v>
      </c>
      <c r="R370" t="str">
        <f>VLOOKUP(Tableau3567691011[[#This Row],[coca]],Table1[ID],1,FALSE)</f>
        <v>NigeriaNG30</v>
      </c>
      <c r="S370">
        <f>VLOOKUP(Tableau3567691011[[#This Row],[coca]],Table1[[#All],[ID]:[b]],2,FALSE)</f>
        <v>4.5177622700300004</v>
      </c>
      <c r="T370" s="9">
        <f>VLOOKUP(Tableau3567691011[[#This Row],[coca]],Table1[[ID]:[b]],3,FALSE)</f>
        <v>7.5629185187600001</v>
      </c>
      <c r="U370" s="9" t="s">
        <v>778</v>
      </c>
      <c r="V37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70" s="9">
        <v>2</v>
      </c>
    </row>
    <row r="371" spans="1:23">
      <c r="A371" t="s">
        <v>543</v>
      </c>
      <c r="B371" t="s">
        <v>604</v>
      </c>
      <c r="C371" t="s">
        <v>605</v>
      </c>
      <c r="D371">
        <v>1573</v>
      </c>
      <c r="E371">
        <v>19</v>
      </c>
      <c r="F371">
        <v>811</v>
      </c>
      <c r="J371" s="1"/>
      <c r="K371" s="1"/>
      <c r="M371" s="10" t="s">
        <v>949</v>
      </c>
      <c r="Q371" t="str">
        <f t="shared" si="6"/>
        <v>NigeriaNG31</v>
      </c>
      <c r="R371" t="str">
        <f>VLOOKUP(Tableau3567691011[[#This Row],[coca]],Table1[ID],1,FALSE)</f>
        <v>NigeriaNG31</v>
      </c>
      <c r="S371">
        <f>VLOOKUP(Tableau3567691011[[#This Row],[coca]],Table1[[#All],[ID]:[b]],2,FALSE)</f>
        <v>3.6132824712999998</v>
      </c>
      <c r="T371" s="9">
        <f>VLOOKUP(Tableau3567691011[[#This Row],[coca]],Table1[[ID]:[b]],3,FALSE)</f>
        <v>8.1588803220799999</v>
      </c>
      <c r="U371" s="9" t="s">
        <v>778</v>
      </c>
      <c r="V37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71" s="9">
        <v>2</v>
      </c>
    </row>
    <row r="372" spans="1:23">
      <c r="A372" t="s">
        <v>543</v>
      </c>
      <c r="B372" t="s">
        <v>31</v>
      </c>
      <c r="C372" t="s">
        <v>606</v>
      </c>
      <c r="D372">
        <v>478</v>
      </c>
      <c r="E372">
        <v>14</v>
      </c>
      <c r="F372">
        <v>241</v>
      </c>
      <c r="J372" s="1"/>
      <c r="K372" s="1"/>
      <c r="M372" s="10" t="s">
        <v>949</v>
      </c>
      <c r="O372" s="5">
        <v>951204950390</v>
      </c>
      <c r="P372" s="5">
        <v>923241615077</v>
      </c>
      <c r="Q372" t="str">
        <f t="shared" si="6"/>
        <v>NigeriaNG32</v>
      </c>
      <c r="R372" t="str">
        <f>VLOOKUP(Tableau3567691011[[#This Row],[coca]],Table1[ID],1,FALSE)</f>
        <v>NigeriaNG32</v>
      </c>
      <c r="S372">
        <f>VLOOKUP(Tableau3567691011[[#This Row],[coca]],Table1[[#All],[ID]:[b]],2,FALSE)</f>
        <v>9.5120495039000001</v>
      </c>
      <c r="T372" s="9">
        <f>VLOOKUP(Tableau3567691011[[#This Row],[coca]],Table1[[ID]:[b]],3,FALSE)</f>
        <v>9.2324161507699998</v>
      </c>
      <c r="U372" s="9" t="s">
        <v>775</v>
      </c>
      <c r="V37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72" s="9">
        <v>1</v>
      </c>
    </row>
    <row r="373" spans="1:23">
      <c r="A373" t="s">
        <v>543</v>
      </c>
      <c r="B373" t="s">
        <v>607</v>
      </c>
      <c r="C373" t="s">
        <v>608</v>
      </c>
      <c r="D373">
        <v>1284</v>
      </c>
      <c r="E373">
        <v>44</v>
      </c>
      <c r="F373">
        <v>836</v>
      </c>
      <c r="J373" s="1"/>
      <c r="K373" s="1"/>
      <c r="M373" s="10" t="s">
        <v>949</v>
      </c>
      <c r="O373" s="5">
        <v>691818145467</v>
      </c>
      <c r="P373" s="5">
        <v>484539231548</v>
      </c>
      <c r="Q373" t="str">
        <f t="shared" si="6"/>
        <v>NigeriaNG33</v>
      </c>
      <c r="R373" t="str">
        <f>VLOOKUP(Tableau3567691011[[#This Row],[coca]],Table1[ID],1,FALSE)</f>
        <v>NigeriaNG33</v>
      </c>
      <c r="S373">
        <f>VLOOKUP(Tableau3567691011[[#This Row],[coca]],Table1[[#All],[ID]:[b]],2,FALSE)</f>
        <v>6.91818145467</v>
      </c>
      <c r="T373" s="9">
        <f>VLOOKUP(Tableau3567691011[[#This Row],[coca]],Table1[[ID]:[b]],3,FALSE)</f>
        <v>4.8453923154799998</v>
      </c>
      <c r="U373" s="9" t="s">
        <v>778</v>
      </c>
      <c r="V37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73" s="9">
        <v>2</v>
      </c>
    </row>
    <row r="374" spans="1:23">
      <c r="A374" t="s">
        <v>543</v>
      </c>
      <c r="B374" t="s">
        <v>609</v>
      </c>
      <c r="C374" t="s">
        <v>610</v>
      </c>
      <c r="D374">
        <v>153</v>
      </c>
      <c r="E374">
        <v>16</v>
      </c>
      <c r="F374">
        <v>135</v>
      </c>
      <c r="J374" s="1"/>
      <c r="K374" s="1"/>
      <c r="M374" s="10" t="s">
        <v>949</v>
      </c>
      <c r="O374" s="5">
        <v>531896887151</v>
      </c>
      <c r="P374" s="5">
        <v>1303809176030</v>
      </c>
      <c r="Q374" t="str">
        <f t="shared" si="6"/>
        <v>NigeriaNG34</v>
      </c>
      <c r="R374" t="str">
        <f>VLOOKUP(Tableau3567691011[[#This Row],[coca]],Table1[ID],1,FALSE)</f>
        <v>NigeriaNG34</v>
      </c>
      <c r="S374">
        <f>VLOOKUP(Tableau3567691011[[#This Row],[coca]],Table1[[#All],[ID]:[b]],2,FALSE)</f>
        <v>5.3189688715100001</v>
      </c>
      <c r="T374" s="9">
        <f>VLOOKUP(Tableau3567691011[[#This Row],[coca]],Table1[[ID]:[b]],3,FALSE)</f>
        <v>13.0380917603</v>
      </c>
      <c r="U374" s="9" t="s">
        <v>774</v>
      </c>
      <c r="V37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74" s="9">
        <v>3</v>
      </c>
    </row>
    <row r="375" spans="1:23">
      <c r="A375" t="s">
        <v>543</v>
      </c>
      <c r="B375" t="s">
        <v>611</v>
      </c>
      <c r="C375" t="s">
        <v>612</v>
      </c>
      <c r="D375">
        <v>27</v>
      </c>
      <c r="E375">
        <v>0</v>
      </c>
      <c r="F375">
        <v>11</v>
      </c>
      <c r="J375" s="1"/>
      <c r="K375" s="1"/>
      <c r="M375" s="10" t="s">
        <v>949</v>
      </c>
      <c r="O375" s="5">
        <v>1078648970730</v>
      </c>
      <c r="P375" s="5">
        <v>802320135174</v>
      </c>
      <c r="Q375" t="str">
        <f t="shared" si="6"/>
        <v>NigeriaNG35</v>
      </c>
      <c r="R375" t="str">
        <f>VLOOKUP(Tableau3567691011[[#This Row],[coca]],Table1[ID],1,FALSE)</f>
        <v>NigeriaNG35</v>
      </c>
      <c r="S375">
        <f>VLOOKUP(Tableau3567691011[[#This Row],[coca]],Table1[[#All],[ID]:[b]],2,FALSE)</f>
        <v>10.786489707299999</v>
      </c>
      <c r="T375" s="9">
        <f>VLOOKUP(Tableau3567691011[[#This Row],[coca]],Table1[[ID]:[b]],3,FALSE)</f>
        <v>8.0232013517399992</v>
      </c>
      <c r="U375" s="9" t="s">
        <v>775</v>
      </c>
      <c r="V37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75" s="9">
        <v>1</v>
      </c>
    </row>
    <row r="376" spans="1:23">
      <c r="A376" t="s">
        <v>543</v>
      </c>
      <c r="B376" t="s">
        <v>613</v>
      </c>
      <c r="C376" t="s">
        <v>614</v>
      </c>
      <c r="D376">
        <v>61</v>
      </c>
      <c r="E376">
        <v>8</v>
      </c>
      <c r="F376">
        <v>51</v>
      </c>
      <c r="J376" s="1"/>
      <c r="K376" s="1"/>
      <c r="M376" s="10" t="s">
        <v>949</v>
      </c>
      <c r="Q376" t="str">
        <f t="shared" si="6"/>
        <v>NigeriaNG36</v>
      </c>
      <c r="R376" t="str">
        <f>VLOOKUP(Tableau3567691011[[#This Row],[coca]],Table1[ID],1,FALSE)</f>
        <v>NigeriaNG36</v>
      </c>
      <c r="S376">
        <f>VLOOKUP(Tableau3567691011[[#This Row],[coca]],Table1[[#All],[ID]:[b]],2,FALSE)</f>
        <v>11.436967088399999</v>
      </c>
      <c r="T376" s="9">
        <f>VLOOKUP(Tableau3567691011[[#This Row],[coca]],Table1[[ID]:[b]],3,FALSE)</f>
        <v>12.2988258921</v>
      </c>
      <c r="U376" s="9" t="s">
        <v>778</v>
      </c>
      <c r="V37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76" s="9">
        <v>2</v>
      </c>
    </row>
    <row r="377" spans="1:23">
      <c r="A377" t="s">
        <v>543</v>
      </c>
      <c r="B377" t="s">
        <v>615</v>
      </c>
      <c r="C377" t="s">
        <v>616</v>
      </c>
      <c r="D377">
        <v>76</v>
      </c>
      <c r="E377">
        <v>5</v>
      </c>
      <c r="F377">
        <v>71</v>
      </c>
      <c r="J377" s="1"/>
      <c r="K377" s="1"/>
      <c r="M377" s="10" t="s">
        <v>949</v>
      </c>
      <c r="O377" s="5">
        <v>624654733542</v>
      </c>
      <c r="P377" s="5">
        <v>1210152348420</v>
      </c>
      <c r="Q377" t="str">
        <f t="shared" si="6"/>
        <v>NigeriaNG37</v>
      </c>
      <c r="R377" t="str">
        <f>VLOOKUP(Tableau3567691011[[#This Row],[coca]],Table1[ID],1,FALSE)</f>
        <v>NigeriaNG37</v>
      </c>
      <c r="S377">
        <f>VLOOKUP(Tableau3567691011[[#This Row],[coca]],Table1[[#All],[ID]:[b]],2,FALSE)</f>
        <v>6.2465473354199998</v>
      </c>
      <c r="T377" s="9">
        <f>VLOOKUP(Tableau3567691011[[#This Row],[coca]],Table1[[ID]:[b]],3,FALSE)</f>
        <v>12.101523484199999</v>
      </c>
      <c r="U377" s="9" t="s">
        <v>778</v>
      </c>
      <c r="V37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77" s="9">
        <v>2</v>
      </c>
    </row>
    <row r="378" spans="1:23">
      <c r="A378" t="s">
        <v>617</v>
      </c>
      <c r="B378" t="s">
        <v>639</v>
      </c>
      <c r="C378" t="s">
        <v>640</v>
      </c>
      <c r="D378">
        <v>9</v>
      </c>
      <c r="E378">
        <v>0</v>
      </c>
      <c r="F378">
        <v>5</v>
      </c>
      <c r="J378" s="1">
        <v>7</v>
      </c>
      <c r="K378" s="1">
        <v>2</v>
      </c>
      <c r="M378" s="10" t="s">
        <v>949</v>
      </c>
      <c r="O378" s="5">
        <v>1502627041440</v>
      </c>
      <c r="P378" s="5">
        <v>-369359187391</v>
      </c>
      <c r="Q378" t="str">
        <f t="shared" si="6"/>
        <v>Republic of CongoCG11</v>
      </c>
      <c r="R378" t="str">
        <f>VLOOKUP(Tableau3567691011[[#This Row],[coca]],Table1[ID],1,FALSE)</f>
        <v>Republic of CongoCG11</v>
      </c>
      <c r="S378">
        <f>VLOOKUP(Tableau3567691011[[#This Row],[coca]],Table1[[#All],[ID]:[b]],2,FALSE)</f>
        <v>15.026270414400001</v>
      </c>
      <c r="T378" s="9">
        <f>VLOOKUP(Tableau3567691011[[#This Row],[coca]],Table1[[ID]:[b]],3,FALSE)</f>
        <v>-3.69359187391</v>
      </c>
      <c r="U378" s="9" t="s">
        <v>775</v>
      </c>
      <c r="V37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78" s="9">
        <v>1</v>
      </c>
    </row>
    <row r="379" spans="1:23">
      <c r="A379" t="s">
        <v>617</v>
      </c>
      <c r="B379" t="s">
        <v>627</v>
      </c>
      <c r="C379" t="s">
        <v>628</v>
      </c>
      <c r="D379">
        <v>18</v>
      </c>
      <c r="E379">
        <v>0</v>
      </c>
      <c r="F379">
        <v>6</v>
      </c>
      <c r="J379" s="1">
        <v>10</v>
      </c>
      <c r="K379" s="1">
        <v>8</v>
      </c>
      <c r="M379" s="10" t="s">
        <v>949</v>
      </c>
      <c r="O379" s="5">
        <v>1194638194450</v>
      </c>
      <c r="P379" s="5">
        <v>-422482948187</v>
      </c>
      <c r="Q379" t="str">
        <f t="shared" si="6"/>
        <v>Republic of CongoCG05</v>
      </c>
      <c r="R379" t="str">
        <f>VLOOKUP(Tableau3567691011[[#This Row],[coca]],Table1[ID],1,FALSE)</f>
        <v>Republic of CongoCG05</v>
      </c>
      <c r="S379">
        <f>VLOOKUP(Tableau3567691011[[#This Row],[coca]],Table1[[#All],[ID]:[b]],2,FALSE)</f>
        <v>11.946381944500001</v>
      </c>
      <c r="T379" s="9">
        <f>VLOOKUP(Tableau3567691011[[#This Row],[coca]],Table1[[ID]:[b]],3,FALSE)</f>
        <v>-4.2248294818699996</v>
      </c>
      <c r="U379" s="9" t="s">
        <v>775</v>
      </c>
      <c r="V37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79" s="9">
        <v>1</v>
      </c>
    </row>
    <row r="380" spans="1:23">
      <c r="A380" t="s">
        <v>617</v>
      </c>
      <c r="B380" t="s">
        <v>625</v>
      </c>
      <c r="C380" t="s">
        <v>626</v>
      </c>
      <c r="D380">
        <v>4</v>
      </c>
      <c r="E380">
        <v>0</v>
      </c>
      <c r="F380">
        <v>0</v>
      </c>
      <c r="J380" s="1"/>
      <c r="K380" s="1"/>
      <c r="M380" s="10" t="s">
        <v>949</v>
      </c>
      <c r="O380" s="5">
        <v>1464608616810</v>
      </c>
      <c r="P380" t="s">
        <v>796</v>
      </c>
      <c r="Q380" t="str">
        <f t="shared" si="6"/>
        <v>Republic of CongoCG04</v>
      </c>
      <c r="R380" t="str">
        <f>VLOOKUP(Tableau3567691011[[#This Row],[coca]],Table1[ID],1,FALSE)</f>
        <v>Republic of CongoCG04</v>
      </c>
      <c r="S380">
        <f>VLOOKUP(Tableau3567691011[[#This Row],[coca]],Table1[[#All],[ID]:[b]],2,FALSE)</f>
        <v>14.6460861681</v>
      </c>
      <c r="T380" s="9">
        <f>VLOOKUP(Tableau3567691011[[#This Row],[coca]],Table1[[ID]:[b]],3,FALSE)</f>
        <v>-0.208052589733</v>
      </c>
      <c r="U380" s="9" t="s">
        <v>775</v>
      </c>
      <c r="V38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0" s="9">
        <v>1</v>
      </c>
    </row>
    <row r="381" spans="1:23">
      <c r="A381" t="s">
        <v>617</v>
      </c>
      <c r="B381" t="s">
        <v>641</v>
      </c>
      <c r="C381" t="s">
        <v>642</v>
      </c>
      <c r="D381">
        <v>1</v>
      </c>
      <c r="E381">
        <v>0</v>
      </c>
      <c r="F381">
        <v>0</v>
      </c>
      <c r="J381" s="1"/>
      <c r="K381" s="1"/>
      <c r="M381" s="10" t="s">
        <v>949</v>
      </c>
      <c r="O381" s="5">
        <v>1536175366650</v>
      </c>
      <c r="P381" s="5">
        <v>137379841635</v>
      </c>
      <c r="Q381" t="str">
        <f t="shared" si="6"/>
        <v>Republic of CongoCG12</v>
      </c>
      <c r="R381" t="str">
        <f>VLOOKUP(Tableau3567691011[[#This Row],[coca]],Table1[ID],1,FALSE)</f>
        <v>Republic of CongoCG12</v>
      </c>
      <c r="S381">
        <f>VLOOKUP(Tableau3567691011[[#This Row],[coca]],Table1[[#All],[ID]:[b]],2,FALSE)</f>
        <v>15.3617536665</v>
      </c>
      <c r="T381" s="9">
        <f>VLOOKUP(Tableau3567691011[[#This Row],[coca]],Table1[[ID]:[b]],3,FALSE)</f>
        <v>1.3737984163500001</v>
      </c>
      <c r="U381" s="9" t="s">
        <v>775</v>
      </c>
      <c r="V38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1" s="9">
        <v>1</v>
      </c>
    </row>
    <row r="382" spans="1:23">
      <c r="A382" t="s">
        <v>617</v>
      </c>
      <c r="B382" t="s">
        <v>637</v>
      </c>
      <c r="C382" t="s">
        <v>638</v>
      </c>
      <c r="D382">
        <v>619</v>
      </c>
      <c r="E382">
        <v>22</v>
      </c>
      <c r="F382">
        <v>227</v>
      </c>
      <c r="J382" s="1">
        <v>504</v>
      </c>
      <c r="K382" s="1">
        <v>115</v>
      </c>
      <c r="M382" s="10" t="s">
        <v>949</v>
      </c>
      <c r="O382" s="5">
        <v>1189447938870</v>
      </c>
      <c r="P382" s="5">
        <v>-479129405957</v>
      </c>
      <c r="Q382" t="str">
        <f t="shared" si="6"/>
        <v>Republic of CongoCG10</v>
      </c>
      <c r="R382" t="str">
        <f>VLOOKUP(Tableau3567691011[[#This Row],[coca]],Table1[ID],1,FALSE)</f>
        <v>Republic of CongoCG10</v>
      </c>
      <c r="S382">
        <f>VLOOKUP(Tableau3567691011[[#This Row],[coca]],Table1[[#All],[ID]:[b]],2,FALSE)</f>
        <v>11.894479388700001</v>
      </c>
      <c r="T382" s="9">
        <f>VLOOKUP(Tableau3567691011[[#This Row],[coca]],Table1[[ID]:[b]],3,FALSE)</f>
        <v>-4.7912940595700002</v>
      </c>
      <c r="U382" s="9" t="s">
        <v>774</v>
      </c>
      <c r="V38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82" s="9">
        <v>3</v>
      </c>
    </row>
    <row r="383" spans="1:23">
      <c r="A383" t="s">
        <v>617</v>
      </c>
      <c r="B383" t="s">
        <v>621</v>
      </c>
      <c r="C383" t="s">
        <v>622</v>
      </c>
      <c r="D383">
        <v>1149</v>
      </c>
      <c r="E383">
        <v>24</v>
      </c>
      <c r="F383">
        <v>285</v>
      </c>
      <c r="J383" s="1">
        <v>831</v>
      </c>
      <c r="K383" s="1">
        <v>318</v>
      </c>
      <c r="M383" s="10" t="s">
        <v>949</v>
      </c>
      <c r="O383" s="5">
        <v>1356076376700</v>
      </c>
      <c r="P383" s="5">
        <v>-407678474577</v>
      </c>
      <c r="Q383" t="str">
        <f t="shared" si="6"/>
        <v>Republic of CongoCG02</v>
      </c>
      <c r="R383" t="str">
        <f>VLOOKUP(Tableau3567691011[[#This Row],[coca]],Table1[ID],1,FALSE)</f>
        <v>Republic of CongoCG02</v>
      </c>
      <c r="S383">
        <f>VLOOKUP(Tableau3567691011[[#This Row],[coca]],Table1[[#All],[ID]:[b]],2,FALSE)</f>
        <v>15.2584439291</v>
      </c>
      <c r="T383" s="9">
        <f>VLOOKUP(Tableau3567691011[[#This Row],[coca]],Table1[[ID]:[b]],3,FALSE)</f>
        <v>-4.24077340849</v>
      </c>
      <c r="U383" s="9" t="s">
        <v>779</v>
      </c>
      <c r="V38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83" s="9">
        <v>4</v>
      </c>
    </row>
    <row r="384" spans="1:23">
      <c r="A384" t="s">
        <v>617</v>
      </c>
      <c r="B384" t="s">
        <v>619</v>
      </c>
      <c r="C384" t="s">
        <v>620</v>
      </c>
      <c r="D384">
        <v>11</v>
      </c>
      <c r="E384">
        <v>1</v>
      </c>
      <c r="F384">
        <v>9</v>
      </c>
      <c r="J384" s="1">
        <v>9</v>
      </c>
      <c r="K384" s="1">
        <v>2</v>
      </c>
      <c r="M384" s="10" t="s">
        <v>949</v>
      </c>
      <c r="Q384" t="str">
        <f t="shared" si="6"/>
        <v>Republic of CongoCG01</v>
      </c>
      <c r="R384" t="str">
        <f>VLOOKUP(Tableau3567691011[[#This Row],[coca]],Table1[ID],1,FALSE)</f>
        <v>Republic of CongoCG01</v>
      </c>
      <c r="S384">
        <f>VLOOKUP(Tableau3567691011[[#This Row],[coca]],Table1[[#All],[ID]:[b]],2,FALSE)</f>
        <v>13.560763766999999</v>
      </c>
      <c r="T384" s="9">
        <f>VLOOKUP(Tableau3567691011[[#This Row],[coca]],Table1[[ID]:[b]],3,FALSE)</f>
        <v>-4.0767847457700004</v>
      </c>
      <c r="U384" s="9"/>
      <c r="V38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84" s="9"/>
    </row>
    <row r="385" spans="1:23">
      <c r="A385" t="s">
        <v>617</v>
      </c>
      <c r="B385" t="s">
        <v>623</v>
      </c>
      <c r="C385" t="s">
        <v>624</v>
      </c>
      <c r="D385">
        <v>4</v>
      </c>
      <c r="E385">
        <v>0</v>
      </c>
      <c r="F385">
        <v>1</v>
      </c>
      <c r="J385" s="1">
        <v>2</v>
      </c>
      <c r="K385" s="1">
        <v>2</v>
      </c>
      <c r="M385" s="10" t="s">
        <v>949</v>
      </c>
      <c r="Q385" t="str">
        <f t="shared" si="6"/>
        <v>Republic of CongoCG03</v>
      </c>
      <c r="R385" t="str">
        <f>VLOOKUP(Tableau3567691011[[#This Row],[coca]],Table1[ID],1,FALSE)</f>
        <v>Republic of CongoCG03</v>
      </c>
      <c r="S385">
        <f>VLOOKUP(Tableau3567691011[[#This Row],[coca]],Table1[[#All],[ID]:[b]],2,FALSE)</f>
        <v>16.302143451700001</v>
      </c>
      <c r="T385" s="9">
        <f>VLOOKUP(Tableau3567691011[[#This Row],[coca]],Table1[[ID]:[b]],3,FALSE)</f>
        <v>-0.454052350321</v>
      </c>
      <c r="U385" s="9"/>
      <c r="V38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5" s="9"/>
    </row>
    <row r="386" spans="1:23">
      <c r="A386" t="s">
        <v>617</v>
      </c>
      <c r="B386" t="s">
        <v>629</v>
      </c>
      <c r="C386" t="s">
        <v>630</v>
      </c>
      <c r="D386">
        <v>1</v>
      </c>
      <c r="E386">
        <v>0</v>
      </c>
      <c r="F386">
        <v>1</v>
      </c>
      <c r="J386" s="1">
        <v>1</v>
      </c>
      <c r="K386" s="1">
        <v>1</v>
      </c>
      <c r="M386" s="10" t="s">
        <v>949</v>
      </c>
      <c r="Q386" t="str">
        <f t="shared" si="6"/>
        <v>Republic of CongoCG06</v>
      </c>
      <c r="R386" t="str">
        <f>VLOOKUP(Tableau3567691011[[#This Row],[coca]],Table1[ID],1,FALSE)</f>
        <v>Republic of CongoCG06</v>
      </c>
      <c r="S386">
        <f>VLOOKUP(Tableau3567691011[[#This Row],[coca]],Table1[[#All],[ID]:[b]],2,FALSE)</f>
        <v>13.5104363151</v>
      </c>
      <c r="T386" s="9">
        <f>VLOOKUP(Tableau3567691011[[#This Row],[coca]],Table1[[ID]:[b]],3,FALSE)</f>
        <v>-3.1070119151900002</v>
      </c>
      <c r="U386" s="9"/>
      <c r="V38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6" s="9"/>
    </row>
    <row r="387" spans="1:23">
      <c r="A387" t="s">
        <v>617</v>
      </c>
      <c r="B387" t="s">
        <v>631</v>
      </c>
      <c r="C387" t="s">
        <v>632</v>
      </c>
      <c r="D387">
        <v>0</v>
      </c>
      <c r="E387">
        <v>0</v>
      </c>
      <c r="F387">
        <v>0</v>
      </c>
      <c r="J387" s="1"/>
      <c r="K387" s="1"/>
      <c r="M387" s="10" t="s">
        <v>949</v>
      </c>
      <c r="Q387" t="str">
        <f t="shared" si="6"/>
        <v>Republic of CongoCG07</v>
      </c>
      <c r="R387" t="str">
        <f>VLOOKUP(Tableau3567691011[[#This Row],[coca]],Table1[ID],1,FALSE)</f>
        <v>Republic of CongoCG07</v>
      </c>
      <c r="S387">
        <f>VLOOKUP(Tableau3567691011[[#This Row],[coca]],Table1[[#All],[ID]:[b]],2,FALSE)</f>
        <v>17.451420235699999</v>
      </c>
      <c r="T387" s="9">
        <f>VLOOKUP(Tableau3567691011[[#This Row],[coca]],Table1[[ID]:[b]],3,FALSE)</f>
        <v>2.07612085352</v>
      </c>
      <c r="U387" s="9"/>
      <c r="V38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7" s="9"/>
    </row>
    <row r="388" spans="1:23">
      <c r="A388" t="s">
        <v>617</v>
      </c>
      <c r="B388" t="s">
        <v>633</v>
      </c>
      <c r="C388" t="s">
        <v>634</v>
      </c>
      <c r="D388">
        <v>5</v>
      </c>
      <c r="E388">
        <v>0</v>
      </c>
      <c r="F388">
        <v>0</v>
      </c>
      <c r="J388" s="1">
        <v>2</v>
      </c>
      <c r="K388" s="1">
        <v>3</v>
      </c>
      <c r="M388" s="10" t="s">
        <v>949</v>
      </c>
      <c r="Q388" t="str">
        <f t="shared" si="6"/>
        <v>Republic of CongoCG08</v>
      </c>
      <c r="R388" t="str">
        <f>VLOOKUP(Tableau3567691011[[#This Row],[coca]],Table1[ID],1,FALSE)</f>
        <v>Republic of CongoCG08</v>
      </c>
      <c r="S388">
        <f>VLOOKUP(Tableau3567691011[[#This Row],[coca]],Table1[[#All],[ID]:[b]],2,FALSE)</f>
        <v>12.5119725592</v>
      </c>
      <c r="T388" s="9">
        <f>VLOOKUP(Tableau3567691011[[#This Row],[coca]],Table1[[ID]:[b]],3,FALSE)</f>
        <v>-3.1396992407900002</v>
      </c>
      <c r="U388" s="9"/>
      <c r="V38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8" s="9"/>
    </row>
    <row r="389" spans="1:23">
      <c r="A389" t="s">
        <v>617</v>
      </c>
      <c r="B389" t="s">
        <v>635</v>
      </c>
      <c r="C389" t="s">
        <v>636</v>
      </c>
      <c r="D389">
        <v>0</v>
      </c>
      <c r="E389">
        <v>0</v>
      </c>
      <c r="F389">
        <v>0</v>
      </c>
      <c r="J389" s="1"/>
      <c r="K389" s="1"/>
      <c r="M389" s="10" t="s">
        <v>949</v>
      </c>
      <c r="Q389" t="str">
        <f t="shared" si="6"/>
        <v>Republic of CongoCG09</v>
      </c>
      <c r="R389" t="str">
        <f>VLOOKUP(Tableau3567691011[[#This Row],[coca]],Table1[ID],1,FALSE)</f>
        <v>Republic of CongoCG09</v>
      </c>
      <c r="S389">
        <f>VLOOKUP(Tableau3567691011[[#This Row],[coca]],Table1[[#All],[ID]:[b]],2,FALSE)</f>
        <v>15.387072407</v>
      </c>
      <c r="T389" s="9">
        <f>VLOOKUP(Tableau3567691011[[#This Row],[coca]],Table1[[ID]:[b]],3,FALSE)</f>
        <v>-2.1088805395599999</v>
      </c>
      <c r="U389" s="9"/>
      <c r="V38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9" s="9"/>
    </row>
    <row r="390" spans="1:23">
      <c r="A390" t="s">
        <v>643</v>
      </c>
      <c r="B390" t="s">
        <v>647</v>
      </c>
      <c r="C390" t="s">
        <v>648</v>
      </c>
      <c r="D390">
        <v>690</v>
      </c>
      <c r="E390">
        <v>13</v>
      </c>
      <c r="F390">
        <v>253</v>
      </c>
      <c r="J390" s="1"/>
      <c r="K390" s="1"/>
      <c r="M390" s="10" t="s">
        <v>949</v>
      </c>
      <c r="Q390" t="str">
        <f t="shared" si="6"/>
        <v>Sao Tome and PrincipeST02</v>
      </c>
      <c r="R390" t="str">
        <f>VLOOKUP(Tableau3567691011[[#This Row],[coca]],Table1[ID],1,FALSE)</f>
        <v>Sao Tome and PrincipeST02</v>
      </c>
      <c r="S390">
        <f>VLOOKUP(Tableau3567691011[[#This Row],[coca]],Table1[[#All],[ID]:[b]],2,FALSE)</f>
        <v>6.6020420154500004</v>
      </c>
      <c r="T390" s="9">
        <f>VLOOKUP(Tableau3567691011[[#This Row],[coca]],Table1[[ID]:[b]],3,FALSE)</f>
        <v>0.238288343358</v>
      </c>
      <c r="U390" s="9" t="s">
        <v>779</v>
      </c>
      <c r="V39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90" s="9">
        <v>4</v>
      </c>
    </row>
    <row r="391" spans="1:23">
      <c r="A391" t="s">
        <v>643</v>
      </c>
      <c r="B391" t="s">
        <v>645</v>
      </c>
      <c r="C391" t="s">
        <v>646</v>
      </c>
      <c r="D391">
        <v>30</v>
      </c>
      <c r="E391">
        <v>0</v>
      </c>
      <c r="F391">
        <v>30</v>
      </c>
      <c r="J391" s="1"/>
      <c r="K391" s="1"/>
      <c r="M391" s="7" t="s">
        <v>949</v>
      </c>
      <c r="Q391" t="str">
        <f t="shared" si="6"/>
        <v>Sao Tome and PrincipeST01</v>
      </c>
      <c r="R391" t="str">
        <f>VLOOKUP(Tableau3567691011[[#This Row],[coca]],Table1[ID],1,FALSE)</f>
        <v>Sao Tome and PrincipeST01</v>
      </c>
      <c r="S391">
        <f>VLOOKUP(Tableau3567691011[[#This Row],[coca]],Table1[[#All],[ID]:[b]],2,FALSE)</f>
        <v>7.3969284315600001</v>
      </c>
      <c r="T391" s="9">
        <f>VLOOKUP(Tableau3567691011[[#This Row],[coca]],Table1[[ID]:[b]],3,FALSE)</f>
        <v>1.61453875894</v>
      </c>
      <c r="U391" s="9"/>
      <c r="V39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91" s="9"/>
    </row>
    <row r="392" spans="1:23">
      <c r="A392" t="s">
        <v>649</v>
      </c>
      <c r="B392" t="s">
        <v>669</v>
      </c>
      <c r="C392" t="s">
        <v>670</v>
      </c>
      <c r="D392">
        <v>28</v>
      </c>
      <c r="E392">
        <v>0</v>
      </c>
      <c r="J392" s="1"/>
      <c r="K392" s="1"/>
      <c r="M392" s="10" t="s">
        <v>949</v>
      </c>
      <c r="O392" s="5">
        <v>-1503212437680</v>
      </c>
      <c r="P392" s="5">
        <v>1621028379250</v>
      </c>
      <c r="Q392" t="str">
        <f t="shared" si="6"/>
        <v>SenegalSN10</v>
      </c>
      <c r="R392" t="str">
        <f>VLOOKUP(Tableau3567691011[[#This Row],[coca]],Table1[ID],1,FALSE)</f>
        <v>SenegalSN10</v>
      </c>
      <c r="S392">
        <f>VLOOKUP(Tableau3567691011[[#This Row],[coca]],Table1[[#All],[ID]:[b]],2,FALSE)</f>
        <v>-15.032124376800001</v>
      </c>
      <c r="T392" s="9">
        <f>VLOOKUP(Tableau3567691011[[#This Row],[coca]],Table1[[ID]:[b]],3,FALSE)</f>
        <v>16.2102837925</v>
      </c>
      <c r="U392" s="9" t="s">
        <v>775</v>
      </c>
      <c r="V39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92" s="9">
        <v>1</v>
      </c>
    </row>
    <row r="393" spans="1:23">
      <c r="A393" t="s">
        <v>649</v>
      </c>
      <c r="B393" t="s">
        <v>659</v>
      </c>
      <c r="C393" t="s">
        <v>660</v>
      </c>
      <c r="D393">
        <v>72</v>
      </c>
      <c r="E393">
        <v>0</v>
      </c>
      <c r="J393" s="1"/>
      <c r="K393" s="1"/>
      <c r="M393" s="10" t="s">
        <v>949</v>
      </c>
      <c r="O393" s="5">
        <v>-1593328079840</v>
      </c>
      <c r="P393" s="5">
        <v>1396350561120</v>
      </c>
      <c r="Q393" t="str">
        <f t="shared" si="6"/>
        <v>SenegalSN05</v>
      </c>
      <c r="R393" t="str">
        <f>VLOOKUP(Tableau3567691011[[#This Row],[coca]],Table1[ID],1,FALSE)</f>
        <v>SenegalSN05</v>
      </c>
      <c r="S393">
        <f>VLOOKUP(Tableau3567691011[[#This Row],[coca]],Table1[[#All],[ID]:[b]],2,FALSE)</f>
        <v>-15.9332807984</v>
      </c>
      <c r="T393" s="9">
        <f>VLOOKUP(Tableau3567691011[[#This Row],[coca]],Table1[[ID]:[b]],3,FALSE)</f>
        <v>13.9635056112</v>
      </c>
      <c r="U393" s="9" t="s">
        <v>775</v>
      </c>
      <c r="V39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93" s="9">
        <v>1</v>
      </c>
    </row>
    <row r="394" spans="1:23">
      <c r="A394" t="s">
        <v>649</v>
      </c>
      <c r="B394" t="s">
        <v>655</v>
      </c>
      <c r="C394" t="s">
        <v>656</v>
      </c>
      <c r="D394">
        <v>40</v>
      </c>
      <c r="E394">
        <v>0</v>
      </c>
      <c r="J394" s="1"/>
      <c r="K394" s="1"/>
      <c r="M394" s="10" t="s">
        <v>949</v>
      </c>
      <c r="O394" s="5">
        <v>-1633062017730</v>
      </c>
      <c r="P394" s="5">
        <v>1416051173610</v>
      </c>
      <c r="Q394" t="str">
        <f t="shared" si="6"/>
        <v>SenegalSN03</v>
      </c>
      <c r="R394" t="str">
        <f>VLOOKUP(Tableau3567691011[[#This Row],[coca]],Table1[ID],1,FALSE)</f>
        <v>SenegalSN03</v>
      </c>
      <c r="S394">
        <f>VLOOKUP(Tableau3567691011[[#This Row],[coca]],Table1[[#All],[ID]:[b]],2,FALSE)</f>
        <v>-16.330620177299998</v>
      </c>
      <c r="T394" s="9">
        <f>VLOOKUP(Tableau3567691011[[#This Row],[coca]],Table1[[ID]:[b]],3,FALSE)</f>
        <v>14.1605117361</v>
      </c>
      <c r="U394" s="9" t="s">
        <v>775</v>
      </c>
      <c r="V39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94" s="9">
        <v>1</v>
      </c>
    </row>
    <row r="395" spans="1:23">
      <c r="A395" t="s">
        <v>649</v>
      </c>
      <c r="B395" t="s">
        <v>651</v>
      </c>
      <c r="C395" t="s">
        <v>652</v>
      </c>
      <c r="D395">
        <v>5787</v>
      </c>
      <c r="E395">
        <f>143-25</f>
        <v>118</v>
      </c>
      <c r="J395" s="1"/>
      <c r="K395" s="1"/>
      <c r="M395" s="10" t="s">
        <v>949</v>
      </c>
      <c r="O395" s="5">
        <v>-1727422418170</v>
      </c>
      <c r="P395" s="5">
        <v>1475723916340</v>
      </c>
      <c r="Q395" t="str">
        <f t="shared" si="6"/>
        <v>SenegalSN01</v>
      </c>
      <c r="R395" t="str">
        <f>VLOOKUP(Tableau3567691011[[#This Row],[coca]],Table1[ID],1,FALSE)</f>
        <v>SenegalSN01</v>
      </c>
      <c r="S395">
        <f>VLOOKUP(Tableau3567691011[[#This Row],[coca]],Table1[[#All],[ID]:[b]],2,FALSE)</f>
        <v>-17.274224181699999</v>
      </c>
      <c r="T395" s="9">
        <f>VLOOKUP(Tableau3567691011[[#This Row],[coca]],Table1[[ID]:[b]],3,FALSE)</f>
        <v>14.7572391634</v>
      </c>
      <c r="U395" s="9" t="s">
        <v>776</v>
      </c>
      <c r="V39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95" s="9">
        <v>6</v>
      </c>
    </row>
    <row r="396" spans="1:23">
      <c r="A396" t="s">
        <v>649</v>
      </c>
      <c r="B396" t="s">
        <v>675</v>
      </c>
      <c r="C396" t="s">
        <v>676</v>
      </c>
      <c r="D396">
        <v>721</v>
      </c>
      <c r="E396">
        <v>3</v>
      </c>
      <c r="J396" s="1"/>
      <c r="K396" s="1"/>
      <c r="M396" s="10" t="s">
        <v>949</v>
      </c>
      <c r="O396" s="5">
        <v>-1675745713040</v>
      </c>
      <c r="P396" s="5">
        <v>1481980570830</v>
      </c>
      <c r="Q396" t="str">
        <f t="shared" ref="Q396:Q425" si="7">_xlfn.CONCAT(A396,C396)</f>
        <v>SenegalSN13</v>
      </c>
      <c r="R396" t="str">
        <f>VLOOKUP(Tableau3567691011[[#This Row],[coca]],Table1[ID],1,FALSE)</f>
        <v>SenegalSN13</v>
      </c>
      <c r="S396">
        <f>VLOOKUP(Tableau3567691011[[#This Row],[coca]],Table1[[#All],[ID]:[b]],2,FALSE)</f>
        <v>-16.757457130399999</v>
      </c>
      <c r="T396" s="9">
        <f>VLOOKUP(Tableau3567691011[[#This Row],[coca]],Table1[[ID]:[b]],3,FALSE)</f>
        <v>14.819805708300001</v>
      </c>
      <c r="U396" s="9" t="s">
        <v>774</v>
      </c>
      <c r="V39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96" s="9">
        <v>3</v>
      </c>
    </row>
    <row r="397" spans="1:23">
      <c r="A397" t="s">
        <v>649</v>
      </c>
      <c r="B397" t="s">
        <v>671</v>
      </c>
      <c r="C397" t="s">
        <v>672</v>
      </c>
      <c r="D397">
        <v>118</v>
      </c>
      <c r="E397">
        <v>0</v>
      </c>
      <c r="J397" s="1"/>
      <c r="K397" s="1"/>
      <c r="M397" s="10" t="s">
        <v>949</v>
      </c>
      <c r="O397" s="5">
        <v>-1558597359590</v>
      </c>
      <c r="P397" s="5">
        <v>1288932372390</v>
      </c>
      <c r="Q397" t="str">
        <f t="shared" si="7"/>
        <v>SenegalSN11</v>
      </c>
      <c r="R397" t="str">
        <f>VLOOKUP(Tableau3567691011[[#This Row],[coca]],Table1[ID],1,FALSE)</f>
        <v>SenegalSN11</v>
      </c>
      <c r="S397">
        <f>VLOOKUP(Tableau3567691011[[#This Row],[coca]],Table1[[#All],[ID]:[b]],2,FALSE)</f>
        <v>-15.585973595900001</v>
      </c>
      <c r="T397" s="9">
        <f>VLOOKUP(Tableau3567691011[[#This Row],[coca]],Table1[[ID]:[b]],3,FALSE)</f>
        <v>12.8893237239</v>
      </c>
      <c r="U397" s="9" t="s">
        <v>774</v>
      </c>
      <c r="V39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97" s="9">
        <v>3</v>
      </c>
    </row>
    <row r="398" spans="1:23">
      <c r="A398" t="s">
        <v>649</v>
      </c>
      <c r="B398" t="s">
        <v>673</v>
      </c>
      <c r="C398" t="s">
        <v>674</v>
      </c>
      <c r="D398">
        <v>87</v>
      </c>
      <c r="E398">
        <v>0</v>
      </c>
      <c r="J398" s="1"/>
      <c r="K398" s="1"/>
      <c r="M398" s="10" t="s">
        <v>949</v>
      </c>
      <c r="O398" s="5">
        <v>-1322607174830</v>
      </c>
      <c r="P398" s="5">
        <v>1388357772430</v>
      </c>
      <c r="Q398" t="str">
        <f t="shared" si="7"/>
        <v>SenegalSN12</v>
      </c>
      <c r="R398" t="str">
        <f>VLOOKUP(Tableau3567691011[[#This Row],[coca]],Table1[ID],1,FALSE)</f>
        <v>SenegalSN12</v>
      </c>
      <c r="S398">
        <f>VLOOKUP(Tableau3567691011[[#This Row],[coca]],Table1[[#All],[ID]:[b]],2,FALSE)</f>
        <v>-13.226071748300001</v>
      </c>
      <c r="T398" s="9">
        <f>VLOOKUP(Tableau3567691011[[#This Row],[coca]],Table1[[ID]:[b]],3,FALSE)</f>
        <v>13.8835777243</v>
      </c>
      <c r="U398" s="9" t="s">
        <v>774</v>
      </c>
      <c r="V39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98" s="9">
        <v>3</v>
      </c>
    </row>
    <row r="399" spans="1:23">
      <c r="A399" t="s">
        <v>649</v>
      </c>
      <c r="B399" t="s">
        <v>653</v>
      </c>
      <c r="C399" t="s">
        <v>654</v>
      </c>
      <c r="D399">
        <v>628</v>
      </c>
      <c r="E399">
        <v>5</v>
      </c>
      <c r="J399" s="1"/>
      <c r="K399" s="1"/>
      <c r="M399" s="10" t="s">
        <v>949</v>
      </c>
      <c r="O399" s="5">
        <v>-1611292578170</v>
      </c>
      <c r="P399" s="5">
        <v>1477878055240</v>
      </c>
      <c r="Q399" t="str">
        <f t="shared" si="7"/>
        <v>SenegalSN02</v>
      </c>
      <c r="R399" t="str">
        <f>VLOOKUP(Tableau3567691011[[#This Row],[coca]],Table1[ID],1,FALSE)</f>
        <v>SenegalSN02</v>
      </c>
      <c r="S399">
        <f>VLOOKUP(Tableau3567691011[[#This Row],[coca]],Table1[[#All],[ID]:[b]],2,FALSE)</f>
        <v>-16.1129257817</v>
      </c>
      <c r="T399" s="9">
        <f>VLOOKUP(Tableau3567691011[[#This Row],[coca]],Table1[[ID]:[b]],3,FALSE)</f>
        <v>14.778780552400001</v>
      </c>
      <c r="U399" s="9" t="s">
        <v>779</v>
      </c>
      <c r="V39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99" s="9">
        <v>4</v>
      </c>
    </row>
    <row r="400" spans="1:23">
      <c r="A400" t="s">
        <v>649</v>
      </c>
      <c r="B400" t="s">
        <v>665</v>
      </c>
      <c r="C400" t="s">
        <v>666</v>
      </c>
      <c r="D400">
        <v>42</v>
      </c>
      <c r="E400">
        <v>1</v>
      </c>
      <c r="J400" s="1"/>
      <c r="K400" s="1"/>
      <c r="M400" s="10" t="s">
        <v>949</v>
      </c>
      <c r="O400" s="5">
        <v>-1552565190290</v>
      </c>
      <c r="P400" s="5">
        <v>1542288376100</v>
      </c>
      <c r="Q400" t="str">
        <f t="shared" si="7"/>
        <v>SenegalSN08</v>
      </c>
      <c r="R400" t="str">
        <f>VLOOKUP(Tableau3567691011[[#This Row],[coca]],Table1[ID],1,FALSE)</f>
        <v>SenegalSN08</v>
      </c>
      <c r="S400">
        <f>VLOOKUP(Tableau3567691011[[#This Row],[coca]],Table1[[#All],[ID]:[b]],2,FALSE)</f>
        <v>-15.5256519029</v>
      </c>
      <c r="T400" s="9">
        <f>VLOOKUP(Tableau3567691011[[#This Row],[coca]],Table1[[ID]:[b]],3,FALSE)</f>
        <v>15.422883761</v>
      </c>
      <c r="U400" s="9" t="s">
        <v>778</v>
      </c>
      <c r="V40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00" s="9">
        <v>2</v>
      </c>
    </row>
    <row r="401" spans="1:23">
      <c r="A401" t="s">
        <v>649</v>
      </c>
      <c r="B401" t="s">
        <v>663</v>
      </c>
      <c r="C401" t="s">
        <v>664</v>
      </c>
      <c r="D401">
        <v>74</v>
      </c>
      <c r="E401">
        <v>0</v>
      </c>
      <c r="J401" s="1"/>
      <c r="K401" s="1"/>
      <c r="M401" s="10" t="s">
        <v>949</v>
      </c>
      <c r="O401" s="5">
        <v>-1441769272400</v>
      </c>
      <c r="P401" s="5">
        <v>1302858477240</v>
      </c>
      <c r="Q401" t="str">
        <f t="shared" si="7"/>
        <v>SenegalSN07</v>
      </c>
      <c r="R401" t="str">
        <f>VLOOKUP(Tableau3567691011[[#This Row],[coca]],Table1[ID],1,FALSE)</f>
        <v>SenegalSN07</v>
      </c>
      <c r="S401">
        <f>VLOOKUP(Tableau3567691011[[#This Row],[coca]],Table1[[#All],[ID]:[b]],2,FALSE)</f>
        <v>-14.417692724</v>
      </c>
      <c r="T401" s="9">
        <f>VLOOKUP(Tableau3567691011[[#This Row],[coca]],Table1[[ID]:[b]],3,FALSE)</f>
        <v>13.0285847724</v>
      </c>
      <c r="U401" s="9" t="s">
        <v>778</v>
      </c>
      <c r="V40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01" s="9">
        <v>2</v>
      </c>
    </row>
    <row r="402" spans="1:23">
      <c r="A402" t="s">
        <v>649</v>
      </c>
      <c r="B402" t="s">
        <v>677</v>
      </c>
      <c r="C402" t="s">
        <v>678</v>
      </c>
      <c r="D402">
        <v>159</v>
      </c>
      <c r="E402">
        <v>1</v>
      </c>
      <c r="J402" s="1"/>
      <c r="K402" s="1"/>
      <c r="M402" s="10" t="s">
        <v>949</v>
      </c>
      <c r="O402" s="5">
        <v>-1637723264440</v>
      </c>
      <c r="P402" s="5">
        <v>1277567433940</v>
      </c>
      <c r="Q402" t="str">
        <f t="shared" si="7"/>
        <v>SenegalSN14</v>
      </c>
      <c r="R402" t="str">
        <f>VLOOKUP(Tableau3567691011[[#This Row],[coca]],Table1[ID],1,FALSE)</f>
        <v>SenegalSN14</v>
      </c>
      <c r="S402">
        <f>VLOOKUP(Tableau3567691011[[#This Row],[coca]],Table1[[#All],[ID]:[b]],2,FALSE)</f>
        <v>-16.377232644399999</v>
      </c>
      <c r="T402" s="9">
        <f>VLOOKUP(Tableau3567691011[[#This Row],[coca]],Table1[[ID]:[b]],3,FALSE)</f>
        <v>12.7756743394</v>
      </c>
      <c r="U402" s="9" t="s">
        <v>778</v>
      </c>
      <c r="V40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02" s="9">
        <v>2</v>
      </c>
    </row>
    <row r="403" spans="1:23">
      <c r="A403" t="s">
        <v>649</v>
      </c>
      <c r="B403" t="s">
        <v>657</v>
      </c>
      <c r="C403" t="s">
        <v>658</v>
      </c>
      <c r="D403">
        <v>8</v>
      </c>
      <c r="E403">
        <v>0</v>
      </c>
      <c r="J403" s="1"/>
      <c r="K403" s="1"/>
      <c r="M403" s="10" t="s">
        <v>949</v>
      </c>
      <c r="Q403" t="str">
        <f t="shared" si="7"/>
        <v>SenegalSN04</v>
      </c>
      <c r="R403" t="str">
        <f>VLOOKUP(Tableau3567691011[[#This Row],[coca]],Table1[ID],1,FALSE)</f>
        <v>SenegalSN04</v>
      </c>
      <c r="S403">
        <f>VLOOKUP(Tableau3567691011[[#This Row],[coca]],Table1[[#All],[ID]:[b]],2,FALSE)</f>
        <v>-15.1811077856</v>
      </c>
      <c r="T403" s="9">
        <f>VLOOKUP(Tableau3567691011[[#This Row],[coca]],Table1[[ID]:[b]],3,FALSE)</f>
        <v>14.2061310746</v>
      </c>
      <c r="U403" s="9"/>
      <c r="V40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403" s="9"/>
    </row>
    <row r="404" spans="1:23">
      <c r="A404" t="s">
        <v>649</v>
      </c>
      <c r="B404" t="s">
        <v>661</v>
      </c>
      <c r="C404" t="s">
        <v>662</v>
      </c>
      <c r="D404">
        <v>1</v>
      </c>
      <c r="E404">
        <v>0</v>
      </c>
      <c r="J404" s="1"/>
      <c r="K404" s="1"/>
      <c r="M404" s="10" t="s">
        <v>949</v>
      </c>
      <c r="Q404" t="str">
        <f t="shared" si="7"/>
        <v>SenegalSN06</v>
      </c>
      <c r="R404" t="str">
        <f>VLOOKUP(Tableau3567691011[[#This Row],[coca]],Table1[ID],1,FALSE)</f>
        <v>SenegalSN06</v>
      </c>
      <c r="S404">
        <f>VLOOKUP(Tableau3567691011[[#This Row],[coca]],Table1[[#All],[ID]:[b]],2,FALSE)</f>
        <v>-12.202467282000001</v>
      </c>
      <c r="T404" s="9">
        <f>VLOOKUP(Tableau3567691011[[#This Row],[coca]],Table1[[ID]:[b]],3,FALSE)</f>
        <v>12.838659013399999</v>
      </c>
      <c r="U404" s="9"/>
      <c r="V40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404" s="9"/>
    </row>
    <row r="405" spans="1:23">
      <c r="A405" t="s">
        <v>649</v>
      </c>
      <c r="B405" t="s">
        <v>667</v>
      </c>
      <c r="C405" t="s">
        <v>668</v>
      </c>
      <c r="D405">
        <v>19</v>
      </c>
      <c r="E405">
        <v>0</v>
      </c>
      <c r="J405" s="1"/>
      <c r="K405" s="1"/>
      <c r="M405" s="10" t="s">
        <v>949</v>
      </c>
      <c r="Q405" t="str">
        <f t="shared" si="7"/>
        <v>SenegalSN09</v>
      </c>
      <c r="R405" t="str">
        <f>VLOOKUP(Tableau3567691011[[#This Row],[coca]],Table1[ID],1,FALSE)</f>
        <v>SenegalSN09</v>
      </c>
      <c r="S405">
        <f>VLOOKUP(Tableau3567691011[[#This Row],[coca]],Table1[[#All],[ID]:[b]],2,FALSE)</f>
        <v>-13.729665620800001</v>
      </c>
      <c r="T405" s="9">
        <f>VLOOKUP(Tableau3567691011[[#This Row],[coca]],Table1[[ID]:[b]],3,FALSE)</f>
        <v>15.149357547799999</v>
      </c>
      <c r="U405" s="9"/>
      <c r="V40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05" s="9"/>
    </row>
    <row r="406" spans="1:23">
      <c r="A406" t="s">
        <v>690</v>
      </c>
      <c r="B406" s="1" t="s">
        <v>694</v>
      </c>
      <c r="C406" s="1" t="s">
        <v>695</v>
      </c>
      <c r="D406">
        <v>72</v>
      </c>
      <c r="E406">
        <v>0</v>
      </c>
      <c r="J406" s="1"/>
      <c r="K406" s="1"/>
      <c r="M406" s="10" t="s">
        <v>949</v>
      </c>
      <c r="O406" s="5">
        <v>-1274347609580</v>
      </c>
      <c r="P406" s="5">
        <v>872577282988</v>
      </c>
      <c r="Q406" t="str">
        <f t="shared" si="7"/>
        <v>Sierra LeoneSL0204</v>
      </c>
      <c r="R406" t="str">
        <f>VLOOKUP(Tableau3567691011[[#This Row],[coca]],Table1[ID],1,FALSE)</f>
        <v>Sierra LeoneSL0204</v>
      </c>
      <c r="S406">
        <f>VLOOKUP(Tableau3567691011[[#This Row],[coca]],Table1[[#All],[ID]:[b]],2,FALSE)</f>
        <v>-12.7434760958</v>
      </c>
      <c r="T406" s="9">
        <f>VLOOKUP(Tableau3567691011[[#This Row],[coca]],Table1[[ID]:[b]],3,FALSE)</f>
        <v>8.7257728298800004</v>
      </c>
      <c r="U406" s="9" t="s">
        <v>775</v>
      </c>
      <c r="V40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06" s="9">
        <v>1</v>
      </c>
    </row>
    <row r="407" spans="1:23">
      <c r="A407" t="s">
        <v>690</v>
      </c>
      <c r="B407" s="1" t="s">
        <v>706</v>
      </c>
      <c r="C407" s="1" t="s">
        <v>707</v>
      </c>
      <c r="D407">
        <v>30</v>
      </c>
      <c r="E407">
        <v>4</v>
      </c>
      <c r="J407" s="1"/>
      <c r="K407" s="1"/>
      <c r="M407" s="10" t="s">
        <v>949</v>
      </c>
      <c r="Q407" t="str">
        <f t="shared" si="7"/>
        <v>Sierra LeoneSL0201</v>
      </c>
      <c r="R407" t="str">
        <f>VLOOKUP(Tableau3567691011[[#This Row],[coca]],Table1[ID],1,FALSE)</f>
        <v>Sierra LeoneSL0201</v>
      </c>
      <c r="S407">
        <f>VLOOKUP(Tableau3567691011[[#This Row],[coca]],Table1[[#All],[ID]:[b]],2,FALSE)</f>
        <v>-12.1675978047</v>
      </c>
      <c r="T407" s="9">
        <f>VLOOKUP(Tableau3567691011[[#This Row],[coca]],Table1[[ID]:[b]],3,FALSE)</f>
        <v>9.31678931139</v>
      </c>
      <c r="U407" s="9" t="s">
        <v>775</v>
      </c>
      <c r="V40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07" s="9">
        <v>1</v>
      </c>
    </row>
    <row r="408" spans="1:23">
      <c r="A408" t="s">
        <v>690</v>
      </c>
      <c r="B408" s="1" t="s">
        <v>710</v>
      </c>
      <c r="C408" s="1" t="s">
        <v>711</v>
      </c>
      <c r="D408">
        <v>106</v>
      </c>
      <c r="E408">
        <v>4</v>
      </c>
      <c r="J408" s="1"/>
      <c r="K408" s="1"/>
      <c r="M408" s="10" t="s">
        <v>949</v>
      </c>
      <c r="O408" s="5">
        <v>-1119614654980</v>
      </c>
      <c r="P408" s="5">
        <v>794618566219</v>
      </c>
      <c r="Q408" t="str">
        <f t="shared" si="7"/>
        <v>Sierra LeoneSL0102</v>
      </c>
      <c r="R408" t="str">
        <f>VLOOKUP(Tableau3567691011[[#This Row],[coca]],Table1[ID],1,FALSE)</f>
        <v>Sierra LeoneSL0102</v>
      </c>
      <c r="S408">
        <f>VLOOKUP(Tableau3567691011[[#This Row],[coca]],Table1[[#All],[ID]:[b]],2,FALSE)</f>
        <v>-11.1961465498</v>
      </c>
      <c r="T408" s="9">
        <f>VLOOKUP(Tableau3567691011[[#This Row],[coca]],Table1[[ID]:[b]],3,FALSE)</f>
        <v>7.9461856621900004</v>
      </c>
      <c r="U408" s="9" t="s">
        <v>775</v>
      </c>
      <c r="V40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08" s="9">
        <v>1</v>
      </c>
    </row>
    <row r="409" spans="1:23">
      <c r="A409" t="s">
        <v>690</v>
      </c>
      <c r="B409" s="1" t="s">
        <v>712</v>
      </c>
      <c r="C409" s="1" t="s">
        <v>713</v>
      </c>
      <c r="D409">
        <v>55</v>
      </c>
      <c r="E409">
        <v>0</v>
      </c>
      <c r="J409" s="1"/>
      <c r="K409" s="1"/>
      <c r="M409" s="10" t="s">
        <v>949</v>
      </c>
      <c r="O409" s="5">
        <v>-1188245425950</v>
      </c>
      <c r="P409" s="5">
        <v>866821753356</v>
      </c>
      <c r="Q409" t="str">
        <f t="shared" si="7"/>
        <v>Sierra LeoneSL0205</v>
      </c>
      <c r="R409" t="str">
        <f>VLOOKUP(Tableau3567691011[[#This Row],[coca]],Table1[ID],1,FALSE)</f>
        <v>Sierra LeoneSL0205</v>
      </c>
      <c r="S409">
        <f>VLOOKUP(Tableau3567691011[[#This Row],[coca]],Table1[[#All],[ID]:[b]],2,FALSE)</f>
        <v>-11.882454259499999</v>
      </c>
      <c r="T409" s="9">
        <f>VLOOKUP(Tableau3567691011[[#This Row],[coca]],Table1[[ID]:[b]],3,FALSE)</f>
        <v>8.66821753356</v>
      </c>
      <c r="U409" s="9" t="s">
        <v>775</v>
      </c>
      <c r="V40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09" s="9">
        <v>1</v>
      </c>
    </row>
    <row r="410" spans="1:23">
      <c r="A410" t="s">
        <v>690</v>
      </c>
      <c r="B410" s="1" t="s">
        <v>718</v>
      </c>
      <c r="C410" s="1" t="s">
        <v>719</v>
      </c>
      <c r="D410">
        <v>783</v>
      </c>
      <c r="E410">
        <v>50</v>
      </c>
      <c r="F410">
        <v>1122</v>
      </c>
      <c r="J410" s="1"/>
      <c r="K410" s="1"/>
      <c r="M410" s="10" t="s">
        <v>949</v>
      </c>
      <c r="O410" s="5">
        <v>-1321181117700</v>
      </c>
      <c r="P410" s="5">
        <v>845537546442</v>
      </c>
      <c r="Q410" t="str">
        <f t="shared" si="7"/>
        <v>Sierra LeoneSL0402</v>
      </c>
      <c r="R410" t="str">
        <f>VLOOKUP(Tableau3567691011[[#This Row],[coca]],Table1[ID],1,FALSE)</f>
        <v>Sierra LeoneSL0402</v>
      </c>
      <c r="S410">
        <f>VLOOKUP(Tableau3567691011[[#This Row],[coca]],Table1[[#All],[ID]:[b]],2,FALSE)</f>
        <v>-13.211811177</v>
      </c>
      <c r="T410" s="9">
        <f>VLOOKUP(Tableau3567691011[[#This Row],[coca]],Table1[[ID]:[b]],3,FALSE)</f>
        <v>8.4553754644199994</v>
      </c>
      <c r="U410" s="9" t="s">
        <v>779</v>
      </c>
      <c r="V41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410" s="9">
        <v>4</v>
      </c>
    </row>
    <row r="411" spans="1:23">
      <c r="A411" t="s">
        <v>690</v>
      </c>
      <c r="B411" s="1" t="s">
        <v>716</v>
      </c>
      <c r="C411" s="1" t="s">
        <v>717</v>
      </c>
      <c r="D411">
        <v>192</v>
      </c>
      <c r="E411">
        <v>1</v>
      </c>
      <c r="J411" s="1"/>
      <c r="K411" s="1"/>
      <c r="M411" s="10" t="s">
        <v>949</v>
      </c>
      <c r="O411" s="5">
        <v>-1309971935480</v>
      </c>
      <c r="P411" s="5">
        <v>832370413786</v>
      </c>
      <c r="Q411" t="str">
        <f t="shared" si="7"/>
        <v>Sierra LeoneSL0401</v>
      </c>
      <c r="R411" t="str">
        <f>VLOOKUP(Tableau3567691011[[#This Row],[coca]],Table1[ID],1,FALSE)</f>
        <v>Sierra LeoneSL0401</v>
      </c>
      <c r="S411">
        <f>VLOOKUP(Tableau3567691011[[#This Row],[coca]],Table1[[#All],[ID]:[b]],2,FALSE)</f>
        <v>-13.099719354799999</v>
      </c>
      <c r="T411" s="9">
        <f>VLOOKUP(Tableau3567691011[[#This Row],[coca]],Table1[[ID]:[b]],3,FALSE)</f>
        <v>8.3237041378600001</v>
      </c>
      <c r="U411" s="9" t="s">
        <v>778</v>
      </c>
      <c r="V41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411" s="9">
        <v>2</v>
      </c>
    </row>
    <row r="412" spans="1:23">
      <c r="A412" t="s">
        <v>690</v>
      </c>
      <c r="B412" s="1" t="s">
        <v>696</v>
      </c>
      <c r="C412" s="1" t="s">
        <v>697</v>
      </c>
      <c r="D412">
        <v>49</v>
      </c>
      <c r="E412">
        <v>0</v>
      </c>
      <c r="J412" s="1"/>
      <c r="K412" s="1"/>
      <c r="M412" s="10" t="s">
        <v>949</v>
      </c>
      <c r="Q412" t="str">
        <f t="shared" si="7"/>
        <v>Sierra LeoneSL0302</v>
      </c>
      <c r="R412" t="str">
        <f>VLOOKUP(Tableau3567691011[[#This Row],[coca]],Table1[ID],1,FALSE)</f>
        <v>Sierra LeoneSL0302</v>
      </c>
      <c r="S412">
        <f>VLOOKUP(Tableau3567691011[[#This Row],[coca]],Table1[[#All],[ID]:[b]],2,FALSE)</f>
        <v>-12.280610123400001</v>
      </c>
      <c r="T412" s="9">
        <f>VLOOKUP(Tableau3567691011[[#This Row],[coca]],Table1[[ID]:[b]],3,FALSE)</f>
        <v>7.5028928524299996</v>
      </c>
      <c r="U412" s="9" t="s">
        <v>778</v>
      </c>
      <c r="V41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12" s="9">
        <v>2</v>
      </c>
    </row>
    <row r="413" spans="1:23">
      <c r="A413" t="s">
        <v>690</v>
      </c>
      <c r="B413" s="1" t="s">
        <v>692</v>
      </c>
      <c r="C413" s="1" t="s">
        <v>693</v>
      </c>
      <c r="D413">
        <v>13</v>
      </c>
      <c r="E413">
        <v>0</v>
      </c>
      <c r="J413" s="1"/>
      <c r="K413" s="1"/>
      <c r="M413" s="10" t="s">
        <v>949</v>
      </c>
      <c r="Q413" t="str">
        <f t="shared" si="7"/>
        <v>Sierra LeoneSL0304</v>
      </c>
      <c r="R413" t="str">
        <f>VLOOKUP(Tableau3567691011[[#This Row],[coca]],Table1[ID],1,FALSE)</f>
        <v>Sierra LeoneSL0304</v>
      </c>
      <c r="S413">
        <f>VLOOKUP(Tableau3567691011[[#This Row],[coca]],Table1[[#All],[ID]:[b]],2,FALSE)</f>
        <v>-11.573140710600001</v>
      </c>
      <c r="T413" s="9">
        <f>VLOOKUP(Tableau3567691011[[#This Row],[coca]],Table1[[ID]:[b]],3,FALSE)</f>
        <v>7.3098042223900004</v>
      </c>
      <c r="U413" s="9"/>
      <c r="V41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13" s="9"/>
    </row>
    <row r="414" spans="1:23">
      <c r="A414" t="s">
        <v>690</v>
      </c>
      <c r="B414" s="1" t="s">
        <v>698</v>
      </c>
      <c r="C414" s="1" t="s">
        <v>699</v>
      </c>
      <c r="D414">
        <v>99</v>
      </c>
      <c r="E414">
        <v>2</v>
      </c>
      <c r="J414" s="1"/>
      <c r="K414" s="1"/>
      <c r="M414" s="10" t="s">
        <v>949</v>
      </c>
      <c r="Q414" t="str">
        <f t="shared" si="7"/>
        <v>Sierra LeoneSL0301</v>
      </c>
      <c r="R414" t="str">
        <f>VLOOKUP(Tableau3567691011[[#This Row],[coca]],Table1[ID],1,FALSE)</f>
        <v>Sierra LeoneSL0301</v>
      </c>
      <c r="S414">
        <f>VLOOKUP(Tableau3567691011[[#This Row],[coca]],Table1[[#All],[ID]:[b]],2,FALSE)</f>
        <v>-11.719691319500001</v>
      </c>
      <c r="T414" s="9">
        <f>VLOOKUP(Tableau3567691011[[#This Row],[coca]],Table1[[ID]:[b]],3,FALSE)</f>
        <v>7.9627642158</v>
      </c>
      <c r="U414" s="9"/>
      <c r="V41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14" s="9"/>
    </row>
    <row r="415" spans="1:23">
      <c r="A415" t="s">
        <v>690</v>
      </c>
      <c r="B415" s="1" t="s">
        <v>700</v>
      </c>
      <c r="C415" s="1" t="s">
        <v>701</v>
      </c>
      <c r="D415">
        <v>39</v>
      </c>
      <c r="E415">
        <v>0</v>
      </c>
      <c r="J415" s="1"/>
      <c r="K415" s="1"/>
      <c r="M415" s="10" t="s">
        <v>949</v>
      </c>
      <c r="Q415" t="str">
        <f t="shared" si="7"/>
        <v>Sierra LeoneSL0202</v>
      </c>
      <c r="R415" t="str">
        <f>VLOOKUP(Tableau3567691011[[#This Row],[coca]],Table1[ID],1,FALSE)</f>
        <v>Sierra LeoneSL0202</v>
      </c>
      <c r="S415">
        <f>VLOOKUP(Tableau3567691011[[#This Row],[coca]],Table1[[#All],[ID]:[b]],2,FALSE)</f>
        <v>-12.806460753</v>
      </c>
      <c r="T415" s="9">
        <f>VLOOKUP(Tableau3567691011[[#This Row],[coca]],Table1[[ID]:[b]],3,FALSE)</f>
        <v>9.1843028342200004</v>
      </c>
      <c r="U415" s="9"/>
      <c r="V41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15" s="9"/>
    </row>
    <row r="416" spans="1:23">
      <c r="A416" t="s">
        <v>690</v>
      </c>
      <c r="B416" s="1" t="s">
        <v>702</v>
      </c>
      <c r="C416" s="1" t="s">
        <v>703</v>
      </c>
      <c r="D416">
        <v>23</v>
      </c>
      <c r="E416">
        <v>0</v>
      </c>
      <c r="J416" s="1"/>
      <c r="K416" s="1"/>
      <c r="M416" s="10" t="s">
        <v>949</v>
      </c>
      <c r="Q416" t="str">
        <f t="shared" si="7"/>
        <v>Sierra LeoneSL0101</v>
      </c>
      <c r="R416" t="str">
        <f>VLOOKUP(Tableau3567691011[[#This Row],[coca]],Table1[ID],1,FALSE)</f>
        <v>Sierra LeoneSL0101</v>
      </c>
      <c r="S416">
        <f>VLOOKUP(Tableau3567691011[[#This Row],[coca]],Table1[[#All],[ID]:[b]],2,FALSE)</f>
        <v>-10.693878204100001</v>
      </c>
      <c r="T416" s="9">
        <f>VLOOKUP(Tableau3567691011[[#This Row],[coca]],Table1[[ID]:[b]],3,FALSE)</f>
        <v>8.0875414025700003</v>
      </c>
      <c r="U416" s="9"/>
      <c r="V41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16" s="9"/>
    </row>
    <row r="417" spans="1:23">
      <c r="A417" t="s">
        <v>690</v>
      </c>
      <c r="B417" s="1" t="s">
        <v>704</v>
      </c>
      <c r="C417" s="1" t="s">
        <v>705</v>
      </c>
      <c r="D417">
        <v>10</v>
      </c>
      <c r="E417">
        <v>0</v>
      </c>
      <c r="J417" s="1"/>
      <c r="K417" s="1"/>
      <c r="M417" s="10" t="s">
        <v>949</v>
      </c>
      <c r="Q417" t="str">
        <f t="shared" si="7"/>
        <v>Sierra LeoneSL0203</v>
      </c>
      <c r="R417" t="str">
        <f>VLOOKUP(Tableau3567691011[[#This Row],[coca]],Table1[ID],1,FALSE)</f>
        <v>Sierra LeoneSL0203</v>
      </c>
      <c r="S417">
        <f>VLOOKUP(Tableau3567691011[[#This Row],[coca]],Table1[[#All],[ID]:[b]],2,FALSE)</f>
        <v>-11.3429507661</v>
      </c>
      <c r="T417" s="9">
        <f>VLOOKUP(Tableau3567691011[[#This Row],[coca]],Table1[[ID]:[b]],3,FALSE)</f>
        <v>9.4519737931499996</v>
      </c>
      <c r="U417" s="9"/>
      <c r="V41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417" s="9"/>
    </row>
    <row r="418" spans="1:23">
      <c r="A418" t="s">
        <v>690</v>
      </c>
      <c r="B418" s="1" t="s">
        <v>708</v>
      </c>
      <c r="C418" s="1" t="s">
        <v>709</v>
      </c>
      <c r="D418">
        <v>46</v>
      </c>
      <c r="E418">
        <v>0</v>
      </c>
      <c r="J418" s="1"/>
      <c r="K418" s="1"/>
      <c r="M418" s="10" t="s">
        <v>949</v>
      </c>
      <c r="Q418" t="str">
        <f t="shared" si="7"/>
        <v>Sierra LeoneSL0303</v>
      </c>
      <c r="R418" t="str">
        <f>VLOOKUP(Tableau3567691011[[#This Row],[coca]],Table1[ID],1,FALSE)</f>
        <v>Sierra LeoneSL0303</v>
      </c>
      <c r="S418">
        <f>VLOOKUP(Tableau3567691011[[#This Row],[coca]],Table1[[#All],[ID]:[b]],2,FALSE)</f>
        <v>-12.4261838544</v>
      </c>
      <c r="T418" s="9">
        <f>VLOOKUP(Tableau3567691011[[#This Row],[coca]],Table1[[ID]:[b]],3,FALSE)</f>
        <v>8.0636534224300007</v>
      </c>
      <c r="U418" s="9"/>
      <c r="V41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18" s="9"/>
    </row>
    <row r="419" spans="1:23">
      <c r="A419" t="s">
        <v>690</v>
      </c>
      <c r="B419" s="1" t="s">
        <v>714</v>
      </c>
      <c r="C419" s="1" t="s">
        <v>715</v>
      </c>
      <c r="D419">
        <v>63</v>
      </c>
      <c r="E419">
        <v>2</v>
      </c>
      <c r="J419" s="1"/>
      <c r="K419" s="1"/>
      <c r="M419" s="10" t="s">
        <v>949</v>
      </c>
      <c r="Q419" t="str">
        <f t="shared" si="7"/>
        <v>Sierra LeoneSL0103</v>
      </c>
      <c r="R419" t="str">
        <f>VLOOKUP(Tableau3567691011[[#This Row],[coca]],Table1[ID],1,FALSE)</f>
        <v>Sierra LeoneSL0103</v>
      </c>
      <c r="S419">
        <f>VLOOKUP(Tableau3567691011[[#This Row],[coca]],Table1[[#All],[ID]:[b]],2,FALSE)</f>
        <v>-10.9394432911</v>
      </c>
      <c r="T419" s="9">
        <f>VLOOKUP(Tableau3567691011[[#This Row],[coca]],Table1[[ID]:[b]],3,FALSE)</f>
        <v>8.6933339965900007</v>
      </c>
      <c r="U419" s="9"/>
      <c r="V41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19" s="9"/>
    </row>
    <row r="420" spans="1:23">
      <c r="A420" t="s">
        <v>690</v>
      </c>
      <c r="B420" s="1" t="s">
        <v>934</v>
      </c>
      <c r="C420" s="1"/>
      <c r="D420">
        <v>4</v>
      </c>
      <c r="E420">
        <v>0</v>
      </c>
      <c r="J420" s="1"/>
      <c r="K420" s="1"/>
      <c r="M420" s="10" t="s">
        <v>949</v>
      </c>
      <c r="Q420" s="9" t="str">
        <f t="shared" si="7"/>
        <v>Sierra Leone</v>
      </c>
      <c r="R420" s="9" t="e">
        <f>VLOOKUP(Tableau3567691011[[#This Row],[coca]],Table1[ID],1,FALSE)</f>
        <v>#N/A</v>
      </c>
      <c r="S420" s="9" t="e">
        <f>VLOOKUP(Tableau3567691011[[#This Row],[coca]],Table1[[#All],[ID]:[b]],2,FALSE)</f>
        <v>#N/A</v>
      </c>
      <c r="T420" s="9" t="e">
        <f>VLOOKUP(Tableau3567691011[[#This Row],[coca]],Table1[[ID]:[b]],3,FALSE)</f>
        <v>#N/A</v>
      </c>
      <c r="U420" s="9"/>
      <c r="V42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420" s="9"/>
    </row>
    <row r="421" spans="1:23">
      <c r="A421" t="s">
        <v>679</v>
      </c>
      <c r="B421" t="s">
        <v>688</v>
      </c>
      <c r="C421" t="s">
        <v>689</v>
      </c>
      <c r="D421">
        <v>52</v>
      </c>
      <c r="J421" s="1"/>
      <c r="K421" s="1"/>
      <c r="M421" s="10" t="s">
        <v>949</v>
      </c>
      <c r="Q421" t="str">
        <f t="shared" si="7"/>
        <v>TogoTG05</v>
      </c>
      <c r="R421" t="str">
        <f>VLOOKUP(Tableau3567691011[[#This Row],[coca]],Table1[ID],1,FALSE)</f>
        <v>TogoTG05</v>
      </c>
      <c r="S421">
        <f>VLOOKUP(Tableau3567691011[[#This Row],[coca]],Table1[[#All],[ID]:[b]],2,FALSE)</f>
        <v>0.44881387854299998</v>
      </c>
      <c r="T421" s="9">
        <f>VLOOKUP(Tableau3567691011[[#This Row],[coca]],Table1[[ID]:[b]],3,FALSE)</f>
        <v>10.5925979672</v>
      </c>
      <c r="U421" s="9" t="s">
        <v>775</v>
      </c>
      <c r="V42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21" s="9">
        <v>1</v>
      </c>
    </row>
    <row r="422" spans="1:23">
      <c r="A422" t="s">
        <v>679</v>
      </c>
      <c r="B422" t="s">
        <v>683</v>
      </c>
      <c r="C422" t="s">
        <v>684</v>
      </c>
      <c r="D422">
        <v>25</v>
      </c>
      <c r="J422" s="1"/>
      <c r="K422" s="1"/>
      <c r="M422" s="10" t="s">
        <v>949</v>
      </c>
      <c r="Q422" t="str">
        <f t="shared" si="7"/>
        <v>TogoTG02</v>
      </c>
      <c r="R422" t="str">
        <f>VLOOKUP(Tableau3567691011[[#This Row],[coca]],Table1[ID],1,FALSE)</f>
        <v>TogoTG02</v>
      </c>
      <c r="S422">
        <f>VLOOKUP(Tableau3567691011[[#This Row],[coca]],Table1[[#All],[ID]:[b]],2,FALSE)</f>
        <v>0.87057946210100001</v>
      </c>
      <c r="T422" s="9">
        <f>VLOOKUP(Tableau3567691011[[#This Row],[coca]],Table1[[ID]:[b]],3,FALSE)</f>
        <v>9.60514805669</v>
      </c>
      <c r="U422" s="9" t="s">
        <v>775</v>
      </c>
      <c r="V42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422" s="9">
        <v>1</v>
      </c>
    </row>
    <row r="423" spans="1:23">
      <c r="A423" t="s">
        <v>679</v>
      </c>
      <c r="B423" t="s">
        <v>635</v>
      </c>
      <c r="C423" t="s">
        <v>687</v>
      </c>
      <c r="D423">
        <v>59</v>
      </c>
      <c r="J423" s="1"/>
      <c r="K423" s="1"/>
      <c r="M423" s="10" t="s">
        <v>949</v>
      </c>
      <c r="Q423" t="str">
        <f t="shared" si="7"/>
        <v>TogoTG04</v>
      </c>
      <c r="R423" t="str">
        <f>VLOOKUP(Tableau3567691011[[#This Row],[coca]],Table1[ID],1,FALSE)</f>
        <v>TogoTG04</v>
      </c>
      <c r="S423">
        <f>VLOOKUP(Tableau3567691011[[#This Row],[coca]],Table1[[#All],[ID]:[b]],2,FALSE)</f>
        <v>1.13212525762</v>
      </c>
      <c r="T423" s="9">
        <f>VLOOKUP(Tableau3567691011[[#This Row],[coca]],Table1[[ID]:[b]],3,FALSE)</f>
        <v>7.4536701055199996</v>
      </c>
      <c r="U423" s="9" t="s">
        <v>775</v>
      </c>
      <c r="V42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23" s="9">
        <v>1</v>
      </c>
    </row>
    <row r="424" spans="1:23">
      <c r="A424" t="s">
        <v>679</v>
      </c>
      <c r="B424" t="s">
        <v>685</v>
      </c>
      <c r="C424" t="s">
        <v>686</v>
      </c>
      <c r="D424">
        <f>315+176</f>
        <v>491</v>
      </c>
      <c r="E424">
        <v>475</v>
      </c>
      <c r="F424">
        <v>15</v>
      </c>
      <c r="J424" s="1"/>
      <c r="K424" s="1"/>
      <c r="M424" s="10" t="s">
        <v>949</v>
      </c>
      <c r="Q424" t="str">
        <f t="shared" si="7"/>
        <v>TogoTG03</v>
      </c>
      <c r="R424" t="str">
        <f>VLOOKUP(Tableau3567691011[[#This Row],[coca]],Table1[ID],1,FALSE)</f>
        <v>TogoTG03</v>
      </c>
      <c r="S424">
        <f>VLOOKUP(Tableau3567691011[[#This Row],[coca]],Table1[[#All],[ID]:[b]],2,FALSE)</f>
        <v>1.27783037549</v>
      </c>
      <c r="T424" s="9">
        <f>VLOOKUP(Tableau3567691011[[#This Row],[coca]],Table1[[ID]:[b]],3,FALSE)</f>
        <v>6.4973658735499997</v>
      </c>
      <c r="U424" s="9" t="s">
        <v>778</v>
      </c>
      <c r="V42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424" s="9">
        <v>2</v>
      </c>
    </row>
    <row r="425" spans="1:23">
      <c r="A425" t="s">
        <v>679</v>
      </c>
      <c r="B425" t="s">
        <v>681</v>
      </c>
      <c r="C425" t="s">
        <v>682</v>
      </c>
      <c r="D425">
        <v>68</v>
      </c>
      <c r="J425" s="1"/>
      <c r="K425" s="1"/>
      <c r="M425" s="10" t="s">
        <v>949</v>
      </c>
      <c r="Q425" t="str">
        <f t="shared" si="7"/>
        <v>TogoTG01</v>
      </c>
      <c r="R425" t="str">
        <f>VLOOKUP(Tableau3567691011[[#This Row],[coca]],Table1[ID],1,FALSE)</f>
        <v>TogoTG01</v>
      </c>
      <c r="S425">
        <f>VLOOKUP(Tableau3567691011[[#This Row],[coca]],Table1[[#All],[ID]:[b]],2,FALSE)</f>
        <v>1.06886363219</v>
      </c>
      <c r="T425" s="9">
        <f>VLOOKUP(Tableau3567691011[[#This Row],[coca]],Table1[[ID]:[b]],3,FALSE)</f>
        <v>8.6264213859099996</v>
      </c>
      <c r="U425" s="9" t="s">
        <v>778</v>
      </c>
      <c r="V42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425" s="9">
        <v>2</v>
      </c>
    </row>
    <row r="426" spans="1:23">
      <c r="Q426" s="9"/>
      <c r="R426" s="9"/>
      <c r="S426" s="9"/>
      <c r="T426" s="9"/>
      <c r="U426" s="9"/>
      <c r="V426" s="9"/>
      <c r="W426" s="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57B6-8993-4C1C-B09C-05D518B2E2E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ECA6-2444-433C-BE71-4E4330034561}">
  <sheetPr codeName="Sheet2"/>
  <dimension ref="A1:I421"/>
  <sheetViews>
    <sheetView topLeftCell="A317" zoomScale="90" zoomScaleNormal="90" workbookViewId="0">
      <selection activeCell="B350" sqref="B350"/>
    </sheetView>
  </sheetViews>
  <sheetFormatPr baseColWidth="10" defaultColWidth="25.33203125" defaultRowHeight="15"/>
  <cols>
    <col min="1" max="4" width="25.33203125" style="1"/>
    <col min="5" max="6" width="25.33203125" style="8"/>
    <col min="8" max="9" width="25.33203125" style="8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8" t="s">
        <v>7</v>
      </c>
      <c r="I1" s="8" t="s">
        <v>8</v>
      </c>
    </row>
    <row r="2" spans="1:9">
      <c r="A2" t="s">
        <v>799</v>
      </c>
      <c r="B2" t="s">
        <v>800</v>
      </c>
      <c r="C2" t="s">
        <v>499</v>
      </c>
      <c r="D2" t="s">
        <v>801</v>
      </c>
      <c r="E2">
        <v>-1.1294067909200001</v>
      </c>
      <c r="F2">
        <v>25.946045582299998</v>
      </c>
    </row>
    <row r="3" spans="1:9">
      <c r="A3" t="s">
        <v>799</v>
      </c>
      <c r="B3" t="s">
        <v>800</v>
      </c>
      <c r="C3" t="s">
        <v>802</v>
      </c>
      <c r="D3" t="s">
        <v>803</v>
      </c>
      <c r="E3">
        <v>2.0719342482399998</v>
      </c>
      <c r="F3">
        <v>36.174280610799997</v>
      </c>
    </row>
    <row r="4" spans="1:9">
      <c r="A4" t="s">
        <v>799</v>
      </c>
      <c r="B4" t="s">
        <v>800</v>
      </c>
      <c r="C4" t="s">
        <v>804</v>
      </c>
      <c r="D4" t="s">
        <v>805</v>
      </c>
      <c r="E4">
        <v>-1.07067966936</v>
      </c>
      <c r="F4">
        <v>35.382507130800001</v>
      </c>
    </row>
    <row r="5" spans="1:9">
      <c r="A5" t="s">
        <v>799</v>
      </c>
      <c r="B5" t="s">
        <v>800</v>
      </c>
      <c r="C5" t="s">
        <v>806</v>
      </c>
      <c r="D5" t="s">
        <v>807</v>
      </c>
      <c r="E5">
        <v>3.0751234641399998</v>
      </c>
      <c r="F5">
        <v>36.704394634899998</v>
      </c>
    </row>
    <row r="6" spans="1:9">
      <c r="A6" t="s">
        <v>799</v>
      </c>
      <c r="B6" t="s">
        <v>800</v>
      </c>
      <c r="C6" t="s">
        <v>808</v>
      </c>
      <c r="D6" t="s">
        <v>809</v>
      </c>
      <c r="E6">
        <v>7.5514183938699997</v>
      </c>
      <c r="F6">
        <v>36.841511744599998</v>
      </c>
    </row>
    <row r="7" spans="1:9">
      <c r="A7" t="s">
        <v>799</v>
      </c>
      <c r="B7" t="s">
        <v>800</v>
      </c>
      <c r="C7" t="s">
        <v>810</v>
      </c>
      <c r="D7" t="s">
        <v>811</v>
      </c>
      <c r="E7">
        <v>5.8192458556200002</v>
      </c>
      <c r="F7">
        <v>35.380904334</v>
      </c>
    </row>
    <row r="8" spans="1:9">
      <c r="A8" t="s">
        <v>799</v>
      </c>
      <c r="B8" t="s">
        <v>800</v>
      </c>
      <c r="C8" t="s">
        <v>812</v>
      </c>
      <c r="D8" t="s">
        <v>813</v>
      </c>
      <c r="E8">
        <v>-2.52367248354</v>
      </c>
      <c r="F8">
        <v>29.963055450999999</v>
      </c>
    </row>
    <row r="9" spans="1:9">
      <c r="A9" t="s">
        <v>799</v>
      </c>
      <c r="B9" t="s">
        <v>800</v>
      </c>
      <c r="C9" t="s">
        <v>814</v>
      </c>
      <c r="D9" t="s">
        <v>815</v>
      </c>
      <c r="E9">
        <v>4.8763268272099998</v>
      </c>
      <c r="F9">
        <v>36.567662629300003</v>
      </c>
    </row>
    <row r="10" spans="1:9">
      <c r="A10" t="s">
        <v>799</v>
      </c>
      <c r="B10" t="s">
        <v>800</v>
      </c>
      <c r="C10" t="s">
        <v>816</v>
      </c>
      <c r="D10" t="s">
        <v>817</v>
      </c>
      <c r="E10">
        <v>5.3906165172499998</v>
      </c>
      <c r="F10">
        <v>34.396725736900002</v>
      </c>
    </row>
    <row r="11" spans="1:9">
      <c r="A11" t="s">
        <v>799</v>
      </c>
      <c r="B11" t="s">
        <v>800</v>
      </c>
      <c r="C11" t="s">
        <v>818</v>
      </c>
      <c r="D11" t="s">
        <v>819</v>
      </c>
      <c r="E11">
        <v>2.9069791718700002</v>
      </c>
      <c r="F11">
        <v>36.4995988075</v>
      </c>
    </row>
    <row r="12" spans="1:9">
      <c r="A12" t="s">
        <v>799</v>
      </c>
      <c r="B12" t="s">
        <v>800</v>
      </c>
      <c r="C12" t="s">
        <v>820</v>
      </c>
      <c r="D12" t="s">
        <v>821</v>
      </c>
      <c r="E12">
        <v>4.67330084555</v>
      </c>
      <c r="F12">
        <v>36.090753926300003</v>
      </c>
    </row>
    <row r="13" spans="1:9">
      <c r="A13" t="s">
        <v>799</v>
      </c>
      <c r="B13" t="s">
        <v>800</v>
      </c>
      <c r="C13" t="s">
        <v>822</v>
      </c>
      <c r="D13" t="s">
        <v>823</v>
      </c>
      <c r="E13">
        <v>3.8440659939400001</v>
      </c>
      <c r="F13">
        <v>36.244556226900002</v>
      </c>
    </row>
    <row r="14" spans="1:9">
      <c r="A14" t="s">
        <v>799</v>
      </c>
      <c r="B14" t="s">
        <v>800</v>
      </c>
      <c r="C14" t="s">
        <v>824</v>
      </c>
      <c r="D14" t="s">
        <v>825</v>
      </c>
      <c r="E14">
        <v>3.63606595729</v>
      </c>
      <c r="F14">
        <v>36.733379041699997</v>
      </c>
    </row>
    <row r="15" spans="1:9">
      <c r="A15" t="s">
        <v>799</v>
      </c>
      <c r="B15" t="s">
        <v>800</v>
      </c>
      <c r="C15" t="s">
        <v>826</v>
      </c>
      <c r="D15" t="s">
        <v>827</v>
      </c>
      <c r="E15">
        <v>1.23053769842</v>
      </c>
      <c r="F15">
        <v>36.221936481900002</v>
      </c>
    </row>
    <row r="16" spans="1:9">
      <c r="A16" t="s">
        <v>799</v>
      </c>
      <c r="B16" t="s">
        <v>800</v>
      </c>
      <c r="C16" t="s">
        <v>828</v>
      </c>
      <c r="D16" t="s">
        <v>829</v>
      </c>
      <c r="E16">
        <v>6.6842465795499999</v>
      </c>
      <c r="F16">
        <v>36.355357283899998</v>
      </c>
    </row>
    <row r="17" spans="1:6">
      <c r="A17" t="s">
        <v>799</v>
      </c>
      <c r="B17" t="s">
        <v>800</v>
      </c>
      <c r="C17" t="s">
        <v>830</v>
      </c>
      <c r="D17" t="s">
        <v>831</v>
      </c>
      <c r="E17">
        <v>3.5353215787800001</v>
      </c>
      <c r="F17">
        <v>34.3669039579</v>
      </c>
    </row>
    <row r="18" spans="1:6">
      <c r="A18" t="s">
        <v>799</v>
      </c>
      <c r="B18" t="s">
        <v>800</v>
      </c>
      <c r="C18" t="s">
        <v>832</v>
      </c>
      <c r="D18" t="s">
        <v>833</v>
      </c>
      <c r="E18">
        <v>8.1604356829900002</v>
      </c>
      <c r="F18">
        <v>36.6930839073</v>
      </c>
    </row>
    <row r="19" spans="1:6">
      <c r="A19" t="s">
        <v>799</v>
      </c>
      <c r="B19" t="s">
        <v>800</v>
      </c>
      <c r="C19" t="s">
        <v>834</v>
      </c>
      <c r="D19" t="s">
        <v>835</v>
      </c>
      <c r="E19">
        <v>0.93161580725100002</v>
      </c>
      <c r="F19">
        <v>32.5725372709</v>
      </c>
    </row>
    <row r="20" spans="1:6">
      <c r="A20" t="s">
        <v>799</v>
      </c>
      <c r="B20" t="s">
        <v>800</v>
      </c>
      <c r="C20" t="s">
        <v>836</v>
      </c>
      <c r="D20" t="s">
        <v>837</v>
      </c>
      <c r="E20">
        <v>7.0601903401400001</v>
      </c>
      <c r="F20">
        <v>33.268876881799997</v>
      </c>
    </row>
    <row r="21" spans="1:6">
      <c r="A21" t="s">
        <v>799</v>
      </c>
      <c r="B21" t="s">
        <v>800</v>
      </c>
      <c r="C21" t="s">
        <v>838</v>
      </c>
      <c r="D21" t="s">
        <v>839</v>
      </c>
      <c r="E21">
        <v>3.30842433788</v>
      </c>
      <c r="F21">
        <v>31.0840947224</v>
      </c>
    </row>
    <row r="22" spans="1:6">
      <c r="A22" t="s">
        <v>799</v>
      </c>
      <c r="B22" t="s">
        <v>800</v>
      </c>
      <c r="C22" t="s">
        <v>840</v>
      </c>
      <c r="D22" t="s">
        <v>841</v>
      </c>
      <c r="E22">
        <v>7.4234289807999998</v>
      </c>
      <c r="F22">
        <v>36.374571486000001</v>
      </c>
    </row>
    <row r="23" spans="1:6">
      <c r="A23" t="s">
        <v>799</v>
      </c>
      <c r="B23" t="s">
        <v>800</v>
      </c>
      <c r="C23" t="s">
        <v>842</v>
      </c>
      <c r="D23" t="s">
        <v>843</v>
      </c>
      <c r="E23">
        <v>8.5592191257800003</v>
      </c>
      <c r="F23">
        <v>26.649925548100001</v>
      </c>
    </row>
    <row r="24" spans="1:6">
      <c r="A24" t="s">
        <v>799</v>
      </c>
      <c r="B24" t="s">
        <v>800</v>
      </c>
      <c r="C24" t="s">
        <v>844</v>
      </c>
      <c r="D24" t="s">
        <v>845</v>
      </c>
      <c r="E24">
        <v>5.9709481475999997</v>
      </c>
      <c r="F24">
        <v>36.7170152952</v>
      </c>
    </row>
    <row r="25" spans="1:6">
      <c r="A25" t="s">
        <v>799</v>
      </c>
      <c r="B25" t="s">
        <v>800</v>
      </c>
      <c r="C25" t="s">
        <v>846</v>
      </c>
      <c r="D25" t="s">
        <v>847</v>
      </c>
      <c r="E25">
        <v>7.0074560897199998</v>
      </c>
      <c r="F25">
        <v>34.950069442100002</v>
      </c>
    </row>
    <row r="26" spans="1:6">
      <c r="A26" t="s">
        <v>799</v>
      </c>
      <c r="B26" t="s">
        <v>800</v>
      </c>
      <c r="C26" t="s">
        <v>848</v>
      </c>
      <c r="D26" t="s">
        <v>849</v>
      </c>
      <c r="E26">
        <v>2.8117301171100002</v>
      </c>
      <c r="F26">
        <v>33.680731728200001</v>
      </c>
    </row>
    <row r="27" spans="1:6">
      <c r="A27" t="s">
        <v>799</v>
      </c>
      <c r="B27" t="s">
        <v>800</v>
      </c>
      <c r="C27" t="s">
        <v>850</v>
      </c>
      <c r="D27" t="s">
        <v>851</v>
      </c>
      <c r="E27">
        <v>4.3042990040899998</v>
      </c>
      <c r="F27">
        <v>35.210866390699998</v>
      </c>
    </row>
    <row r="28" spans="1:6">
      <c r="A28" t="s">
        <v>799</v>
      </c>
      <c r="B28" t="s">
        <v>800</v>
      </c>
      <c r="C28" t="s">
        <v>852</v>
      </c>
      <c r="D28" t="s">
        <v>853</v>
      </c>
      <c r="E28">
        <v>0.172097947704</v>
      </c>
      <c r="F28">
        <v>35.397603492800002</v>
      </c>
    </row>
    <row r="29" spans="1:6">
      <c r="A29" t="s">
        <v>799</v>
      </c>
      <c r="B29" t="s">
        <v>800</v>
      </c>
      <c r="C29" t="s">
        <v>854</v>
      </c>
      <c r="D29" t="s">
        <v>855</v>
      </c>
      <c r="E29">
        <v>2.9025593012900002</v>
      </c>
      <c r="F29">
        <v>35.979451002499999</v>
      </c>
    </row>
    <row r="30" spans="1:6">
      <c r="A30" t="s">
        <v>799</v>
      </c>
      <c r="B30" t="s">
        <v>800</v>
      </c>
      <c r="C30" t="s">
        <v>856</v>
      </c>
      <c r="D30" t="s">
        <v>857</v>
      </c>
      <c r="E30">
        <v>6.1441737186200003</v>
      </c>
      <c r="F30">
        <v>36.273827545300001</v>
      </c>
    </row>
    <row r="31" spans="1:6">
      <c r="A31" t="s">
        <v>799</v>
      </c>
      <c r="B31" t="s">
        <v>800</v>
      </c>
      <c r="C31" t="s">
        <v>858</v>
      </c>
      <c r="D31" t="s">
        <v>859</v>
      </c>
      <c r="E31">
        <v>0.32217287373100001</v>
      </c>
      <c r="F31">
        <v>35.9964681254</v>
      </c>
    </row>
    <row r="32" spans="1:6">
      <c r="A32" t="s">
        <v>799</v>
      </c>
      <c r="B32" t="s">
        <v>800</v>
      </c>
      <c r="C32" t="s">
        <v>860</v>
      </c>
      <c r="D32" t="s">
        <v>861</v>
      </c>
      <c r="E32">
        <v>-0.77975888514799996</v>
      </c>
      <c r="F32">
        <v>33.2729958356</v>
      </c>
    </row>
    <row r="33" spans="1:6">
      <c r="A33" t="s">
        <v>799</v>
      </c>
      <c r="B33" t="s">
        <v>800</v>
      </c>
      <c r="C33" t="s">
        <v>862</v>
      </c>
      <c r="D33" t="s">
        <v>863</v>
      </c>
      <c r="E33">
        <v>-0.59439690923900002</v>
      </c>
      <c r="F33">
        <v>35.636344610000002</v>
      </c>
    </row>
    <row r="34" spans="1:6">
      <c r="A34" t="s">
        <v>799</v>
      </c>
      <c r="B34" t="s">
        <v>800</v>
      </c>
      <c r="C34" t="s">
        <v>864</v>
      </c>
      <c r="D34" t="s">
        <v>865</v>
      </c>
      <c r="E34">
        <v>6.16479785753</v>
      </c>
      <c r="F34">
        <v>31.1769006299</v>
      </c>
    </row>
    <row r="35" spans="1:6">
      <c r="A35" t="s">
        <v>799</v>
      </c>
      <c r="B35" t="s">
        <v>800</v>
      </c>
      <c r="C35" t="s">
        <v>866</v>
      </c>
      <c r="D35" t="s">
        <v>867</v>
      </c>
      <c r="E35">
        <v>7.0374991928400004</v>
      </c>
      <c r="F35">
        <v>35.825424950299997</v>
      </c>
    </row>
    <row r="36" spans="1:6">
      <c r="A36" t="s">
        <v>799</v>
      </c>
      <c r="B36" t="s">
        <v>800</v>
      </c>
      <c r="C36" t="s">
        <v>868</v>
      </c>
      <c r="D36" t="s">
        <v>869</v>
      </c>
      <c r="E36">
        <v>0.812801273755</v>
      </c>
      <c r="F36">
        <v>35.821269260000001</v>
      </c>
    </row>
    <row r="37" spans="1:6">
      <c r="A37" t="s">
        <v>799</v>
      </c>
      <c r="B37" t="s">
        <v>800</v>
      </c>
      <c r="C37" t="s">
        <v>870</v>
      </c>
      <c r="D37" t="s">
        <v>871</v>
      </c>
      <c r="E37">
        <v>0.282491912949</v>
      </c>
      <c r="F37">
        <v>34.7433824405</v>
      </c>
    </row>
    <row r="38" spans="1:6">
      <c r="A38" t="s">
        <v>799</v>
      </c>
      <c r="B38" t="s">
        <v>800</v>
      </c>
      <c r="C38" t="s">
        <v>872</v>
      </c>
      <c r="D38" t="s">
        <v>873</v>
      </c>
      <c r="E38">
        <v>5.4081876469800001</v>
      </c>
      <c r="F38">
        <v>36.124033873000002</v>
      </c>
    </row>
    <row r="39" spans="1:6">
      <c r="A39" t="s">
        <v>799</v>
      </c>
      <c r="B39" t="s">
        <v>800</v>
      </c>
      <c r="C39" t="s">
        <v>874</v>
      </c>
      <c r="D39" t="s">
        <v>875</v>
      </c>
      <c r="E39">
        <v>-0.52761742663900002</v>
      </c>
      <c r="F39">
        <v>34.697504356700001</v>
      </c>
    </row>
    <row r="40" spans="1:6">
      <c r="A40" t="s">
        <v>799</v>
      </c>
      <c r="B40" t="s">
        <v>800</v>
      </c>
      <c r="C40" t="s">
        <v>876</v>
      </c>
      <c r="D40" t="s">
        <v>877</v>
      </c>
      <c r="E40">
        <v>6.8294631137800001</v>
      </c>
      <c r="F40">
        <v>36.770239891199999</v>
      </c>
    </row>
    <row r="41" spans="1:6">
      <c r="A41" t="s">
        <v>799</v>
      </c>
      <c r="B41" t="s">
        <v>800</v>
      </c>
      <c r="C41" t="s">
        <v>878</v>
      </c>
      <c r="D41" t="s">
        <v>879</v>
      </c>
      <c r="E41">
        <v>7.8646877096800001</v>
      </c>
      <c r="F41">
        <v>36.145318481099999</v>
      </c>
    </row>
    <row r="42" spans="1:6">
      <c r="A42" t="s">
        <v>799</v>
      </c>
      <c r="B42" t="s">
        <v>800</v>
      </c>
      <c r="C42" t="s">
        <v>880</v>
      </c>
      <c r="D42" t="s">
        <v>881</v>
      </c>
      <c r="E42">
        <v>5.1102078524100003</v>
      </c>
      <c r="F42">
        <v>24.133125660099999</v>
      </c>
    </row>
    <row r="43" spans="1:6">
      <c r="A43" t="s">
        <v>799</v>
      </c>
      <c r="B43" t="s">
        <v>800</v>
      </c>
      <c r="C43" t="s">
        <v>882</v>
      </c>
      <c r="D43" t="s">
        <v>883</v>
      </c>
      <c r="E43">
        <v>7.8517197624200001</v>
      </c>
      <c r="F43">
        <v>35.093666581699999</v>
      </c>
    </row>
    <row r="44" spans="1:6">
      <c r="A44" t="s">
        <v>799</v>
      </c>
      <c r="B44" t="s">
        <v>800</v>
      </c>
      <c r="C44" t="s">
        <v>884</v>
      </c>
      <c r="D44" t="s">
        <v>885</v>
      </c>
      <c r="E44">
        <v>1.55130570361</v>
      </c>
      <c r="F44">
        <v>34.931253091400002</v>
      </c>
    </row>
    <row r="45" spans="1:6">
      <c r="A45" t="s">
        <v>799</v>
      </c>
      <c r="B45" t="s">
        <v>800</v>
      </c>
      <c r="C45" t="s">
        <v>886</v>
      </c>
      <c r="D45" t="s">
        <v>887</v>
      </c>
      <c r="E45">
        <v>-5.9544821690500003</v>
      </c>
      <c r="F45">
        <v>27.631754429400001</v>
      </c>
    </row>
    <row r="46" spans="1:6">
      <c r="A46" t="s">
        <v>799</v>
      </c>
      <c r="B46" t="s">
        <v>800</v>
      </c>
      <c r="C46" t="s">
        <v>888</v>
      </c>
      <c r="D46" t="s">
        <v>889</v>
      </c>
      <c r="E46">
        <v>2.2287529457000002</v>
      </c>
      <c r="F46">
        <v>36.525664382800002</v>
      </c>
    </row>
    <row r="47" spans="1:6">
      <c r="A47" t="s">
        <v>799</v>
      </c>
      <c r="B47" t="s">
        <v>800</v>
      </c>
      <c r="C47" t="s">
        <v>890</v>
      </c>
      <c r="D47" t="s">
        <v>891</v>
      </c>
      <c r="E47">
        <v>1.7971738238299999</v>
      </c>
      <c r="F47">
        <v>35.774215273899998</v>
      </c>
    </row>
    <row r="48" spans="1:6">
      <c r="A48" t="s">
        <v>799</v>
      </c>
      <c r="B48" t="s">
        <v>800</v>
      </c>
      <c r="C48" t="s">
        <v>892</v>
      </c>
      <c r="D48" t="s">
        <v>893</v>
      </c>
      <c r="E48">
        <v>4.1949949495799999</v>
      </c>
      <c r="F48">
        <v>36.679534265400001</v>
      </c>
    </row>
    <row r="49" spans="1:6">
      <c r="A49" t="s">
        <v>799</v>
      </c>
      <c r="B49" t="s">
        <v>800</v>
      </c>
      <c r="C49" t="s">
        <v>894</v>
      </c>
      <c r="D49" t="s">
        <v>895</v>
      </c>
      <c r="E49">
        <v>-1.4486337036100001</v>
      </c>
      <c r="F49">
        <v>34.700315319300003</v>
      </c>
    </row>
    <row r="50" spans="1:6">
      <c r="A50" t="s">
        <v>896</v>
      </c>
      <c r="B50" t="s">
        <v>897</v>
      </c>
      <c r="C50" t="s">
        <v>898</v>
      </c>
      <c r="D50" t="s">
        <v>899</v>
      </c>
      <c r="E50">
        <v>14.0357561556</v>
      </c>
      <c r="F50">
        <v>-8.29184354693</v>
      </c>
    </row>
    <row r="51" spans="1:6">
      <c r="A51" t="s">
        <v>896</v>
      </c>
      <c r="B51" t="s">
        <v>897</v>
      </c>
      <c r="C51" t="s">
        <v>900</v>
      </c>
      <c r="D51" t="s">
        <v>901</v>
      </c>
      <c r="E51">
        <v>13.9042323372</v>
      </c>
      <c r="F51">
        <v>-12.876367805899999</v>
      </c>
    </row>
    <row r="52" spans="1:6">
      <c r="A52" t="s">
        <v>896</v>
      </c>
      <c r="B52" t="s">
        <v>897</v>
      </c>
      <c r="C52" t="s">
        <v>902</v>
      </c>
      <c r="D52" t="s">
        <v>903</v>
      </c>
      <c r="E52">
        <v>17.431693979799999</v>
      </c>
      <c r="F52">
        <v>-12.3835718972</v>
      </c>
    </row>
    <row r="53" spans="1:6">
      <c r="A53" t="s">
        <v>896</v>
      </c>
      <c r="B53" t="s">
        <v>897</v>
      </c>
      <c r="C53" t="s">
        <v>904</v>
      </c>
      <c r="D53" t="s">
        <v>905</v>
      </c>
      <c r="E53">
        <v>12.517939481200001</v>
      </c>
      <c r="F53">
        <v>-5.0637003705400003</v>
      </c>
    </row>
    <row r="54" spans="1:6">
      <c r="A54" t="s">
        <v>896</v>
      </c>
      <c r="B54" t="s">
        <v>897</v>
      </c>
      <c r="C54" t="s">
        <v>906</v>
      </c>
      <c r="D54" t="s">
        <v>907</v>
      </c>
      <c r="E54">
        <v>19.7315565643</v>
      </c>
      <c r="F54">
        <v>-15.961377219899999</v>
      </c>
    </row>
    <row r="55" spans="1:6">
      <c r="A55" t="s">
        <v>896</v>
      </c>
      <c r="B55" t="s">
        <v>897</v>
      </c>
      <c r="C55" t="s">
        <v>908</v>
      </c>
      <c r="D55" t="s">
        <v>909</v>
      </c>
      <c r="E55">
        <v>14.9737266287</v>
      </c>
      <c r="F55">
        <v>-8.9036836566400002</v>
      </c>
    </row>
    <row r="56" spans="1:6">
      <c r="A56" t="s">
        <v>896</v>
      </c>
      <c r="B56" t="s">
        <v>897</v>
      </c>
      <c r="C56" t="s">
        <v>910</v>
      </c>
      <c r="D56" t="s">
        <v>911</v>
      </c>
      <c r="E56">
        <v>15.0494229857</v>
      </c>
      <c r="F56">
        <v>-10.8840368596</v>
      </c>
    </row>
    <row r="57" spans="1:6">
      <c r="A57" t="s">
        <v>896</v>
      </c>
      <c r="B57" t="s">
        <v>897</v>
      </c>
      <c r="C57" t="s">
        <v>912</v>
      </c>
      <c r="D57" t="s">
        <v>913</v>
      </c>
      <c r="E57">
        <v>15.4281306912</v>
      </c>
      <c r="F57">
        <v>-16.3987927453</v>
      </c>
    </row>
    <row r="58" spans="1:6">
      <c r="A58" t="s">
        <v>896</v>
      </c>
      <c r="B58" t="s">
        <v>897</v>
      </c>
      <c r="C58" t="s">
        <v>914</v>
      </c>
      <c r="D58" t="s">
        <v>915</v>
      </c>
      <c r="E58">
        <v>15.719692348900001</v>
      </c>
      <c r="F58">
        <v>-12.585104574900001</v>
      </c>
    </row>
    <row r="59" spans="1:6">
      <c r="A59" t="s">
        <v>896</v>
      </c>
      <c r="B59" t="s">
        <v>897</v>
      </c>
      <c r="C59" t="s">
        <v>916</v>
      </c>
      <c r="D59" t="s">
        <v>917</v>
      </c>
      <c r="E59">
        <v>14.9653143102</v>
      </c>
      <c r="F59">
        <v>-14.797795759</v>
      </c>
    </row>
    <row r="60" spans="1:6">
      <c r="A60" t="s">
        <v>896</v>
      </c>
      <c r="B60" t="s">
        <v>897</v>
      </c>
      <c r="C60" t="s">
        <v>918</v>
      </c>
      <c r="D60" t="s">
        <v>919</v>
      </c>
      <c r="E60">
        <v>13.800717044200001</v>
      </c>
      <c r="F60">
        <v>-9.6048273438600003</v>
      </c>
    </row>
    <row r="61" spans="1:6">
      <c r="A61" t="s">
        <v>896</v>
      </c>
      <c r="B61" t="s">
        <v>897</v>
      </c>
      <c r="C61" t="s">
        <v>920</v>
      </c>
      <c r="D61" t="s">
        <v>921</v>
      </c>
      <c r="E61">
        <v>19.6061314765</v>
      </c>
      <c r="F61">
        <v>-8.5579723811800008</v>
      </c>
    </row>
    <row r="62" spans="1:6">
      <c r="A62" t="s">
        <v>896</v>
      </c>
      <c r="B62" t="s">
        <v>897</v>
      </c>
      <c r="C62" t="s">
        <v>922</v>
      </c>
      <c r="D62" t="s">
        <v>923</v>
      </c>
      <c r="E62">
        <v>20.494288345000001</v>
      </c>
      <c r="F62">
        <v>-10.033905667499999</v>
      </c>
    </row>
    <row r="63" spans="1:6">
      <c r="A63" t="s">
        <v>896</v>
      </c>
      <c r="B63" t="s">
        <v>897</v>
      </c>
      <c r="C63" t="s">
        <v>924</v>
      </c>
      <c r="D63" t="s">
        <v>925</v>
      </c>
      <c r="E63">
        <v>17.015393384599999</v>
      </c>
      <c r="F63">
        <v>-9.5315829104199992</v>
      </c>
    </row>
    <row r="64" spans="1:6">
      <c r="A64" t="s">
        <v>896</v>
      </c>
      <c r="B64" t="s">
        <v>897</v>
      </c>
      <c r="C64" t="s">
        <v>926</v>
      </c>
      <c r="D64" t="s">
        <v>927</v>
      </c>
      <c r="E64">
        <v>21.024787518499998</v>
      </c>
      <c r="F64">
        <v>-13.129694843999999</v>
      </c>
    </row>
    <row r="65" spans="1:9">
      <c r="A65" t="s">
        <v>896</v>
      </c>
      <c r="B65" t="s">
        <v>897</v>
      </c>
      <c r="C65" t="s">
        <v>928</v>
      </c>
      <c r="D65" t="s">
        <v>929</v>
      </c>
      <c r="E65">
        <v>12.702332206199999</v>
      </c>
      <c r="F65">
        <v>-15.4420249689</v>
      </c>
    </row>
    <row r="66" spans="1:9">
      <c r="A66" t="s">
        <v>896</v>
      </c>
      <c r="B66" t="s">
        <v>897</v>
      </c>
      <c r="C66" t="s">
        <v>930</v>
      </c>
      <c r="D66" t="s">
        <v>931</v>
      </c>
      <c r="E66">
        <v>15.4687218535</v>
      </c>
      <c r="F66">
        <v>-7.0814419175900003</v>
      </c>
    </row>
    <row r="67" spans="1:9">
      <c r="A67" t="s">
        <v>896</v>
      </c>
      <c r="B67" t="s">
        <v>897</v>
      </c>
      <c r="C67" t="s">
        <v>932</v>
      </c>
      <c r="D67" t="s">
        <v>933</v>
      </c>
      <c r="E67">
        <v>13.5955294028</v>
      </c>
      <c r="F67">
        <v>-6.7148519893399996</v>
      </c>
    </row>
    <row r="68" spans="1:9">
      <c r="A68" s="1" t="s">
        <v>9</v>
      </c>
      <c r="B68" s="1" t="s">
        <v>10</v>
      </c>
      <c r="C68" s="1" t="s">
        <v>11</v>
      </c>
      <c r="D68" s="1" t="s">
        <v>12</v>
      </c>
      <c r="E68" s="8">
        <v>2.8980453400499999</v>
      </c>
      <c r="F68" s="8">
        <v>11.3251932547</v>
      </c>
      <c r="G68" s="1" t="str">
        <f t="shared" ref="G68:G131" si="0">_xlfn.CONCAT(A68,D68)</f>
        <v>BeninBJ01</v>
      </c>
      <c r="H68" s="8">
        <f>Table1[[#This Row],[Coord_X]]</f>
        <v>2.8980453400499999</v>
      </c>
      <c r="I68" s="8">
        <f>Table1[[#This Row],[Coord_Y]]</f>
        <v>11.3251932547</v>
      </c>
    </row>
    <row r="69" spans="1:9">
      <c r="A69" s="1" t="s">
        <v>9</v>
      </c>
      <c r="B69" s="1" t="s">
        <v>10</v>
      </c>
      <c r="C69" s="1" t="s">
        <v>13</v>
      </c>
      <c r="D69" s="1" t="s">
        <v>14</v>
      </c>
      <c r="E69" s="8">
        <v>1.5757936347899999</v>
      </c>
      <c r="F69" s="8">
        <v>10.6868790271</v>
      </c>
      <c r="G69" s="1" t="str">
        <f t="shared" si="0"/>
        <v>BeninBJ02</v>
      </c>
      <c r="H69" s="8">
        <f>Table1[[#This Row],[Coord_X]]</f>
        <v>1.5757936347899999</v>
      </c>
      <c r="I69" s="8">
        <f>Table1[[#This Row],[Coord_Y]]</f>
        <v>10.6868790271</v>
      </c>
    </row>
    <row r="70" spans="1:9">
      <c r="A70" s="1" t="s">
        <v>9</v>
      </c>
      <c r="B70" s="1" t="s">
        <v>10</v>
      </c>
      <c r="C70" s="1" t="s">
        <v>15</v>
      </c>
      <c r="D70" s="1" t="s">
        <v>16</v>
      </c>
      <c r="E70" s="8">
        <v>2.2134882935500002</v>
      </c>
      <c r="F70" s="8">
        <v>6.6094810526299996</v>
      </c>
      <c r="G70" s="1" t="str">
        <f t="shared" si="0"/>
        <v>BeninBJ03</v>
      </c>
      <c r="H70" s="8">
        <f>Table1[[#This Row],[Coord_X]]</f>
        <v>2.2134882935500002</v>
      </c>
      <c r="I70" s="8">
        <f>Table1[[#This Row],[Coord_Y]]</f>
        <v>6.6094810526299996</v>
      </c>
    </row>
    <row r="71" spans="1:9">
      <c r="A71" s="1" t="s">
        <v>9</v>
      </c>
      <c r="B71" s="1" t="s">
        <v>10</v>
      </c>
      <c r="C71" s="1" t="s">
        <v>17</v>
      </c>
      <c r="D71" s="1" t="s">
        <v>18</v>
      </c>
      <c r="E71" s="8">
        <v>2.7733520773899998</v>
      </c>
      <c r="F71" s="8">
        <v>9.7987156254599999</v>
      </c>
      <c r="G71" s="1" t="str">
        <f t="shared" si="0"/>
        <v>BeninBJ04</v>
      </c>
      <c r="H71" s="8">
        <f>Table1[[#This Row],[Coord_X]]</f>
        <v>2.7733520773899998</v>
      </c>
      <c r="I71" s="8">
        <f>Table1[[#This Row],[Coord_Y]]</f>
        <v>9.7987156254599999</v>
      </c>
    </row>
    <row r="72" spans="1:9">
      <c r="A72" s="1" t="s">
        <v>9</v>
      </c>
      <c r="B72" s="1" t="s">
        <v>10</v>
      </c>
      <c r="C72" s="1" t="s">
        <v>19</v>
      </c>
      <c r="D72" s="1" t="s">
        <v>20</v>
      </c>
      <c r="E72" s="8">
        <v>2.2048644938000002</v>
      </c>
      <c r="F72" s="8">
        <v>8.1359018468599995</v>
      </c>
      <c r="G72" s="1" t="str">
        <f t="shared" si="0"/>
        <v>BeninBJ05</v>
      </c>
      <c r="H72" s="8">
        <f>Table1[[#This Row],[Coord_X]]</f>
        <v>2.2048644938000002</v>
      </c>
      <c r="I72" s="8">
        <f>Table1[[#This Row],[Coord_Y]]</f>
        <v>8.1359018468599995</v>
      </c>
    </row>
    <row r="73" spans="1:9">
      <c r="A73" s="1" t="s">
        <v>9</v>
      </c>
      <c r="B73" s="1" t="s">
        <v>10</v>
      </c>
      <c r="C73" s="1" t="s">
        <v>21</v>
      </c>
      <c r="D73" s="1" t="s">
        <v>22</v>
      </c>
      <c r="E73" s="8">
        <v>1.78097738562</v>
      </c>
      <c r="F73" s="8">
        <v>6.9996946938500004</v>
      </c>
      <c r="G73" s="1" t="str">
        <f t="shared" si="0"/>
        <v>BeninBJ06</v>
      </c>
      <c r="H73" s="8">
        <f>Table1[[#This Row],[Coord_X]]</f>
        <v>1.78097738562</v>
      </c>
      <c r="I73" s="8">
        <f>Table1[[#This Row],[Coord_Y]]</f>
        <v>6.9996946938500004</v>
      </c>
    </row>
    <row r="74" spans="1:9">
      <c r="A74" s="1" t="s">
        <v>9</v>
      </c>
      <c r="B74" s="1" t="s">
        <v>10</v>
      </c>
      <c r="C74" s="1" t="s">
        <v>23</v>
      </c>
      <c r="D74" s="1" t="s">
        <v>24</v>
      </c>
      <c r="E74" s="8">
        <v>1.8087397628899999</v>
      </c>
      <c r="F74" s="8">
        <v>9.32421024788</v>
      </c>
      <c r="G74" s="1" t="str">
        <f t="shared" si="0"/>
        <v>BeninBJ07</v>
      </c>
      <c r="H74" s="8">
        <f>Table1[[#This Row],[Coord_X]]</f>
        <v>1.8087397628899999</v>
      </c>
      <c r="I74" s="8">
        <f>Table1[[#This Row],[Coord_Y]]</f>
        <v>9.32421024788</v>
      </c>
    </row>
    <row r="75" spans="1:9">
      <c r="A75" s="1" t="s">
        <v>9</v>
      </c>
      <c r="B75" s="1" t="s">
        <v>10</v>
      </c>
      <c r="C75" s="1" t="s">
        <v>25</v>
      </c>
      <c r="D75" s="1" t="s">
        <v>26</v>
      </c>
      <c r="E75" s="8">
        <v>2.4174614639900001</v>
      </c>
      <c r="F75" s="8">
        <v>6.3674352054799996</v>
      </c>
      <c r="G75" s="1" t="str">
        <f t="shared" si="0"/>
        <v>BeninBJ08</v>
      </c>
      <c r="H75" s="8">
        <f>Table1[[#This Row],[Coord_X]]</f>
        <v>2.4174614639900001</v>
      </c>
      <c r="I75" s="8">
        <f>Table1[[#This Row],[Coord_Y]]</f>
        <v>6.3674352054799996</v>
      </c>
    </row>
    <row r="76" spans="1:9">
      <c r="A76" s="1" t="s">
        <v>9</v>
      </c>
      <c r="B76" s="1" t="s">
        <v>10</v>
      </c>
      <c r="C76" s="1" t="s">
        <v>27</v>
      </c>
      <c r="D76" s="1" t="s">
        <v>28</v>
      </c>
      <c r="E76" s="8">
        <v>1.8336366609800001</v>
      </c>
      <c r="F76" s="8">
        <v>6.5514016290899999</v>
      </c>
      <c r="G76" s="1" t="str">
        <f t="shared" si="0"/>
        <v>BeninBJ09</v>
      </c>
      <c r="H76" s="8">
        <f>Table1[[#This Row],[Coord_X]]</f>
        <v>1.8336366609800001</v>
      </c>
      <c r="I76" s="8">
        <f>Table1[[#This Row],[Coord_Y]]</f>
        <v>6.5514016290899999</v>
      </c>
    </row>
    <row r="77" spans="1:9">
      <c r="A77" s="1" t="s">
        <v>9</v>
      </c>
      <c r="B77" s="1" t="s">
        <v>10</v>
      </c>
      <c r="C77" s="1" t="s">
        <v>29</v>
      </c>
      <c r="D77" s="1" t="s">
        <v>30</v>
      </c>
      <c r="E77" s="8">
        <v>2.5404401299299999</v>
      </c>
      <c r="F77" s="8">
        <v>6.6124623461300001</v>
      </c>
      <c r="G77" s="1" t="str">
        <f t="shared" si="0"/>
        <v>BeninBJ10</v>
      </c>
      <c r="H77" s="8">
        <f>Table1[[#This Row],[Coord_X]]</f>
        <v>2.5404401299299999</v>
      </c>
      <c r="I77" s="8">
        <f>Table1[[#This Row],[Coord_Y]]</f>
        <v>6.6124623461300001</v>
      </c>
    </row>
    <row r="78" spans="1:9">
      <c r="A78" s="1" t="s">
        <v>9</v>
      </c>
      <c r="B78" s="1" t="s">
        <v>10</v>
      </c>
      <c r="C78" s="1" t="s">
        <v>31</v>
      </c>
      <c r="D78" s="1" t="s">
        <v>32</v>
      </c>
      <c r="E78" s="8">
        <v>2.62696486302</v>
      </c>
      <c r="F78" s="8">
        <v>7.1977786518800002</v>
      </c>
      <c r="G78" s="1" t="str">
        <f t="shared" si="0"/>
        <v>BeninBJ11</v>
      </c>
      <c r="H78" s="8">
        <f>Table1[[#This Row],[Coord_X]]</f>
        <v>2.62696486302</v>
      </c>
      <c r="I78" s="8">
        <f>Table1[[#This Row],[Coord_Y]]</f>
        <v>7.1977786518800002</v>
      </c>
    </row>
    <row r="79" spans="1:9">
      <c r="A79" s="1" t="s">
        <v>9</v>
      </c>
      <c r="B79" s="1" t="s">
        <v>10</v>
      </c>
      <c r="C79" s="1" t="s">
        <v>33</v>
      </c>
      <c r="D79" s="1" t="s">
        <v>34</v>
      </c>
      <c r="E79" s="8">
        <v>2.1073453946499998</v>
      </c>
      <c r="F79" s="8">
        <v>7.2783836335999998</v>
      </c>
      <c r="G79" s="1" t="str">
        <f t="shared" si="0"/>
        <v>BeninBJ12</v>
      </c>
      <c r="H79" s="8">
        <f>Table1[[#This Row],[Coord_X]]</f>
        <v>2.1073453946499998</v>
      </c>
      <c r="I79" s="8">
        <f>Table1[[#This Row],[Coord_Y]]</f>
        <v>7.2783836335999998</v>
      </c>
    </row>
    <row r="80" spans="1:9">
      <c r="A80" s="1" t="s">
        <v>35</v>
      </c>
      <c r="B80" s="1" t="s">
        <v>36</v>
      </c>
      <c r="C80" s="1" t="s">
        <v>37</v>
      </c>
      <c r="D80" s="1" t="s">
        <v>38</v>
      </c>
      <c r="E80" s="8">
        <v>-3.4888164481700001</v>
      </c>
      <c r="F80" s="8">
        <v>12.5406655454</v>
      </c>
      <c r="G80" s="1" t="str">
        <f t="shared" si="0"/>
        <v>Burkina FasoBF46</v>
      </c>
      <c r="H80" s="8">
        <f>Table1[[#This Row],[Coord_X]]</f>
        <v>-3.4888164481700001</v>
      </c>
      <c r="I80" s="8">
        <f>Table1[[#This Row],[Coord_Y]]</f>
        <v>12.5406655454</v>
      </c>
    </row>
    <row r="81" spans="1:9">
      <c r="A81" s="1" t="s">
        <v>35</v>
      </c>
      <c r="B81" s="1" t="s">
        <v>36</v>
      </c>
      <c r="C81" s="1" t="s">
        <v>39</v>
      </c>
      <c r="D81" s="1" t="s">
        <v>40</v>
      </c>
      <c r="E81" s="8">
        <v>-4.5704178453799997</v>
      </c>
      <c r="F81" s="8">
        <v>10.351713519900001</v>
      </c>
      <c r="G81" s="1" t="str">
        <f t="shared" si="0"/>
        <v>Burkina FasoBF47</v>
      </c>
      <c r="H81" s="8">
        <f>Table1[[#This Row],[Coord_X]]</f>
        <v>-4.5704178453799997</v>
      </c>
      <c r="I81" s="8">
        <f>Table1[[#This Row],[Coord_Y]]</f>
        <v>10.351713519900001</v>
      </c>
    </row>
    <row r="82" spans="1:9">
      <c r="A82" s="1" t="s">
        <v>35</v>
      </c>
      <c r="B82" s="1" t="s">
        <v>36</v>
      </c>
      <c r="C82" s="1" t="s">
        <v>41</v>
      </c>
      <c r="D82" s="1" t="s">
        <v>42</v>
      </c>
      <c r="E82" s="8">
        <v>-1.50227531404</v>
      </c>
      <c r="F82" s="8">
        <v>12.322548636800001</v>
      </c>
      <c r="G82" s="1" t="str">
        <f t="shared" si="0"/>
        <v>Burkina FasoBF13</v>
      </c>
      <c r="H82" s="8">
        <f>Table1[[#This Row],[Coord_X]]</f>
        <v>-1.50227531404</v>
      </c>
      <c r="I82" s="8">
        <f>Table1[[#This Row],[Coord_Y]]</f>
        <v>12.322548636800001</v>
      </c>
    </row>
    <row r="83" spans="1:9">
      <c r="A83" s="1" t="s">
        <v>35</v>
      </c>
      <c r="B83" s="1" t="s">
        <v>36</v>
      </c>
      <c r="C83" s="1" t="s">
        <v>43</v>
      </c>
      <c r="D83" s="1" t="s">
        <v>44</v>
      </c>
      <c r="E83" s="8">
        <v>-0.186057530848</v>
      </c>
      <c r="F83" s="8">
        <v>11.6053412412</v>
      </c>
      <c r="G83" s="1" t="str">
        <f t="shared" si="0"/>
        <v>Burkina FasoBF48</v>
      </c>
      <c r="H83" s="8">
        <f>Table1[[#This Row],[Coord_X]]</f>
        <v>-0.186057530848</v>
      </c>
      <c r="I83" s="8">
        <f>Table1[[#This Row],[Coord_Y]]</f>
        <v>11.6053412412</v>
      </c>
    </row>
    <row r="84" spans="1:9">
      <c r="A84" s="1" t="s">
        <v>35</v>
      </c>
      <c r="B84" s="1" t="s">
        <v>36</v>
      </c>
      <c r="C84" s="1" t="s">
        <v>45</v>
      </c>
      <c r="D84" s="1" t="s">
        <v>46</v>
      </c>
      <c r="E84" s="8">
        <v>-0.97454973586299998</v>
      </c>
      <c r="F84" s="8">
        <v>13.2687687725</v>
      </c>
      <c r="G84" s="1" t="str">
        <f t="shared" si="0"/>
        <v>Burkina FasoBF49</v>
      </c>
      <c r="H84" s="8">
        <f>Table1[[#This Row],[Coord_X]]</f>
        <v>-0.97454973586299998</v>
      </c>
      <c r="I84" s="8">
        <f>Table1[[#This Row],[Coord_Y]]</f>
        <v>13.2687687725</v>
      </c>
    </row>
    <row r="85" spans="1:9">
      <c r="A85" s="1" t="s">
        <v>35</v>
      </c>
      <c r="B85" s="1" t="s">
        <v>36</v>
      </c>
      <c r="C85" s="1" t="s">
        <v>47</v>
      </c>
      <c r="D85" s="1" t="s">
        <v>48</v>
      </c>
      <c r="E85" s="8">
        <v>-2.2185913681499998</v>
      </c>
      <c r="F85" s="8">
        <v>11.7923373626</v>
      </c>
      <c r="G85" s="1" t="str">
        <f t="shared" si="0"/>
        <v>Burkina FasoBF50</v>
      </c>
      <c r="H85" s="8">
        <f>Table1[[#This Row],[Coord_X]]</f>
        <v>-2.2185913681499998</v>
      </c>
      <c r="I85" s="8">
        <f>Table1[[#This Row],[Coord_Y]]</f>
        <v>11.7923373626</v>
      </c>
    </row>
    <row r="86" spans="1:9">
      <c r="A86" s="1" t="s">
        <v>35</v>
      </c>
      <c r="B86" s="1" t="s">
        <v>36</v>
      </c>
      <c r="C86" s="1" t="s">
        <v>49</v>
      </c>
      <c r="D86" s="1" t="s">
        <v>50</v>
      </c>
      <c r="E86" s="8">
        <v>-1.2183083476100001</v>
      </c>
      <c r="F86" s="8">
        <v>11.5808555594</v>
      </c>
      <c r="G86" s="1" t="str">
        <f t="shared" si="0"/>
        <v>Burkina FasoBF51</v>
      </c>
      <c r="H86" s="8">
        <f>Table1[[#This Row],[Coord_X]]</f>
        <v>-1.2183083476100001</v>
      </c>
      <c r="I86" s="8">
        <f>Table1[[#This Row],[Coord_Y]]</f>
        <v>11.5808555594</v>
      </c>
    </row>
    <row r="87" spans="1:9">
      <c r="A87" s="1" t="s">
        <v>35</v>
      </c>
      <c r="B87" s="1" t="s">
        <v>36</v>
      </c>
      <c r="C87" s="1" t="s">
        <v>51</v>
      </c>
      <c r="D87" s="1" t="s">
        <v>52</v>
      </c>
      <c r="E87" s="8">
        <v>0.91932283512099999</v>
      </c>
      <c r="F87" s="8">
        <v>12.2273953468</v>
      </c>
      <c r="G87" s="1" t="str">
        <f t="shared" si="0"/>
        <v>Burkina FasoBF52</v>
      </c>
      <c r="H87" s="8">
        <f>Table1[[#This Row],[Coord_X]]</f>
        <v>0.91932283512099999</v>
      </c>
      <c r="I87" s="8">
        <f>Table1[[#This Row],[Coord_Y]]</f>
        <v>12.2273953468</v>
      </c>
    </row>
    <row r="88" spans="1:9">
      <c r="A88" s="1" t="s">
        <v>35</v>
      </c>
      <c r="B88" s="1" t="s">
        <v>36</v>
      </c>
      <c r="C88" s="1" t="s">
        <v>53</v>
      </c>
      <c r="D88" s="1" t="s">
        <v>54</v>
      </c>
      <c r="E88" s="8">
        <v>-4.33212036838</v>
      </c>
      <c r="F88" s="8">
        <v>11.367824086000001</v>
      </c>
      <c r="G88" s="1" t="str">
        <f t="shared" si="0"/>
        <v>Burkina FasoBF53</v>
      </c>
      <c r="H88" s="8">
        <f>Table1[[#This Row],[Coord_X]]</f>
        <v>-4.33212036838</v>
      </c>
      <c r="I88" s="8">
        <f>Table1[[#This Row],[Coord_Y]]</f>
        <v>11.367824086000001</v>
      </c>
    </row>
    <row r="89" spans="1:9">
      <c r="A89" s="1" t="s">
        <v>35</v>
      </c>
      <c r="B89" s="1" t="s">
        <v>36</v>
      </c>
      <c r="C89" s="1" t="s">
        <v>55</v>
      </c>
      <c r="D89" s="1" t="s">
        <v>56</v>
      </c>
      <c r="E89" s="8">
        <v>-2.2831101286100002</v>
      </c>
      <c r="F89" s="8">
        <v>13.4589611069</v>
      </c>
      <c r="G89" s="1" t="str">
        <f t="shared" si="0"/>
        <v>Burkina FasoBF54</v>
      </c>
      <c r="H89" s="8">
        <f>Table1[[#This Row],[Coord_X]]</f>
        <v>-2.2831101286100002</v>
      </c>
      <c r="I89" s="8">
        <f>Table1[[#This Row],[Coord_Y]]</f>
        <v>13.4589611069</v>
      </c>
    </row>
    <row r="90" spans="1:9">
      <c r="A90" s="1" t="s">
        <v>35</v>
      </c>
      <c r="B90" s="1" t="s">
        <v>36</v>
      </c>
      <c r="C90" s="1" t="s">
        <v>57</v>
      </c>
      <c r="D90" s="1" t="s">
        <v>58</v>
      </c>
      <c r="E90" s="8">
        <v>-1.1429588717600001</v>
      </c>
      <c r="F90" s="8">
        <v>12.4496967103</v>
      </c>
      <c r="G90" s="1" t="str">
        <f t="shared" si="0"/>
        <v>Burkina FasoBF55</v>
      </c>
      <c r="H90" s="8">
        <f>Table1[[#This Row],[Coord_X]]</f>
        <v>-1.1429588717600001</v>
      </c>
      <c r="I90" s="8">
        <f>Table1[[#This Row],[Coord_Y]]</f>
        <v>12.4496967103</v>
      </c>
    </row>
    <row r="91" spans="1:9">
      <c r="A91" s="1" t="s">
        <v>35</v>
      </c>
      <c r="B91" s="1" t="s">
        <v>36</v>
      </c>
      <c r="C91" s="1" t="s">
        <v>59</v>
      </c>
      <c r="D91" s="1" t="s">
        <v>60</v>
      </c>
      <c r="E91" s="8">
        <v>-0.44057198916399998</v>
      </c>
      <c r="F91" s="8">
        <v>14.1465644502</v>
      </c>
      <c r="G91" s="1" t="str">
        <f t="shared" si="0"/>
        <v>Burkina FasoBF56</v>
      </c>
      <c r="H91" s="8">
        <f>Table1[[#This Row],[Coord_X]]</f>
        <v>-0.44057198916399998</v>
      </c>
      <c r="I91" s="8">
        <f>Table1[[#This Row],[Coord_Y]]</f>
        <v>14.1465644502</v>
      </c>
    </row>
    <row r="92" spans="1:9">
      <c r="A92" s="1" t="s">
        <v>35</v>
      </c>
      <c r="B92" s="1" t="s">
        <v>36</v>
      </c>
      <c r="C92" s="1" t="s">
        <v>61</v>
      </c>
      <c r="D92" s="1" t="s">
        <v>62</v>
      </c>
      <c r="E92" s="8">
        <v>-3.2328009571899998</v>
      </c>
      <c r="F92" s="8">
        <v>10.478039105000001</v>
      </c>
      <c r="G92" s="1" t="str">
        <f t="shared" si="0"/>
        <v>Burkina FasoBF57</v>
      </c>
      <c r="H92" s="8">
        <f>Table1[[#This Row],[Coord_X]]</f>
        <v>-3.2328009571899998</v>
      </c>
      <c r="I92" s="8">
        <f>Table1[[#This Row],[Coord_Y]]</f>
        <v>10.478039105000001</v>
      </c>
    </row>
    <row r="93" spans="1:9">
      <c r="A93" s="11" t="s">
        <v>720</v>
      </c>
      <c r="B93" s="11" t="s">
        <v>721</v>
      </c>
      <c r="C93" s="11" t="s">
        <v>722</v>
      </c>
      <c r="D93" s="11" t="s">
        <v>723</v>
      </c>
      <c r="G93" s="1" t="str">
        <f t="shared" si="0"/>
        <v>BurundiBDI001</v>
      </c>
    </row>
    <row r="94" spans="1:9">
      <c r="A94" s="1" t="s">
        <v>720</v>
      </c>
      <c r="B94" s="1" t="s">
        <v>721</v>
      </c>
      <c r="C94" s="1" t="s">
        <v>724</v>
      </c>
      <c r="D94" s="1" t="s">
        <v>725</v>
      </c>
      <c r="G94" s="1" t="str">
        <f t="shared" si="0"/>
        <v>BurundiBDI017</v>
      </c>
    </row>
    <row r="95" spans="1:9">
      <c r="A95" s="11" t="s">
        <v>720</v>
      </c>
      <c r="B95" s="11" t="s">
        <v>721</v>
      </c>
      <c r="C95" s="11" t="s">
        <v>726</v>
      </c>
      <c r="D95" s="11" t="s">
        <v>727</v>
      </c>
      <c r="G95" s="1" t="str">
        <f t="shared" si="0"/>
        <v>BurundiBDI002</v>
      </c>
    </row>
    <row r="96" spans="1:9">
      <c r="A96" s="1" t="s">
        <v>720</v>
      </c>
      <c r="B96" s="1" t="s">
        <v>721</v>
      </c>
      <c r="C96" s="1" t="s">
        <v>728</v>
      </c>
      <c r="D96" s="1" t="s">
        <v>729</v>
      </c>
      <c r="G96" s="1" t="str">
        <f t="shared" si="0"/>
        <v>BurundiBDI003</v>
      </c>
    </row>
    <row r="97" spans="1:9">
      <c r="A97" s="11" t="s">
        <v>720</v>
      </c>
      <c r="B97" s="11" t="s">
        <v>721</v>
      </c>
      <c r="C97" s="11" t="s">
        <v>730</v>
      </c>
      <c r="D97" s="11" t="s">
        <v>731</v>
      </c>
      <c r="G97" s="1" t="str">
        <f t="shared" si="0"/>
        <v>BurundiBDI004</v>
      </c>
    </row>
    <row r="98" spans="1:9">
      <c r="A98" s="1" t="s">
        <v>720</v>
      </c>
      <c r="B98" s="1" t="s">
        <v>721</v>
      </c>
      <c r="C98" s="1" t="s">
        <v>732</v>
      </c>
      <c r="D98" s="1" t="s">
        <v>733</v>
      </c>
      <c r="G98" s="1" t="str">
        <f t="shared" si="0"/>
        <v>BurundiBDI005</v>
      </c>
    </row>
    <row r="99" spans="1:9">
      <c r="A99" s="11" t="s">
        <v>720</v>
      </c>
      <c r="B99" s="11" t="s">
        <v>721</v>
      </c>
      <c r="C99" s="11" t="s">
        <v>734</v>
      </c>
      <c r="D99" s="11" t="s">
        <v>735</v>
      </c>
      <c r="G99" s="1" t="str">
        <f t="shared" si="0"/>
        <v>BurundiBDI006</v>
      </c>
    </row>
    <row r="100" spans="1:9">
      <c r="A100" s="1" t="s">
        <v>720</v>
      </c>
      <c r="B100" s="1" t="s">
        <v>721</v>
      </c>
      <c r="C100" s="1" t="s">
        <v>736</v>
      </c>
      <c r="D100" s="1" t="s">
        <v>737</v>
      </c>
      <c r="G100" s="1" t="str">
        <f t="shared" si="0"/>
        <v>BurundiBDI007</v>
      </c>
    </row>
    <row r="101" spans="1:9">
      <c r="A101" s="11" t="s">
        <v>720</v>
      </c>
      <c r="B101" s="11" t="s">
        <v>721</v>
      </c>
      <c r="C101" s="11" t="s">
        <v>738</v>
      </c>
      <c r="D101" s="11" t="s">
        <v>739</v>
      </c>
      <c r="G101" s="1" t="str">
        <f t="shared" si="0"/>
        <v>BurundiBDI008</v>
      </c>
    </row>
    <row r="102" spans="1:9">
      <c r="A102" s="1" t="s">
        <v>720</v>
      </c>
      <c r="B102" s="1" t="s">
        <v>721</v>
      </c>
      <c r="C102" s="1" t="s">
        <v>740</v>
      </c>
      <c r="D102" s="1" t="s">
        <v>741</v>
      </c>
      <c r="G102" s="1" t="str">
        <f t="shared" si="0"/>
        <v>BurundiBDI009</v>
      </c>
    </row>
    <row r="103" spans="1:9">
      <c r="A103" s="11" t="s">
        <v>720</v>
      </c>
      <c r="B103" s="11" t="s">
        <v>721</v>
      </c>
      <c r="C103" s="11" t="s">
        <v>742</v>
      </c>
      <c r="D103" s="11" t="s">
        <v>743</v>
      </c>
      <c r="G103" s="1" t="str">
        <f t="shared" si="0"/>
        <v>BurundiBDI010</v>
      </c>
    </row>
    <row r="104" spans="1:9">
      <c r="A104" s="1" t="s">
        <v>720</v>
      </c>
      <c r="B104" s="1" t="s">
        <v>721</v>
      </c>
      <c r="C104" s="1" t="s">
        <v>744</v>
      </c>
      <c r="D104" s="1" t="s">
        <v>745</v>
      </c>
      <c r="G104" s="1" t="str">
        <f t="shared" si="0"/>
        <v>BurundiBDI011</v>
      </c>
    </row>
    <row r="105" spans="1:9">
      <c r="A105" s="11" t="s">
        <v>720</v>
      </c>
      <c r="B105" s="11" t="s">
        <v>721</v>
      </c>
      <c r="C105" s="11" t="s">
        <v>746</v>
      </c>
      <c r="D105" s="11" t="s">
        <v>747</v>
      </c>
      <c r="G105" s="1" t="str">
        <f t="shared" si="0"/>
        <v>BurundiBDI012</v>
      </c>
    </row>
    <row r="106" spans="1:9">
      <c r="A106" s="1" t="s">
        <v>720</v>
      </c>
      <c r="B106" s="1" t="s">
        <v>721</v>
      </c>
      <c r="C106" s="1" t="s">
        <v>748</v>
      </c>
      <c r="D106" s="1" t="s">
        <v>749</v>
      </c>
      <c r="G106" s="1" t="str">
        <f t="shared" si="0"/>
        <v>BurundiBDI013</v>
      </c>
    </row>
    <row r="107" spans="1:9">
      <c r="A107" s="11" t="s">
        <v>720</v>
      </c>
      <c r="B107" s="11" t="s">
        <v>721</v>
      </c>
      <c r="C107" s="11" t="s">
        <v>750</v>
      </c>
      <c r="D107" s="11" t="s">
        <v>751</v>
      </c>
      <c r="G107" s="1" t="str">
        <f t="shared" si="0"/>
        <v>BurundiBDI014</v>
      </c>
    </row>
    <row r="108" spans="1:9">
      <c r="A108" s="1" t="s">
        <v>720</v>
      </c>
      <c r="B108" s="1" t="s">
        <v>721</v>
      </c>
      <c r="C108" s="1" t="s">
        <v>752</v>
      </c>
      <c r="D108" s="1" t="s">
        <v>753</v>
      </c>
      <c r="G108" s="1" t="str">
        <f t="shared" si="0"/>
        <v>BurundiBDI018</v>
      </c>
    </row>
    <row r="109" spans="1:9">
      <c r="A109" s="11" t="s">
        <v>720</v>
      </c>
      <c r="B109" s="11" t="s">
        <v>721</v>
      </c>
      <c r="C109" s="11" t="s">
        <v>754</v>
      </c>
      <c r="D109" s="11" t="s">
        <v>755</v>
      </c>
      <c r="G109" s="1" t="str">
        <f t="shared" si="0"/>
        <v>BurundiBDI015</v>
      </c>
    </row>
    <row r="110" spans="1:9">
      <c r="A110" s="1" t="s">
        <v>720</v>
      </c>
      <c r="B110" s="1" t="s">
        <v>721</v>
      </c>
      <c r="C110" s="1" t="s">
        <v>756</v>
      </c>
      <c r="D110" s="1" t="s">
        <v>757</v>
      </c>
      <c r="G110" s="1" t="str">
        <f t="shared" si="0"/>
        <v>BurundiBDI016</v>
      </c>
    </row>
    <row r="111" spans="1:9">
      <c r="A111" s="1" t="s">
        <v>210</v>
      </c>
      <c r="B111" s="1" t="s">
        <v>211</v>
      </c>
      <c r="C111" s="1" t="s">
        <v>212</v>
      </c>
      <c r="D111" s="1" t="s">
        <v>213</v>
      </c>
      <c r="E111" s="8">
        <v>-4.5178260794099998</v>
      </c>
      <c r="F111" s="8">
        <v>5.9354414749600002</v>
      </c>
      <c r="G111" s="1" t="str">
        <f t="shared" si="0"/>
        <v>C├┤te d'IvoireCI03</v>
      </c>
      <c r="H111" s="8">
        <f>Table1[[#This Row],[Coord_X]]</f>
        <v>-4.5178260794099998</v>
      </c>
      <c r="I111" s="8">
        <f>Table1[[#This Row],[Coord_Y]]</f>
        <v>5.9354414749600002</v>
      </c>
    </row>
    <row r="112" spans="1:9">
      <c r="A112" s="1" t="s">
        <v>210</v>
      </c>
      <c r="B112" s="1" t="s">
        <v>211</v>
      </c>
      <c r="C112" s="1" t="s">
        <v>214</v>
      </c>
      <c r="D112" s="1" t="s">
        <v>215</v>
      </c>
      <c r="E112" s="8">
        <v>-7.6282307286100002</v>
      </c>
      <c r="F112" s="8">
        <v>8.3916386651800003</v>
      </c>
      <c r="G112" s="1" t="str">
        <f t="shared" si="0"/>
        <v>C├┤te d'IvoireCI04</v>
      </c>
      <c r="H112" s="8">
        <f>Table1[[#This Row],[Coord_X]]</f>
        <v>-7.6282307286100002</v>
      </c>
      <c r="I112" s="8">
        <f>Table1[[#This Row],[Coord_Y]]</f>
        <v>8.3916386651800003</v>
      </c>
    </row>
    <row r="113" spans="1:9">
      <c r="A113" s="1" t="s">
        <v>210</v>
      </c>
      <c r="B113" s="1" t="s">
        <v>211</v>
      </c>
      <c r="C113" s="1" t="s">
        <v>216</v>
      </c>
      <c r="D113" s="1" t="s">
        <v>217</v>
      </c>
      <c r="E113" s="8">
        <v>-6.4702637186</v>
      </c>
      <c r="F113" s="8">
        <v>9.8620894635000003</v>
      </c>
      <c r="G113" s="1" t="str">
        <f t="shared" si="0"/>
        <v>C├┤te d'IvoireCI05</v>
      </c>
      <c r="H113" s="8">
        <f>Table1[[#This Row],[Coord_X]]</f>
        <v>-6.4702637186</v>
      </c>
      <c r="I113" s="8">
        <f>Table1[[#This Row],[Coord_Y]]</f>
        <v>9.8620894635000003</v>
      </c>
    </row>
    <row r="114" spans="1:9">
      <c r="A114" s="1" t="s">
        <v>210</v>
      </c>
      <c r="B114" s="1" t="s">
        <v>211</v>
      </c>
      <c r="C114" s="1" t="s">
        <v>218</v>
      </c>
      <c r="D114" s="1" t="s">
        <v>219</v>
      </c>
      <c r="E114" s="8">
        <v>-5.0343600928800001</v>
      </c>
      <c r="F114" s="8">
        <v>6.9172216735000003</v>
      </c>
      <c r="G114" s="1" t="str">
        <f t="shared" si="0"/>
        <v>C├┤te d'IvoireCI06</v>
      </c>
      <c r="H114" s="8">
        <f>Table1[[#This Row],[Coord_X]]</f>
        <v>-5.0343600928800001</v>
      </c>
      <c r="I114" s="8">
        <f>Table1[[#This Row],[Coord_Y]]</f>
        <v>6.9172216735000003</v>
      </c>
    </row>
    <row r="115" spans="1:9">
      <c r="A115" s="1" t="s">
        <v>210</v>
      </c>
      <c r="B115" s="1" t="s">
        <v>211</v>
      </c>
      <c r="C115" s="1" t="s">
        <v>220</v>
      </c>
      <c r="D115" s="1" t="s">
        <v>221</v>
      </c>
      <c r="E115" s="8">
        <v>-6.0406561384600002</v>
      </c>
      <c r="F115" s="8">
        <v>8.3654536476099999</v>
      </c>
      <c r="G115" s="1" t="str">
        <f t="shared" si="0"/>
        <v>C├┤te d'IvoireCI07</v>
      </c>
      <c r="H115" s="8">
        <f>Table1[[#This Row],[Coord_X]]</f>
        <v>-6.0406561384600002</v>
      </c>
      <c r="I115" s="8">
        <f>Table1[[#This Row],[Coord_Y]]</f>
        <v>8.3654536476099999</v>
      </c>
    </row>
    <row r="116" spans="1:9">
      <c r="A116" s="1" t="s">
        <v>210</v>
      </c>
      <c r="B116" s="1" t="s">
        <v>211</v>
      </c>
      <c r="C116" s="1" t="s">
        <v>222</v>
      </c>
      <c r="D116" s="1" t="s">
        <v>223</v>
      </c>
      <c r="E116" s="8">
        <v>-3.4483668446100002</v>
      </c>
      <c r="F116" s="8">
        <v>9.1654347385400001</v>
      </c>
      <c r="G116" s="1" t="str">
        <f t="shared" si="0"/>
        <v>C├┤te d'IvoireCI08</v>
      </c>
      <c r="H116" s="8">
        <f>Table1[[#This Row],[Coord_X]]</f>
        <v>-3.4483668446100002</v>
      </c>
      <c r="I116" s="8">
        <f>Table1[[#This Row],[Coord_Y]]</f>
        <v>9.1654347385400001</v>
      </c>
    </row>
    <row r="117" spans="1:9">
      <c r="A117" s="1" t="s">
        <v>210</v>
      </c>
      <c r="B117" s="1" t="s">
        <v>211</v>
      </c>
      <c r="C117" s="1" t="s">
        <v>224</v>
      </c>
      <c r="D117" s="1" t="s">
        <v>225</v>
      </c>
      <c r="E117" s="8">
        <v>-7.6856038184099997</v>
      </c>
      <c r="F117" s="8">
        <v>6.3343652276500002</v>
      </c>
      <c r="G117" s="1" t="str">
        <f t="shared" si="0"/>
        <v>C├┤te d'IvoireCI09</v>
      </c>
      <c r="H117" s="8">
        <f>Table1[[#This Row],[Coord_X]]</f>
        <v>-7.6856038184099997</v>
      </c>
      <c r="I117" s="8">
        <f>Table1[[#This Row],[Coord_Y]]</f>
        <v>6.3343652276500002</v>
      </c>
    </row>
    <row r="118" spans="1:9">
      <c r="A118" s="1" t="s">
        <v>210</v>
      </c>
      <c r="B118" s="1" t="s">
        <v>211</v>
      </c>
      <c r="C118" s="1" t="s">
        <v>226</v>
      </c>
      <c r="D118" s="1" t="s">
        <v>227</v>
      </c>
      <c r="E118" s="8">
        <v>-4.0751209990600001</v>
      </c>
      <c r="F118" s="8">
        <v>5.4139061534200001</v>
      </c>
      <c r="G118" s="1" t="str">
        <f t="shared" si="0"/>
        <v>C├┤te d'IvoireCI01</v>
      </c>
      <c r="H118" s="8">
        <f>Table1[[#This Row],[Coord_X]]</f>
        <v>-4.0751209990600001</v>
      </c>
      <c r="I118" s="8">
        <f>Table1[[#This Row],[Coord_Y]]</f>
        <v>5.4139061534200001</v>
      </c>
    </row>
    <row r="119" spans="1:9">
      <c r="A119" s="1" t="s">
        <v>210</v>
      </c>
      <c r="B119" s="1" t="s">
        <v>211</v>
      </c>
      <c r="C119" s="1" t="s">
        <v>228</v>
      </c>
      <c r="D119" s="1" t="s">
        <v>229</v>
      </c>
      <c r="E119" s="8">
        <v>-5.2687726973700002</v>
      </c>
      <c r="F119" s="8">
        <v>6.8557945244400003</v>
      </c>
      <c r="G119" s="1" t="str">
        <f t="shared" si="0"/>
        <v>C├┤te d'IvoireCI02</v>
      </c>
      <c r="H119" s="8">
        <f>Table1[[#This Row],[Coord_X]]</f>
        <v>-5.2687726973700002</v>
      </c>
      <c r="I119" s="8">
        <f>Table1[[#This Row],[Coord_Y]]</f>
        <v>6.8557945244400003</v>
      </c>
    </row>
    <row r="120" spans="1:9">
      <c r="A120" s="1" t="s">
        <v>210</v>
      </c>
      <c r="B120" s="1" t="s">
        <v>211</v>
      </c>
      <c r="C120" s="1" t="s">
        <v>230</v>
      </c>
      <c r="D120" s="1" t="s">
        <v>231</v>
      </c>
      <c r="E120" s="8">
        <v>-7.4050801335900003</v>
      </c>
      <c r="F120" s="8">
        <v>10.1099683399</v>
      </c>
      <c r="G120" s="1" t="str">
        <f t="shared" si="0"/>
        <v>C├┤te d'IvoireCI10</v>
      </c>
      <c r="H120" s="8">
        <f>Table1[[#This Row],[Coord_X]]</f>
        <v>-7.4050801335900003</v>
      </c>
      <c r="I120" s="8">
        <f>Table1[[#This Row],[Coord_Y]]</f>
        <v>10.1099683399</v>
      </c>
    </row>
    <row r="121" spans="1:9">
      <c r="A121" s="1" t="s">
        <v>210</v>
      </c>
      <c r="B121" s="1" t="s">
        <v>211</v>
      </c>
      <c r="C121" s="1" t="s">
        <v>232</v>
      </c>
      <c r="D121" s="1" t="s">
        <v>233</v>
      </c>
      <c r="E121" s="8">
        <v>-5.2163931273199999</v>
      </c>
      <c r="F121" s="8">
        <v>7.7029193434599996</v>
      </c>
      <c r="G121" s="1" t="str">
        <f t="shared" si="0"/>
        <v>C├┤te d'IvoireCI11</v>
      </c>
      <c r="H121" s="8">
        <f>Table1[[#This Row],[Coord_X]]</f>
        <v>-5.2163931273199999</v>
      </c>
      <c r="I121" s="8">
        <f>Table1[[#This Row],[Coord_Y]]</f>
        <v>7.7029193434599996</v>
      </c>
    </row>
    <row r="122" spans="1:9">
      <c r="A122" s="1" t="s">
        <v>210</v>
      </c>
      <c r="B122" s="1" t="s">
        <v>211</v>
      </c>
      <c r="C122" s="1" t="s">
        <v>234</v>
      </c>
      <c r="D122" s="1" t="s">
        <v>235</v>
      </c>
      <c r="E122" s="8">
        <v>-5.9717929174400002</v>
      </c>
      <c r="F122" s="8">
        <v>5.2670611812599999</v>
      </c>
      <c r="G122" s="1" t="str">
        <f t="shared" si="0"/>
        <v>C├┤te d'IvoireCI12</v>
      </c>
      <c r="H122" s="8">
        <f>Table1[[#This Row],[Coord_X]]</f>
        <v>-5.9717929174400002</v>
      </c>
      <c r="I122" s="8">
        <f>Table1[[#This Row],[Coord_Y]]</f>
        <v>5.2670611812599999</v>
      </c>
    </row>
    <row r="123" spans="1:9">
      <c r="A123" s="1" t="s">
        <v>210</v>
      </c>
      <c r="B123" s="1" t="s">
        <v>211</v>
      </c>
      <c r="C123" s="1" t="s">
        <v>236</v>
      </c>
      <c r="D123" s="1" t="s">
        <v>237</v>
      </c>
      <c r="E123" s="8">
        <v>-5.8777442202900003</v>
      </c>
      <c r="F123" s="8">
        <v>6.2158024333800004</v>
      </c>
      <c r="G123" s="1" t="str">
        <f t="shared" si="0"/>
        <v>C├┤te d'IvoireCI13</v>
      </c>
      <c r="H123" s="8">
        <f>Table1[[#This Row],[Coord_X]]</f>
        <v>-5.8777442202900003</v>
      </c>
      <c r="I123" s="8">
        <f>Table1[[#This Row],[Coord_Y]]</f>
        <v>6.2158024333800004</v>
      </c>
    </row>
    <row r="124" spans="1:9">
      <c r="A124" s="1" t="s">
        <v>210</v>
      </c>
      <c r="B124" s="1" t="s">
        <v>211</v>
      </c>
      <c r="C124" s="1" t="s">
        <v>238</v>
      </c>
      <c r="D124" s="1" t="s">
        <v>239</v>
      </c>
      <c r="E124" s="8">
        <v>-3.2127558612299998</v>
      </c>
      <c r="F124" s="8">
        <v>7.9907132386199997</v>
      </c>
      <c r="G124" s="1" t="str">
        <f t="shared" si="0"/>
        <v>C├┤te d'IvoireCI14</v>
      </c>
      <c r="H124" s="8">
        <f>Table1[[#This Row],[Coord_X]]</f>
        <v>-3.2127558612299998</v>
      </c>
      <c r="I124" s="8">
        <f>Table1[[#This Row],[Coord_Y]]</f>
        <v>7.9907132386199997</v>
      </c>
    </row>
    <row r="125" spans="1:9">
      <c r="A125" s="1" t="s">
        <v>210</v>
      </c>
      <c r="B125" s="1" t="s">
        <v>211</v>
      </c>
      <c r="C125" s="1" t="s">
        <v>240</v>
      </c>
      <c r="D125" s="1" t="s">
        <v>241</v>
      </c>
      <c r="E125" s="8">
        <v>-4.77652740076</v>
      </c>
      <c r="F125" s="8">
        <v>5.3601958830200003</v>
      </c>
      <c r="G125" s="1" t="str">
        <f t="shared" si="0"/>
        <v>C├┤te d'IvoireCI15</v>
      </c>
      <c r="H125" s="8">
        <f>Table1[[#This Row],[Coord_X]]</f>
        <v>-4.77652740076</v>
      </c>
      <c r="I125" s="8">
        <f>Table1[[#This Row],[Coord_Y]]</f>
        <v>5.3601958830200003</v>
      </c>
    </row>
    <row r="126" spans="1:9">
      <c r="A126" s="1" t="s">
        <v>210</v>
      </c>
      <c r="B126" s="1" t="s">
        <v>211</v>
      </c>
      <c r="C126" s="1" t="s">
        <v>242</v>
      </c>
      <c r="D126" s="1" t="s">
        <v>243</v>
      </c>
      <c r="E126" s="8">
        <v>-7.31606796213</v>
      </c>
      <c r="F126" s="8">
        <v>7.01805742123</v>
      </c>
      <c r="G126" s="1" t="str">
        <f t="shared" si="0"/>
        <v>C├┤te d'IvoireCI16</v>
      </c>
      <c r="H126" s="8">
        <f>Table1[[#This Row],[Coord_X]]</f>
        <v>-7.31606796213</v>
      </c>
      <c r="I126" s="8">
        <f>Table1[[#This Row],[Coord_Y]]</f>
        <v>7.01805742123</v>
      </c>
    </row>
    <row r="127" spans="1:9">
      <c r="A127" s="1" t="s">
        <v>210</v>
      </c>
      <c r="B127" s="1" t="s">
        <v>211</v>
      </c>
      <c r="C127" s="1" t="s">
        <v>244</v>
      </c>
      <c r="D127" s="1" t="s">
        <v>245</v>
      </c>
      <c r="E127" s="8">
        <v>-4.8384363071700003</v>
      </c>
      <c r="F127" s="8">
        <v>8.5204531572000004</v>
      </c>
      <c r="G127" s="1" t="str">
        <f t="shared" si="0"/>
        <v>C├┤te d'IvoireCI17</v>
      </c>
      <c r="H127" s="8">
        <f>Table1[[#This Row],[Coord_X]]</f>
        <v>-4.8384363071700003</v>
      </c>
      <c r="I127" s="8">
        <f>Table1[[#This Row],[Coord_Y]]</f>
        <v>8.5204531572000004</v>
      </c>
    </row>
    <row r="128" spans="1:9">
      <c r="A128" s="1" t="s">
        <v>210</v>
      </c>
      <c r="B128" s="1" t="s">
        <v>211</v>
      </c>
      <c r="C128" s="1" t="s">
        <v>246</v>
      </c>
      <c r="D128" s="1" t="s">
        <v>247</v>
      </c>
      <c r="E128" s="8">
        <v>-6.6035168521600003</v>
      </c>
      <c r="F128" s="8">
        <v>7.0360189424900001</v>
      </c>
      <c r="G128" s="1" t="str">
        <f t="shared" si="0"/>
        <v>C├┤te d'IvoireCI18</v>
      </c>
      <c r="H128" s="8">
        <f>Table1[[#This Row],[Coord_X]]</f>
        <v>-6.6035168521600003</v>
      </c>
      <c r="I128" s="8">
        <f>Table1[[#This Row],[Coord_Y]]</f>
        <v>7.0360189424900001</v>
      </c>
    </row>
    <row r="129" spans="1:9">
      <c r="A129" s="1" t="s">
        <v>210</v>
      </c>
      <c r="B129" s="1" t="s">
        <v>211</v>
      </c>
      <c r="C129" s="1" t="s">
        <v>248</v>
      </c>
      <c r="D129" s="1" t="s">
        <v>249</v>
      </c>
      <c r="E129" s="8">
        <v>-4.06003199394</v>
      </c>
      <c r="F129" s="8">
        <v>7.4641927680800002</v>
      </c>
      <c r="G129" s="1" t="str">
        <f t="shared" si="0"/>
        <v>C├┤te d'IvoireCI19</v>
      </c>
      <c r="H129" s="8">
        <f>Table1[[#This Row],[Coord_X]]</f>
        <v>-4.06003199394</v>
      </c>
      <c r="I129" s="8">
        <f>Table1[[#This Row],[Coord_Y]]</f>
        <v>7.4641927680800002</v>
      </c>
    </row>
    <row r="130" spans="1:9">
      <c r="A130" s="1" t="s">
        <v>210</v>
      </c>
      <c r="B130" s="1" t="s">
        <v>211</v>
      </c>
      <c r="C130" s="1" t="s">
        <v>250</v>
      </c>
      <c r="D130" s="1" t="s">
        <v>251</v>
      </c>
      <c r="E130" s="8">
        <v>-3.42576039338</v>
      </c>
      <c r="F130" s="8">
        <v>6.7153111139400004</v>
      </c>
      <c r="G130" s="1" t="str">
        <f t="shared" si="0"/>
        <v>C├┤te d'IvoireCI20</v>
      </c>
      <c r="H130" s="8">
        <f>Table1[[#This Row],[Coord_X]]</f>
        <v>-3.42576039338</v>
      </c>
      <c r="I130" s="8">
        <f>Table1[[#This Row],[Coord_Y]]</f>
        <v>6.7153111139400004</v>
      </c>
    </row>
    <row r="131" spans="1:9">
      <c r="A131" s="1" t="s">
        <v>210</v>
      </c>
      <c r="B131" s="1" t="s">
        <v>211</v>
      </c>
      <c r="C131" s="1" t="s">
        <v>252</v>
      </c>
      <c r="D131" s="1" t="s">
        <v>253</v>
      </c>
      <c r="E131" s="8">
        <v>-7.3795050949699998</v>
      </c>
      <c r="F131" s="8">
        <v>9.4242681488500004</v>
      </c>
      <c r="G131" s="1" t="str">
        <f t="shared" si="0"/>
        <v>C├┤te d'IvoireCI21</v>
      </c>
      <c r="H131" s="8">
        <f>Table1[[#This Row],[Coord_X]]</f>
        <v>-7.3795050949699998</v>
      </c>
      <c r="I131" s="8">
        <f>Table1[[#This Row],[Coord_Y]]</f>
        <v>9.4242681488500004</v>
      </c>
    </row>
    <row r="132" spans="1:9">
      <c r="A132" s="1" t="s">
        <v>210</v>
      </c>
      <c r="B132" s="1" t="s">
        <v>211</v>
      </c>
      <c r="C132" s="1" t="s">
        <v>254</v>
      </c>
      <c r="D132" s="1" t="s">
        <v>255</v>
      </c>
      <c r="E132" s="8">
        <v>-5.40426652821</v>
      </c>
      <c r="F132" s="8">
        <v>5.7572047671700002</v>
      </c>
      <c r="G132" s="1" t="str">
        <f t="shared" ref="G132:G195" si="1">_xlfn.CONCAT(A132,D132)</f>
        <v>C├┤te d'IvoireCI22</v>
      </c>
      <c r="H132" s="8">
        <f>Table1[[#This Row],[Coord_X]]</f>
        <v>-5.40426652821</v>
      </c>
      <c r="I132" s="8">
        <f>Table1[[#This Row],[Coord_Y]]</f>
        <v>5.7572047671700002</v>
      </c>
    </row>
    <row r="133" spans="1:9">
      <c r="A133" s="1" t="s">
        <v>210</v>
      </c>
      <c r="B133" s="1" t="s">
        <v>211</v>
      </c>
      <c r="C133" s="1" t="s">
        <v>256</v>
      </c>
      <c r="D133" s="1" t="s">
        <v>257</v>
      </c>
      <c r="E133" s="8">
        <v>-5.8928238268499999</v>
      </c>
      <c r="F133" s="8">
        <v>7.0851449796699999</v>
      </c>
      <c r="G133" s="1" t="str">
        <f t="shared" si="1"/>
        <v>C├┤te d'IvoireCI23</v>
      </c>
      <c r="H133" s="8">
        <f>Table1[[#This Row],[Coord_X]]</f>
        <v>-5.8928238268499999</v>
      </c>
      <c r="I133" s="8">
        <f>Table1[[#This Row],[Coord_Y]]</f>
        <v>7.0851449796699999</v>
      </c>
    </row>
    <row r="134" spans="1:9">
      <c r="A134" s="1" t="s">
        <v>210</v>
      </c>
      <c r="B134" s="1" t="s">
        <v>211</v>
      </c>
      <c r="C134" s="1" t="s">
        <v>258</v>
      </c>
      <c r="D134" s="1" t="s">
        <v>259</v>
      </c>
      <c r="E134" s="8">
        <v>-3.74327198719</v>
      </c>
      <c r="F134" s="8">
        <v>5.9891744946500003</v>
      </c>
      <c r="G134" s="1" t="str">
        <f t="shared" si="1"/>
        <v>C├┤te d'IvoireCI24</v>
      </c>
      <c r="H134" s="8">
        <f>Table1[[#This Row],[Coord_X]]</f>
        <v>-3.74327198719</v>
      </c>
      <c r="I134" s="8">
        <f>Table1[[#This Row],[Coord_Y]]</f>
        <v>5.9891744946500003</v>
      </c>
    </row>
    <row r="135" spans="1:9">
      <c r="A135" s="1" t="s">
        <v>210</v>
      </c>
      <c r="B135" s="1" t="s">
        <v>211</v>
      </c>
      <c r="C135" s="1" t="s">
        <v>260</v>
      </c>
      <c r="D135" s="1" t="s">
        <v>261</v>
      </c>
      <c r="E135" s="8">
        <v>-4.2391727472899996</v>
      </c>
      <c r="F135" s="8">
        <v>6.6030186440699996</v>
      </c>
      <c r="G135" s="1" t="str">
        <f t="shared" si="1"/>
        <v>C├┤te d'IvoireCI25</v>
      </c>
      <c r="H135" s="8">
        <f>Table1[[#This Row],[Coord_X]]</f>
        <v>-4.2391727472899996</v>
      </c>
      <c r="I135" s="8">
        <f>Table1[[#This Row],[Coord_Y]]</f>
        <v>6.6030186440699996</v>
      </c>
    </row>
    <row r="136" spans="1:9">
      <c r="A136" s="1" t="s">
        <v>210</v>
      </c>
      <c r="B136" s="1" t="s">
        <v>211</v>
      </c>
      <c r="C136" s="1" t="s">
        <v>262</v>
      </c>
      <c r="D136" s="1" t="s">
        <v>263</v>
      </c>
      <c r="E136" s="8">
        <v>-4.5607535096799996</v>
      </c>
      <c r="F136" s="8">
        <v>6.9737869240699997</v>
      </c>
      <c r="G136" s="1" t="str">
        <f t="shared" si="1"/>
        <v>C├┤te d'IvoireCI27</v>
      </c>
      <c r="H136" s="8">
        <f>Table1[[#This Row],[Coord_X]]</f>
        <v>-4.5607535096799996</v>
      </c>
      <c r="I136" s="8">
        <f>Table1[[#This Row],[Coord_Y]]</f>
        <v>6.9737869240699997</v>
      </c>
    </row>
    <row r="137" spans="1:9">
      <c r="A137" s="1" t="s">
        <v>210</v>
      </c>
      <c r="B137" s="1" t="s">
        <v>211</v>
      </c>
      <c r="C137" s="1" t="s">
        <v>264</v>
      </c>
      <c r="D137" s="1" t="s">
        <v>265</v>
      </c>
      <c r="E137" s="8">
        <v>-6.6691911851399999</v>
      </c>
      <c r="F137" s="8">
        <v>5.8531206323299996</v>
      </c>
      <c r="G137" s="1" t="str">
        <f t="shared" si="1"/>
        <v>C├┤te d'IvoireCI26</v>
      </c>
      <c r="H137" s="8">
        <f>Table1[[#This Row],[Coord_X]]</f>
        <v>-6.6691911851399999</v>
      </c>
      <c r="I137" s="8">
        <f>Table1[[#This Row],[Coord_Y]]</f>
        <v>5.8531206323299996</v>
      </c>
    </row>
    <row r="138" spans="1:9">
      <c r="A138" s="1" t="s">
        <v>210</v>
      </c>
      <c r="B138" s="1" t="s">
        <v>211</v>
      </c>
      <c r="C138" s="1" t="s">
        <v>266</v>
      </c>
      <c r="D138" s="1" t="s">
        <v>267</v>
      </c>
      <c r="E138" s="8">
        <v>-5.8331027093500003</v>
      </c>
      <c r="F138" s="8">
        <v>9.4195011470099992</v>
      </c>
      <c r="G138" s="1" t="str">
        <f t="shared" si="1"/>
        <v>C├┤te d'IvoireCI28</v>
      </c>
      <c r="H138" s="8">
        <f>Table1[[#This Row],[Coord_X]]</f>
        <v>-5.8331027093500003</v>
      </c>
      <c r="I138" s="8">
        <f>Table1[[#This Row],[Coord_Y]]</f>
        <v>9.4195011470099992</v>
      </c>
    </row>
    <row r="139" spans="1:9">
      <c r="A139" s="1" t="s">
        <v>210</v>
      </c>
      <c r="B139" s="1" t="s">
        <v>211</v>
      </c>
      <c r="C139" s="1" t="s">
        <v>268</v>
      </c>
      <c r="D139" s="1" t="s">
        <v>269</v>
      </c>
      <c r="E139" s="8">
        <v>-7.0435774962700002</v>
      </c>
      <c r="F139" s="8">
        <v>5.0144544264000004</v>
      </c>
      <c r="G139" s="1" t="str">
        <f t="shared" si="1"/>
        <v>C├┤te d'IvoireCI29</v>
      </c>
      <c r="H139" s="8">
        <f>Table1[[#This Row],[Coord_X]]</f>
        <v>-7.0435774962700002</v>
      </c>
      <c r="I139" s="8">
        <f>Table1[[#This Row],[Coord_Y]]</f>
        <v>5.0144544264000004</v>
      </c>
    </row>
    <row r="140" spans="1:9">
      <c r="A140" s="1" t="s">
        <v>210</v>
      </c>
      <c r="B140" s="1" t="s">
        <v>211</v>
      </c>
      <c r="C140" s="1" t="s">
        <v>270</v>
      </c>
      <c r="D140" s="1" t="s">
        <v>271</v>
      </c>
      <c r="E140" s="8">
        <v>-3.1797025468100002</v>
      </c>
      <c r="F140" s="8">
        <v>5.4853183738200002</v>
      </c>
      <c r="G140" s="1" t="str">
        <f t="shared" si="1"/>
        <v>C├┤te d'IvoireCI30</v>
      </c>
      <c r="H140" s="8">
        <f>Table1[[#This Row],[Coord_X]]</f>
        <v>-3.1797025468100002</v>
      </c>
      <c r="I140" s="8">
        <f>Table1[[#This Row],[Coord_Y]]</f>
        <v>5.4853183738200002</v>
      </c>
    </row>
    <row r="141" spans="1:9">
      <c r="A141" s="1" t="s">
        <v>210</v>
      </c>
      <c r="B141" s="1" t="s">
        <v>211</v>
      </c>
      <c r="C141" s="1" t="s">
        <v>272</v>
      </c>
      <c r="D141" s="1" t="s">
        <v>273</v>
      </c>
      <c r="E141" s="8">
        <v>-4.8202979983900001</v>
      </c>
      <c r="F141" s="8">
        <v>9.5047069471600008</v>
      </c>
      <c r="G141" s="1" t="str">
        <f t="shared" si="1"/>
        <v>C├┤te d'IvoireCI31</v>
      </c>
      <c r="H141" s="8">
        <f>Table1[[#This Row],[Coord_X]]</f>
        <v>-4.8202979983900001</v>
      </c>
      <c r="I141" s="8">
        <f>Table1[[#This Row],[Coord_Y]]</f>
        <v>9.5047069471600008</v>
      </c>
    </row>
    <row r="142" spans="1:9">
      <c r="A142" s="1" t="s">
        <v>210</v>
      </c>
      <c r="B142" s="1" t="s">
        <v>211</v>
      </c>
      <c r="C142" s="1" t="s">
        <v>274</v>
      </c>
      <c r="D142" s="1" t="s">
        <v>275</v>
      </c>
      <c r="E142" s="8">
        <v>-7.8202397981500003</v>
      </c>
      <c r="F142" s="8">
        <v>7.4706687559700002</v>
      </c>
      <c r="G142" s="1" t="str">
        <f t="shared" si="1"/>
        <v>C├┤te d'IvoireCI32</v>
      </c>
      <c r="H142" s="8">
        <f>Table1[[#This Row],[Coord_X]]</f>
        <v>-7.8202397981500003</v>
      </c>
      <c r="I142" s="8">
        <f>Table1[[#This Row],[Coord_Y]]</f>
        <v>7.4706687559700002</v>
      </c>
    </row>
    <row r="143" spans="1:9">
      <c r="A143" s="1" t="s">
        <v>210</v>
      </c>
      <c r="B143" s="1" t="s">
        <v>211</v>
      </c>
      <c r="C143" s="1" t="s">
        <v>276</v>
      </c>
      <c r="D143" s="1" t="s">
        <v>277</v>
      </c>
      <c r="E143" s="8">
        <v>-6.7575509283599997</v>
      </c>
      <c r="F143" s="8">
        <v>8.3805254475800002</v>
      </c>
      <c r="G143" s="1" t="str">
        <f t="shared" si="1"/>
        <v>C├┤te d'IvoireCI33</v>
      </c>
      <c r="H143" s="8">
        <f>Table1[[#This Row],[Coord_X]]</f>
        <v>-6.7575509283599997</v>
      </c>
      <c r="I143" s="8">
        <f>Table1[[#This Row],[Coord_Y]]</f>
        <v>8.3805254475800002</v>
      </c>
    </row>
    <row r="144" spans="1:9">
      <c r="A144" s="1" t="s">
        <v>63</v>
      </c>
      <c r="B144" s="1" t="s">
        <v>64</v>
      </c>
      <c r="C144" s="1" t="s">
        <v>65</v>
      </c>
      <c r="D144" s="1" t="s">
        <v>66</v>
      </c>
      <c r="E144" s="8">
        <v>-22.8143877937</v>
      </c>
      <c r="F144" s="8">
        <v>16.097374005700001</v>
      </c>
      <c r="G144" s="1" t="str">
        <f t="shared" si="1"/>
        <v>Cabo VerdeCV01</v>
      </c>
      <c r="H144" s="8">
        <f>Table1[[#This Row],[Coord_X]]</f>
        <v>-22.8143877937</v>
      </c>
      <c r="I144" s="8">
        <f>Table1[[#This Row],[Coord_Y]]</f>
        <v>16.097374005700001</v>
      </c>
    </row>
    <row r="145" spans="1:9">
      <c r="A145" s="1" t="s">
        <v>63</v>
      </c>
      <c r="B145" s="1" t="s">
        <v>64</v>
      </c>
      <c r="C145" s="1" t="s">
        <v>67</v>
      </c>
      <c r="D145" s="1" t="s">
        <v>68</v>
      </c>
      <c r="E145" s="8">
        <v>-24.704092411200001</v>
      </c>
      <c r="F145" s="8">
        <v>14.8565710121</v>
      </c>
      <c r="G145" s="1" t="str">
        <f t="shared" si="1"/>
        <v>Cabo VerdeCV02</v>
      </c>
      <c r="H145" s="8">
        <f>Table1[[#This Row],[Coord_X]]</f>
        <v>-24.704092411200001</v>
      </c>
      <c r="I145" s="8">
        <f>Table1[[#This Row],[Coord_Y]]</f>
        <v>14.8565710121</v>
      </c>
    </row>
    <row r="146" spans="1:9">
      <c r="A146" s="1" t="s">
        <v>63</v>
      </c>
      <c r="B146" s="1" t="s">
        <v>64</v>
      </c>
      <c r="C146" s="1" t="s">
        <v>69</v>
      </c>
      <c r="D146" s="1" t="s">
        <v>70</v>
      </c>
      <c r="E146" s="8">
        <v>-23.1613898421</v>
      </c>
      <c r="F146" s="8">
        <v>15.217051877999999</v>
      </c>
      <c r="G146" s="1" t="str">
        <f t="shared" si="1"/>
        <v>Cabo VerdeCV03</v>
      </c>
      <c r="H146" s="8">
        <f>Table1[[#This Row],[Coord_X]]</f>
        <v>-23.1613898421</v>
      </c>
      <c r="I146" s="8">
        <f>Table1[[#This Row],[Coord_Y]]</f>
        <v>15.217051877999999</v>
      </c>
    </row>
    <row r="147" spans="1:9">
      <c r="A147" s="1" t="s">
        <v>63</v>
      </c>
      <c r="B147" s="1" t="s">
        <v>64</v>
      </c>
      <c r="C147" s="1" t="s">
        <v>71</v>
      </c>
      <c r="D147" s="1" t="s">
        <v>72</v>
      </c>
      <c r="E147" s="8">
        <v>-24.338925332999999</v>
      </c>
      <c r="F147" s="8">
        <v>15.000380229699999</v>
      </c>
      <c r="G147" s="1" t="str">
        <f t="shared" si="1"/>
        <v>Cabo VerdeCV04</v>
      </c>
      <c r="H147" s="8">
        <f>Table1[[#This Row],[Coord_X]]</f>
        <v>-24.338925332999999</v>
      </c>
      <c r="I147" s="8">
        <f>Table1[[#This Row],[Coord_Y]]</f>
        <v>15.000380229699999</v>
      </c>
    </row>
    <row r="148" spans="1:9">
      <c r="A148" s="1" t="s">
        <v>63</v>
      </c>
      <c r="B148" s="1" t="s">
        <v>64</v>
      </c>
      <c r="C148" s="1" t="s">
        <v>73</v>
      </c>
      <c r="D148" s="1" t="s">
        <v>74</v>
      </c>
      <c r="E148" s="8">
        <v>-25.012549307499999</v>
      </c>
      <c r="F148" s="8">
        <v>17.111523287299999</v>
      </c>
      <c r="G148" s="1" t="str">
        <f t="shared" si="1"/>
        <v>Cabo VerdeCV05</v>
      </c>
      <c r="H148" s="8">
        <f>Table1[[#This Row],[Coord_X]]</f>
        <v>-25.012549307499999</v>
      </c>
      <c r="I148" s="8">
        <f>Table1[[#This Row],[Coord_Y]]</f>
        <v>17.111523287299999</v>
      </c>
    </row>
    <row r="149" spans="1:9">
      <c r="A149" s="1" t="s">
        <v>63</v>
      </c>
      <c r="B149" s="1" t="s">
        <v>64</v>
      </c>
      <c r="C149" s="1" t="s">
        <v>75</v>
      </c>
      <c r="D149" s="1" t="s">
        <v>76</v>
      </c>
      <c r="E149" s="8">
        <v>-25.198580828800001</v>
      </c>
      <c r="F149" s="8">
        <v>17.025854404499999</v>
      </c>
      <c r="G149" s="1" t="str">
        <f t="shared" si="1"/>
        <v>Cabo VerdeCV06</v>
      </c>
      <c r="H149" s="8">
        <f>Table1[[#This Row],[Coord_X]]</f>
        <v>-25.198580828800001</v>
      </c>
      <c r="I149" s="8">
        <f>Table1[[#This Row],[Coord_Y]]</f>
        <v>17.025854404499999</v>
      </c>
    </row>
    <row r="150" spans="1:9">
      <c r="A150" s="1" t="s">
        <v>63</v>
      </c>
      <c r="B150" s="1" t="s">
        <v>64</v>
      </c>
      <c r="C150" s="1" t="s">
        <v>77</v>
      </c>
      <c r="D150" s="1" t="s">
        <v>78</v>
      </c>
      <c r="E150" s="8">
        <v>-23.5209228702</v>
      </c>
      <c r="F150" s="8">
        <v>14.950095117</v>
      </c>
      <c r="G150" s="1" t="str">
        <f t="shared" si="1"/>
        <v>Cabo VerdeCV07</v>
      </c>
      <c r="H150" s="8">
        <f>Table1[[#This Row],[Coord_X]]</f>
        <v>-23.5209228702</v>
      </c>
      <c r="I150" s="8">
        <f>Table1[[#This Row],[Coord_Y]]</f>
        <v>14.950095117</v>
      </c>
    </row>
    <row r="151" spans="1:9">
      <c r="A151" s="1" t="s">
        <v>63</v>
      </c>
      <c r="B151" s="1" t="s">
        <v>64</v>
      </c>
      <c r="C151" s="1" t="s">
        <v>79</v>
      </c>
      <c r="D151" s="1" t="s">
        <v>80</v>
      </c>
      <c r="E151" s="8">
        <v>-24.202744252799999</v>
      </c>
      <c r="F151" s="8">
        <v>16.600200760900002</v>
      </c>
      <c r="G151" s="1" t="str">
        <f t="shared" si="1"/>
        <v>Cabo VerdeCV08</v>
      </c>
      <c r="H151" s="8">
        <f>Table1[[#This Row],[Coord_X]]</f>
        <v>-24.202744252799999</v>
      </c>
      <c r="I151" s="8">
        <f>Table1[[#This Row],[Coord_Y]]</f>
        <v>16.600200760900002</v>
      </c>
    </row>
    <row r="152" spans="1:9">
      <c r="A152" s="1" t="s">
        <v>63</v>
      </c>
      <c r="B152" s="1" t="s">
        <v>64</v>
      </c>
      <c r="C152" s="1" t="s">
        <v>81</v>
      </c>
      <c r="D152" s="1" t="s">
        <v>82</v>
      </c>
      <c r="E152" s="8">
        <v>-25.126220378399999</v>
      </c>
      <c r="F152" s="8">
        <v>17.1401105202</v>
      </c>
      <c r="G152" s="1" t="str">
        <f t="shared" si="1"/>
        <v>Cabo VerdeCV09</v>
      </c>
      <c r="H152" s="8">
        <f>Table1[[#This Row],[Coord_X]]</f>
        <v>-25.126220378399999</v>
      </c>
      <c r="I152" s="8">
        <f>Table1[[#This Row],[Coord_Y]]</f>
        <v>17.1401105202</v>
      </c>
    </row>
    <row r="153" spans="1:9">
      <c r="A153" s="1" t="s">
        <v>63</v>
      </c>
      <c r="B153" s="1" t="s">
        <v>64</v>
      </c>
      <c r="C153" s="1" t="s">
        <v>83</v>
      </c>
      <c r="D153" s="1" t="s">
        <v>84</v>
      </c>
      <c r="E153" s="8">
        <v>-23.637227553700001</v>
      </c>
      <c r="F153" s="8">
        <v>14.973926351199999</v>
      </c>
      <c r="G153" s="1" t="str">
        <f t="shared" si="1"/>
        <v>Cabo VerdeCV10</v>
      </c>
      <c r="H153" s="8">
        <f>Table1[[#This Row],[Coord_X]]</f>
        <v>-23.637227553700001</v>
      </c>
      <c r="I153" s="8">
        <f>Table1[[#This Row],[Coord_Y]]</f>
        <v>14.973926351199999</v>
      </c>
    </row>
    <row r="154" spans="1:9">
      <c r="A154" s="1" t="s">
        <v>63</v>
      </c>
      <c r="B154" s="1" t="s">
        <v>64</v>
      </c>
      <c r="C154" s="1" t="s">
        <v>85</v>
      </c>
      <c r="D154" s="1" t="s">
        <v>86</v>
      </c>
      <c r="E154" s="8">
        <v>-22.931532758399999</v>
      </c>
      <c r="F154" s="8">
        <v>16.736947046699999</v>
      </c>
      <c r="G154" s="1" t="str">
        <f t="shared" si="1"/>
        <v>Cabo VerdeCV11</v>
      </c>
      <c r="H154" s="8">
        <f>Table1[[#This Row],[Coord_X]]</f>
        <v>-22.931532758399999</v>
      </c>
      <c r="I154" s="8">
        <f>Table1[[#This Row],[Coord_Y]]</f>
        <v>16.736947046699999</v>
      </c>
    </row>
    <row r="155" spans="1:9">
      <c r="A155" s="1" t="s">
        <v>63</v>
      </c>
      <c r="B155" s="1" t="s">
        <v>64</v>
      </c>
      <c r="C155" s="1" t="s">
        <v>87</v>
      </c>
      <c r="D155" s="1" t="s">
        <v>88</v>
      </c>
      <c r="E155" s="8">
        <v>-23.708198307699998</v>
      </c>
      <c r="F155" s="8">
        <v>15.1054681238</v>
      </c>
      <c r="G155" s="1" t="str">
        <f t="shared" si="1"/>
        <v>Cabo VerdeCV12</v>
      </c>
      <c r="H155" s="8">
        <f>Table1[[#This Row],[Coord_X]]</f>
        <v>-23.708198307699998</v>
      </c>
      <c r="I155" s="8">
        <f>Table1[[#This Row],[Coord_Y]]</f>
        <v>15.1054681238</v>
      </c>
    </row>
    <row r="156" spans="1:9">
      <c r="A156" s="1" t="s">
        <v>63</v>
      </c>
      <c r="B156" s="1" t="s">
        <v>64</v>
      </c>
      <c r="C156" s="1" t="s">
        <v>89</v>
      </c>
      <c r="D156" s="1" t="s">
        <v>90</v>
      </c>
      <c r="E156" s="8">
        <v>-24.338506929400001</v>
      </c>
      <c r="F156" s="8">
        <v>14.8957063966</v>
      </c>
      <c r="G156" s="1" t="str">
        <f t="shared" si="1"/>
        <v>Cabo VerdeCV13</v>
      </c>
      <c r="H156" s="8">
        <f>Table1[[#This Row],[Coord_X]]</f>
        <v>-24.338506929400001</v>
      </c>
      <c r="I156" s="8">
        <f>Table1[[#This Row],[Coord_Y]]</f>
        <v>14.8957063966</v>
      </c>
    </row>
    <row r="157" spans="1:9">
      <c r="A157" s="1" t="s">
        <v>63</v>
      </c>
      <c r="B157" s="1" t="s">
        <v>64</v>
      </c>
      <c r="C157" s="1" t="s">
        <v>91</v>
      </c>
      <c r="D157" s="1" t="s">
        <v>92</v>
      </c>
      <c r="E157" s="8">
        <v>-23.552168139999999</v>
      </c>
      <c r="F157" s="8">
        <v>15.111216711799999</v>
      </c>
      <c r="G157" s="1" t="str">
        <f t="shared" si="1"/>
        <v>Cabo VerdeCV14</v>
      </c>
      <c r="H157" s="8">
        <f>Table1[[#This Row],[Coord_X]]</f>
        <v>-23.552168139999999</v>
      </c>
      <c r="I157" s="8">
        <f>Table1[[#This Row],[Coord_Y]]</f>
        <v>15.111216711799999</v>
      </c>
    </row>
    <row r="158" spans="1:9">
      <c r="A158" s="1" t="s">
        <v>63</v>
      </c>
      <c r="B158" s="1" t="s">
        <v>64</v>
      </c>
      <c r="C158" s="1" t="s">
        <v>93</v>
      </c>
      <c r="D158" s="1" t="s">
        <v>94</v>
      </c>
      <c r="E158" s="8">
        <v>-23.523001641299999</v>
      </c>
      <c r="F158" s="8">
        <v>15.019037732399999</v>
      </c>
      <c r="G158" s="1" t="str">
        <f t="shared" si="1"/>
        <v>Cabo VerdeCV15</v>
      </c>
      <c r="H158" s="8">
        <f>Table1[[#This Row],[Coord_X]]</f>
        <v>-23.523001641299999</v>
      </c>
      <c r="I158" s="8">
        <f>Table1[[#This Row],[Coord_Y]]</f>
        <v>15.019037732399999</v>
      </c>
    </row>
    <row r="159" spans="1:9">
      <c r="A159" s="1" t="s">
        <v>63</v>
      </c>
      <c r="B159" s="1" t="s">
        <v>64</v>
      </c>
      <c r="C159" s="1" t="s">
        <v>95</v>
      </c>
      <c r="D159" s="1" t="s">
        <v>96</v>
      </c>
      <c r="E159" s="8">
        <v>-24.431793001300001</v>
      </c>
      <c r="F159" s="8">
        <v>14.923236447400001</v>
      </c>
      <c r="G159" s="1" t="str">
        <f t="shared" si="1"/>
        <v>Cabo VerdeCV16</v>
      </c>
      <c r="H159" s="8">
        <f>Table1[[#This Row],[Coord_X]]</f>
        <v>-24.431793001300001</v>
      </c>
      <c r="I159" s="8">
        <f>Table1[[#This Row],[Coord_Y]]</f>
        <v>14.923236447400001</v>
      </c>
    </row>
    <row r="160" spans="1:9">
      <c r="A160" s="1" t="s">
        <v>63</v>
      </c>
      <c r="B160" s="1" t="s">
        <v>64</v>
      </c>
      <c r="C160" s="1" t="s">
        <v>97</v>
      </c>
      <c r="D160" s="1" t="s">
        <v>98</v>
      </c>
      <c r="E160" s="8">
        <v>-23.5934804593</v>
      </c>
      <c r="F160" s="8">
        <v>15.0649111506</v>
      </c>
      <c r="G160" s="1" t="str">
        <f t="shared" si="1"/>
        <v>Cabo VerdeCV17</v>
      </c>
      <c r="H160" s="8">
        <f>Table1[[#This Row],[Coord_X]]</f>
        <v>-23.5934804593</v>
      </c>
      <c r="I160" s="8">
        <f>Table1[[#This Row],[Coord_Y]]</f>
        <v>15.0649111506</v>
      </c>
    </row>
    <row r="161" spans="1:9">
      <c r="A161" s="1" t="s">
        <v>63</v>
      </c>
      <c r="B161" s="1" t="s">
        <v>64</v>
      </c>
      <c r="C161" s="1" t="s">
        <v>99</v>
      </c>
      <c r="D161" s="1" t="s">
        <v>100</v>
      </c>
      <c r="E161" s="8">
        <v>-23.6391283717</v>
      </c>
      <c r="F161" s="8">
        <v>15.193271833700001</v>
      </c>
      <c r="G161" s="1" t="str">
        <f t="shared" si="1"/>
        <v>Cabo VerdeCV18</v>
      </c>
      <c r="H161" s="8">
        <f>Table1[[#This Row],[Coord_X]]</f>
        <v>-23.6391283717</v>
      </c>
      <c r="I161" s="8">
        <f>Table1[[#This Row],[Coord_Y]]</f>
        <v>15.193271833700001</v>
      </c>
    </row>
    <row r="162" spans="1:9">
      <c r="A162" s="1" t="s">
        <v>63</v>
      </c>
      <c r="B162" s="1" t="s">
        <v>64</v>
      </c>
      <c r="C162" s="1" t="s">
        <v>101</v>
      </c>
      <c r="D162" s="1" t="s">
        <v>102</v>
      </c>
      <c r="E162" s="8">
        <v>-23.629568266300002</v>
      </c>
      <c r="F162" s="8">
        <v>15.090727278099999</v>
      </c>
      <c r="G162" s="1" t="str">
        <f t="shared" si="1"/>
        <v>Cabo VerdeCV19</v>
      </c>
      <c r="H162" s="8">
        <f>Table1[[#This Row],[Coord_X]]</f>
        <v>-23.629568266300002</v>
      </c>
      <c r="I162" s="8">
        <f>Table1[[#This Row],[Coord_Y]]</f>
        <v>15.090727278099999</v>
      </c>
    </row>
    <row r="163" spans="1:9">
      <c r="A163" s="1" t="s">
        <v>63</v>
      </c>
      <c r="B163" s="1" t="s">
        <v>64</v>
      </c>
      <c r="C163" s="1" t="s">
        <v>103</v>
      </c>
      <c r="D163" s="1" t="s">
        <v>104</v>
      </c>
      <c r="E163" s="8">
        <v>-24.9280660708</v>
      </c>
      <c r="F163" s="8">
        <v>16.8283174265</v>
      </c>
      <c r="G163" s="1" t="str">
        <f t="shared" si="1"/>
        <v>Cabo VerdeCV20</v>
      </c>
      <c r="H163" s="8">
        <f>Table1[[#This Row],[Coord_X]]</f>
        <v>-24.9280660708</v>
      </c>
      <c r="I163" s="8">
        <f>Table1[[#This Row],[Coord_Y]]</f>
        <v>16.8283174265</v>
      </c>
    </row>
    <row r="164" spans="1:9">
      <c r="A164" s="1" t="s">
        <v>63</v>
      </c>
      <c r="B164" s="1" t="s">
        <v>64</v>
      </c>
      <c r="C164" s="1" t="s">
        <v>105</v>
      </c>
      <c r="D164" s="1" t="s">
        <v>106</v>
      </c>
      <c r="E164" s="8">
        <v>-23.717724913800001</v>
      </c>
      <c r="F164" s="8">
        <v>15.2645049613</v>
      </c>
      <c r="G164" s="1" t="str">
        <f t="shared" si="1"/>
        <v>Cabo VerdeCV21</v>
      </c>
      <c r="H164" s="8">
        <f>Table1[[#This Row],[Coord_X]]</f>
        <v>-23.717724913800001</v>
      </c>
      <c r="I164" s="8">
        <f>Table1[[#This Row],[Coord_Y]]</f>
        <v>15.2645049613</v>
      </c>
    </row>
    <row r="165" spans="1:9">
      <c r="A165" s="1" t="s">
        <v>63</v>
      </c>
      <c r="B165" s="1" t="s">
        <v>64</v>
      </c>
      <c r="C165" s="1" t="s">
        <v>107</v>
      </c>
      <c r="D165" s="1" t="s">
        <v>108</v>
      </c>
      <c r="E165" s="8">
        <v>-24.358619902800001</v>
      </c>
      <c r="F165" s="8">
        <v>16.595215011600001</v>
      </c>
      <c r="G165" s="1" t="str">
        <f t="shared" si="1"/>
        <v>Cabo VerdeCV22</v>
      </c>
      <c r="H165" s="8">
        <f>Table1[[#This Row],[Coord_X]]</f>
        <v>-24.358619902800001</v>
      </c>
      <c r="I165" s="8">
        <f>Table1[[#This Row],[Coord_Y]]</f>
        <v>16.595215011600001</v>
      </c>
    </row>
    <row r="166" spans="1:9">
      <c r="A166" s="1" t="s">
        <v>109</v>
      </c>
      <c r="B166" s="1" t="s">
        <v>110</v>
      </c>
      <c r="C166" s="1" t="s">
        <v>111</v>
      </c>
      <c r="D166" s="1" t="s">
        <v>112</v>
      </c>
      <c r="E166" s="8">
        <v>13.125925673399999</v>
      </c>
      <c r="F166" s="8">
        <v>6.8421517933200002</v>
      </c>
      <c r="G166" s="1" t="str">
        <f t="shared" si="1"/>
        <v>CameroonCM01</v>
      </c>
      <c r="H166" s="8">
        <f>Table1[[#This Row],[Coord_X]]</f>
        <v>13.125925673399999</v>
      </c>
      <c r="I166" s="8">
        <f>Table1[[#This Row],[Coord_Y]]</f>
        <v>6.8421517933200002</v>
      </c>
    </row>
    <row r="167" spans="1:9">
      <c r="A167" s="1" t="s">
        <v>109</v>
      </c>
      <c r="B167" s="1" t="s">
        <v>110</v>
      </c>
      <c r="C167" s="1" t="s">
        <v>41</v>
      </c>
      <c r="D167" s="1" t="s">
        <v>113</v>
      </c>
      <c r="E167" s="8">
        <v>11.827012998400001</v>
      </c>
      <c r="F167" s="8">
        <v>4.6676804085799999</v>
      </c>
      <c r="G167" s="1" t="str">
        <f t="shared" si="1"/>
        <v>CameroonCM02</v>
      </c>
      <c r="H167" s="8">
        <f>Table1[[#This Row],[Coord_X]]</f>
        <v>11.827012998400001</v>
      </c>
      <c r="I167" s="8">
        <f>Table1[[#This Row],[Coord_Y]]</f>
        <v>4.6676804085799999</v>
      </c>
    </row>
    <row r="168" spans="1:9">
      <c r="A168" s="1" t="s">
        <v>109</v>
      </c>
      <c r="B168" s="1" t="s">
        <v>110</v>
      </c>
      <c r="C168" s="1" t="s">
        <v>51</v>
      </c>
      <c r="D168" s="1" t="s">
        <v>114</v>
      </c>
      <c r="E168" s="8">
        <v>14.2128226802</v>
      </c>
      <c r="F168" s="8">
        <v>3.8011833621300002</v>
      </c>
      <c r="G168" s="1" t="str">
        <f t="shared" si="1"/>
        <v>CameroonCM03</v>
      </c>
      <c r="H168" s="8">
        <f>Table1[[#This Row],[Coord_X]]</f>
        <v>14.2128226802</v>
      </c>
      <c r="I168" s="8">
        <f>Table1[[#This Row],[Coord_Y]]</f>
        <v>3.8011833621300002</v>
      </c>
    </row>
    <row r="169" spans="1:9">
      <c r="A169" s="1" t="s">
        <v>109</v>
      </c>
      <c r="B169" s="1" t="s">
        <v>110</v>
      </c>
      <c r="C169" s="1" t="s">
        <v>115</v>
      </c>
      <c r="D169" s="1" t="s">
        <v>116</v>
      </c>
      <c r="E169" s="8">
        <v>14.517712468499999</v>
      </c>
      <c r="F169" s="8">
        <v>11.071936727900001</v>
      </c>
      <c r="G169" s="1" t="str">
        <f t="shared" si="1"/>
        <v>CameroonCM04</v>
      </c>
      <c r="H169" s="8">
        <f>Table1[[#This Row],[Coord_X]]</f>
        <v>14.517712468499999</v>
      </c>
      <c r="I169" s="8">
        <f>Table1[[#This Row],[Coord_Y]]</f>
        <v>11.071936727900001</v>
      </c>
    </row>
    <row r="170" spans="1:9">
      <c r="A170" s="1" t="s">
        <v>109</v>
      </c>
      <c r="B170" s="1" t="s">
        <v>110</v>
      </c>
      <c r="C170" s="1" t="s">
        <v>25</v>
      </c>
      <c r="D170" s="1" t="s">
        <v>117</v>
      </c>
      <c r="E170" s="8">
        <v>10.1167259311</v>
      </c>
      <c r="F170" s="8">
        <v>4.2650274818599998</v>
      </c>
      <c r="G170" s="1" t="str">
        <f t="shared" si="1"/>
        <v>CameroonCM05</v>
      </c>
      <c r="H170" s="8">
        <f>Table1[[#This Row],[Coord_X]]</f>
        <v>10.1167259311</v>
      </c>
      <c r="I170" s="8">
        <f>Table1[[#This Row],[Coord_Y]]</f>
        <v>4.2650274818599998</v>
      </c>
    </row>
    <row r="171" spans="1:9">
      <c r="A171" s="1" t="s">
        <v>109</v>
      </c>
      <c r="B171" s="1" t="s">
        <v>110</v>
      </c>
      <c r="C171" s="1" t="s">
        <v>55</v>
      </c>
      <c r="D171" s="1" t="s">
        <v>118</v>
      </c>
      <c r="E171" s="8">
        <v>13.9443878878</v>
      </c>
      <c r="F171" s="8">
        <v>8.4681855601800002</v>
      </c>
      <c r="G171" s="1" t="str">
        <f t="shared" si="1"/>
        <v>CameroonCM06</v>
      </c>
      <c r="H171" s="8">
        <f>Table1[[#This Row],[Coord_X]]</f>
        <v>13.9443878878</v>
      </c>
      <c r="I171" s="8">
        <f>Table1[[#This Row],[Coord_Y]]</f>
        <v>8.4681855601800002</v>
      </c>
    </row>
    <row r="172" spans="1:9">
      <c r="A172" s="1" t="s">
        <v>109</v>
      </c>
      <c r="B172" s="1" t="s">
        <v>110</v>
      </c>
      <c r="C172" s="1" t="s">
        <v>119</v>
      </c>
      <c r="D172" s="1" t="s">
        <v>120</v>
      </c>
      <c r="E172" s="8">
        <v>10.362687982400001</v>
      </c>
      <c r="F172" s="8">
        <v>6.3698067840299997</v>
      </c>
      <c r="G172" s="1" t="str">
        <f t="shared" si="1"/>
        <v>CameroonCM07</v>
      </c>
      <c r="H172" s="8">
        <f>Table1[[#This Row],[Coord_X]]</f>
        <v>10.362687982400001</v>
      </c>
      <c r="I172" s="8">
        <f>Table1[[#This Row],[Coord_Y]]</f>
        <v>6.3698067840299997</v>
      </c>
    </row>
    <row r="173" spans="1:9">
      <c r="A173" s="1" t="s">
        <v>109</v>
      </c>
      <c r="B173" s="1" t="s">
        <v>110</v>
      </c>
      <c r="C173" s="1" t="s">
        <v>121</v>
      </c>
      <c r="D173" s="1" t="s">
        <v>122</v>
      </c>
      <c r="E173" s="8">
        <v>10.6558253163</v>
      </c>
      <c r="F173" s="8">
        <v>5.5089382138799996</v>
      </c>
      <c r="G173" s="1" t="str">
        <f t="shared" si="1"/>
        <v>CameroonCM08</v>
      </c>
      <c r="H173" s="8">
        <f>Table1[[#This Row],[Coord_X]]</f>
        <v>10.6558253163</v>
      </c>
      <c r="I173" s="8">
        <f>Table1[[#This Row],[Coord_Y]]</f>
        <v>5.5089382138799996</v>
      </c>
    </row>
    <row r="174" spans="1:9">
      <c r="A174" s="1" t="s">
        <v>109</v>
      </c>
      <c r="B174" s="1" t="s">
        <v>110</v>
      </c>
      <c r="C174" s="1" t="s">
        <v>123</v>
      </c>
      <c r="D174" s="1" t="s">
        <v>124</v>
      </c>
      <c r="E174" s="8">
        <v>11.5696143211</v>
      </c>
      <c r="F174" s="8">
        <v>2.75975412842</v>
      </c>
      <c r="G174" s="1" t="str">
        <f t="shared" si="1"/>
        <v>CameroonCM09</v>
      </c>
      <c r="H174" s="8">
        <f>Table1[[#This Row],[Coord_X]]</f>
        <v>11.5696143211</v>
      </c>
      <c r="I174" s="8">
        <f>Table1[[#This Row],[Coord_Y]]</f>
        <v>2.75975412842</v>
      </c>
    </row>
    <row r="175" spans="1:9">
      <c r="A175" s="1" t="s">
        <v>109</v>
      </c>
      <c r="B175" s="1" t="s">
        <v>110</v>
      </c>
      <c r="C175" s="1" t="s">
        <v>61</v>
      </c>
      <c r="D175" s="1" t="s">
        <v>125</v>
      </c>
      <c r="E175" s="8">
        <v>9.2891242277299995</v>
      </c>
      <c r="F175" s="8">
        <v>5.1948337661400004</v>
      </c>
      <c r="G175" s="1" t="str">
        <f t="shared" si="1"/>
        <v>CameroonCM10</v>
      </c>
      <c r="H175" s="8">
        <f>Table1[[#This Row],[Coord_X]]</f>
        <v>9.2891242277299995</v>
      </c>
      <c r="I175" s="8">
        <f>Table1[[#This Row],[Coord_Y]]</f>
        <v>5.1948337661400004</v>
      </c>
    </row>
    <row r="176" spans="1:9">
      <c r="A176" s="1" t="s">
        <v>126</v>
      </c>
      <c r="B176" s="1" t="s">
        <v>127</v>
      </c>
      <c r="C176" s="1" t="s">
        <v>128</v>
      </c>
      <c r="D176" s="1" t="s">
        <v>129</v>
      </c>
      <c r="E176" s="8">
        <v>20.574127578999999</v>
      </c>
      <c r="F176" s="8">
        <v>8.4215608200199998</v>
      </c>
      <c r="G176" s="1" t="str">
        <f t="shared" si="1"/>
        <v>Central African RepublicCF51</v>
      </c>
      <c r="H176" s="8">
        <f>Table1[[#This Row],[Coord_X]]</f>
        <v>20.574127578999999</v>
      </c>
      <c r="I176" s="8">
        <f>Table1[[#This Row],[Coord_Y]]</f>
        <v>8.4215608200199998</v>
      </c>
    </row>
    <row r="177" spans="1:9">
      <c r="A177" s="1" t="s">
        <v>126</v>
      </c>
      <c r="B177" s="1" t="s">
        <v>127</v>
      </c>
      <c r="C177" s="1" t="s">
        <v>130</v>
      </c>
      <c r="D177" s="1" t="s">
        <v>131</v>
      </c>
      <c r="E177" s="8">
        <v>18.570518802799999</v>
      </c>
      <c r="F177" s="8">
        <v>4.3755464156199997</v>
      </c>
      <c r="G177" s="1" t="str">
        <f t="shared" si="1"/>
        <v>Central African RepublicCF71</v>
      </c>
      <c r="H177" s="8">
        <f>Table1[[#This Row],[Coord_X]]</f>
        <v>18.570518802799999</v>
      </c>
      <c r="I177" s="8">
        <f>Table1[[#This Row],[Coord_Y]]</f>
        <v>4.3755464156199997</v>
      </c>
    </row>
    <row r="178" spans="1:9">
      <c r="A178" s="1" t="s">
        <v>126</v>
      </c>
      <c r="B178" s="1" t="s">
        <v>127</v>
      </c>
      <c r="C178" s="1" t="s">
        <v>132</v>
      </c>
      <c r="D178" s="1" t="s">
        <v>133</v>
      </c>
      <c r="E178" s="8">
        <v>21.360413425200001</v>
      </c>
      <c r="F178" s="8">
        <v>4.8926844229800004</v>
      </c>
      <c r="G178" s="1" t="str">
        <f t="shared" si="1"/>
        <v>Central African RepublicCF61</v>
      </c>
      <c r="H178" s="8">
        <f>Table1[[#This Row],[Coord_X]]</f>
        <v>21.360413425200001</v>
      </c>
      <c r="I178" s="8">
        <f>Table1[[#This Row],[Coord_Y]]</f>
        <v>4.8926844229800004</v>
      </c>
    </row>
    <row r="179" spans="1:9">
      <c r="A179" s="1" t="s">
        <v>126</v>
      </c>
      <c r="B179" s="1" t="s">
        <v>127</v>
      </c>
      <c r="C179" s="1" t="s">
        <v>134</v>
      </c>
      <c r="D179" s="1" t="s">
        <v>135</v>
      </c>
      <c r="E179" s="8">
        <v>25.590006564999999</v>
      </c>
      <c r="F179" s="8">
        <v>6.3085050516500001</v>
      </c>
      <c r="G179" s="1" t="str">
        <f t="shared" si="1"/>
        <v>Central African RepublicCF63</v>
      </c>
      <c r="H179" s="8">
        <f>Table1[[#This Row],[Coord_X]]</f>
        <v>25.590006564999999</v>
      </c>
      <c r="I179" s="8">
        <f>Table1[[#This Row],[Coord_Y]]</f>
        <v>6.3085050516500001</v>
      </c>
    </row>
    <row r="180" spans="1:9">
      <c r="A180" s="1" t="s">
        <v>126</v>
      </c>
      <c r="B180" s="1" t="s">
        <v>127</v>
      </c>
      <c r="C180" s="1" t="s">
        <v>136</v>
      </c>
      <c r="D180" s="1" t="s">
        <v>137</v>
      </c>
      <c r="E180" s="8">
        <v>22.92245848</v>
      </c>
      <c r="F180" s="8">
        <v>7.4687639112599999</v>
      </c>
      <c r="G180" s="1" t="str">
        <f t="shared" si="1"/>
        <v>Central African RepublicCF52</v>
      </c>
      <c r="H180" s="8">
        <f>Table1[[#This Row],[Coord_X]]</f>
        <v>22.92245848</v>
      </c>
      <c r="I180" s="8">
        <f>Table1[[#This Row],[Coord_Y]]</f>
        <v>7.4687639112599999</v>
      </c>
    </row>
    <row r="181" spans="1:9">
      <c r="A181" s="1" t="s">
        <v>126</v>
      </c>
      <c r="B181" s="1" t="s">
        <v>127</v>
      </c>
      <c r="C181" s="1" t="s">
        <v>138</v>
      </c>
      <c r="D181" s="1" t="s">
        <v>139</v>
      </c>
      <c r="E181" s="8">
        <v>19.298054885599999</v>
      </c>
      <c r="F181" s="8">
        <v>5.7975892338600001</v>
      </c>
      <c r="G181" s="1" t="str">
        <f t="shared" si="1"/>
        <v>Central African RepublicCF41</v>
      </c>
      <c r="H181" s="8">
        <f>Table1[[#This Row],[Coord_X]]</f>
        <v>19.298054885599999</v>
      </c>
      <c r="I181" s="8">
        <f>Table1[[#This Row],[Coord_Y]]</f>
        <v>5.7975892338600001</v>
      </c>
    </row>
    <row r="182" spans="1:9">
      <c r="A182" s="1" t="s">
        <v>126</v>
      </c>
      <c r="B182" s="1" t="s">
        <v>127</v>
      </c>
      <c r="C182" s="1" t="s">
        <v>140</v>
      </c>
      <c r="D182" s="1" t="s">
        <v>141</v>
      </c>
      <c r="E182" s="8">
        <v>17.617985403599999</v>
      </c>
      <c r="F182" s="8">
        <v>4.1726598879200001</v>
      </c>
      <c r="G182" s="1" t="str">
        <f t="shared" si="1"/>
        <v>Central African RepublicCF12</v>
      </c>
      <c r="H182" s="8">
        <f>Table1[[#This Row],[Coord_X]]</f>
        <v>17.617985403599999</v>
      </c>
      <c r="I182" s="8">
        <f>Table1[[#This Row],[Coord_Y]]</f>
        <v>4.1726598879200001</v>
      </c>
    </row>
    <row r="183" spans="1:9">
      <c r="A183" s="1" t="s">
        <v>126</v>
      </c>
      <c r="B183" s="1" t="s">
        <v>127</v>
      </c>
      <c r="C183" s="1" t="s">
        <v>142</v>
      </c>
      <c r="D183" s="1" t="s">
        <v>143</v>
      </c>
      <c r="E183" s="8">
        <v>15.916548922800001</v>
      </c>
      <c r="F183" s="8">
        <v>4.5683364205099997</v>
      </c>
      <c r="G183" s="1" t="str">
        <f t="shared" si="1"/>
        <v>Central African RepublicCF21</v>
      </c>
      <c r="H183" s="8">
        <f>Table1[[#This Row],[Coord_X]]</f>
        <v>15.916548922800001</v>
      </c>
      <c r="I183" s="8">
        <f>Table1[[#This Row],[Coord_Y]]</f>
        <v>4.5683364205099997</v>
      </c>
    </row>
    <row r="184" spans="1:9">
      <c r="A184" s="1" t="s">
        <v>126</v>
      </c>
      <c r="B184" s="1" t="s">
        <v>127</v>
      </c>
      <c r="C184" s="1" t="s">
        <v>144</v>
      </c>
      <c r="D184" s="1" t="s">
        <v>145</v>
      </c>
      <c r="E184" s="8">
        <v>23.390710983400002</v>
      </c>
      <c r="F184" s="8">
        <v>5.5022206631700001</v>
      </c>
      <c r="G184" s="1" t="str">
        <f t="shared" si="1"/>
        <v>Central African RepublicCF62</v>
      </c>
      <c r="H184" s="8">
        <f>Table1[[#This Row],[Coord_X]]</f>
        <v>23.390710983400002</v>
      </c>
      <c r="I184" s="8">
        <f>Table1[[#This Row],[Coord_Y]]</f>
        <v>5.5022206631700001</v>
      </c>
    </row>
    <row r="185" spans="1:9">
      <c r="A185" s="1" t="s">
        <v>126</v>
      </c>
      <c r="B185" s="1" t="s">
        <v>127</v>
      </c>
      <c r="C185" s="1" t="s">
        <v>146</v>
      </c>
      <c r="D185" s="1" t="s">
        <v>147</v>
      </c>
      <c r="E185" s="8">
        <v>19.330655993000001</v>
      </c>
      <c r="F185" s="8">
        <v>7.1904858022299996</v>
      </c>
      <c r="G185" s="1" t="str">
        <f t="shared" si="1"/>
        <v>Central African RepublicCF42</v>
      </c>
      <c r="H185" s="8">
        <f>Table1[[#This Row],[Coord_X]]</f>
        <v>19.330655993000001</v>
      </c>
      <c r="I185" s="8">
        <f>Table1[[#This Row],[Coord_Y]]</f>
        <v>7.1904858022299996</v>
      </c>
    </row>
    <row r="186" spans="1:9">
      <c r="A186" s="1" t="s">
        <v>126</v>
      </c>
      <c r="B186" s="1" t="s">
        <v>127</v>
      </c>
      <c r="C186" s="1" t="s">
        <v>148</v>
      </c>
      <c r="D186" s="1" t="s">
        <v>149</v>
      </c>
      <c r="E186" s="8">
        <v>15.3797702537</v>
      </c>
      <c r="F186" s="8">
        <v>5.6984577447599998</v>
      </c>
      <c r="G186" s="1" t="str">
        <f t="shared" si="1"/>
        <v>Central African RepublicCF22</v>
      </c>
      <c r="H186" s="8">
        <f>Table1[[#This Row],[Coord_X]]</f>
        <v>15.3797702537</v>
      </c>
      <c r="I186" s="8">
        <f>Table1[[#This Row],[Coord_Y]]</f>
        <v>5.6984577447599998</v>
      </c>
    </row>
    <row r="187" spans="1:9">
      <c r="A187" s="1" t="s">
        <v>126</v>
      </c>
      <c r="B187" s="1" t="s">
        <v>127</v>
      </c>
      <c r="C187" s="1" t="s">
        <v>150</v>
      </c>
      <c r="D187" s="1" t="s">
        <v>151</v>
      </c>
      <c r="E187" s="8">
        <v>17.995764323</v>
      </c>
      <c r="F187" s="8">
        <v>5.1163161949399996</v>
      </c>
      <c r="G187" s="1" t="str">
        <f t="shared" si="1"/>
        <v>Central African RepublicCF11</v>
      </c>
      <c r="H187" s="8">
        <f>Table1[[#This Row],[Coord_X]]</f>
        <v>17.995764323</v>
      </c>
      <c r="I187" s="8">
        <f>Table1[[#This Row],[Coord_Y]]</f>
        <v>5.1163161949399996</v>
      </c>
    </row>
    <row r="188" spans="1:9">
      <c r="A188" s="1" t="s">
        <v>126</v>
      </c>
      <c r="B188" s="1" t="s">
        <v>127</v>
      </c>
      <c r="C188" s="1" t="s">
        <v>152</v>
      </c>
      <c r="D188" s="1" t="s">
        <v>153</v>
      </c>
      <c r="E188" s="8">
        <v>20.749173796800001</v>
      </c>
      <c r="F188" s="8">
        <v>6.1273010691099996</v>
      </c>
      <c r="G188" s="1" t="str">
        <f t="shared" si="1"/>
        <v>Central African RepublicCF43</v>
      </c>
      <c r="H188" s="8">
        <f>Table1[[#This Row],[Coord_X]]</f>
        <v>20.749173796800001</v>
      </c>
      <c r="I188" s="8">
        <f>Table1[[#This Row],[Coord_Y]]</f>
        <v>6.1273010691099996</v>
      </c>
    </row>
    <row r="189" spans="1:9">
      <c r="A189" s="1" t="s">
        <v>126</v>
      </c>
      <c r="B189" s="1" t="s">
        <v>127</v>
      </c>
      <c r="C189" s="1" t="s">
        <v>154</v>
      </c>
      <c r="D189" s="1" t="s">
        <v>155</v>
      </c>
      <c r="E189" s="8">
        <v>17.891223238199998</v>
      </c>
      <c r="F189" s="8">
        <v>6.9140162197199997</v>
      </c>
      <c r="G189" s="1" t="str">
        <f t="shared" si="1"/>
        <v>Central African RepublicCF32</v>
      </c>
      <c r="H189" s="8">
        <f>Table1[[#This Row],[Coord_X]]</f>
        <v>17.891223238199998</v>
      </c>
      <c r="I189" s="8">
        <f>Table1[[#This Row],[Coord_Y]]</f>
        <v>6.9140162197199997</v>
      </c>
    </row>
    <row r="190" spans="1:9">
      <c r="A190" s="1" t="s">
        <v>126</v>
      </c>
      <c r="B190" s="1" t="s">
        <v>127</v>
      </c>
      <c r="C190" s="1" t="s">
        <v>156</v>
      </c>
      <c r="D190" s="1" t="s">
        <v>157</v>
      </c>
      <c r="E190" s="8">
        <v>16.140384220600001</v>
      </c>
      <c r="F190" s="8">
        <v>6.7281622515799997</v>
      </c>
      <c r="G190" s="1" t="str">
        <f t="shared" si="1"/>
        <v>Central African RepublicCF31</v>
      </c>
      <c r="H190" s="8">
        <f>Table1[[#This Row],[Coord_X]]</f>
        <v>16.140384220600001</v>
      </c>
      <c r="I190" s="8">
        <f>Table1[[#This Row],[Coord_Y]]</f>
        <v>6.7281622515799997</v>
      </c>
    </row>
    <row r="191" spans="1:9">
      <c r="A191" s="1" t="s">
        <v>126</v>
      </c>
      <c r="B191" s="1" t="s">
        <v>127</v>
      </c>
      <c r="C191" s="1" t="s">
        <v>158</v>
      </c>
      <c r="D191" s="1" t="s">
        <v>159</v>
      </c>
      <c r="E191" s="8">
        <v>16.293399178000001</v>
      </c>
      <c r="F191" s="8">
        <v>3.4612648195100002</v>
      </c>
      <c r="G191" s="1" t="str">
        <f t="shared" si="1"/>
        <v>Central African RepublicCF23</v>
      </c>
      <c r="H191" s="8">
        <f>Table1[[#This Row],[Coord_X]]</f>
        <v>16.293399178000001</v>
      </c>
      <c r="I191" s="8">
        <f>Table1[[#This Row],[Coord_Y]]</f>
        <v>3.4612648195100002</v>
      </c>
    </row>
    <row r="192" spans="1:9">
      <c r="A192" s="1" t="s">
        <v>126</v>
      </c>
      <c r="B192" s="1" t="s">
        <v>127</v>
      </c>
      <c r="C192" s="1" t="s">
        <v>160</v>
      </c>
      <c r="D192" s="1" t="s">
        <v>161</v>
      </c>
      <c r="E192" s="8">
        <v>22.513138271399999</v>
      </c>
      <c r="F192" s="8">
        <v>9.8230642242500004</v>
      </c>
      <c r="G192" s="1" t="str">
        <f t="shared" si="1"/>
        <v>Central African RepublicCF53</v>
      </c>
      <c r="H192" s="8">
        <f>Table1[[#This Row],[Coord_X]]</f>
        <v>22.513138271399999</v>
      </c>
      <c r="I192" s="8">
        <f>Table1[[#This Row],[Coord_Y]]</f>
        <v>9.8230642242500004</v>
      </c>
    </row>
    <row r="193" spans="1:9">
      <c r="A193" s="1" t="s">
        <v>162</v>
      </c>
      <c r="B193" s="1" t="s">
        <v>163</v>
      </c>
      <c r="C193" s="1" t="s">
        <v>164</v>
      </c>
      <c r="D193" s="1" t="s">
        <v>165</v>
      </c>
      <c r="E193" s="8">
        <v>16.884998405400001</v>
      </c>
      <c r="F193" s="8">
        <v>14.4212306232</v>
      </c>
      <c r="G193" s="1" t="str">
        <f t="shared" si="1"/>
        <v>ChadTD19</v>
      </c>
      <c r="H193" s="8">
        <f>Table1[[#This Row],[Coord_X]]</f>
        <v>16.884998405400001</v>
      </c>
      <c r="I193" s="8">
        <f>Table1[[#This Row],[Coord_Y]]</f>
        <v>14.4212306232</v>
      </c>
    </row>
    <row r="194" spans="1:9">
      <c r="A194" s="1" t="s">
        <v>162</v>
      </c>
      <c r="B194" s="1" t="s">
        <v>163</v>
      </c>
      <c r="C194" s="1" t="s">
        <v>166</v>
      </c>
      <c r="D194" s="1" t="s">
        <v>167</v>
      </c>
      <c r="E194" s="8">
        <v>18.7952795524</v>
      </c>
      <c r="F194" s="8">
        <v>13.9817111908</v>
      </c>
      <c r="G194" s="1" t="str">
        <f t="shared" si="1"/>
        <v>ChadTD01</v>
      </c>
      <c r="H194" s="8">
        <f>Table1[[#This Row],[Coord_X]]</f>
        <v>18.7952795524</v>
      </c>
      <c r="I194" s="8">
        <f>Table1[[#This Row],[Coord_Y]]</f>
        <v>13.9817111908</v>
      </c>
    </row>
    <row r="195" spans="1:9">
      <c r="A195" s="1" t="s">
        <v>162</v>
      </c>
      <c r="B195" s="1" t="s">
        <v>163</v>
      </c>
      <c r="C195" s="1" t="s">
        <v>168</v>
      </c>
      <c r="D195" s="1" t="s">
        <v>169</v>
      </c>
      <c r="E195" s="8">
        <v>18.221231778</v>
      </c>
      <c r="F195" s="8">
        <v>17.180937942500002</v>
      </c>
      <c r="G195" s="1" t="str">
        <f t="shared" si="1"/>
        <v>ChadTD02</v>
      </c>
      <c r="H195" s="8">
        <f>Table1[[#This Row],[Coord_X]]</f>
        <v>18.221231778</v>
      </c>
      <c r="I195" s="8">
        <f>Table1[[#This Row],[Coord_Y]]</f>
        <v>17.180937942500002</v>
      </c>
    </row>
    <row r="196" spans="1:9">
      <c r="A196" s="1" t="s">
        <v>162</v>
      </c>
      <c r="B196" s="1" t="s">
        <v>163</v>
      </c>
      <c r="C196" s="1" t="s">
        <v>170</v>
      </c>
      <c r="D196" s="1" t="s">
        <v>171</v>
      </c>
      <c r="E196" s="8">
        <v>16.357020966899999</v>
      </c>
      <c r="F196" s="8">
        <v>11.202963735399999</v>
      </c>
      <c r="G196" s="1" t="str">
        <f t="shared" ref="G196:G259" si="2">_xlfn.CONCAT(A196,D196)</f>
        <v>ChadTD03</v>
      </c>
      <c r="H196" s="8">
        <f>Table1[[#This Row],[Coord_X]]</f>
        <v>16.357020966899999</v>
      </c>
      <c r="I196" s="8">
        <f>Table1[[#This Row],[Coord_Y]]</f>
        <v>11.202963735399999</v>
      </c>
    </row>
    <row r="197" spans="1:9">
      <c r="A197" s="1" t="s">
        <v>162</v>
      </c>
      <c r="B197" s="1" t="s">
        <v>163</v>
      </c>
      <c r="C197" s="1" t="s">
        <v>172</v>
      </c>
      <c r="D197" s="1" t="s">
        <v>173</v>
      </c>
      <c r="E197" s="8">
        <v>23.124966411700001</v>
      </c>
      <c r="F197" s="8">
        <v>17.778513861299999</v>
      </c>
      <c r="G197" s="1" t="str">
        <f t="shared" si="2"/>
        <v>ChadTD20</v>
      </c>
      <c r="H197" s="8">
        <f>Table1[[#This Row],[Coord_X]]</f>
        <v>23.124966411700001</v>
      </c>
      <c r="I197" s="8">
        <f>Table1[[#This Row],[Coord_Y]]</f>
        <v>17.778513861299999</v>
      </c>
    </row>
    <row r="198" spans="1:9">
      <c r="A198" s="1" t="s">
        <v>162</v>
      </c>
      <c r="B198" s="1" t="s">
        <v>163</v>
      </c>
      <c r="C198" s="1" t="s">
        <v>174</v>
      </c>
      <c r="D198" s="1" t="s">
        <v>175</v>
      </c>
      <c r="E198" s="8">
        <v>21.1363127915</v>
      </c>
      <c r="F198" s="8">
        <v>18.412098485400001</v>
      </c>
      <c r="G198" s="1" t="str">
        <f t="shared" si="2"/>
        <v>ChadTD23</v>
      </c>
      <c r="H198" s="8">
        <f>Table1[[#This Row],[Coord_X]]</f>
        <v>21.1363127915</v>
      </c>
      <c r="I198" s="8">
        <f>Table1[[#This Row],[Coord_Y]]</f>
        <v>18.412098485400001</v>
      </c>
    </row>
    <row r="199" spans="1:9">
      <c r="A199" s="1" t="s">
        <v>162</v>
      </c>
      <c r="B199" s="1" t="s">
        <v>163</v>
      </c>
      <c r="C199" s="1" t="s">
        <v>176</v>
      </c>
      <c r="D199" s="1" t="s">
        <v>177</v>
      </c>
      <c r="E199" s="8">
        <v>18.632111051199999</v>
      </c>
      <c r="F199" s="8">
        <v>11.489501862699999</v>
      </c>
      <c r="G199" s="1" t="str">
        <f t="shared" si="2"/>
        <v>ChadTD04</v>
      </c>
      <c r="H199" s="8">
        <f>Table1[[#This Row],[Coord_X]]</f>
        <v>18.632111051199999</v>
      </c>
      <c r="I199" s="8">
        <f>Table1[[#This Row],[Coord_Y]]</f>
        <v>11.489501862699999</v>
      </c>
    </row>
    <row r="200" spans="1:9">
      <c r="A200" s="1" t="s">
        <v>162</v>
      </c>
      <c r="B200" s="1" t="s">
        <v>163</v>
      </c>
      <c r="C200" s="1" t="s">
        <v>178</v>
      </c>
      <c r="D200" s="1" t="s">
        <v>179</v>
      </c>
      <c r="E200" s="8">
        <v>16.245091708299999</v>
      </c>
      <c r="F200" s="8">
        <v>12.513936427799999</v>
      </c>
      <c r="G200" s="1" t="str">
        <f t="shared" si="2"/>
        <v>ChadTD05</v>
      </c>
      <c r="H200" s="8">
        <f>Table1[[#This Row],[Coord_X]]</f>
        <v>16.245091708299999</v>
      </c>
      <c r="I200" s="8">
        <f>Table1[[#This Row],[Coord_Y]]</f>
        <v>12.513936427799999</v>
      </c>
    </row>
    <row r="201" spans="1:9">
      <c r="A201" s="1" t="s">
        <v>162</v>
      </c>
      <c r="B201" s="1" t="s">
        <v>163</v>
      </c>
      <c r="C201" s="1" t="s">
        <v>180</v>
      </c>
      <c r="D201" s="1" t="s">
        <v>181</v>
      </c>
      <c r="E201" s="8">
        <v>15.3647396155</v>
      </c>
      <c r="F201" s="8">
        <v>15.1737786227</v>
      </c>
      <c r="G201" s="1" t="str">
        <f t="shared" si="2"/>
        <v>ChadTD06</v>
      </c>
      <c r="H201" s="8">
        <f>Table1[[#This Row],[Coord_X]]</f>
        <v>15.3647396155</v>
      </c>
      <c r="I201" s="8">
        <f>Table1[[#This Row],[Coord_Y]]</f>
        <v>15.1737786227</v>
      </c>
    </row>
    <row r="202" spans="1:9">
      <c r="A202" s="1" t="s">
        <v>162</v>
      </c>
      <c r="B202" s="1" t="s">
        <v>163</v>
      </c>
      <c r="C202" s="1" t="s">
        <v>182</v>
      </c>
      <c r="D202" s="1" t="s">
        <v>183</v>
      </c>
      <c r="E202" s="8">
        <v>14.450580651899999</v>
      </c>
      <c r="F202" s="8">
        <v>13.6181145362</v>
      </c>
      <c r="G202" s="1" t="str">
        <f t="shared" si="2"/>
        <v>ChadTD07</v>
      </c>
      <c r="H202" s="8">
        <f>Table1[[#This Row],[Coord_X]]</f>
        <v>14.450580651899999</v>
      </c>
      <c r="I202" s="8">
        <f>Table1[[#This Row],[Coord_Y]]</f>
        <v>13.6181145362</v>
      </c>
    </row>
    <row r="203" spans="1:9">
      <c r="A203" s="1" t="s">
        <v>162</v>
      </c>
      <c r="B203" s="1" t="s">
        <v>163</v>
      </c>
      <c r="C203" s="1" t="s">
        <v>184</v>
      </c>
      <c r="D203" s="1" t="s">
        <v>185</v>
      </c>
      <c r="E203" s="8">
        <v>15.863524701399999</v>
      </c>
      <c r="F203" s="8">
        <v>8.7647235373800001</v>
      </c>
      <c r="G203" s="1" t="str">
        <f t="shared" si="2"/>
        <v>ChadTD08</v>
      </c>
      <c r="H203" s="8">
        <f>Table1[[#This Row],[Coord_X]]</f>
        <v>15.863524701399999</v>
      </c>
      <c r="I203" s="8">
        <f>Table1[[#This Row],[Coord_Y]]</f>
        <v>8.7647235373800001</v>
      </c>
    </row>
    <row r="204" spans="1:9">
      <c r="A204" s="1" t="s">
        <v>162</v>
      </c>
      <c r="B204" s="1" t="s">
        <v>163</v>
      </c>
      <c r="C204" s="1" t="s">
        <v>186</v>
      </c>
      <c r="D204" s="1" t="s">
        <v>187</v>
      </c>
      <c r="E204" s="8">
        <v>16.4103192209</v>
      </c>
      <c r="F204" s="8">
        <v>8.2037688945700005</v>
      </c>
      <c r="G204" s="1" t="str">
        <f t="shared" si="2"/>
        <v>ChadTD09</v>
      </c>
      <c r="H204" s="8">
        <f>Table1[[#This Row],[Coord_X]]</f>
        <v>16.4103192209</v>
      </c>
      <c r="I204" s="8">
        <f>Table1[[#This Row],[Coord_Y]]</f>
        <v>8.2037688945700005</v>
      </c>
    </row>
    <row r="205" spans="1:9">
      <c r="A205" s="1" t="s">
        <v>162</v>
      </c>
      <c r="B205" s="1" t="s">
        <v>163</v>
      </c>
      <c r="C205" s="1" t="s">
        <v>188</v>
      </c>
      <c r="D205" s="1" t="s">
        <v>189</v>
      </c>
      <c r="E205" s="8">
        <v>17.6073411697</v>
      </c>
      <c r="F205" s="8">
        <v>8.6892735402600003</v>
      </c>
      <c r="G205" s="1" t="str">
        <f t="shared" si="2"/>
        <v>ChadTD10</v>
      </c>
      <c r="H205" s="8">
        <f>Table1[[#This Row],[Coord_X]]</f>
        <v>17.6073411697</v>
      </c>
      <c r="I205" s="8">
        <f>Table1[[#This Row],[Coord_Y]]</f>
        <v>8.6892735402600003</v>
      </c>
    </row>
    <row r="206" spans="1:9">
      <c r="A206" s="1" t="s">
        <v>162</v>
      </c>
      <c r="B206" s="1" t="s">
        <v>163</v>
      </c>
      <c r="C206" s="1" t="s">
        <v>190</v>
      </c>
      <c r="D206" s="1" t="s">
        <v>191</v>
      </c>
      <c r="E206" s="8">
        <v>14.7504149935</v>
      </c>
      <c r="F206" s="8">
        <v>9.3396239550499995</v>
      </c>
      <c r="G206" s="1" t="str">
        <f t="shared" si="2"/>
        <v>ChadTD12</v>
      </c>
      <c r="H206" s="8">
        <f>Table1[[#This Row],[Coord_X]]</f>
        <v>14.7504149935</v>
      </c>
      <c r="I206" s="8">
        <f>Table1[[#This Row],[Coord_Y]]</f>
        <v>9.3396239550499995</v>
      </c>
    </row>
    <row r="207" spans="1:9">
      <c r="A207" s="1" t="s">
        <v>162</v>
      </c>
      <c r="B207" s="1" t="s">
        <v>163</v>
      </c>
      <c r="C207" s="1" t="s">
        <v>192</v>
      </c>
      <c r="D207" s="1" t="s">
        <v>193</v>
      </c>
      <c r="E207" s="8">
        <v>15.545353109200001</v>
      </c>
      <c r="F207" s="8">
        <v>10.197064935</v>
      </c>
      <c r="G207" s="1" t="str">
        <f t="shared" si="2"/>
        <v>ChadTD11</v>
      </c>
      <c r="H207" s="8">
        <f>Table1[[#This Row],[Coord_X]]</f>
        <v>15.545353109200001</v>
      </c>
      <c r="I207" s="8">
        <f>Table1[[#This Row],[Coord_Y]]</f>
        <v>10.197064935</v>
      </c>
    </row>
    <row r="208" spans="1:9">
      <c r="A208" s="1" t="s">
        <v>162</v>
      </c>
      <c r="B208" s="1" t="s">
        <v>163</v>
      </c>
      <c r="C208" s="1" t="s">
        <v>194</v>
      </c>
      <c r="D208" s="1" t="s">
        <v>195</v>
      </c>
      <c r="E208" s="8">
        <v>18.675424813799999</v>
      </c>
      <c r="F208" s="8">
        <v>9.4168802838399994</v>
      </c>
      <c r="G208" s="1" t="str">
        <f t="shared" si="2"/>
        <v>ChadTD13</v>
      </c>
      <c r="H208" s="8">
        <f>Table1[[#This Row],[Coord_X]]</f>
        <v>18.675424813799999</v>
      </c>
      <c r="I208" s="8">
        <f>Table1[[#This Row],[Coord_Y]]</f>
        <v>9.4168802838399994</v>
      </c>
    </row>
    <row r="209" spans="1:9">
      <c r="A209" s="1" t="s">
        <v>162</v>
      </c>
      <c r="B209" s="1" t="s">
        <v>163</v>
      </c>
      <c r="C209" s="1" t="s">
        <v>196</v>
      </c>
      <c r="D209" s="1" t="s">
        <v>197</v>
      </c>
      <c r="E209" s="8">
        <v>15.0515899205</v>
      </c>
      <c r="F209" s="8">
        <v>12.1202656214</v>
      </c>
      <c r="G209" s="1" t="str">
        <f t="shared" si="2"/>
        <v>ChadTD18</v>
      </c>
      <c r="H209" s="8">
        <f>Table1[[#This Row],[Coord_X]]</f>
        <v>15.0515899205</v>
      </c>
      <c r="I209" s="8">
        <f>Table1[[#This Row],[Coord_Y]]</f>
        <v>12.1202656214</v>
      </c>
    </row>
    <row r="210" spans="1:9">
      <c r="A210" s="1" t="s">
        <v>162</v>
      </c>
      <c r="B210" s="1" t="s">
        <v>163</v>
      </c>
      <c r="C210" s="1" t="s">
        <v>198</v>
      </c>
      <c r="D210" s="1" t="s">
        <v>199</v>
      </c>
      <c r="E210" s="8">
        <v>21.1563389708</v>
      </c>
      <c r="F210" s="8">
        <v>13.5414065177</v>
      </c>
      <c r="G210" s="1" t="str">
        <f t="shared" si="2"/>
        <v>ChadTD14</v>
      </c>
      <c r="H210" s="8">
        <f>Table1[[#This Row],[Coord_X]]</f>
        <v>21.1563389708</v>
      </c>
      <c r="I210" s="8">
        <f>Table1[[#This Row],[Coord_Y]]</f>
        <v>13.5414065177</v>
      </c>
    </row>
    <row r="211" spans="1:9">
      <c r="A211" s="1" t="s">
        <v>162</v>
      </c>
      <c r="B211" s="1" t="s">
        <v>163</v>
      </c>
      <c r="C211" s="1" t="s">
        <v>200</v>
      </c>
      <c r="D211" s="1" t="s">
        <v>201</v>
      </c>
      <c r="E211" s="8">
        <v>20.583061851499998</v>
      </c>
      <c r="F211" s="8">
        <v>10.8096275079</v>
      </c>
      <c r="G211" s="1" t="str">
        <f t="shared" si="2"/>
        <v>ChadTD15</v>
      </c>
      <c r="H211" s="8">
        <f>Table1[[#This Row],[Coord_X]]</f>
        <v>20.583061851499998</v>
      </c>
      <c r="I211" s="8">
        <f>Table1[[#This Row],[Coord_Y]]</f>
        <v>10.8096275079</v>
      </c>
    </row>
    <row r="212" spans="1:9">
      <c r="A212" s="1" t="s">
        <v>162</v>
      </c>
      <c r="B212" s="1" t="s">
        <v>163</v>
      </c>
      <c r="C212" s="1" t="s">
        <v>202</v>
      </c>
      <c r="D212" s="1" t="s">
        <v>203</v>
      </c>
      <c r="E212" s="8">
        <v>21.441934795200002</v>
      </c>
      <c r="F212" s="8">
        <v>12.140023668</v>
      </c>
      <c r="G212" s="1" t="str">
        <f t="shared" si="2"/>
        <v>ChadTD21</v>
      </c>
      <c r="H212" s="8">
        <f>Table1[[#This Row],[Coord_X]]</f>
        <v>21.441934795200002</v>
      </c>
      <c r="I212" s="8">
        <f>Table1[[#This Row],[Coord_Y]]</f>
        <v>12.140023668</v>
      </c>
    </row>
    <row r="213" spans="1:9">
      <c r="A213" s="1" t="s">
        <v>162</v>
      </c>
      <c r="B213" s="1" t="s">
        <v>163</v>
      </c>
      <c r="C213" s="1" t="s">
        <v>204</v>
      </c>
      <c r="D213" s="1" t="s">
        <v>205</v>
      </c>
      <c r="E213" s="8">
        <v>16.480641712899999</v>
      </c>
      <c r="F213" s="8">
        <v>9.5390766138000007</v>
      </c>
      <c r="G213" s="1" t="str">
        <f t="shared" si="2"/>
        <v>ChadTD16</v>
      </c>
      <c r="H213" s="8">
        <f>Table1[[#This Row],[Coord_X]]</f>
        <v>16.480641712899999</v>
      </c>
      <c r="I213" s="8">
        <f>Table1[[#This Row],[Coord_Y]]</f>
        <v>9.5390766138000007</v>
      </c>
    </row>
    <row r="214" spans="1:9">
      <c r="A214" s="1" t="s">
        <v>162</v>
      </c>
      <c r="B214" s="1" t="s">
        <v>163</v>
      </c>
      <c r="C214" s="1" t="s">
        <v>206</v>
      </c>
      <c r="D214" s="1" t="s">
        <v>207</v>
      </c>
      <c r="E214" s="8">
        <v>17.523497714499999</v>
      </c>
      <c r="F214" s="8">
        <v>20.720864724599998</v>
      </c>
      <c r="G214" s="1" t="str">
        <f t="shared" si="2"/>
        <v>ChadTD22</v>
      </c>
      <c r="H214" s="8">
        <f>Table1[[#This Row],[Coord_X]]</f>
        <v>17.523497714499999</v>
      </c>
      <c r="I214" s="8">
        <f>Table1[[#This Row],[Coord_Y]]</f>
        <v>20.720864724599998</v>
      </c>
    </row>
    <row r="215" spans="1:9">
      <c r="A215" s="1" t="s">
        <v>162</v>
      </c>
      <c r="B215" s="1" t="s">
        <v>163</v>
      </c>
      <c r="C215" s="1" t="s">
        <v>208</v>
      </c>
      <c r="D215" s="1" t="s">
        <v>209</v>
      </c>
      <c r="E215" s="8">
        <v>21.478447554100001</v>
      </c>
      <c r="F215" s="8">
        <v>14.9944867976</v>
      </c>
      <c r="G215" s="1" t="str">
        <f t="shared" si="2"/>
        <v>ChadTD17</v>
      </c>
      <c r="H215" s="8">
        <f>Table1[[#This Row],[Coord_X]]</f>
        <v>21.478447554100001</v>
      </c>
      <c r="I215" s="8">
        <f>Table1[[#This Row],[Coord_Y]]</f>
        <v>14.9944867976</v>
      </c>
    </row>
    <row r="216" spans="1:9">
      <c r="A216" s="1" t="s">
        <v>278</v>
      </c>
      <c r="B216" s="1" t="s">
        <v>279</v>
      </c>
      <c r="C216" s="1" t="s">
        <v>280</v>
      </c>
      <c r="D216" s="1" t="s">
        <v>281</v>
      </c>
      <c r="E216" s="8">
        <v>25.145384454799999</v>
      </c>
      <c r="F216" s="8">
        <v>3.62620481032</v>
      </c>
      <c r="G216" s="1" t="str">
        <f t="shared" si="2"/>
        <v>Democratic Republic of CongoCD52</v>
      </c>
      <c r="H216" s="8">
        <f>Table1[[#This Row],[Coord_X]]</f>
        <v>25.145384454799999</v>
      </c>
      <c r="I216" s="8">
        <f>Table1[[#This Row],[Coord_Y]]</f>
        <v>3.62620481032</v>
      </c>
    </row>
    <row r="217" spans="1:9">
      <c r="A217" s="1" t="s">
        <v>278</v>
      </c>
      <c r="B217" s="1" t="s">
        <v>279</v>
      </c>
      <c r="C217" s="1" t="s">
        <v>282</v>
      </c>
      <c r="D217" s="1" t="s">
        <v>283</v>
      </c>
      <c r="E217" s="8">
        <v>18.914464880000001</v>
      </c>
      <c r="F217" s="8">
        <v>0.22899018423100001</v>
      </c>
      <c r="G217" s="1" t="str">
        <f t="shared" si="2"/>
        <v>Democratic Republic of CongoCD41</v>
      </c>
      <c r="H217" s="8">
        <f>Table1[[#This Row],[Coord_X]]</f>
        <v>18.914464880000001</v>
      </c>
      <c r="I217" s="8">
        <f>Table1[[#This Row],[Coord_Y]]</f>
        <v>0.22899018423100001</v>
      </c>
    </row>
    <row r="218" spans="1:9">
      <c r="A218" s="1" t="s">
        <v>278</v>
      </c>
      <c r="B218" s="1" t="s">
        <v>279</v>
      </c>
      <c r="C218" s="1" t="s">
        <v>284</v>
      </c>
      <c r="D218" s="1" t="s">
        <v>285</v>
      </c>
      <c r="E218" s="8">
        <v>27.831055883800001</v>
      </c>
      <c r="F218" s="8">
        <v>-10.4581087383</v>
      </c>
      <c r="G218" s="1" t="str">
        <f t="shared" si="2"/>
        <v>Democratic Republic of CongoCD71</v>
      </c>
      <c r="H218" s="8">
        <f>Table1[[#This Row],[Coord_X]]</f>
        <v>27.831055883800001</v>
      </c>
      <c r="I218" s="8">
        <f>Table1[[#This Row],[Coord_Y]]</f>
        <v>-10.4581087383</v>
      </c>
    </row>
    <row r="219" spans="1:9">
      <c r="A219" s="1" t="s">
        <v>278</v>
      </c>
      <c r="B219" s="1" t="s">
        <v>279</v>
      </c>
      <c r="C219" s="1" t="s">
        <v>286</v>
      </c>
      <c r="D219" s="1" t="s">
        <v>287</v>
      </c>
      <c r="E219" s="8">
        <v>25.429034358399999</v>
      </c>
      <c r="F219" s="8">
        <v>-8.2365834581899993</v>
      </c>
      <c r="G219" s="1" t="str">
        <f t="shared" si="2"/>
        <v>Democratic Republic of CongoCD73</v>
      </c>
      <c r="H219" s="8">
        <f>Table1[[#This Row],[Coord_X]]</f>
        <v>25.429034358399999</v>
      </c>
      <c r="I219" s="8">
        <f>Table1[[#This Row],[Coord_Y]]</f>
        <v>-8.2365834581899993</v>
      </c>
    </row>
    <row r="220" spans="1:9">
      <c r="A220" s="1" t="s">
        <v>278</v>
      </c>
      <c r="B220" s="1" t="s">
        <v>279</v>
      </c>
      <c r="C220" s="1" t="s">
        <v>288</v>
      </c>
      <c r="D220" s="1" t="s">
        <v>289</v>
      </c>
      <c r="E220" s="8">
        <v>28.588505614100001</v>
      </c>
      <c r="F220" s="8">
        <v>3.3459016238900001</v>
      </c>
      <c r="G220" s="1" t="str">
        <f t="shared" si="2"/>
        <v>Democratic Republic of CongoCD53</v>
      </c>
      <c r="H220" s="8">
        <f>Table1[[#This Row],[Coord_X]]</f>
        <v>28.588505614100001</v>
      </c>
      <c r="I220" s="8">
        <f>Table1[[#This Row],[Coord_Y]]</f>
        <v>3.3459016238900001</v>
      </c>
    </row>
    <row r="221" spans="1:9">
      <c r="A221" s="1" t="s">
        <v>278</v>
      </c>
      <c r="B221" s="1" t="s">
        <v>279</v>
      </c>
      <c r="C221" s="1" t="s">
        <v>290</v>
      </c>
      <c r="D221" s="1" t="s">
        <v>291</v>
      </c>
      <c r="E221" s="8">
        <v>29.498923286</v>
      </c>
      <c r="F221" s="8">
        <v>1.7543232548700001</v>
      </c>
      <c r="G221" s="1" t="str">
        <f t="shared" si="2"/>
        <v>Democratic Republic of CongoCD54</v>
      </c>
      <c r="H221" s="8">
        <f>Table1[[#This Row],[Coord_X]]</f>
        <v>29.498923286</v>
      </c>
      <c r="I221" s="8">
        <f>Table1[[#This Row],[Coord_Y]]</f>
        <v>1.7543232548700001</v>
      </c>
    </row>
    <row r="222" spans="1:9">
      <c r="A222" s="1" t="s">
        <v>278</v>
      </c>
      <c r="B222" s="1" t="s">
        <v>279</v>
      </c>
      <c r="C222" s="1" t="s">
        <v>292</v>
      </c>
      <c r="D222" s="1" t="s">
        <v>293</v>
      </c>
      <c r="E222" s="8">
        <v>21.1062499879</v>
      </c>
      <c r="F222" s="8">
        <v>-4.94513468302</v>
      </c>
      <c r="G222" s="1" t="str">
        <f t="shared" si="2"/>
        <v>Democratic Republic of CongoCD92</v>
      </c>
      <c r="H222" s="8">
        <f>Table1[[#This Row],[Coord_X]]</f>
        <v>21.1062499879</v>
      </c>
      <c r="I222" s="8">
        <f>Table1[[#This Row],[Coord_Y]]</f>
        <v>-4.94513468302</v>
      </c>
    </row>
    <row r="223" spans="1:9">
      <c r="A223" s="1" t="s">
        <v>278</v>
      </c>
      <c r="B223" s="1" t="s">
        <v>279</v>
      </c>
      <c r="C223" s="1" t="s">
        <v>294</v>
      </c>
      <c r="D223" s="1" t="s">
        <v>295</v>
      </c>
      <c r="E223" s="8">
        <v>22.489350562599999</v>
      </c>
      <c r="F223" s="8">
        <v>-6.2263878948500002</v>
      </c>
      <c r="G223" s="1" t="str">
        <f t="shared" si="2"/>
        <v>Democratic Republic of CongoCD91</v>
      </c>
      <c r="H223" s="8">
        <f>Table1[[#This Row],[Coord_X]]</f>
        <v>22.489350562599999</v>
      </c>
      <c r="I223" s="8">
        <f>Table1[[#This Row],[Coord_Y]]</f>
        <v>-6.2263878948500002</v>
      </c>
    </row>
    <row r="224" spans="1:9">
      <c r="A224" s="1" t="s">
        <v>278</v>
      </c>
      <c r="B224" s="1" t="s">
        <v>279</v>
      </c>
      <c r="C224" s="1" t="s">
        <v>296</v>
      </c>
      <c r="D224" s="1" t="s">
        <v>297</v>
      </c>
      <c r="E224" s="8">
        <v>23.518630290000001</v>
      </c>
      <c r="F224" s="8">
        <v>-6.1507234754900004</v>
      </c>
      <c r="G224" s="1" t="str">
        <f t="shared" si="2"/>
        <v>Democratic Republic of CongoCD82</v>
      </c>
      <c r="H224" s="8">
        <f>Table1[[#This Row],[Coord_X]]</f>
        <v>23.518630290000001</v>
      </c>
      <c r="I224" s="8">
        <f>Table1[[#This Row],[Coord_Y]]</f>
        <v>-6.1507234754900004</v>
      </c>
    </row>
    <row r="225" spans="1:9">
      <c r="A225" s="1" t="s">
        <v>278</v>
      </c>
      <c r="B225" s="1" t="s">
        <v>279</v>
      </c>
      <c r="C225" s="1" t="s">
        <v>298</v>
      </c>
      <c r="D225" s="1" t="s">
        <v>299</v>
      </c>
      <c r="E225" s="8">
        <v>15.908491098500001</v>
      </c>
      <c r="F225" s="8">
        <v>-4.4359065763699999</v>
      </c>
      <c r="G225" s="1" t="str">
        <f t="shared" si="2"/>
        <v>Democratic Republic of CongoCD10</v>
      </c>
      <c r="H225" s="8">
        <f>Table1[[#This Row],[Coord_X]]</f>
        <v>15.908491098500001</v>
      </c>
      <c r="I225" s="8">
        <f>Table1[[#This Row],[Coord_Y]]</f>
        <v>-4.4359065763699999</v>
      </c>
    </row>
    <row r="226" spans="1:9">
      <c r="A226" s="1" t="s">
        <v>278</v>
      </c>
      <c r="B226" s="1" t="s">
        <v>279</v>
      </c>
      <c r="C226" s="1" t="s">
        <v>300</v>
      </c>
      <c r="D226" s="1" t="s">
        <v>301</v>
      </c>
      <c r="E226" s="8">
        <v>14.321731015399999</v>
      </c>
      <c r="F226" s="8">
        <v>-5.28966685423</v>
      </c>
      <c r="G226" s="1" t="str">
        <f t="shared" si="2"/>
        <v>Democratic Republic of CongoCD20</v>
      </c>
      <c r="H226" s="8">
        <f>Table1[[#This Row],[Coord_X]]</f>
        <v>14.321731015399999</v>
      </c>
      <c r="I226" s="8">
        <f>Table1[[#This Row],[Coord_Y]]</f>
        <v>-5.28966685423</v>
      </c>
    </row>
    <row r="227" spans="1:9">
      <c r="A227" s="1" t="s">
        <v>278</v>
      </c>
      <c r="B227" s="1" t="s">
        <v>279</v>
      </c>
      <c r="C227" s="1" t="s">
        <v>302</v>
      </c>
      <c r="D227" s="1" t="s">
        <v>303</v>
      </c>
      <c r="E227" s="8">
        <v>17.863895255199999</v>
      </c>
      <c r="F227" s="8">
        <v>-6.43275971018</v>
      </c>
      <c r="G227" s="1" t="str">
        <f t="shared" si="2"/>
        <v>Democratic Republic of CongoCD31</v>
      </c>
      <c r="H227" s="8">
        <f>Table1[[#This Row],[Coord_X]]</f>
        <v>17.863895255199999</v>
      </c>
      <c r="I227" s="8">
        <f>Table1[[#This Row],[Coord_Y]]</f>
        <v>-6.43275971018</v>
      </c>
    </row>
    <row r="228" spans="1:9">
      <c r="A228" s="1" t="s">
        <v>278</v>
      </c>
      <c r="B228" s="1" t="s">
        <v>279</v>
      </c>
      <c r="C228" s="1" t="s">
        <v>304</v>
      </c>
      <c r="D228" s="1" t="s">
        <v>305</v>
      </c>
      <c r="E228" s="8">
        <v>18.6549426658</v>
      </c>
      <c r="F228" s="8">
        <v>-4.7825201444900003</v>
      </c>
      <c r="G228" s="1" t="str">
        <f t="shared" si="2"/>
        <v>Democratic Republic of CongoCD32</v>
      </c>
      <c r="H228" s="8">
        <f>Table1[[#This Row],[Coord_X]]</f>
        <v>18.6549426658</v>
      </c>
      <c r="I228" s="8">
        <f>Table1[[#This Row],[Coord_Y]]</f>
        <v>-4.7825201444900003</v>
      </c>
    </row>
    <row r="229" spans="1:9">
      <c r="A229" s="1" t="s">
        <v>278</v>
      </c>
      <c r="B229" s="1" t="s">
        <v>279</v>
      </c>
      <c r="C229" s="1" t="s">
        <v>306</v>
      </c>
      <c r="D229" s="1" t="s">
        <v>307</v>
      </c>
      <c r="E229" s="8">
        <v>24.6823781322</v>
      </c>
      <c r="F229" s="8">
        <v>-6.2139067373700003</v>
      </c>
      <c r="G229" s="1" t="str">
        <f t="shared" si="2"/>
        <v>Democratic Republic of CongoCD81</v>
      </c>
      <c r="H229" s="8">
        <f>Table1[[#This Row],[Coord_X]]</f>
        <v>24.6823781322</v>
      </c>
      <c r="I229" s="8">
        <f>Table1[[#This Row],[Coord_Y]]</f>
        <v>-6.2139067373700003</v>
      </c>
    </row>
    <row r="230" spans="1:9">
      <c r="A230" s="1" t="s">
        <v>278</v>
      </c>
      <c r="B230" s="1" t="s">
        <v>279</v>
      </c>
      <c r="C230" s="1" t="s">
        <v>308</v>
      </c>
      <c r="D230" s="1" t="s">
        <v>309</v>
      </c>
      <c r="E230" s="8">
        <v>23.894010771200001</v>
      </c>
      <c r="F230" s="8">
        <v>-9.8383782278799998</v>
      </c>
      <c r="G230" s="1" t="str">
        <f t="shared" si="2"/>
        <v>Democratic Republic of CongoCD72</v>
      </c>
      <c r="H230" s="8">
        <f>Table1[[#This Row],[Coord_X]]</f>
        <v>23.894010771200001</v>
      </c>
      <c r="I230" s="8">
        <f>Table1[[#This Row],[Coord_Y]]</f>
        <v>-9.8383782278799998</v>
      </c>
    </row>
    <row r="231" spans="1:9">
      <c r="A231" s="1" t="s">
        <v>278</v>
      </c>
      <c r="B231" s="1" t="s">
        <v>279</v>
      </c>
      <c r="C231" s="1" t="s">
        <v>310</v>
      </c>
      <c r="D231" s="1" t="s">
        <v>311</v>
      </c>
      <c r="E231" s="8">
        <v>18.5287758001</v>
      </c>
      <c r="F231" s="8">
        <v>-2.6956618241900001</v>
      </c>
      <c r="G231" s="1" t="str">
        <f t="shared" si="2"/>
        <v>Democratic Republic of CongoCD33</v>
      </c>
      <c r="H231" s="8">
        <f>Table1[[#This Row],[Coord_X]]</f>
        <v>18.5287758001</v>
      </c>
      <c r="I231" s="8">
        <f>Table1[[#This Row],[Coord_Y]]</f>
        <v>-2.6956618241900001</v>
      </c>
    </row>
    <row r="232" spans="1:9">
      <c r="A232" s="1" t="s">
        <v>278</v>
      </c>
      <c r="B232" s="1" t="s">
        <v>279</v>
      </c>
      <c r="C232" s="1" t="s">
        <v>312</v>
      </c>
      <c r="D232" s="1" t="s">
        <v>313</v>
      </c>
      <c r="E232" s="8">
        <v>26.423307490700001</v>
      </c>
      <c r="F232" s="8">
        <v>-3.0852101413700002</v>
      </c>
      <c r="G232" s="1" t="str">
        <f t="shared" si="2"/>
        <v>Democratic Republic of CongoCD63</v>
      </c>
      <c r="H232" s="8">
        <f>Table1[[#This Row],[Coord_X]]</f>
        <v>26.423307490700001</v>
      </c>
      <c r="I232" s="8">
        <f>Table1[[#This Row],[Coord_Y]]</f>
        <v>-3.0852101413700002</v>
      </c>
    </row>
    <row r="233" spans="1:9">
      <c r="A233" s="1" t="s">
        <v>278</v>
      </c>
      <c r="B233" s="1" t="s">
        <v>279</v>
      </c>
      <c r="C233" s="1" t="s">
        <v>314</v>
      </c>
      <c r="D233" s="1" t="s">
        <v>315</v>
      </c>
      <c r="E233" s="8">
        <v>21.5134595072</v>
      </c>
      <c r="F233" s="8">
        <v>2.0966086212200001</v>
      </c>
      <c r="G233" s="1" t="str">
        <f t="shared" si="2"/>
        <v>Democratic Republic of CongoCD44</v>
      </c>
      <c r="H233" s="8">
        <f>Table1[[#This Row],[Coord_X]]</f>
        <v>21.5134595072</v>
      </c>
      <c r="I233" s="8">
        <f>Table1[[#This Row],[Coord_Y]]</f>
        <v>2.0966086212200001</v>
      </c>
    </row>
    <row r="234" spans="1:9">
      <c r="A234" s="1" t="s">
        <v>278</v>
      </c>
      <c r="B234" s="1" t="s">
        <v>279</v>
      </c>
      <c r="C234" s="1" t="s">
        <v>316</v>
      </c>
      <c r="D234" s="1" t="s">
        <v>317</v>
      </c>
      <c r="E234" s="8">
        <v>28.702169303200002</v>
      </c>
      <c r="F234" s="8">
        <v>-0.61106818986699996</v>
      </c>
      <c r="G234" s="1" t="str">
        <f t="shared" si="2"/>
        <v>Democratic Republic of CongoCD61</v>
      </c>
      <c r="H234" s="8">
        <f>Table1[[#This Row],[Coord_X]]</f>
        <v>28.702169303200002</v>
      </c>
      <c r="I234" s="8">
        <f>Table1[[#This Row],[Coord_Y]]</f>
        <v>-0.61106818986699996</v>
      </c>
    </row>
    <row r="235" spans="1:9">
      <c r="A235" s="1" t="s">
        <v>278</v>
      </c>
      <c r="B235" s="1" t="s">
        <v>279</v>
      </c>
      <c r="C235" s="1" t="s">
        <v>318</v>
      </c>
      <c r="D235" s="1" t="s">
        <v>319</v>
      </c>
      <c r="E235" s="8">
        <v>21.067608342</v>
      </c>
      <c r="F235" s="8">
        <v>3.8674436990099998</v>
      </c>
      <c r="G235" s="1" t="str">
        <f t="shared" si="2"/>
        <v>Democratic Republic of CongoCD43</v>
      </c>
      <c r="H235" s="8">
        <f>Table1[[#This Row],[Coord_X]]</f>
        <v>21.067608342</v>
      </c>
      <c r="I235" s="8">
        <f>Table1[[#This Row],[Coord_Y]]</f>
        <v>3.8674436990099998</v>
      </c>
    </row>
    <row r="236" spans="1:9">
      <c r="A236" s="1" t="s">
        <v>278</v>
      </c>
      <c r="B236" s="1" t="s">
        <v>279</v>
      </c>
      <c r="C236" s="1" t="s">
        <v>320</v>
      </c>
      <c r="D236" s="1" t="s">
        <v>321</v>
      </c>
      <c r="E236" s="8">
        <v>23.6049895387</v>
      </c>
      <c r="F236" s="8">
        <v>-3.48229881942</v>
      </c>
      <c r="G236" s="1" t="str">
        <f t="shared" si="2"/>
        <v>Democratic Republic of CongoCD83</v>
      </c>
      <c r="H236" s="8">
        <f>Table1[[#This Row],[Coord_X]]</f>
        <v>23.6049895387</v>
      </c>
      <c r="I236" s="8">
        <f>Table1[[#This Row],[Coord_Y]]</f>
        <v>-3.48229881942</v>
      </c>
    </row>
    <row r="237" spans="1:9">
      <c r="A237" s="1" t="s">
        <v>278</v>
      </c>
      <c r="B237" s="1" t="s">
        <v>279</v>
      </c>
      <c r="C237" s="1" t="s">
        <v>322</v>
      </c>
      <c r="D237" s="1" t="s">
        <v>323</v>
      </c>
      <c r="E237" s="8">
        <v>28.255413500300001</v>
      </c>
      <c r="F237" s="8">
        <v>-3.2265129365699998</v>
      </c>
      <c r="G237" s="1" t="str">
        <f t="shared" si="2"/>
        <v>Democratic Republic of CongoCD62</v>
      </c>
      <c r="H237" s="8">
        <f>Table1[[#This Row],[Coord_X]]</f>
        <v>28.255413500300001</v>
      </c>
      <c r="I237" s="8">
        <f>Table1[[#This Row],[Coord_Y]]</f>
        <v>-3.2265129365699998</v>
      </c>
    </row>
    <row r="238" spans="1:9">
      <c r="A238" s="1" t="s">
        <v>278</v>
      </c>
      <c r="B238" s="1" t="s">
        <v>279</v>
      </c>
      <c r="C238" s="1" t="s">
        <v>324</v>
      </c>
      <c r="D238" s="1" t="s">
        <v>325</v>
      </c>
      <c r="E238" s="8">
        <v>19.354947869</v>
      </c>
      <c r="F238" s="8">
        <v>3.0903768271400001</v>
      </c>
      <c r="G238" s="1" t="str">
        <f t="shared" si="2"/>
        <v>Democratic Republic of CongoCD42</v>
      </c>
      <c r="H238" s="8">
        <f>Table1[[#This Row],[Coord_X]]</f>
        <v>19.354947869</v>
      </c>
      <c r="I238" s="8">
        <f>Table1[[#This Row],[Coord_Y]]</f>
        <v>3.0903768271400001</v>
      </c>
    </row>
    <row r="239" spans="1:9">
      <c r="A239" s="1" t="s">
        <v>278</v>
      </c>
      <c r="B239" s="1" t="s">
        <v>279</v>
      </c>
      <c r="C239" s="1" t="s">
        <v>326</v>
      </c>
      <c r="D239" s="1" t="s">
        <v>327</v>
      </c>
      <c r="E239" s="8">
        <v>28.1954949663</v>
      </c>
      <c r="F239" s="8">
        <v>-6.56369546032</v>
      </c>
      <c r="G239" s="1" t="str">
        <f t="shared" si="2"/>
        <v>Democratic Republic of CongoCD74</v>
      </c>
      <c r="H239" s="8">
        <f>Table1[[#This Row],[Coord_X]]</f>
        <v>28.1954949663</v>
      </c>
      <c r="I239" s="8">
        <f>Table1[[#This Row],[Coord_Y]]</f>
        <v>-6.56369546032</v>
      </c>
    </row>
    <row r="240" spans="1:9">
      <c r="A240" s="1" t="s">
        <v>278</v>
      </c>
      <c r="B240" s="1" t="s">
        <v>279</v>
      </c>
      <c r="C240" s="1" t="s">
        <v>328</v>
      </c>
      <c r="D240" s="1" t="s">
        <v>329</v>
      </c>
      <c r="E240" s="8">
        <v>25.207214197799999</v>
      </c>
      <c r="F240" s="8">
        <v>0.48122181222900001</v>
      </c>
      <c r="G240" s="1" t="str">
        <f t="shared" si="2"/>
        <v>Democratic Republic of CongoCD51</v>
      </c>
      <c r="H240" s="8">
        <f>Table1[[#This Row],[Coord_X]]</f>
        <v>25.207214197799999</v>
      </c>
      <c r="I240" s="8">
        <f>Table1[[#This Row],[Coord_Y]]</f>
        <v>0.48122181222900001</v>
      </c>
    </row>
    <row r="241" spans="1:9">
      <c r="A241" s="1" t="s">
        <v>278</v>
      </c>
      <c r="B241" s="1" t="s">
        <v>279</v>
      </c>
      <c r="C241" s="1" t="s">
        <v>330</v>
      </c>
      <c r="D241" s="1" t="s">
        <v>331</v>
      </c>
      <c r="E241" s="8">
        <v>21.756402889099999</v>
      </c>
      <c r="F241" s="8">
        <v>-0.66756211168199997</v>
      </c>
      <c r="G241" s="1" t="str">
        <f t="shared" si="2"/>
        <v>Democratic Republic of CongoCD45</v>
      </c>
      <c r="H241" s="8">
        <f>Table1[[#This Row],[Coord_X]]</f>
        <v>21.756402889099999</v>
      </c>
      <c r="I241" s="8">
        <f>Table1[[#This Row],[Coord_Y]]</f>
        <v>-0.66756211168199997</v>
      </c>
    </row>
    <row r="242" spans="1:9">
      <c r="A242" s="1" t="s">
        <v>332</v>
      </c>
      <c r="B242" s="1" t="s">
        <v>333</v>
      </c>
      <c r="C242" s="1" t="s">
        <v>334</v>
      </c>
      <c r="D242" s="1" t="s">
        <v>335</v>
      </c>
      <c r="E242" s="8">
        <v>5.6209045828999997</v>
      </c>
      <c r="F242" s="8">
        <v>-1.43071183647</v>
      </c>
      <c r="G242" s="1" t="str">
        <f t="shared" si="2"/>
        <v>Equatorial GuineaGQ98</v>
      </c>
      <c r="H242" s="8">
        <f>Table1[[#This Row],[Coord_X]]</f>
        <v>5.6209045828999997</v>
      </c>
      <c r="I242" s="8">
        <f>Table1[[#This Row],[Coord_Y]]</f>
        <v>-1.43071183647</v>
      </c>
    </row>
    <row r="243" spans="1:9">
      <c r="A243" s="1" t="s">
        <v>332</v>
      </c>
      <c r="B243" s="1" t="s">
        <v>333</v>
      </c>
      <c r="C243" s="1" t="s">
        <v>336</v>
      </c>
      <c r="D243" s="1" t="s">
        <v>337</v>
      </c>
      <c r="E243" s="8">
        <v>8.7902475674399998</v>
      </c>
      <c r="F243" s="8">
        <v>3.67103305427</v>
      </c>
      <c r="G243" s="1" t="str">
        <f t="shared" si="2"/>
        <v>Equatorial GuineaGQ99</v>
      </c>
      <c r="H243" s="8">
        <f>Table1[[#This Row],[Coord_X]]</f>
        <v>8.7902475674399998</v>
      </c>
      <c r="I243" s="8">
        <f>Table1[[#This Row],[Coord_Y]]</f>
        <v>3.67103305427</v>
      </c>
    </row>
    <row r="244" spans="1:9">
      <c r="A244" s="1" t="s">
        <v>332</v>
      </c>
      <c r="B244" s="1" t="s">
        <v>333</v>
      </c>
      <c r="C244" s="1" t="s">
        <v>338</v>
      </c>
      <c r="D244" s="1" t="s">
        <v>339</v>
      </c>
      <c r="E244" s="8">
        <v>8.6380358780200002</v>
      </c>
      <c r="F244" s="8">
        <v>3.41329759494</v>
      </c>
      <c r="G244" s="1" t="str">
        <f t="shared" si="2"/>
        <v>Equatorial GuineaGQ00</v>
      </c>
      <c r="H244" s="8">
        <f>Table1[[#This Row],[Coord_X]]</f>
        <v>8.6380358780200002</v>
      </c>
      <c r="I244" s="8">
        <f>Table1[[#This Row],[Coord_Y]]</f>
        <v>3.41329759494</v>
      </c>
    </row>
    <row r="245" spans="1:9">
      <c r="A245" s="1" t="s">
        <v>332</v>
      </c>
      <c r="B245" s="1" t="s">
        <v>333</v>
      </c>
      <c r="C245" s="1" t="s">
        <v>340</v>
      </c>
      <c r="D245" s="1" t="s">
        <v>341</v>
      </c>
      <c r="E245" s="8">
        <v>10.4259756539</v>
      </c>
      <c r="F245" s="8">
        <v>1.4791739666099999</v>
      </c>
      <c r="G245" s="1" t="str">
        <f t="shared" si="2"/>
        <v>Equatorial GuineaGQ01</v>
      </c>
      <c r="H245" s="8">
        <f>Table1[[#This Row],[Coord_X]]</f>
        <v>10.4259756539</v>
      </c>
      <c r="I245" s="8">
        <f>Table1[[#This Row],[Coord_Y]]</f>
        <v>1.4791739666099999</v>
      </c>
    </row>
    <row r="246" spans="1:9">
      <c r="A246" s="1" t="s">
        <v>332</v>
      </c>
      <c r="B246" s="1" t="s">
        <v>333</v>
      </c>
      <c r="C246" s="1" t="s">
        <v>342</v>
      </c>
      <c r="D246" s="1" t="s">
        <v>343</v>
      </c>
      <c r="E246" s="8">
        <v>10.9499009669</v>
      </c>
      <c r="F246" s="8">
        <v>2.0122475987600001</v>
      </c>
      <c r="G246" s="1" t="str">
        <f t="shared" si="2"/>
        <v>Equatorial GuineaGQ02</v>
      </c>
      <c r="H246" s="8">
        <f>Table1[[#This Row],[Coord_X]]</f>
        <v>10.9499009669</v>
      </c>
      <c r="I246" s="8">
        <f>Table1[[#This Row],[Coord_Y]]</f>
        <v>2.0122475987600001</v>
      </c>
    </row>
    <row r="247" spans="1:9">
      <c r="A247" s="1" t="s">
        <v>332</v>
      </c>
      <c r="B247" s="1" t="s">
        <v>333</v>
      </c>
      <c r="C247" s="1" t="s">
        <v>25</v>
      </c>
      <c r="D247" s="1" t="s">
        <v>344</v>
      </c>
      <c r="E247" s="8">
        <v>9.8490767341200005</v>
      </c>
      <c r="F247" s="8">
        <v>1.5200595645199999</v>
      </c>
      <c r="G247" s="1" t="str">
        <f t="shared" si="2"/>
        <v>Equatorial GuineaGQ03</v>
      </c>
      <c r="H247" s="8">
        <f>Table1[[#This Row],[Coord_X]]</f>
        <v>9.8490767341200005</v>
      </c>
      <c r="I247" s="8">
        <f>Table1[[#This Row],[Coord_Y]]</f>
        <v>1.5200595645199999</v>
      </c>
    </row>
    <row r="248" spans="1:9">
      <c r="A248" s="1" t="s">
        <v>332</v>
      </c>
      <c r="B248" s="1" t="s">
        <v>333</v>
      </c>
      <c r="C248" s="1" t="s">
        <v>345</v>
      </c>
      <c r="D248" s="1" t="s">
        <v>346</v>
      </c>
      <c r="E248" s="8">
        <v>10.998423620600001</v>
      </c>
      <c r="F248" s="8">
        <v>1.5024406326999999</v>
      </c>
      <c r="G248" s="1" t="str">
        <f t="shared" si="2"/>
        <v>Equatorial GuineaGQ04</v>
      </c>
      <c r="H248" s="8">
        <f>Table1[[#This Row],[Coord_X]]</f>
        <v>10.998423620600001</v>
      </c>
      <c r="I248" s="8">
        <f>Table1[[#This Row],[Coord_Y]]</f>
        <v>1.5024406326999999</v>
      </c>
    </row>
    <row r="249" spans="1:9">
      <c r="A249" s="1" t="s">
        <v>347</v>
      </c>
      <c r="B249" s="1" t="s">
        <v>348</v>
      </c>
      <c r="C249" s="1" t="s">
        <v>349</v>
      </c>
      <c r="D249" s="1" t="s">
        <v>350</v>
      </c>
      <c r="E249" s="8">
        <v>10.042836703500001</v>
      </c>
      <c r="F249" s="8">
        <v>0.30877505808299999</v>
      </c>
      <c r="G249" s="1" t="str">
        <f t="shared" si="2"/>
        <v>GabonGA01</v>
      </c>
      <c r="H249" s="8">
        <f>Table1[[#This Row],[Coord_X]]</f>
        <v>10.042836703500001</v>
      </c>
      <c r="I249" s="8">
        <f>Table1[[#This Row],[Coord_Y]]</f>
        <v>0.30877505808299999</v>
      </c>
    </row>
    <row r="250" spans="1:9">
      <c r="A250" s="1" t="s">
        <v>347</v>
      </c>
      <c r="B250" s="1" t="s">
        <v>348</v>
      </c>
      <c r="C250" s="1" t="s">
        <v>351</v>
      </c>
      <c r="D250" s="1" t="s">
        <v>352</v>
      </c>
      <c r="E250" s="8">
        <v>13.725721381</v>
      </c>
      <c r="F250" s="8">
        <v>-1.3308341425500001</v>
      </c>
      <c r="G250" s="1" t="str">
        <f t="shared" si="2"/>
        <v>GabonGA02</v>
      </c>
      <c r="H250" s="8">
        <f>Table1[[#This Row],[Coord_X]]</f>
        <v>13.725721381</v>
      </c>
      <c r="I250" s="8">
        <f>Table1[[#This Row],[Coord_Y]]</f>
        <v>-1.3308341425500001</v>
      </c>
    </row>
    <row r="251" spans="1:9">
      <c r="A251" s="1" t="s">
        <v>347</v>
      </c>
      <c r="B251" s="1" t="s">
        <v>348</v>
      </c>
      <c r="C251" s="1" t="s">
        <v>353</v>
      </c>
      <c r="D251" s="1" t="s">
        <v>354</v>
      </c>
      <c r="E251" s="8">
        <v>10.5719966609</v>
      </c>
      <c r="F251" s="8">
        <v>-0.43034593453100001</v>
      </c>
      <c r="G251" s="1" t="str">
        <f t="shared" si="2"/>
        <v>GabonGA03</v>
      </c>
      <c r="H251" s="8">
        <f>Table1[[#This Row],[Coord_X]]</f>
        <v>10.5719966609</v>
      </c>
      <c r="I251" s="8">
        <f>Table1[[#This Row],[Coord_Y]]</f>
        <v>-0.43034593453100001</v>
      </c>
    </row>
    <row r="252" spans="1:9">
      <c r="A252" s="1" t="s">
        <v>347</v>
      </c>
      <c r="B252" s="1" t="s">
        <v>348</v>
      </c>
      <c r="C252" s="1" t="s">
        <v>355</v>
      </c>
      <c r="D252" s="1" t="s">
        <v>356</v>
      </c>
      <c r="E252" s="8">
        <v>11.197467789399999</v>
      </c>
      <c r="F252" s="8">
        <v>-1.61476650551</v>
      </c>
      <c r="G252" s="1" t="str">
        <f t="shared" si="2"/>
        <v>GabonGA04</v>
      </c>
      <c r="H252" s="8">
        <f>Table1[[#This Row],[Coord_X]]</f>
        <v>11.197467789399999</v>
      </c>
      <c r="I252" s="8">
        <f>Table1[[#This Row],[Coord_Y]]</f>
        <v>-1.61476650551</v>
      </c>
    </row>
    <row r="253" spans="1:9">
      <c r="A253" s="1" t="s">
        <v>347</v>
      </c>
      <c r="B253" s="1" t="s">
        <v>348</v>
      </c>
      <c r="C253" s="1" t="s">
        <v>357</v>
      </c>
      <c r="D253" s="1" t="s">
        <v>358</v>
      </c>
      <c r="E253" s="8">
        <v>11.1084090053</v>
      </c>
      <c r="F253" s="8">
        <v>-3.0313300327800001</v>
      </c>
      <c r="G253" s="1" t="str">
        <f t="shared" si="2"/>
        <v>GabonGA05</v>
      </c>
      <c r="H253" s="8">
        <f>Table1[[#This Row],[Coord_X]]</f>
        <v>11.1084090053</v>
      </c>
      <c r="I253" s="8">
        <f>Table1[[#This Row],[Coord_Y]]</f>
        <v>-3.0313300327800001</v>
      </c>
    </row>
    <row r="254" spans="1:9">
      <c r="A254" s="1" t="s">
        <v>347</v>
      </c>
      <c r="B254" s="1" t="s">
        <v>348</v>
      </c>
      <c r="C254" s="1" t="s">
        <v>359</v>
      </c>
      <c r="D254" s="1" t="s">
        <v>360</v>
      </c>
      <c r="E254" s="8">
        <v>12.853944283700001</v>
      </c>
      <c r="F254" s="8">
        <v>0.47572910976499999</v>
      </c>
      <c r="G254" s="1" t="str">
        <f t="shared" si="2"/>
        <v>GabonGA06</v>
      </c>
      <c r="H254" s="8">
        <f>Table1[[#This Row],[Coord_X]]</f>
        <v>12.853944283700001</v>
      </c>
      <c r="I254" s="8">
        <f>Table1[[#This Row],[Coord_Y]]</f>
        <v>0.47572910976499999</v>
      </c>
    </row>
    <row r="255" spans="1:9">
      <c r="A255" s="1" t="s">
        <v>347</v>
      </c>
      <c r="B255" s="1" t="s">
        <v>348</v>
      </c>
      <c r="C255" s="1" t="s">
        <v>361</v>
      </c>
      <c r="D255" s="1" t="s">
        <v>362</v>
      </c>
      <c r="E255" s="8">
        <v>12.618059257000001</v>
      </c>
      <c r="F255" s="8">
        <v>-0.85049965150899998</v>
      </c>
      <c r="G255" s="1" t="str">
        <f t="shared" si="2"/>
        <v>GabonGA07</v>
      </c>
      <c r="H255" s="8">
        <f>Table1[[#This Row],[Coord_X]]</f>
        <v>12.618059257000001</v>
      </c>
      <c r="I255" s="8">
        <f>Table1[[#This Row],[Coord_Y]]</f>
        <v>-0.85049965150899998</v>
      </c>
    </row>
    <row r="256" spans="1:9">
      <c r="A256" s="1" t="s">
        <v>347</v>
      </c>
      <c r="B256" s="1" t="s">
        <v>348</v>
      </c>
      <c r="C256" s="1" t="s">
        <v>363</v>
      </c>
      <c r="D256" s="1" t="s">
        <v>364</v>
      </c>
      <c r="E256" s="8">
        <v>9.66431002751</v>
      </c>
      <c r="F256" s="8">
        <v>-1.5808788765499999</v>
      </c>
      <c r="G256" s="1" t="str">
        <f t="shared" si="2"/>
        <v>GabonGA08</v>
      </c>
      <c r="H256" s="8">
        <f>Table1[[#This Row],[Coord_X]]</f>
        <v>9.66431002751</v>
      </c>
      <c r="I256" s="8">
        <f>Table1[[#This Row],[Coord_Y]]</f>
        <v>-1.5808788765499999</v>
      </c>
    </row>
    <row r="257" spans="1:9">
      <c r="A257" s="1" t="s">
        <v>347</v>
      </c>
      <c r="B257" s="1" t="s">
        <v>348</v>
      </c>
      <c r="C257" s="1" t="s">
        <v>365</v>
      </c>
      <c r="D257" s="1" t="s">
        <v>366</v>
      </c>
      <c r="E257" s="8">
        <v>11.948186615899999</v>
      </c>
      <c r="F257" s="8">
        <v>1.40687538568</v>
      </c>
      <c r="G257" s="1" t="str">
        <f t="shared" si="2"/>
        <v>GabonGA09</v>
      </c>
      <c r="H257" s="8">
        <f>Table1[[#This Row],[Coord_X]]</f>
        <v>11.948186615899999</v>
      </c>
      <c r="I257" s="8">
        <f>Table1[[#This Row],[Coord_Y]]</f>
        <v>1.40687538568</v>
      </c>
    </row>
    <row r="258" spans="1:9">
      <c r="A258" s="1" t="s">
        <v>367</v>
      </c>
      <c r="B258" s="1" t="s">
        <v>368</v>
      </c>
      <c r="C258" s="1" t="s">
        <v>369</v>
      </c>
      <c r="D258" s="1" t="s">
        <v>370</v>
      </c>
      <c r="E258" s="8">
        <v>-16.596711579499999</v>
      </c>
      <c r="F258" s="8">
        <v>13.4508024999</v>
      </c>
      <c r="G258" s="1" t="str">
        <f t="shared" si="2"/>
        <v>GambiaGM01</v>
      </c>
      <c r="H258" s="8">
        <f>Table1[[#This Row],[Coord_X]]</f>
        <v>-16.596711579499999</v>
      </c>
      <c r="I258" s="8">
        <f>Table1[[#This Row],[Coord_Y]]</f>
        <v>13.4508024999</v>
      </c>
    </row>
    <row r="259" spans="1:9">
      <c r="A259" s="1" t="s">
        <v>367</v>
      </c>
      <c r="B259" s="1" t="s">
        <v>368</v>
      </c>
      <c r="C259" s="1" t="s">
        <v>371</v>
      </c>
      <c r="D259" s="1" t="s">
        <v>372</v>
      </c>
      <c r="E259" s="8">
        <v>-14.1668249875</v>
      </c>
      <c r="F259" s="8">
        <v>13.3900123142</v>
      </c>
      <c r="G259" s="1" t="str">
        <f t="shared" si="2"/>
        <v>GambiaGM02</v>
      </c>
      <c r="H259" s="8">
        <f>Table1[[#This Row],[Coord_X]]</f>
        <v>-14.1668249875</v>
      </c>
      <c r="I259" s="8">
        <f>Table1[[#This Row],[Coord_Y]]</f>
        <v>13.3900123142</v>
      </c>
    </row>
    <row r="260" spans="1:9">
      <c r="A260" s="1" t="s">
        <v>367</v>
      </c>
      <c r="B260" s="1" t="s">
        <v>368</v>
      </c>
      <c r="C260" s="1" t="s">
        <v>373</v>
      </c>
      <c r="D260" s="1" t="s">
        <v>374</v>
      </c>
      <c r="E260" s="8">
        <v>-16.403357400000001</v>
      </c>
      <c r="F260" s="8">
        <v>13.2423280611</v>
      </c>
      <c r="G260" s="1" t="str">
        <f t="shared" ref="G260:G323" si="3">_xlfn.CONCAT(A260,D260)</f>
        <v>GambiaGM03</v>
      </c>
      <c r="H260" s="8">
        <f>Table1[[#This Row],[Coord_X]]</f>
        <v>-16.403357400000001</v>
      </c>
      <c r="I260" s="8">
        <f>Table1[[#This Row],[Coord_Y]]</f>
        <v>13.2423280611</v>
      </c>
    </row>
    <row r="261" spans="1:9">
      <c r="A261" s="1" t="s">
        <v>367</v>
      </c>
      <c r="B261" s="1" t="s">
        <v>368</v>
      </c>
      <c r="C261" s="1" t="s">
        <v>375</v>
      </c>
      <c r="D261" s="1" t="s">
        <v>376</v>
      </c>
      <c r="E261" s="8">
        <v>-14.932206796099999</v>
      </c>
      <c r="F261" s="8">
        <v>13.5327948288</v>
      </c>
      <c r="G261" s="1" t="str">
        <f t="shared" si="3"/>
        <v>GambiaGM04</v>
      </c>
      <c r="H261" s="8">
        <f>Table1[[#This Row],[Coord_X]]</f>
        <v>-14.932206796099999</v>
      </c>
      <c r="I261" s="8">
        <f>Table1[[#This Row],[Coord_Y]]</f>
        <v>13.5327948288</v>
      </c>
    </row>
    <row r="262" spans="1:9">
      <c r="A262" s="1" t="s">
        <v>367</v>
      </c>
      <c r="B262" s="1" t="s">
        <v>368</v>
      </c>
      <c r="C262" s="1" t="s">
        <v>377</v>
      </c>
      <c r="D262" s="1" t="s">
        <v>378</v>
      </c>
      <c r="E262" s="8">
        <v>-16.6610342277</v>
      </c>
      <c r="F262" s="8">
        <v>13.4415019856</v>
      </c>
      <c r="G262" s="1" t="str">
        <f t="shared" si="3"/>
        <v>GambiaGM05</v>
      </c>
      <c r="H262" s="8">
        <f>Table1[[#This Row],[Coord_X]]</f>
        <v>-16.6610342277</v>
      </c>
      <c r="I262" s="8">
        <f>Table1[[#This Row],[Coord_Y]]</f>
        <v>13.4415019856</v>
      </c>
    </row>
    <row r="263" spans="1:9">
      <c r="A263" s="1" t="s">
        <v>367</v>
      </c>
      <c r="B263" s="1" t="s">
        <v>368</v>
      </c>
      <c r="C263" s="1" t="s">
        <v>379</v>
      </c>
      <c r="D263" s="1" t="s">
        <v>380</v>
      </c>
      <c r="E263" s="8">
        <v>-16.0257756086</v>
      </c>
      <c r="F263" s="8">
        <v>13.505177853999999</v>
      </c>
      <c r="G263" s="1" t="str">
        <f t="shared" si="3"/>
        <v>GambiaGM06</v>
      </c>
      <c r="H263" s="8">
        <f>Table1[[#This Row],[Coord_X]]</f>
        <v>-16.0257756086</v>
      </c>
      <c r="I263" s="8">
        <f>Table1[[#This Row],[Coord_Y]]</f>
        <v>13.505177853999999</v>
      </c>
    </row>
    <row r="264" spans="1:9">
      <c r="A264" s="1" t="s">
        <v>367</v>
      </c>
      <c r="B264" s="1" t="s">
        <v>368</v>
      </c>
      <c r="C264" s="1" t="s">
        <v>381</v>
      </c>
      <c r="D264" s="1" t="s">
        <v>382</v>
      </c>
      <c r="E264" s="8">
        <v>-14.926234666399999</v>
      </c>
      <c r="F264" s="8">
        <v>13.656260529500001</v>
      </c>
      <c r="G264" s="1" t="str">
        <f t="shared" si="3"/>
        <v>GambiaGM07</v>
      </c>
      <c r="H264" s="8">
        <f>Table1[[#This Row],[Coord_X]]</f>
        <v>-14.926234666399999</v>
      </c>
      <c r="I264" s="8">
        <f>Table1[[#This Row],[Coord_Y]]</f>
        <v>13.656260529500001</v>
      </c>
    </row>
    <row r="265" spans="1:9">
      <c r="A265" s="1" t="s">
        <v>367</v>
      </c>
      <c r="B265" s="1" t="s">
        <v>368</v>
      </c>
      <c r="C265" s="1" t="s">
        <v>383</v>
      </c>
      <c r="D265" s="1" t="s">
        <v>384</v>
      </c>
      <c r="E265" s="8">
        <v>-15.7358423618</v>
      </c>
      <c r="F265" s="8">
        <v>13.3852953738</v>
      </c>
      <c r="G265" s="1" t="str">
        <f t="shared" si="3"/>
        <v>GambiaGM08</v>
      </c>
      <c r="H265" s="8">
        <f>Table1[[#This Row],[Coord_X]]</f>
        <v>-15.7358423618</v>
      </c>
      <c r="I265" s="8">
        <f>Table1[[#This Row],[Coord_Y]]</f>
        <v>13.3852953738</v>
      </c>
    </row>
    <row r="266" spans="1:9">
      <c r="A266" s="1" t="s">
        <v>385</v>
      </c>
      <c r="B266" s="1" t="s">
        <v>386</v>
      </c>
      <c r="C266" s="1" t="s">
        <v>387</v>
      </c>
      <c r="D266" s="1" t="s">
        <v>388</v>
      </c>
      <c r="E266" s="8">
        <v>-1.4546519758200001</v>
      </c>
      <c r="F266" s="8">
        <v>6.8023323904200002</v>
      </c>
      <c r="G266" s="1" t="str">
        <f t="shared" si="3"/>
        <v>GhanaGH24</v>
      </c>
      <c r="H266" s="8">
        <f>Table1[[#This Row],[Coord_X]]</f>
        <v>-1.4546519758200001</v>
      </c>
      <c r="I266" s="8">
        <f>Table1[[#This Row],[Coord_Y]]</f>
        <v>6.8023323904200002</v>
      </c>
    </row>
    <row r="267" spans="1:9">
      <c r="A267" s="1" t="s">
        <v>385</v>
      </c>
      <c r="B267" s="1" t="s">
        <v>386</v>
      </c>
      <c r="C267" s="1" t="s">
        <v>389</v>
      </c>
      <c r="D267" s="1" t="s">
        <v>390</v>
      </c>
      <c r="E267" s="8">
        <v>-1.65352147739</v>
      </c>
      <c r="F267" s="8">
        <v>7.7004400667099997</v>
      </c>
      <c r="G267" s="1" t="str">
        <f t="shared" si="3"/>
        <v>GhanaGH25</v>
      </c>
      <c r="H267" s="8">
        <f>Table1[[#This Row],[Coord_X]]</f>
        <v>-1.65352147739</v>
      </c>
      <c r="I267" s="8">
        <f>Table1[[#This Row],[Coord_Y]]</f>
        <v>7.7004400667099997</v>
      </c>
    </row>
    <row r="268" spans="1:9">
      <c r="A268" s="1" t="s">
        <v>385</v>
      </c>
      <c r="B268" s="1" t="s">
        <v>386</v>
      </c>
      <c r="C268" s="1" t="s">
        <v>391</v>
      </c>
      <c r="D268" s="1" t="s">
        <v>392</v>
      </c>
      <c r="E268" s="8">
        <v>-1.21158138876</v>
      </c>
      <c r="F268" s="8">
        <v>5.5658320845900002</v>
      </c>
      <c r="G268" s="1" t="str">
        <f t="shared" si="3"/>
        <v>GhanaGH26</v>
      </c>
      <c r="H268" s="8">
        <f>Table1[[#This Row],[Coord_X]]</f>
        <v>-1.21158138876</v>
      </c>
      <c r="I268" s="8">
        <f>Table1[[#This Row],[Coord_Y]]</f>
        <v>5.5658320845900002</v>
      </c>
    </row>
    <row r="269" spans="1:9">
      <c r="A269" s="1" t="s">
        <v>385</v>
      </c>
      <c r="B269" s="1" t="s">
        <v>386</v>
      </c>
      <c r="C269" s="1" t="s">
        <v>393</v>
      </c>
      <c r="D269" s="1" t="s">
        <v>394</v>
      </c>
      <c r="E269" s="8">
        <v>-0.44777250588500001</v>
      </c>
      <c r="F269" s="8">
        <v>6.4135831095700002</v>
      </c>
      <c r="G269" s="1" t="str">
        <f t="shared" si="3"/>
        <v>GhanaGH27</v>
      </c>
      <c r="H269" s="8">
        <f>Table1[[#This Row],[Coord_X]]</f>
        <v>-0.44777250588500001</v>
      </c>
      <c r="I269" s="8">
        <f>Table1[[#This Row],[Coord_Y]]</f>
        <v>6.4135831095700002</v>
      </c>
    </row>
    <row r="270" spans="1:9">
      <c r="A270" s="1" t="s">
        <v>385</v>
      </c>
      <c r="B270" s="1" t="s">
        <v>386</v>
      </c>
      <c r="C270" s="1" t="s">
        <v>395</v>
      </c>
      <c r="D270" s="1" t="s">
        <v>396</v>
      </c>
      <c r="E270" s="8">
        <v>5.93983602588E-2</v>
      </c>
      <c r="F270" s="8">
        <v>5.8039600817799997</v>
      </c>
      <c r="G270" s="1" t="str">
        <f t="shared" si="3"/>
        <v>GhanaGH28</v>
      </c>
      <c r="H270" s="8">
        <f>Table1[[#This Row],[Coord_X]]</f>
        <v>5.93983602588E-2</v>
      </c>
      <c r="I270" s="8">
        <f>Table1[[#This Row],[Coord_Y]]</f>
        <v>5.8039600817799997</v>
      </c>
    </row>
    <row r="271" spans="1:9">
      <c r="A271" s="1" t="s">
        <v>385</v>
      </c>
      <c r="B271" s="1" t="s">
        <v>386</v>
      </c>
      <c r="C271" s="1" t="s">
        <v>397</v>
      </c>
      <c r="D271" s="1" t="s">
        <v>398</v>
      </c>
      <c r="E271" s="8">
        <v>-0.968127684002</v>
      </c>
      <c r="F271" s="8">
        <v>9.35318776009</v>
      </c>
      <c r="G271" s="1" t="str">
        <f t="shared" si="3"/>
        <v>GhanaGH29</v>
      </c>
      <c r="H271" s="8">
        <f>Table1[[#This Row],[Coord_X]]</f>
        <v>-0.968127684002</v>
      </c>
      <c r="I271" s="8">
        <f>Table1[[#This Row],[Coord_Y]]</f>
        <v>9.35318776009</v>
      </c>
    </row>
    <row r="272" spans="1:9">
      <c r="A272" s="1" t="s">
        <v>385</v>
      </c>
      <c r="B272" s="1" t="s">
        <v>386</v>
      </c>
      <c r="C272" s="1" t="s">
        <v>399</v>
      </c>
      <c r="D272" s="1" t="s">
        <v>400</v>
      </c>
      <c r="E272" s="8">
        <v>-0.80372017444999999</v>
      </c>
      <c r="F272" s="8">
        <v>10.779307983000001</v>
      </c>
      <c r="G272" s="1" t="str">
        <f t="shared" si="3"/>
        <v>GhanaGH30</v>
      </c>
      <c r="H272" s="8">
        <f>Table1[[#This Row],[Coord_X]]</f>
        <v>-0.80372017444999999</v>
      </c>
      <c r="I272" s="8">
        <f>Table1[[#This Row],[Coord_Y]]</f>
        <v>10.779307983000001</v>
      </c>
    </row>
    <row r="273" spans="1:9">
      <c r="A273" s="1" t="s">
        <v>385</v>
      </c>
      <c r="B273" s="1" t="s">
        <v>386</v>
      </c>
      <c r="C273" s="1" t="s">
        <v>401</v>
      </c>
      <c r="D273" s="1" t="s">
        <v>402</v>
      </c>
      <c r="E273" s="8">
        <v>-2.21686530251</v>
      </c>
      <c r="F273" s="8">
        <v>10.411273678700001</v>
      </c>
      <c r="G273" s="1" t="str">
        <f t="shared" si="3"/>
        <v>GhanaGH31</v>
      </c>
      <c r="H273" s="8">
        <f>Table1[[#This Row],[Coord_X]]</f>
        <v>-2.21686530251</v>
      </c>
      <c r="I273" s="8">
        <f>Table1[[#This Row],[Coord_Y]]</f>
        <v>10.411273678700001</v>
      </c>
    </row>
    <row r="274" spans="1:9">
      <c r="A274" s="1" t="s">
        <v>385</v>
      </c>
      <c r="B274" s="1" t="s">
        <v>386</v>
      </c>
      <c r="C274" s="1" t="s">
        <v>403</v>
      </c>
      <c r="D274" s="1" t="s">
        <v>404</v>
      </c>
      <c r="E274" s="8">
        <v>0.40650791106</v>
      </c>
      <c r="F274" s="8">
        <v>7.2373593273600001</v>
      </c>
      <c r="G274" s="1" t="str">
        <f t="shared" si="3"/>
        <v>GhanaGH32</v>
      </c>
      <c r="H274" s="8">
        <f>Table1[[#This Row],[Coord_X]]</f>
        <v>0.40650791106</v>
      </c>
      <c r="I274" s="8">
        <f>Table1[[#This Row],[Coord_Y]]</f>
        <v>7.2373593273600001</v>
      </c>
    </row>
    <row r="275" spans="1:9">
      <c r="A275" s="1" t="s">
        <v>385</v>
      </c>
      <c r="B275" s="1" t="s">
        <v>386</v>
      </c>
      <c r="C275" s="1" t="s">
        <v>405</v>
      </c>
      <c r="D275" s="1" t="s">
        <v>406</v>
      </c>
      <c r="E275" s="8">
        <v>-2.4129203567399999</v>
      </c>
      <c r="F275" s="8">
        <v>5.7425145821600001</v>
      </c>
      <c r="G275" s="1" t="str">
        <f t="shared" si="3"/>
        <v>GhanaGH33</v>
      </c>
      <c r="H275" s="8">
        <f>Table1[[#This Row],[Coord_X]]</f>
        <v>-2.4129203567399999</v>
      </c>
      <c r="I275" s="8">
        <f>Table1[[#This Row],[Coord_Y]]</f>
        <v>5.7425145821600001</v>
      </c>
    </row>
    <row r="276" spans="1:9">
      <c r="A276" s="1" t="s">
        <v>407</v>
      </c>
      <c r="B276" s="1" t="s">
        <v>408</v>
      </c>
      <c r="C276" s="1" t="s">
        <v>409</v>
      </c>
      <c r="D276" s="1" t="s">
        <v>410</v>
      </c>
      <c r="E276" s="8">
        <v>-13.7682855511</v>
      </c>
      <c r="F276" s="8">
        <v>11.3555707663</v>
      </c>
      <c r="G276" s="1" t="str">
        <f t="shared" si="3"/>
        <v>GuineaGN01</v>
      </c>
      <c r="H276" s="8">
        <f>Table1[[#This Row],[Coord_X]]</f>
        <v>-13.7682855511</v>
      </c>
      <c r="I276" s="8">
        <f>Table1[[#This Row],[Coord_Y]]</f>
        <v>11.3555707663</v>
      </c>
    </row>
    <row r="277" spans="1:9">
      <c r="A277" s="1" t="s">
        <v>407</v>
      </c>
      <c r="B277" s="1" t="s">
        <v>408</v>
      </c>
      <c r="C277" s="1" t="s">
        <v>411</v>
      </c>
      <c r="D277" s="1" t="s">
        <v>412</v>
      </c>
      <c r="E277" s="8">
        <v>-13.5749244131</v>
      </c>
      <c r="F277" s="8">
        <v>9.6198873874899995</v>
      </c>
      <c r="G277" s="1" t="str">
        <f t="shared" si="3"/>
        <v>GuineaGN02</v>
      </c>
      <c r="H277" s="8">
        <f>Table1[[#This Row],[Coord_X]]</f>
        <v>-13.5749244131</v>
      </c>
      <c r="I277" s="8">
        <f>Table1[[#This Row],[Coord_Y]]</f>
        <v>9.6198873874899995</v>
      </c>
    </row>
    <row r="278" spans="1:9">
      <c r="A278" s="1" t="s">
        <v>407</v>
      </c>
      <c r="B278" s="1" t="s">
        <v>408</v>
      </c>
      <c r="C278" s="1" t="s">
        <v>413</v>
      </c>
      <c r="D278" s="1" t="s">
        <v>414</v>
      </c>
      <c r="E278" s="8">
        <v>-10.6586826166</v>
      </c>
      <c r="F278" s="8">
        <v>10.491887890599999</v>
      </c>
      <c r="G278" s="1" t="str">
        <f t="shared" si="3"/>
        <v>GuineaGN03</v>
      </c>
      <c r="H278" s="8">
        <f>Table1[[#This Row],[Coord_X]]</f>
        <v>-10.6586826166</v>
      </c>
      <c r="I278" s="8">
        <f>Table1[[#This Row],[Coord_Y]]</f>
        <v>10.491887890599999</v>
      </c>
    </row>
    <row r="279" spans="1:9">
      <c r="A279" s="1" t="s">
        <v>407</v>
      </c>
      <c r="B279" s="1" t="s">
        <v>408</v>
      </c>
      <c r="C279" s="1" t="s">
        <v>415</v>
      </c>
      <c r="D279" s="1" t="s">
        <v>416</v>
      </c>
      <c r="E279" s="8">
        <v>-9.3346776663599993</v>
      </c>
      <c r="F279" s="8">
        <v>10.586139791700001</v>
      </c>
      <c r="G279" s="1" t="str">
        <f t="shared" si="3"/>
        <v>GuineaGN04</v>
      </c>
      <c r="H279" s="8">
        <f>Table1[[#This Row],[Coord_X]]</f>
        <v>-9.3346776663599993</v>
      </c>
      <c r="I279" s="8">
        <f>Table1[[#This Row],[Coord_Y]]</f>
        <v>10.586139791700001</v>
      </c>
    </row>
    <row r="280" spans="1:9">
      <c r="A280" s="1" t="s">
        <v>407</v>
      </c>
      <c r="B280" s="1" t="s">
        <v>408</v>
      </c>
      <c r="C280" s="1" t="s">
        <v>417</v>
      </c>
      <c r="D280" s="1" t="s">
        <v>418</v>
      </c>
      <c r="E280" s="8">
        <v>-13.119334112000001</v>
      </c>
      <c r="F280" s="8">
        <v>10.214007778099999</v>
      </c>
      <c r="G280" s="1" t="str">
        <f t="shared" si="3"/>
        <v>GuineaGN05</v>
      </c>
      <c r="H280" s="8">
        <f>Table1[[#This Row],[Coord_X]]</f>
        <v>-13.119334112000001</v>
      </c>
      <c r="I280" s="8">
        <f>Table1[[#This Row],[Coord_Y]]</f>
        <v>10.214007778099999</v>
      </c>
    </row>
    <row r="281" spans="1:9">
      <c r="A281" s="1" t="s">
        <v>407</v>
      </c>
      <c r="B281" s="1" t="s">
        <v>408</v>
      </c>
      <c r="C281" s="1" t="s">
        <v>419</v>
      </c>
      <c r="D281" s="1" t="s">
        <v>420</v>
      </c>
      <c r="E281" s="8">
        <v>-12.0154963352</v>
      </c>
      <c r="F281" s="8">
        <v>11.7523757046</v>
      </c>
      <c r="G281" s="1" t="str">
        <f t="shared" si="3"/>
        <v>GuineaGN06</v>
      </c>
      <c r="H281" s="8">
        <f>Table1[[#This Row],[Coord_X]]</f>
        <v>-12.0154963352</v>
      </c>
      <c r="I281" s="8">
        <f>Table1[[#This Row],[Coord_Y]]</f>
        <v>11.7523757046</v>
      </c>
    </row>
    <row r="282" spans="1:9">
      <c r="A282" s="1" t="s">
        <v>407</v>
      </c>
      <c r="B282" s="1" t="s">
        <v>408</v>
      </c>
      <c r="C282" s="1" t="s">
        <v>421</v>
      </c>
      <c r="D282" s="1" t="s">
        <v>422</v>
      </c>
      <c r="E282" s="8">
        <v>-12.0740685303</v>
      </c>
      <c r="F282" s="8">
        <v>10.669852945500001</v>
      </c>
      <c r="G282" s="1" t="str">
        <f t="shared" si="3"/>
        <v>GuineaGN07</v>
      </c>
      <c r="H282" s="8">
        <f>Table1[[#This Row],[Coord_X]]</f>
        <v>-12.0740685303</v>
      </c>
      <c r="I282" s="8">
        <f>Table1[[#This Row],[Coord_Y]]</f>
        <v>10.669852945500001</v>
      </c>
    </row>
    <row r="283" spans="1:9">
      <c r="A283" s="1" t="s">
        <v>407</v>
      </c>
      <c r="B283" s="1" t="s">
        <v>408</v>
      </c>
      <c r="C283" s="1" t="s">
        <v>423</v>
      </c>
      <c r="D283" s="1" t="s">
        <v>424</v>
      </c>
      <c r="E283" s="8">
        <v>-8.8920086635600004</v>
      </c>
      <c r="F283" s="8">
        <v>8.4413049633000004</v>
      </c>
      <c r="G283" s="1" t="str">
        <f t="shared" si="3"/>
        <v>GuineaGN08</v>
      </c>
      <c r="H283" s="8">
        <f>Table1[[#This Row],[Coord_X]]</f>
        <v>-8.8920086635600004</v>
      </c>
      <c r="I283" s="8">
        <f>Table1[[#This Row],[Coord_Y]]</f>
        <v>8.4413049633000004</v>
      </c>
    </row>
    <row r="284" spans="1:9">
      <c r="A284" s="1" t="s">
        <v>425</v>
      </c>
      <c r="B284" s="1" t="s">
        <v>426</v>
      </c>
      <c r="C284" s="1" t="s">
        <v>427</v>
      </c>
      <c r="D284" s="1" t="s">
        <v>428</v>
      </c>
      <c r="E284" s="8">
        <v>-14.707570712800001</v>
      </c>
      <c r="F284" s="8">
        <v>12.1616942034</v>
      </c>
      <c r="G284" s="1" t="str">
        <f t="shared" si="3"/>
        <v>Guinea BissauGW01</v>
      </c>
      <c r="H284" s="8">
        <f>Table1[[#This Row],[Coord_X]]</f>
        <v>-14.707570712800001</v>
      </c>
      <c r="I284" s="8">
        <f>Table1[[#This Row],[Coord_Y]]</f>
        <v>12.1616942034</v>
      </c>
    </row>
    <row r="285" spans="1:9">
      <c r="A285" s="1" t="s">
        <v>425</v>
      </c>
      <c r="B285" s="1" t="s">
        <v>426</v>
      </c>
      <c r="C285" s="1" t="s">
        <v>429</v>
      </c>
      <c r="D285" s="1" t="s">
        <v>430</v>
      </c>
      <c r="E285" s="8">
        <v>-15.7860710669</v>
      </c>
      <c r="F285" s="8">
        <v>11.883298998100001</v>
      </c>
      <c r="G285" s="1" t="str">
        <f t="shared" si="3"/>
        <v>Guinea BissauGW02</v>
      </c>
      <c r="H285" s="8">
        <f>Table1[[#This Row],[Coord_X]]</f>
        <v>-15.7860710669</v>
      </c>
      <c r="I285" s="8">
        <f>Table1[[#This Row],[Coord_Y]]</f>
        <v>11.883298998100001</v>
      </c>
    </row>
    <row r="286" spans="1:9">
      <c r="A286" s="1" t="s">
        <v>425</v>
      </c>
      <c r="B286" s="1" t="s">
        <v>426</v>
      </c>
      <c r="C286" s="1" t="s">
        <v>431</v>
      </c>
      <c r="D286" s="1" t="s">
        <v>432</v>
      </c>
      <c r="E286" s="8">
        <v>-15.6106516759</v>
      </c>
      <c r="F286" s="8">
        <v>11.875642397</v>
      </c>
      <c r="G286" s="1" t="str">
        <f t="shared" si="3"/>
        <v>Guinea BissauGW08</v>
      </c>
      <c r="H286" s="8">
        <f>Table1[[#This Row],[Coord_X]]</f>
        <v>-15.6106516759</v>
      </c>
      <c r="I286" s="8">
        <f>Table1[[#This Row],[Coord_Y]]</f>
        <v>11.875642397</v>
      </c>
    </row>
    <row r="287" spans="1:9">
      <c r="A287" s="1" t="s">
        <v>425</v>
      </c>
      <c r="B287" s="1" t="s">
        <v>426</v>
      </c>
      <c r="C287" s="1" t="s">
        <v>433</v>
      </c>
      <c r="D287" s="1" t="s">
        <v>434</v>
      </c>
      <c r="E287" s="8">
        <v>-15.970272488399999</v>
      </c>
      <c r="F287" s="8">
        <v>11.3343515791</v>
      </c>
      <c r="G287" s="1" t="str">
        <f t="shared" si="3"/>
        <v>Guinea BissauGW03</v>
      </c>
      <c r="H287" s="8">
        <f>Table1[[#This Row],[Coord_X]]</f>
        <v>-15.970272488399999</v>
      </c>
      <c r="I287" s="8">
        <f>Table1[[#This Row],[Coord_Y]]</f>
        <v>11.3343515791</v>
      </c>
    </row>
    <row r="288" spans="1:9">
      <c r="A288" s="1" t="s">
        <v>425</v>
      </c>
      <c r="B288" s="1" t="s">
        <v>426</v>
      </c>
      <c r="C288" s="1" t="s">
        <v>435</v>
      </c>
      <c r="D288" s="1" t="s">
        <v>436</v>
      </c>
      <c r="E288" s="8">
        <v>-16.0507752581</v>
      </c>
      <c r="F288" s="8">
        <v>12.1920039873</v>
      </c>
      <c r="G288" s="1" t="str">
        <f t="shared" si="3"/>
        <v>Guinea BissauGW04</v>
      </c>
      <c r="H288" s="8">
        <f>Table1[[#This Row],[Coord_X]]</f>
        <v>-16.0507752581</v>
      </c>
      <c r="I288" s="8">
        <f>Table1[[#This Row],[Coord_Y]]</f>
        <v>12.1920039873</v>
      </c>
    </row>
    <row r="289" spans="1:9">
      <c r="A289" s="1" t="s">
        <v>425</v>
      </c>
      <c r="B289" s="1" t="s">
        <v>426</v>
      </c>
      <c r="C289" s="1" t="s">
        <v>437</v>
      </c>
      <c r="D289" s="1" t="s">
        <v>438</v>
      </c>
      <c r="E289" s="8">
        <v>-14.11020268</v>
      </c>
      <c r="F289" s="8">
        <v>12.1632467851</v>
      </c>
      <c r="G289" s="1" t="str">
        <f t="shared" si="3"/>
        <v>Guinea BissauGW05</v>
      </c>
      <c r="H289" s="8">
        <f>Table1[[#This Row],[Coord_X]]</f>
        <v>-14.11020268</v>
      </c>
      <c r="I289" s="8">
        <f>Table1[[#This Row],[Coord_Y]]</f>
        <v>12.1632467851</v>
      </c>
    </row>
    <row r="290" spans="1:9">
      <c r="A290" s="1" t="s">
        <v>425</v>
      </c>
      <c r="B290" s="1" t="s">
        <v>426</v>
      </c>
      <c r="C290" s="1" t="s">
        <v>439</v>
      </c>
      <c r="D290" s="1" t="s">
        <v>440</v>
      </c>
      <c r="E290" s="8">
        <v>-15.270771178</v>
      </c>
      <c r="F290" s="8">
        <v>12.285839340000001</v>
      </c>
      <c r="G290" s="1" t="str">
        <f t="shared" si="3"/>
        <v>Guinea BissauGW06</v>
      </c>
      <c r="H290" s="8">
        <f>Table1[[#This Row],[Coord_X]]</f>
        <v>-15.270771178</v>
      </c>
      <c r="I290" s="8">
        <f>Table1[[#This Row],[Coord_Y]]</f>
        <v>12.285839340000001</v>
      </c>
    </row>
    <row r="291" spans="1:9">
      <c r="A291" s="1" t="s">
        <v>425</v>
      </c>
      <c r="B291" s="1" t="s">
        <v>426</v>
      </c>
      <c r="C291" s="1" t="s">
        <v>441</v>
      </c>
      <c r="D291" s="1" t="s">
        <v>442</v>
      </c>
      <c r="E291" s="8">
        <v>-15.1793478855</v>
      </c>
      <c r="F291" s="8">
        <v>11.665156119500001</v>
      </c>
      <c r="G291" s="1" t="str">
        <f t="shared" si="3"/>
        <v>Guinea BissauGW07</v>
      </c>
      <c r="H291" s="8">
        <f>Table1[[#This Row],[Coord_X]]</f>
        <v>-15.1793478855</v>
      </c>
      <c r="I291" s="8">
        <f>Table1[[#This Row],[Coord_Y]]</f>
        <v>11.665156119500001</v>
      </c>
    </row>
    <row r="292" spans="1:9">
      <c r="A292" s="1" t="s">
        <v>425</v>
      </c>
      <c r="B292" s="1" t="s">
        <v>426</v>
      </c>
      <c r="C292" s="1" t="s">
        <v>443</v>
      </c>
      <c r="D292" s="1" t="s">
        <v>444</v>
      </c>
      <c r="E292" s="8">
        <v>-14.992859600099999</v>
      </c>
      <c r="F292" s="8">
        <v>11.3286335105</v>
      </c>
      <c r="G292" s="1" t="str">
        <f t="shared" si="3"/>
        <v>Guinea BissauGW09</v>
      </c>
      <c r="H292" s="8">
        <f>Table1[[#This Row],[Coord_X]]</f>
        <v>-14.992859600099999</v>
      </c>
      <c r="I292" s="8">
        <f>Table1[[#This Row],[Coord_Y]]</f>
        <v>11.3286335105</v>
      </c>
    </row>
    <row r="293" spans="1:9">
      <c r="A293" s="1" t="s">
        <v>445</v>
      </c>
      <c r="B293" s="1" t="s">
        <v>446</v>
      </c>
      <c r="C293" s="1" t="s">
        <v>447</v>
      </c>
      <c r="D293" s="1" t="s">
        <v>448</v>
      </c>
      <c r="E293" s="8">
        <v>-10.8116798612</v>
      </c>
      <c r="F293" s="8">
        <v>6.7321604172700003</v>
      </c>
      <c r="G293" s="1" t="str">
        <f t="shared" si="3"/>
        <v>LiberiaLR01</v>
      </c>
      <c r="H293" s="8">
        <f>Table1[[#This Row],[Coord_X]]</f>
        <v>-10.8116798612</v>
      </c>
      <c r="I293" s="8">
        <f>Table1[[#This Row],[Coord_Y]]</f>
        <v>6.7321604172700003</v>
      </c>
    </row>
    <row r="294" spans="1:9">
      <c r="A294" s="1" t="s">
        <v>445</v>
      </c>
      <c r="B294" s="1" t="s">
        <v>446</v>
      </c>
      <c r="C294" s="1" t="s">
        <v>449</v>
      </c>
      <c r="D294" s="1" t="s">
        <v>450</v>
      </c>
      <c r="E294" s="8">
        <v>-9.6469163579899995</v>
      </c>
      <c r="F294" s="8">
        <v>6.9424798014200002</v>
      </c>
      <c r="G294" s="1" t="str">
        <f t="shared" si="3"/>
        <v>LiberiaLR02</v>
      </c>
      <c r="H294" s="8">
        <f>Table1[[#This Row],[Coord_X]]</f>
        <v>-9.6469163579899995</v>
      </c>
      <c r="I294" s="8">
        <f>Table1[[#This Row],[Coord_Y]]</f>
        <v>6.9424798014200002</v>
      </c>
    </row>
    <row r="295" spans="1:9">
      <c r="A295" s="1" t="s">
        <v>445</v>
      </c>
      <c r="B295" s="1" t="s">
        <v>446</v>
      </c>
      <c r="C295" s="1" t="s">
        <v>451</v>
      </c>
      <c r="D295" s="1" t="s">
        <v>452</v>
      </c>
      <c r="E295" s="8">
        <v>-10.3107885562</v>
      </c>
      <c r="F295" s="8">
        <v>7.4177628563400004</v>
      </c>
      <c r="G295" s="1" t="str">
        <f t="shared" si="3"/>
        <v>LiberiaLR03</v>
      </c>
      <c r="H295" s="8">
        <f>Table1[[#This Row],[Coord_X]]</f>
        <v>-10.3107885562</v>
      </c>
      <c r="I295" s="8">
        <f>Table1[[#This Row],[Coord_Y]]</f>
        <v>7.4177628563400004</v>
      </c>
    </row>
    <row r="296" spans="1:9">
      <c r="A296" s="1" t="s">
        <v>445</v>
      </c>
      <c r="B296" s="1" t="s">
        <v>446</v>
      </c>
      <c r="C296" s="1" t="s">
        <v>453</v>
      </c>
      <c r="D296" s="1" t="s">
        <v>454</v>
      </c>
      <c r="E296" s="8">
        <v>-9.8115528493900008</v>
      </c>
      <c r="F296" s="8">
        <v>6.2282305573099999</v>
      </c>
      <c r="G296" s="1" t="str">
        <f t="shared" si="3"/>
        <v>LiberiaLR04</v>
      </c>
      <c r="H296" s="8">
        <f>Table1[[#This Row],[Coord_X]]</f>
        <v>-9.8115528493900008</v>
      </c>
      <c r="I296" s="8">
        <f>Table1[[#This Row],[Coord_Y]]</f>
        <v>6.2282305573099999</v>
      </c>
    </row>
    <row r="297" spans="1:9">
      <c r="A297" s="1" t="s">
        <v>445</v>
      </c>
      <c r="B297" s="1" t="s">
        <v>446</v>
      </c>
      <c r="C297" s="1" t="s">
        <v>455</v>
      </c>
      <c r="D297" s="1" t="s">
        <v>456</v>
      </c>
      <c r="E297" s="8">
        <v>-11.0507034215</v>
      </c>
      <c r="F297" s="8">
        <v>7.0807055692900001</v>
      </c>
      <c r="G297" s="1" t="str">
        <f t="shared" si="3"/>
        <v>LiberiaLR05</v>
      </c>
      <c r="H297" s="8">
        <f>Table1[[#This Row],[Coord_X]]</f>
        <v>-11.0507034215</v>
      </c>
      <c r="I297" s="8">
        <f>Table1[[#This Row],[Coord_Y]]</f>
        <v>7.0807055692900001</v>
      </c>
    </row>
    <row r="298" spans="1:9">
      <c r="A298" s="1" t="s">
        <v>445</v>
      </c>
      <c r="B298" s="1" t="s">
        <v>446</v>
      </c>
      <c r="C298" s="1" t="s">
        <v>457</v>
      </c>
      <c r="D298" s="1" t="s">
        <v>458</v>
      </c>
      <c r="E298" s="8">
        <v>-8.2295556132600005</v>
      </c>
      <c r="F298" s="8">
        <v>5.9568001756399998</v>
      </c>
      <c r="G298" s="1" t="str">
        <f t="shared" si="3"/>
        <v>LiberiaLR06</v>
      </c>
      <c r="H298" s="8">
        <f>Table1[[#This Row],[Coord_X]]</f>
        <v>-8.2295556132600005</v>
      </c>
      <c r="I298" s="8">
        <f>Table1[[#This Row],[Coord_Y]]</f>
        <v>5.9568001756399998</v>
      </c>
    </row>
    <row r="299" spans="1:9">
      <c r="A299" s="1" t="s">
        <v>445</v>
      </c>
      <c r="B299" s="1" t="s">
        <v>446</v>
      </c>
      <c r="C299" s="1" t="s">
        <v>459</v>
      </c>
      <c r="D299" s="1" t="s">
        <v>460</v>
      </c>
      <c r="E299" s="8">
        <v>-8.2031024136300008</v>
      </c>
      <c r="F299" s="8">
        <v>4.7983509608399997</v>
      </c>
      <c r="G299" s="1" t="str">
        <f t="shared" si="3"/>
        <v>LiberiaLR07</v>
      </c>
      <c r="H299" s="8">
        <f>Table1[[#This Row],[Coord_X]]</f>
        <v>-8.2031024136300008</v>
      </c>
      <c r="I299" s="8">
        <f>Table1[[#This Row],[Coord_Y]]</f>
        <v>4.7983509608399997</v>
      </c>
    </row>
    <row r="300" spans="1:9">
      <c r="A300" s="1" t="s">
        <v>445</v>
      </c>
      <c r="B300" s="1" t="s">
        <v>446</v>
      </c>
      <c r="C300" s="1" t="s">
        <v>461</v>
      </c>
      <c r="D300" s="1" t="s">
        <v>462</v>
      </c>
      <c r="E300" s="8">
        <v>-9.8576508160399996</v>
      </c>
      <c r="F300" s="8">
        <v>7.9937911225900002</v>
      </c>
      <c r="G300" s="1" t="str">
        <f t="shared" si="3"/>
        <v>LiberiaLR08</v>
      </c>
      <c r="H300" s="8">
        <f>Table1[[#This Row],[Coord_X]]</f>
        <v>-9.8576508160399996</v>
      </c>
      <c r="I300" s="8">
        <f>Table1[[#This Row],[Coord_Y]]</f>
        <v>7.9937911225900002</v>
      </c>
    </row>
    <row r="301" spans="1:9">
      <c r="A301" s="1" t="s">
        <v>445</v>
      </c>
      <c r="B301" s="1" t="s">
        <v>446</v>
      </c>
      <c r="C301" s="1" t="s">
        <v>463</v>
      </c>
      <c r="D301" s="1" t="s">
        <v>464</v>
      </c>
      <c r="E301" s="8">
        <v>-10.2736785934</v>
      </c>
      <c r="F301" s="8">
        <v>6.5160213196600001</v>
      </c>
      <c r="G301" s="1" t="str">
        <f t="shared" si="3"/>
        <v>LiberiaLR09</v>
      </c>
      <c r="H301" s="8">
        <f>Table1[[#This Row],[Coord_X]]</f>
        <v>-10.2736785934</v>
      </c>
      <c r="I301" s="8">
        <f>Table1[[#This Row],[Coord_Y]]</f>
        <v>6.5160213196600001</v>
      </c>
    </row>
    <row r="302" spans="1:9">
      <c r="A302" s="1" t="s">
        <v>445</v>
      </c>
      <c r="B302" s="1" t="s">
        <v>446</v>
      </c>
      <c r="C302" s="1" t="s">
        <v>465</v>
      </c>
      <c r="D302" s="1" t="s">
        <v>466</v>
      </c>
      <c r="E302" s="8">
        <v>-7.7724962190799998</v>
      </c>
      <c r="F302" s="8">
        <v>4.7256502341199997</v>
      </c>
      <c r="G302" s="1" t="str">
        <f t="shared" si="3"/>
        <v>LiberiaLR10</v>
      </c>
      <c r="H302" s="8">
        <f>Table1[[#This Row],[Coord_X]]</f>
        <v>-7.7724962190799998</v>
      </c>
      <c r="I302" s="8">
        <f>Table1[[#This Row],[Coord_Y]]</f>
        <v>4.7256502341199997</v>
      </c>
    </row>
    <row r="303" spans="1:9">
      <c r="A303" s="1" t="s">
        <v>445</v>
      </c>
      <c r="B303" s="1" t="s">
        <v>446</v>
      </c>
      <c r="C303" s="1" t="s">
        <v>467</v>
      </c>
      <c r="D303" s="1" t="s">
        <v>468</v>
      </c>
      <c r="E303" s="8">
        <v>-10.5979990297</v>
      </c>
      <c r="F303" s="8">
        <v>6.5151599303500003</v>
      </c>
      <c r="G303" s="1" t="str">
        <f t="shared" si="3"/>
        <v>LiberiaLR11</v>
      </c>
      <c r="H303" s="8">
        <f>Table1[[#This Row],[Coord_X]]</f>
        <v>-10.5979990297</v>
      </c>
      <c r="I303" s="8">
        <f>Table1[[#This Row],[Coord_Y]]</f>
        <v>6.5151599303500003</v>
      </c>
    </row>
    <row r="304" spans="1:9">
      <c r="A304" s="1" t="s">
        <v>445</v>
      </c>
      <c r="B304" s="1" t="s">
        <v>446</v>
      </c>
      <c r="C304" s="1" t="s">
        <v>469</v>
      </c>
      <c r="D304" s="1" t="s">
        <v>470</v>
      </c>
      <c r="E304" s="8">
        <v>-8.7776881387000003</v>
      </c>
      <c r="F304" s="8">
        <v>6.8261835800500004</v>
      </c>
      <c r="G304" s="1" t="str">
        <f t="shared" si="3"/>
        <v>LiberiaLR12</v>
      </c>
      <c r="H304" s="8">
        <f>Table1[[#This Row],[Coord_X]]</f>
        <v>-8.7776881387000003</v>
      </c>
      <c r="I304" s="8">
        <f>Table1[[#This Row],[Coord_Y]]</f>
        <v>6.8261835800500004</v>
      </c>
    </row>
    <row r="305" spans="1:9">
      <c r="A305" s="1" t="s">
        <v>445</v>
      </c>
      <c r="B305" s="1" t="s">
        <v>446</v>
      </c>
      <c r="C305" s="1" t="s">
        <v>471</v>
      </c>
      <c r="D305" s="1" t="s">
        <v>472</v>
      </c>
      <c r="E305" s="8">
        <v>-7.8073987769700004</v>
      </c>
      <c r="F305" s="8">
        <v>5.2735435510100004</v>
      </c>
      <c r="G305" s="1" t="str">
        <f t="shared" si="3"/>
        <v>LiberiaLR13</v>
      </c>
      <c r="H305" s="8">
        <f>Table1[[#This Row],[Coord_X]]</f>
        <v>-7.8073987769700004</v>
      </c>
      <c r="I305" s="8">
        <f>Table1[[#This Row],[Coord_Y]]</f>
        <v>5.2735435510100004</v>
      </c>
    </row>
    <row r="306" spans="1:9">
      <c r="A306" s="1" t="s">
        <v>445</v>
      </c>
      <c r="B306" s="1" t="s">
        <v>446</v>
      </c>
      <c r="C306" s="1" t="s">
        <v>473</v>
      </c>
      <c r="D306" s="1" t="s">
        <v>474</v>
      </c>
      <c r="E306" s="8">
        <v>-9.3764596500100001</v>
      </c>
      <c r="F306" s="8">
        <v>5.8551518971599998</v>
      </c>
      <c r="G306" s="1" t="str">
        <f t="shared" si="3"/>
        <v>LiberiaLR14</v>
      </c>
      <c r="H306" s="8">
        <f>Table1[[#This Row],[Coord_X]]</f>
        <v>-9.3764596500100001</v>
      </c>
      <c r="I306" s="8">
        <f>Table1[[#This Row],[Coord_Y]]</f>
        <v>5.8551518971599998</v>
      </c>
    </row>
    <row r="307" spans="1:9">
      <c r="A307" s="1" t="s">
        <v>445</v>
      </c>
      <c r="B307" s="1" t="s">
        <v>446</v>
      </c>
      <c r="C307" s="1" t="s">
        <v>475</v>
      </c>
      <c r="D307" s="1" t="s">
        <v>476</v>
      </c>
      <c r="E307" s="8">
        <v>-8.7581670727100001</v>
      </c>
      <c r="F307" s="8">
        <v>5.3455766213400002</v>
      </c>
      <c r="G307" s="1" t="str">
        <f t="shared" si="3"/>
        <v>LiberiaLR15</v>
      </c>
      <c r="H307" s="8">
        <f>Table1[[#This Row],[Coord_X]]</f>
        <v>-8.7581670727100001</v>
      </c>
      <c r="I307" s="8">
        <f>Table1[[#This Row],[Coord_Y]]</f>
        <v>5.3455766213400002</v>
      </c>
    </row>
    <row r="308" spans="1:9">
      <c r="A308" s="1" t="s">
        <v>477</v>
      </c>
      <c r="B308" s="1" t="s">
        <v>478</v>
      </c>
      <c r="C308" s="1" t="s">
        <v>479</v>
      </c>
      <c r="D308" s="1" t="s">
        <v>480</v>
      </c>
      <c r="E308" s="8">
        <v>-7.9800412942000003</v>
      </c>
      <c r="F308" s="8">
        <v>12.6092125476</v>
      </c>
      <c r="G308" s="1" t="str">
        <f t="shared" si="3"/>
        <v>MaliML09</v>
      </c>
      <c r="H308" s="8">
        <f>Table1[[#This Row],[Coord_X]]</f>
        <v>-7.9800412942000003</v>
      </c>
      <c r="I308" s="8">
        <f>Table1[[#This Row],[Coord_Y]]</f>
        <v>12.6092125476</v>
      </c>
    </row>
    <row r="309" spans="1:9">
      <c r="A309" s="1" t="s">
        <v>477</v>
      </c>
      <c r="B309" s="1" t="s">
        <v>478</v>
      </c>
      <c r="C309" s="1" t="s">
        <v>481</v>
      </c>
      <c r="D309" s="1" t="s">
        <v>482</v>
      </c>
      <c r="E309" s="8">
        <v>1.3103392818499999</v>
      </c>
      <c r="F309" s="8">
        <v>16.772270144299998</v>
      </c>
      <c r="G309" s="1" t="str">
        <f t="shared" si="3"/>
        <v>MaliML07</v>
      </c>
      <c r="H309" s="8">
        <f>Table1[[#This Row],[Coord_X]]</f>
        <v>1.3103392818499999</v>
      </c>
      <c r="I309" s="8">
        <f>Table1[[#This Row],[Coord_Y]]</f>
        <v>16.772270144299998</v>
      </c>
    </row>
    <row r="310" spans="1:9">
      <c r="A310" s="1" t="s">
        <v>477</v>
      </c>
      <c r="B310" s="1" t="s">
        <v>478</v>
      </c>
      <c r="C310" s="1" t="s">
        <v>483</v>
      </c>
      <c r="D310" s="1" t="s">
        <v>484</v>
      </c>
      <c r="E310" s="8">
        <v>-10.2322077483</v>
      </c>
      <c r="F310" s="8">
        <v>13.876531871799999</v>
      </c>
      <c r="G310" s="1" t="str">
        <f t="shared" si="3"/>
        <v>MaliML01</v>
      </c>
      <c r="H310" s="8">
        <f>Table1[[#This Row],[Coord_X]]</f>
        <v>-10.2322077483</v>
      </c>
      <c r="I310" s="8">
        <f>Table1[[#This Row],[Coord_Y]]</f>
        <v>13.876531871799999</v>
      </c>
    </row>
    <row r="311" spans="1:9">
      <c r="A311" s="1" t="s">
        <v>477</v>
      </c>
      <c r="B311" s="1" t="s">
        <v>478</v>
      </c>
      <c r="C311" s="1" t="s">
        <v>485</v>
      </c>
      <c r="D311" s="1" t="s">
        <v>486</v>
      </c>
      <c r="E311" s="8">
        <v>1.10236739574</v>
      </c>
      <c r="F311" s="8">
        <v>19.466095302799999</v>
      </c>
      <c r="G311" s="1" t="str">
        <f t="shared" si="3"/>
        <v>MaliML08</v>
      </c>
      <c r="H311" s="8">
        <f>Table1[[#This Row],[Coord_X]]</f>
        <v>1.10236739574</v>
      </c>
      <c r="I311" s="8">
        <f>Table1[[#This Row],[Coord_Y]]</f>
        <v>19.466095302799999</v>
      </c>
    </row>
    <row r="312" spans="1:9">
      <c r="A312" s="1" t="s">
        <v>477</v>
      </c>
      <c r="B312" s="1" t="s">
        <v>478</v>
      </c>
      <c r="C312" s="1" t="s">
        <v>487</v>
      </c>
      <c r="D312" s="1" t="s">
        <v>488</v>
      </c>
      <c r="E312" s="8">
        <v>-7.64484111272</v>
      </c>
      <c r="F312" s="8">
        <v>13.624093757500001</v>
      </c>
      <c r="G312" s="1" t="str">
        <f t="shared" si="3"/>
        <v>MaliML02</v>
      </c>
      <c r="H312" s="8">
        <f>Table1[[#This Row],[Coord_X]]</f>
        <v>-7.64484111272</v>
      </c>
      <c r="I312" s="8">
        <f>Table1[[#This Row],[Coord_Y]]</f>
        <v>13.624093757500001</v>
      </c>
    </row>
    <row r="313" spans="1:9">
      <c r="A313" s="1" t="s">
        <v>477</v>
      </c>
      <c r="B313" s="1" t="s">
        <v>478</v>
      </c>
      <c r="C313" s="1" t="s">
        <v>489</v>
      </c>
      <c r="D313" s="1" t="s">
        <v>490</v>
      </c>
      <c r="E313" s="8">
        <v>-3.5446957209500001</v>
      </c>
      <c r="F313" s="8">
        <v>14.690750570900001</v>
      </c>
      <c r="G313" s="1" t="str">
        <f t="shared" si="3"/>
        <v>MaliML05</v>
      </c>
      <c r="H313" s="8">
        <f>Table1[[#This Row],[Coord_X]]</f>
        <v>-3.5446957209500001</v>
      </c>
      <c r="I313" s="8">
        <f>Table1[[#This Row],[Coord_Y]]</f>
        <v>14.690750570900001</v>
      </c>
    </row>
    <row r="314" spans="1:9">
      <c r="A314" s="1" t="s">
        <v>477</v>
      </c>
      <c r="B314" s="1" t="s">
        <v>478</v>
      </c>
      <c r="C314" s="1" t="s">
        <v>491</v>
      </c>
      <c r="D314" s="1" t="s">
        <v>492</v>
      </c>
      <c r="E314" s="8">
        <v>-5.7008785486500004</v>
      </c>
      <c r="F314" s="8">
        <v>13.809019106199999</v>
      </c>
      <c r="G314" s="1" t="str">
        <f t="shared" si="3"/>
        <v>MaliML04</v>
      </c>
      <c r="H314" s="8">
        <f>Table1[[#This Row],[Coord_X]]</f>
        <v>-5.7008785486500004</v>
      </c>
      <c r="I314" s="8">
        <f>Table1[[#This Row],[Coord_Y]]</f>
        <v>13.809019106199999</v>
      </c>
    </row>
    <row r="315" spans="1:9">
      <c r="A315" s="1" t="s">
        <v>477</v>
      </c>
      <c r="B315" s="1" t="s">
        <v>478</v>
      </c>
      <c r="C315" s="1" t="s">
        <v>493</v>
      </c>
      <c r="D315" s="1" t="s">
        <v>494</v>
      </c>
      <c r="E315" s="8">
        <v>-6.5548200131299996</v>
      </c>
      <c r="F315" s="8">
        <v>11.428855159999999</v>
      </c>
      <c r="G315" s="1" t="str">
        <f t="shared" si="3"/>
        <v>MaliML03</v>
      </c>
      <c r="H315" s="8">
        <f>Table1[[#This Row],[Coord_X]]</f>
        <v>-6.5548200131299996</v>
      </c>
      <c r="I315" s="8">
        <f>Table1[[#This Row],[Coord_Y]]</f>
        <v>11.428855159999999</v>
      </c>
    </row>
    <row r="316" spans="1:9">
      <c r="A316" s="1" t="s">
        <v>477</v>
      </c>
      <c r="B316" s="1" t="s">
        <v>478</v>
      </c>
      <c r="C316" s="1" t="s">
        <v>495</v>
      </c>
      <c r="D316" s="1" t="s">
        <v>496</v>
      </c>
      <c r="E316" s="8">
        <v>-3.5948224401700002</v>
      </c>
      <c r="F316" s="8">
        <v>20.062364735100001</v>
      </c>
      <c r="G316" s="1" t="str">
        <f t="shared" si="3"/>
        <v>MaliML06</v>
      </c>
      <c r="H316" s="8">
        <f>Table1[[#This Row],[Coord_X]]</f>
        <v>-3.5948224401700002</v>
      </c>
      <c r="I316" s="8">
        <f>Table1[[#This Row],[Coord_Y]]</f>
        <v>20.062364735100001</v>
      </c>
    </row>
    <row r="317" spans="1:9">
      <c r="A317" s="1" t="s">
        <v>497</v>
      </c>
      <c r="B317" s="1" t="s">
        <v>498</v>
      </c>
      <c r="C317" s="1" t="s">
        <v>499</v>
      </c>
      <c r="D317" s="1" t="s">
        <v>500</v>
      </c>
      <c r="E317" s="8">
        <v>-10.1238044518</v>
      </c>
      <c r="F317" s="8">
        <v>21.0509373905</v>
      </c>
      <c r="G317" s="1" t="str">
        <f t="shared" si="3"/>
        <v>MauritaniaMR01</v>
      </c>
      <c r="H317" s="8">
        <f>Table1[[#This Row],[Coord_X]]</f>
        <v>-10.1238044518</v>
      </c>
      <c r="I317" s="8">
        <f>Table1[[#This Row],[Coord_Y]]</f>
        <v>21.0509373905</v>
      </c>
    </row>
    <row r="318" spans="1:9">
      <c r="A318" s="1" t="s">
        <v>497</v>
      </c>
      <c r="B318" s="1" t="s">
        <v>498</v>
      </c>
      <c r="C318" s="1" t="s">
        <v>501</v>
      </c>
      <c r="D318" s="1" t="s">
        <v>502</v>
      </c>
      <c r="E318" s="8">
        <v>-11.5373063746</v>
      </c>
      <c r="F318" s="8">
        <v>16.581080536200002</v>
      </c>
      <c r="G318" s="1" t="str">
        <f t="shared" si="3"/>
        <v>MauritaniaMR02</v>
      </c>
      <c r="H318" s="8">
        <f>Table1[[#This Row],[Coord_X]]</f>
        <v>-11.5373063746</v>
      </c>
      <c r="I318" s="8">
        <f>Table1[[#This Row],[Coord_Y]]</f>
        <v>16.581080536200002</v>
      </c>
    </row>
    <row r="319" spans="1:9">
      <c r="A319" s="1" t="s">
        <v>497</v>
      </c>
      <c r="B319" s="1" t="s">
        <v>498</v>
      </c>
      <c r="C319" s="1" t="s">
        <v>503</v>
      </c>
      <c r="D319" s="1" t="s">
        <v>504</v>
      </c>
      <c r="E319" s="8">
        <v>-13.405517976800001</v>
      </c>
      <c r="F319" s="8">
        <v>17.250016250000002</v>
      </c>
      <c r="G319" s="1" t="str">
        <f t="shared" si="3"/>
        <v>MauritaniaMR03</v>
      </c>
      <c r="H319" s="8">
        <f>Table1[[#This Row],[Coord_X]]</f>
        <v>-13.405517976800001</v>
      </c>
      <c r="I319" s="8">
        <f>Table1[[#This Row],[Coord_Y]]</f>
        <v>17.250016250000002</v>
      </c>
    </row>
    <row r="320" spans="1:9">
      <c r="A320" s="1" t="s">
        <v>497</v>
      </c>
      <c r="B320" s="1" t="s">
        <v>498</v>
      </c>
      <c r="C320" s="1" t="s">
        <v>505</v>
      </c>
      <c r="D320" s="1" t="s">
        <v>506</v>
      </c>
      <c r="E320" s="8">
        <v>-15.6118324286</v>
      </c>
      <c r="F320" s="8">
        <v>20.587272925899999</v>
      </c>
      <c r="G320" s="1" t="str">
        <f t="shared" si="3"/>
        <v>MauritaniaMR04</v>
      </c>
      <c r="H320" s="8">
        <f>Table1[[#This Row],[Coord_X]]</f>
        <v>-15.6118324286</v>
      </c>
      <c r="I320" s="8">
        <f>Table1[[#This Row],[Coord_Y]]</f>
        <v>20.587272925899999</v>
      </c>
    </row>
    <row r="321" spans="1:9">
      <c r="A321" s="1" t="s">
        <v>497</v>
      </c>
      <c r="B321" s="1" t="s">
        <v>498</v>
      </c>
      <c r="C321" s="1" t="s">
        <v>507</v>
      </c>
      <c r="D321" s="1" t="s">
        <v>508</v>
      </c>
      <c r="E321" s="8">
        <v>-12.837689767200001</v>
      </c>
      <c r="F321" s="8">
        <v>16.011680958399999</v>
      </c>
      <c r="G321" s="1" t="str">
        <f t="shared" si="3"/>
        <v>MauritaniaMR05</v>
      </c>
      <c r="H321" s="8">
        <f>Table1[[#This Row],[Coord_X]]</f>
        <v>-12.837689767200001</v>
      </c>
      <c r="I321" s="8">
        <f>Table1[[#This Row],[Coord_Y]]</f>
        <v>16.011680958399999</v>
      </c>
    </row>
    <row r="322" spans="1:9">
      <c r="A322" s="1" t="s">
        <v>497</v>
      </c>
      <c r="B322" s="1" t="s">
        <v>498</v>
      </c>
      <c r="C322" s="1" t="s">
        <v>509</v>
      </c>
      <c r="D322" s="1" t="s">
        <v>510</v>
      </c>
      <c r="E322" s="8">
        <v>-12.1366164953</v>
      </c>
      <c r="F322" s="8">
        <v>15.372254310900001</v>
      </c>
      <c r="G322" s="1" t="str">
        <f t="shared" si="3"/>
        <v>MauritaniaMR06</v>
      </c>
      <c r="H322" s="8">
        <f>Table1[[#This Row],[Coord_X]]</f>
        <v>-12.1366164953</v>
      </c>
      <c r="I322" s="8">
        <f>Table1[[#This Row],[Coord_Y]]</f>
        <v>15.372254310900001</v>
      </c>
    </row>
    <row r="323" spans="1:9">
      <c r="A323" s="1" t="s">
        <v>497</v>
      </c>
      <c r="B323" s="1" t="s">
        <v>498</v>
      </c>
      <c r="C323" s="1" t="s">
        <v>511</v>
      </c>
      <c r="D323" s="1" t="s">
        <v>512</v>
      </c>
      <c r="E323" s="8">
        <v>-7.0630373582099999</v>
      </c>
      <c r="F323" s="8">
        <v>18.169551672800001</v>
      </c>
      <c r="G323" s="1" t="str">
        <f t="shared" si="3"/>
        <v>MauritaniaMR07</v>
      </c>
      <c r="H323" s="8">
        <f>Table1[[#This Row],[Coord_X]]</f>
        <v>-7.0630373582099999</v>
      </c>
      <c r="I323" s="8">
        <f>Table1[[#This Row],[Coord_Y]]</f>
        <v>18.169551672800001</v>
      </c>
    </row>
    <row r="324" spans="1:9">
      <c r="A324" s="1" t="s">
        <v>497</v>
      </c>
      <c r="B324" s="1" t="s">
        <v>498</v>
      </c>
      <c r="C324" s="1" t="s">
        <v>513</v>
      </c>
      <c r="D324" s="1" t="s">
        <v>514</v>
      </c>
      <c r="E324" s="8">
        <v>-9.8306939755199991</v>
      </c>
      <c r="F324" s="8">
        <v>16.573272420399999</v>
      </c>
      <c r="G324" s="1" t="str">
        <f t="shared" ref="G324:G387" si="4">_xlfn.CONCAT(A324,D324)</f>
        <v>MauritaniaMR08</v>
      </c>
      <c r="H324" s="8">
        <f>Table1[[#This Row],[Coord_X]]</f>
        <v>-9.8306939755199991</v>
      </c>
      <c r="I324" s="8">
        <f>Table1[[#This Row],[Coord_Y]]</f>
        <v>16.573272420399999</v>
      </c>
    </row>
    <row r="325" spans="1:9">
      <c r="A325" s="1" t="s">
        <v>497</v>
      </c>
      <c r="B325" s="1" t="s">
        <v>498</v>
      </c>
      <c r="C325" s="1" t="s">
        <v>515</v>
      </c>
      <c r="D325" s="1" t="s">
        <v>516</v>
      </c>
      <c r="E325" s="8">
        <v>-14.9533964731</v>
      </c>
      <c r="F325" s="8">
        <v>19.678693459200002</v>
      </c>
      <c r="G325" s="1" t="str">
        <f t="shared" si="4"/>
        <v>MauritaniaMR09</v>
      </c>
      <c r="H325" s="8">
        <f>Table1[[#This Row],[Coord_X]]</f>
        <v>-14.9533964731</v>
      </c>
      <c r="I325" s="8">
        <f>Table1[[#This Row],[Coord_Y]]</f>
        <v>19.678693459200002</v>
      </c>
    </row>
    <row r="326" spans="1:9">
      <c r="A326" s="1" t="s">
        <v>497</v>
      </c>
      <c r="B326" s="1" t="s">
        <v>498</v>
      </c>
      <c r="C326" s="1" t="s">
        <v>517</v>
      </c>
      <c r="D326" s="1" t="s">
        <v>518</v>
      </c>
      <c r="E326" s="8">
        <v>-15.9546822123</v>
      </c>
      <c r="F326" s="8">
        <v>18.160076411399999</v>
      </c>
      <c r="G326" s="1" t="str">
        <f t="shared" si="4"/>
        <v>MauritaniaMR10</v>
      </c>
      <c r="H326" s="8">
        <f>Table1[[#This Row],[Coord_X]]</f>
        <v>-15.9546822123</v>
      </c>
      <c r="I326" s="8">
        <f>Table1[[#This Row],[Coord_Y]]</f>
        <v>18.160076411399999</v>
      </c>
    </row>
    <row r="327" spans="1:9">
      <c r="A327" s="1" t="s">
        <v>497</v>
      </c>
      <c r="B327" s="1" t="s">
        <v>498</v>
      </c>
      <c r="C327" s="1" t="s">
        <v>519</v>
      </c>
      <c r="D327" s="1" t="s">
        <v>520</v>
      </c>
      <c r="E327" s="8">
        <v>-10.3254814049</v>
      </c>
      <c r="F327" s="8">
        <v>18.5912809561</v>
      </c>
      <c r="G327" s="1" t="str">
        <f t="shared" si="4"/>
        <v>MauritaniaMR11</v>
      </c>
      <c r="H327" s="8">
        <f>Table1[[#This Row],[Coord_X]]</f>
        <v>-10.3254814049</v>
      </c>
      <c r="I327" s="8">
        <f>Table1[[#This Row],[Coord_Y]]</f>
        <v>18.5912809561</v>
      </c>
    </row>
    <row r="328" spans="1:9">
      <c r="A328" s="1" t="s">
        <v>497</v>
      </c>
      <c r="B328" s="1" t="s">
        <v>498</v>
      </c>
      <c r="C328" s="1" t="s">
        <v>521</v>
      </c>
      <c r="D328" s="1" t="s">
        <v>522</v>
      </c>
      <c r="E328" s="8">
        <v>-9.6873420357699995</v>
      </c>
      <c r="F328" s="8">
        <v>24.2159009915</v>
      </c>
      <c r="G328" s="1" t="str">
        <f t="shared" si="4"/>
        <v>MauritaniaMR12</v>
      </c>
      <c r="H328" s="8">
        <f>Table1[[#This Row],[Coord_X]]</f>
        <v>-9.6873420357699995</v>
      </c>
      <c r="I328" s="8">
        <f>Table1[[#This Row],[Coord_Y]]</f>
        <v>24.2159009915</v>
      </c>
    </row>
    <row r="329" spans="1:9">
      <c r="A329" s="1" t="s">
        <v>497</v>
      </c>
      <c r="B329" s="1" t="s">
        <v>498</v>
      </c>
      <c r="C329" s="1" t="s">
        <v>523</v>
      </c>
      <c r="D329" s="1" t="s">
        <v>524</v>
      </c>
      <c r="E329" s="8">
        <v>-14.7959959975</v>
      </c>
      <c r="F329" s="8">
        <v>17.886520478600001</v>
      </c>
      <c r="G329" s="1" t="str">
        <f t="shared" si="4"/>
        <v>MauritaniaMR13</v>
      </c>
      <c r="H329" s="8">
        <f>Table1[[#This Row],[Coord_X]]</f>
        <v>-14.7959959975</v>
      </c>
      <c r="I329" s="8">
        <f>Table1[[#This Row],[Coord_Y]]</f>
        <v>17.886520478600001</v>
      </c>
    </row>
    <row r="330" spans="1:9">
      <c r="A330" s="1" t="s">
        <v>525</v>
      </c>
      <c r="B330" s="1" t="s">
        <v>526</v>
      </c>
      <c r="C330" s="1" t="s">
        <v>527</v>
      </c>
      <c r="D330" s="1" t="s">
        <v>528</v>
      </c>
      <c r="E330" s="8">
        <v>10.523131019399999</v>
      </c>
      <c r="F330" s="8">
        <v>19.494378824399998</v>
      </c>
      <c r="G330" s="1" t="str">
        <f t="shared" si="4"/>
        <v>NigerNE01</v>
      </c>
      <c r="H330" s="8">
        <f>Table1[[#This Row],[Coord_X]]</f>
        <v>10.523131019399999</v>
      </c>
      <c r="I330" s="8">
        <f>Table1[[#This Row],[Coord_Y]]</f>
        <v>19.494378824399998</v>
      </c>
    </row>
    <row r="331" spans="1:9">
      <c r="A331" s="1" t="s">
        <v>525</v>
      </c>
      <c r="B331" s="1" t="s">
        <v>526</v>
      </c>
      <c r="C331" s="1" t="s">
        <v>529</v>
      </c>
      <c r="D331" s="1" t="s">
        <v>530</v>
      </c>
      <c r="E331" s="8">
        <v>13.2173876636</v>
      </c>
      <c r="F331" s="8">
        <v>15.8663397098</v>
      </c>
      <c r="G331" s="1" t="str">
        <f t="shared" si="4"/>
        <v>NigerNE02</v>
      </c>
      <c r="H331" s="8">
        <f>Table1[[#This Row],[Coord_X]]</f>
        <v>13.2173876636</v>
      </c>
      <c r="I331" s="8">
        <f>Table1[[#This Row],[Coord_Y]]</f>
        <v>15.8663397098</v>
      </c>
    </row>
    <row r="332" spans="1:9">
      <c r="A332" s="1" t="s">
        <v>525</v>
      </c>
      <c r="B332" s="1" t="s">
        <v>526</v>
      </c>
      <c r="C332" s="1" t="s">
        <v>531</v>
      </c>
      <c r="D332" s="1" t="s">
        <v>532</v>
      </c>
      <c r="E332" s="8">
        <v>3.5423302324599999</v>
      </c>
      <c r="F332" s="8">
        <v>13.194457140900001</v>
      </c>
      <c r="G332" s="1" t="str">
        <f t="shared" si="4"/>
        <v>NigerNE03</v>
      </c>
      <c r="H332" s="8">
        <f>Table1[[#This Row],[Coord_X]]</f>
        <v>3.5423302324599999</v>
      </c>
      <c r="I332" s="8">
        <f>Table1[[#This Row],[Coord_Y]]</f>
        <v>13.194457140900001</v>
      </c>
    </row>
    <row r="333" spans="1:9">
      <c r="A333" s="1" t="s">
        <v>525</v>
      </c>
      <c r="B333" s="1" t="s">
        <v>526</v>
      </c>
      <c r="C333" s="1" t="s">
        <v>533</v>
      </c>
      <c r="D333" s="1" t="s">
        <v>534</v>
      </c>
      <c r="E333" s="8">
        <v>7.3081928964299996</v>
      </c>
      <c r="F333" s="8">
        <v>14.1135015911</v>
      </c>
      <c r="G333" s="1" t="str">
        <f t="shared" si="4"/>
        <v>NigerNE04</v>
      </c>
      <c r="H333" s="8">
        <f>Table1[[#This Row],[Coord_X]]</f>
        <v>7.3081928964299996</v>
      </c>
      <c r="I333" s="8">
        <f>Table1[[#This Row],[Coord_Y]]</f>
        <v>14.1135015911</v>
      </c>
    </row>
    <row r="334" spans="1:9">
      <c r="A334" s="1" t="s">
        <v>525</v>
      </c>
      <c r="B334" s="1" t="s">
        <v>526</v>
      </c>
      <c r="C334" s="1" t="s">
        <v>535</v>
      </c>
      <c r="D334" s="1" t="s">
        <v>536</v>
      </c>
      <c r="E334" s="8">
        <v>2.10605042654</v>
      </c>
      <c r="F334" s="8">
        <v>13.528340356799999</v>
      </c>
      <c r="G334" s="1" t="str">
        <f t="shared" si="4"/>
        <v>NigerNE08</v>
      </c>
      <c r="H334" s="8">
        <f>Table1[[#This Row],[Coord_X]]</f>
        <v>2.10605042654</v>
      </c>
      <c r="I334" s="8">
        <f>Table1[[#This Row],[Coord_Y]]</f>
        <v>13.528340356799999</v>
      </c>
    </row>
    <row r="335" spans="1:9">
      <c r="A335" s="1" t="s">
        <v>525</v>
      </c>
      <c r="B335" s="1" t="s">
        <v>526</v>
      </c>
      <c r="C335" s="1" t="s">
        <v>537</v>
      </c>
      <c r="D335" s="1" t="s">
        <v>538</v>
      </c>
      <c r="E335" s="8">
        <v>5.2473810109299999</v>
      </c>
      <c r="F335" s="8">
        <v>15.771778120800001</v>
      </c>
      <c r="G335" s="1" t="str">
        <f t="shared" si="4"/>
        <v>NigerNE05</v>
      </c>
      <c r="H335" s="8">
        <f>Table1[[#This Row],[Coord_X]]</f>
        <v>5.2473810109299999</v>
      </c>
      <c r="I335" s="8">
        <f>Table1[[#This Row],[Coord_Y]]</f>
        <v>15.771778120800001</v>
      </c>
    </row>
    <row r="336" spans="1:9">
      <c r="A336" s="1" t="s">
        <v>525</v>
      </c>
      <c r="B336" s="1" t="s">
        <v>526</v>
      </c>
      <c r="C336" s="1" t="s">
        <v>539</v>
      </c>
      <c r="D336" s="1" t="s">
        <v>540</v>
      </c>
      <c r="E336" s="8">
        <v>2.1907094112499998</v>
      </c>
      <c r="F336" s="8">
        <v>14.1857370649</v>
      </c>
      <c r="G336" s="1" t="str">
        <f t="shared" si="4"/>
        <v>NigerNE06</v>
      </c>
      <c r="H336" s="8">
        <f>Table1[[#This Row],[Coord_X]]</f>
        <v>2.1907094112499998</v>
      </c>
      <c r="I336" s="8">
        <f>Table1[[#This Row],[Coord_Y]]</f>
        <v>14.1857370649</v>
      </c>
    </row>
    <row r="337" spans="1:9">
      <c r="A337" s="1" t="s">
        <v>525</v>
      </c>
      <c r="B337" s="1" t="s">
        <v>526</v>
      </c>
      <c r="C337" s="1" t="s">
        <v>541</v>
      </c>
      <c r="D337" s="1" t="s">
        <v>542</v>
      </c>
      <c r="E337" s="8">
        <v>10.039677216999999</v>
      </c>
      <c r="F337" s="8">
        <v>14.993836097899999</v>
      </c>
      <c r="G337" s="1" t="str">
        <f t="shared" si="4"/>
        <v>NigerNE07</v>
      </c>
      <c r="H337" s="8">
        <f>Table1[[#This Row],[Coord_X]]</f>
        <v>10.039677216999999</v>
      </c>
      <c r="I337" s="8">
        <f>Table1[[#This Row],[Coord_Y]]</f>
        <v>14.993836097899999</v>
      </c>
    </row>
    <row r="338" spans="1:9">
      <c r="A338" s="1" t="s">
        <v>543</v>
      </c>
      <c r="B338" s="1" t="s">
        <v>544</v>
      </c>
      <c r="C338" s="1" t="s">
        <v>545</v>
      </c>
      <c r="D338" s="1" t="s">
        <v>546</v>
      </c>
      <c r="E338" s="8">
        <v>7.5231899819699999</v>
      </c>
      <c r="F338" s="8">
        <v>5.4533021189199999</v>
      </c>
      <c r="G338" s="1" t="str">
        <f t="shared" si="4"/>
        <v>NigeriaNG01</v>
      </c>
      <c r="H338" s="8">
        <f>Table1[[#This Row],[Coord_X]]</f>
        <v>7.5231899819699999</v>
      </c>
      <c r="I338" s="8">
        <f>Table1[[#This Row],[Coord_Y]]</f>
        <v>5.4533021189199999</v>
      </c>
    </row>
    <row r="339" spans="1:9">
      <c r="A339" s="1" t="s">
        <v>543</v>
      </c>
      <c r="B339" s="1" t="s">
        <v>544</v>
      </c>
      <c r="C339" s="1" t="s">
        <v>547</v>
      </c>
      <c r="D339" s="1" t="s">
        <v>548</v>
      </c>
      <c r="E339" s="8">
        <v>12.4001513134</v>
      </c>
      <c r="F339" s="8">
        <v>9.3234882047899994</v>
      </c>
      <c r="G339" s="1" t="str">
        <f t="shared" si="4"/>
        <v>NigeriaNG02</v>
      </c>
      <c r="H339" s="8">
        <f>Table1[[#This Row],[Coord_X]]</f>
        <v>12.4001513134</v>
      </c>
      <c r="I339" s="8">
        <f>Table1[[#This Row],[Coord_Y]]</f>
        <v>9.3234882047899994</v>
      </c>
    </row>
    <row r="340" spans="1:9">
      <c r="A340" s="1" t="s">
        <v>543</v>
      </c>
      <c r="B340" s="1" t="s">
        <v>544</v>
      </c>
      <c r="C340" s="1" t="s">
        <v>549</v>
      </c>
      <c r="D340" s="1" t="s">
        <v>550</v>
      </c>
      <c r="E340" s="8">
        <v>7.84736624649</v>
      </c>
      <c r="F340" s="8">
        <v>4.9066431345600003</v>
      </c>
      <c r="G340" s="1" t="str">
        <f t="shared" si="4"/>
        <v>NigeriaNG03</v>
      </c>
      <c r="H340" s="8">
        <f>Table1[[#This Row],[Coord_X]]</f>
        <v>7.84736624649</v>
      </c>
      <c r="I340" s="8">
        <f>Table1[[#This Row],[Coord_Y]]</f>
        <v>4.9066431345600003</v>
      </c>
    </row>
    <row r="341" spans="1:9">
      <c r="A341" s="1" t="s">
        <v>543</v>
      </c>
      <c r="B341" s="1" t="s">
        <v>544</v>
      </c>
      <c r="C341" s="1" t="s">
        <v>551</v>
      </c>
      <c r="D341" s="1" t="s">
        <v>552</v>
      </c>
      <c r="E341" s="8">
        <v>6.9321860880299999</v>
      </c>
      <c r="F341" s="8">
        <v>6.2227758764700001</v>
      </c>
      <c r="G341" s="1" t="str">
        <f t="shared" si="4"/>
        <v>NigeriaNG04</v>
      </c>
      <c r="H341" s="8">
        <f>Table1[[#This Row],[Coord_X]]</f>
        <v>6.9321860880299999</v>
      </c>
      <c r="I341" s="8">
        <f>Table1[[#This Row],[Coord_Y]]</f>
        <v>6.2227758764700001</v>
      </c>
    </row>
    <row r="342" spans="1:9">
      <c r="A342" s="1" t="s">
        <v>543</v>
      </c>
      <c r="B342" s="1" t="s">
        <v>544</v>
      </c>
      <c r="C342" s="1" t="s">
        <v>553</v>
      </c>
      <c r="D342" s="1" t="s">
        <v>554</v>
      </c>
      <c r="E342" s="8">
        <v>9.9905882341099996</v>
      </c>
      <c r="F342" s="8">
        <v>10.7966471649</v>
      </c>
      <c r="G342" s="1" t="str">
        <f t="shared" si="4"/>
        <v>NigeriaNG05</v>
      </c>
      <c r="H342" s="8">
        <f>Table1[[#This Row],[Coord_X]]</f>
        <v>9.9905882341099996</v>
      </c>
      <c r="I342" s="8">
        <f>Table1[[#This Row],[Coord_Y]]</f>
        <v>10.7966471649</v>
      </c>
    </row>
    <row r="343" spans="1:9">
      <c r="A343" s="1" t="s">
        <v>543</v>
      </c>
      <c r="B343" s="1" t="s">
        <v>544</v>
      </c>
      <c r="C343" s="1" t="s">
        <v>555</v>
      </c>
      <c r="D343" s="1" t="s">
        <v>556</v>
      </c>
      <c r="E343" s="8">
        <v>6.08041766839</v>
      </c>
      <c r="F343" s="8">
        <v>4.7663153928800002</v>
      </c>
      <c r="G343" s="1" t="str">
        <f t="shared" si="4"/>
        <v>NigeriaNG06</v>
      </c>
      <c r="H343" s="8">
        <f>Table1[[#This Row],[Coord_X]]</f>
        <v>6.08041766839</v>
      </c>
      <c r="I343" s="8">
        <f>Table1[[#This Row],[Coord_Y]]</f>
        <v>4.7663153928800002</v>
      </c>
    </row>
    <row r="344" spans="1:9">
      <c r="A344" s="1" t="s">
        <v>543</v>
      </c>
      <c r="B344" s="1" t="s">
        <v>544</v>
      </c>
      <c r="C344" s="1" t="s">
        <v>557</v>
      </c>
      <c r="D344" s="1" t="s">
        <v>558</v>
      </c>
      <c r="E344" s="8">
        <v>8.7518811857600003</v>
      </c>
      <c r="F344" s="8">
        <v>7.3411162131700003</v>
      </c>
      <c r="G344" s="1" t="str">
        <f t="shared" si="4"/>
        <v>NigeriaNG07</v>
      </c>
      <c r="H344" s="8">
        <f>Table1[[#This Row],[Coord_X]]</f>
        <v>8.7518811857600003</v>
      </c>
      <c r="I344" s="8">
        <f>Table1[[#This Row],[Coord_Y]]</f>
        <v>7.3411162131700003</v>
      </c>
    </row>
    <row r="345" spans="1:9">
      <c r="A345" s="1" t="s">
        <v>543</v>
      </c>
      <c r="B345" s="1" t="s">
        <v>544</v>
      </c>
      <c r="C345" s="1" t="s">
        <v>559</v>
      </c>
      <c r="D345" s="1" t="s">
        <v>560</v>
      </c>
      <c r="E345" s="8">
        <v>13.1523216584</v>
      </c>
      <c r="F345" s="8">
        <v>11.889569335399999</v>
      </c>
      <c r="G345" s="1" t="str">
        <f t="shared" si="4"/>
        <v>NigeriaNG08</v>
      </c>
      <c r="H345" s="8">
        <f>Table1[[#This Row],[Coord_X]]</f>
        <v>13.1523216584</v>
      </c>
      <c r="I345" s="8">
        <f>Table1[[#This Row],[Coord_Y]]</f>
        <v>11.889569335399999</v>
      </c>
    </row>
    <row r="346" spans="1:9">
      <c r="A346" s="1" t="s">
        <v>543</v>
      </c>
      <c r="B346" s="1" t="s">
        <v>544</v>
      </c>
      <c r="C346" s="1" t="s">
        <v>561</v>
      </c>
      <c r="D346" s="1" t="s">
        <v>562</v>
      </c>
      <c r="E346" s="8">
        <v>8.6000015962400003</v>
      </c>
      <c r="F346" s="8">
        <v>5.8741745102699996</v>
      </c>
      <c r="G346" s="1" t="str">
        <f t="shared" si="4"/>
        <v>NigeriaNG09</v>
      </c>
      <c r="H346" s="8">
        <f>Table1[[#This Row],[Coord_X]]</f>
        <v>8.6000015962400003</v>
      </c>
      <c r="I346" s="8">
        <f>Table1[[#This Row],[Coord_Y]]</f>
        <v>5.8741745102699996</v>
      </c>
    </row>
    <row r="347" spans="1:9">
      <c r="A347" s="1" t="s">
        <v>543</v>
      </c>
      <c r="B347" s="1" t="s">
        <v>544</v>
      </c>
      <c r="C347" s="1" t="s">
        <v>563</v>
      </c>
      <c r="D347" s="1" t="s">
        <v>564</v>
      </c>
      <c r="E347" s="8">
        <v>5.9369295981899999</v>
      </c>
      <c r="F347" s="8">
        <v>5.7048982348499999</v>
      </c>
      <c r="G347" s="1" t="str">
        <f t="shared" si="4"/>
        <v>NigeriaNG10</v>
      </c>
      <c r="H347" s="8">
        <f>Table1[[#This Row],[Coord_X]]</f>
        <v>5.9369295981899999</v>
      </c>
      <c r="I347" s="8">
        <f>Table1[[#This Row],[Coord_Y]]</f>
        <v>5.7048982348499999</v>
      </c>
    </row>
    <row r="348" spans="1:9">
      <c r="A348" s="1" t="s">
        <v>543</v>
      </c>
      <c r="B348" s="1" t="s">
        <v>544</v>
      </c>
      <c r="C348" s="1" t="s">
        <v>565</v>
      </c>
      <c r="D348" s="1" t="s">
        <v>566</v>
      </c>
      <c r="E348" s="8">
        <v>8.0162662625499994</v>
      </c>
      <c r="F348" s="8">
        <v>6.26202724928</v>
      </c>
      <c r="G348" s="1" t="str">
        <f t="shared" si="4"/>
        <v>NigeriaNG11</v>
      </c>
      <c r="H348" s="8">
        <f>Table1[[#This Row],[Coord_X]]</f>
        <v>8.0162662625499994</v>
      </c>
      <c r="I348" s="8">
        <f>Table1[[#This Row],[Coord_Y]]</f>
        <v>6.26202724928</v>
      </c>
    </row>
    <row r="349" spans="1:9">
      <c r="A349" s="1" t="s">
        <v>543</v>
      </c>
      <c r="B349" s="1" t="s">
        <v>544</v>
      </c>
      <c r="C349" s="1" t="s">
        <v>567</v>
      </c>
      <c r="D349" s="1" t="s">
        <v>568</v>
      </c>
      <c r="E349" s="8">
        <v>5.9302146597799998</v>
      </c>
      <c r="F349" s="8">
        <v>6.6335372644200001</v>
      </c>
      <c r="G349" s="1" t="str">
        <f t="shared" si="4"/>
        <v>NigeriaNG12</v>
      </c>
      <c r="H349" s="8">
        <f>Table1[[#This Row],[Coord_X]]</f>
        <v>5.9302146597799998</v>
      </c>
      <c r="I349" s="8">
        <f>Table1[[#This Row],[Coord_Y]]</f>
        <v>6.6335372644200001</v>
      </c>
    </row>
    <row r="350" spans="1:9">
      <c r="A350" s="1" t="s">
        <v>543</v>
      </c>
      <c r="B350" s="1" t="s">
        <v>544</v>
      </c>
      <c r="C350" s="1" t="s">
        <v>569</v>
      </c>
      <c r="D350" s="1" t="s">
        <v>570</v>
      </c>
      <c r="E350" s="8">
        <v>5.3095155264400002</v>
      </c>
      <c r="F350" s="8">
        <v>7.7200804037199999</v>
      </c>
      <c r="G350" s="1" t="str">
        <f t="shared" si="4"/>
        <v>NigeriaNG13</v>
      </c>
      <c r="H350" s="8">
        <f>Table1[[#This Row],[Coord_X]]</f>
        <v>5.3095155264400002</v>
      </c>
      <c r="I350" s="8">
        <f>Table1[[#This Row],[Coord_Y]]</f>
        <v>7.7200804037199999</v>
      </c>
    </row>
    <row r="351" spans="1:9">
      <c r="A351" s="1" t="s">
        <v>543</v>
      </c>
      <c r="B351" s="1" t="s">
        <v>544</v>
      </c>
      <c r="C351" s="1" t="s">
        <v>571</v>
      </c>
      <c r="D351" s="1" t="s">
        <v>572</v>
      </c>
      <c r="E351" s="8">
        <v>7.4406111626299998</v>
      </c>
      <c r="F351" s="8">
        <v>6.5362448962200004</v>
      </c>
      <c r="G351" s="1" t="str">
        <f t="shared" si="4"/>
        <v>NigeriaNG14</v>
      </c>
      <c r="H351" s="8">
        <f>Table1[[#This Row],[Coord_X]]</f>
        <v>7.4406111626299998</v>
      </c>
      <c r="I351" s="8">
        <f>Table1[[#This Row],[Coord_Y]]</f>
        <v>6.5362448962200004</v>
      </c>
    </row>
    <row r="352" spans="1:9">
      <c r="A352" s="1" t="s">
        <v>543</v>
      </c>
      <c r="B352" s="1" t="s">
        <v>544</v>
      </c>
      <c r="C352" s="1" t="s">
        <v>573</v>
      </c>
      <c r="D352" s="1" t="s">
        <v>574</v>
      </c>
      <c r="E352" s="8">
        <v>7.1955572002399997</v>
      </c>
      <c r="F352" s="8">
        <v>8.8976172470300003</v>
      </c>
      <c r="G352" s="1" t="str">
        <f t="shared" si="4"/>
        <v>NigeriaNG15</v>
      </c>
      <c r="H352" s="8">
        <f>Table1[[#This Row],[Coord_X]]</f>
        <v>7.1955572002399997</v>
      </c>
      <c r="I352" s="8">
        <f>Table1[[#This Row],[Coord_Y]]</f>
        <v>8.8976172470300003</v>
      </c>
    </row>
    <row r="353" spans="1:9">
      <c r="A353" s="1" t="s">
        <v>543</v>
      </c>
      <c r="B353" s="1" t="s">
        <v>544</v>
      </c>
      <c r="C353" s="1" t="s">
        <v>575</v>
      </c>
      <c r="D353" s="1" t="s">
        <v>576</v>
      </c>
      <c r="E353" s="8">
        <v>11.191995137599999</v>
      </c>
      <c r="F353" s="8">
        <v>10.3835878521</v>
      </c>
      <c r="G353" s="1" t="str">
        <f t="shared" si="4"/>
        <v>NigeriaNG16</v>
      </c>
      <c r="H353" s="8">
        <f>Table1[[#This Row],[Coord_X]]</f>
        <v>11.191995137599999</v>
      </c>
      <c r="I353" s="8">
        <f>Table1[[#This Row],[Coord_Y]]</f>
        <v>10.3835878521</v>
      </c>
    </row>
    <row r="354" spans="1:9">
      <c r="A354" s="1" t="s">
        <v>543</v>
      </c>
      <c r="B354" s="1" t="s">
        <v>544</v>
      </c>
      <c r="C354" s="1" t="s">
        <v>577</v>
      </c>
      <c r="D354" s="1" t="s">
        <v>578</v>
      </c>
      <c r="E354" s="8">
        <v>7.0623075907899997</v>
      </c>
      <c r="F354" s="8">
        <v>5.5730200204400004</v>
      </c>
      <c r="G354" s="1" t="str">
        <f t="shared" si="4"/>
        <v>NigeriaNG17</v>
      </c>
      <c r="H354" s="8">
        <f>Table1[[#This Row],[Coord_X]]</f>
        <v>7.0623075907899997</v>
      </c>
      <c r="I354" s="8">
        <f>Table1[[#This Row],[Coord_Y]]</f>
        <v>5.5730200204400004</v>
      </c>
    </row>
    <row r="355" spans="1:9">
      <c r="A355" s="1" t="s">
        <v>543</v>
      </c>
      <c r="B355" s="1" t="s">
        <v>544</v>
      </c>
      <c r="C355" s="1" t="s">
        <v>579</v>
      </c>
      <c r="D355" s="1" t="s">
        <v>580</v>
      </c>
      <c r="E355" s="8">
        <v>9.56353314445</v>
      </c>
      <c r="F355" s="8">
        <v>12.2384758291</v>
      </c>
      <c r="G355" s="1" t="str">
        <f t="shared" si="4"/>
        <v>NigeriaNG18</v>
      </c>
      <c r="H355" s="8">
        <f>Table1[[#This Row],[Coord_X]]</f>
        <v>9.56353314445</v>
      </c>
      <c r="I355" s="8">
        <f>Table1[[#This Row],[Coord_Y]]</f>
        <v>12.2384758291</v>
      </c>
    </row>
    <row r="356" spans="1:9">
      <c r="A356" s="1" t="s">
        <v>543</v>
      </c>
      <c r="B356" s="1" t="s">
        <v>544</v>
      </c>
      <c r="C356" s="1" t="s">
        <v>581</v>
      </c>
      <c r="D356" s="1" t="s">
        <v>582</v>
      </c>
      <c r="E356" s="8">
        <v>7.70597854752</v>
      </c>
      <c r="F356" s="8">
        <v>10.392367010499999</v>
      </c>
      <c r="G356" s="1" t="str">
        <f t="shared" si="4"/>
        <v>NigeriaNG19</v>
      </c>
      <c r="H356" s="8">
        <f>Table1[[#This Row],[Coord_X]]</f>
        <v>7.70597854752</v>
      </c>
      <c r="I356" s="8">
        <f>Table1[[#This Row],[Coord_Y]]</f>
        <v>10.392367010499999</v>
      </c>
    </row>
    <row r="357" spans="1:9">
      <c r="A357" s="1" t="s">
        <v>543</v>
      </c>
      <c r="B357" s="1" t="s">
        <v>544</v>
      </c>
      <c r="C357" s="1" t="s">
        <v>583</v>
      </c>
      <c r="D357" s="1" t="s">
        <v>584</v>
      </c>
      <c r="E357" s="8">
        <v>8.5295571831500006</v>
      </c>
      <c r="F357" s="8">
        <v>11.745201935100001</v>
      </c>
      <c r="G357" s="1" t="str">
        <f t="shared" si="4"/>
        <v>NigeriaNG20</v>
      </c>
      <c r="H357" s="8">
        <f>Table1[[#This Row],[Coord_X]]</f>
        <v>8.5295571831500006</v>
      </c>
      <c r="I357" s="8">
        <f>Table1[[#This Row],[Coord_Y]]</f>
        <v>11.745201935100001</v>
      </c>
    </row>
    <row r="358" spans="1:9">
      <c r="A358" s="1" t="s">
        <v>543</v>
      </c>
      <c r="B358" s="1" t="s">
        <v>544</v>
      </c>
      <c r="C358" s="1" t="s">
        <v>585</v>
      </c>
      <c r="D358" s="1" t="s">
        <v>586</v>
      </c>
      <c r="E358" s="8">
        <v>7.6293326341099998</v>
      </c>
      <c r="F358" s="8">
        <v>12.380913190999999</v>
      </c>
      <c r="G358" s="1" t="str">
        <f t="shared" si="4"/>
        <v>NigeriaNG21</v>
      </c>
      <c r="H358" s="8">
        <f>Table1[[#This Row],[Coord_X]]</f>
        <v>7.6293326341099998</v>
      </c>
      <c r="I358" s="8">
        <f>Table1[[#This Row],[Coord_Y]]</f>
        <v>12.380913190999999</v>
      </c>
    </row>
    <row r="359" spans="1:9">
      <c r="A359" s="1" t="s">
        <v>543</v>
      </c>
      <c r="B359" s="1" t="s">
        <v>544</v>
      </c>
      <c r="C359" s="1" t="s">
        <v>587</v>
      </c>
      <c r="D359" s="1" t="s">
        <v>588</v>
      </c>
      <c r="E359" s="8">
        <v>4.5213128005499996</v>
      </c>
      <c r="F359" s="8">
        <v>11.744985082099999</v>
      </c>
      <c r="G359" s="1" t="str">
        <f t="shared" si="4"/>
        <v>NigeriaNG22</v>
      </c>
      <c r="H359" s="8">
        <f>Table1[[#This Row],[Coord_X]]</f>
        <v>4.5213128005499996</v>
      </c>
      <c r="I359" s="8">
        <f>Table1[[#This Row],[Coord_Y]]</f>
        <v>11.744985082099999</v>
      </c>
    </row>
    <row r="360" spans="1:9">
      <c r="A360" s="1" t="s">
        <v>543</v>
      </c>
      <c r="B360" s="1" t="s">
        <v>544</v>
      </c>
      <c r="C360" s="1" t="s">
        <v>589</v>
      </c>
      <c r="D360" s="1" t="s">
        <v>590</v>
      </c>
      <c r="E360" s="8">
        <v>6.6867543364699999</v>
      </c>
      <c r="F360" s="8">
        <v>7.7366078859999998</v>
      </c>
      <c r="G360" s="1" t="str">
        <f t="shared" si="4"/>
        <v>NigeriaNG23</v>
      </c>
      <c r="H360" s="8">
        <f>Table1[[#This Row],[Coord_X]]</f>
        <v>6.6867543364699999</v>
      </c>
      <c r="I360" s="8">
        <f>Table1[[#This Row],[Coord_Y]]</f>
        <v>7.7366078859999998</v>
      </c>
    </row>
    <row r="361" spans="1:9">
      <c r="A361" s="1" t="s">
        <v>543</v>
      </c>
      <c r="B361" s="1" t="s">
        <v>544</v>
      </c>
      <c r="C361" s="1" t="s">
        <v>591</v>
      </c>
      <c r="D361" s="1" t="s">
        <v>592</v>
      </c>
      <c r="E361" s="8">
        <v>4.3851428276100002</v>
      </c>
      <c r="F361" s="8">
        <v>8.9659627695699999</v>
      </c>
      <c r="G361" s="1" t="str">
        <f t="shared" si="4"/>
        <v>NigeriaNG24</v>
      </c>
      <c r="H361" s="8">
        <f>Table1[[#This Row],[Coord_X]]</f>
        <v>4.3851428276100002</v>
      </c>
      <c r="I361" s="8">
        <f>Table1[[#This Row],[Coord_Y]]</f>
        <v>8.9659627695699999</v>
      </c>
    </row>
    <row r="362" spans="1:9">
      <c r="A362" s="1" t="s">
        <v>543</v>
      </c>
      <c r="B362" s="1" t="s">
        <v>544</v>
      </c>
      <c r="C362" s="1" t="s">
        <v>593</v>
      </c>
      <c r="D362" s="1" t="s">
        <v>594</v>
      </c>
      <c r="E362" s="8">
        <v>3.5931922849100002</v>
      </c>
      <c r="F362" s="8">
        <v>6.5230529007099998</v>
      </c>
      <c r="G362" s="1" t="str">
        <f t="shared" si="4"/>
        <v>NigeriaNG25</v>
      </c>
      <c r="H362" s="8">
        <f>Table1[[#This Row],[Coord_X]]</f>
        <v>3.5931922849100002</v>
      </c>
      <c r="I362" s="8">
        <f>Table1[[#This Row],[Coord_Y]]</f>
        <v>6.5230529007099998</v>
      </c>
    </row>
    <row r="363" spans="1:9">
      <c r="A363" s="1" t="s">
        <v>543</v>
      </c>
      <c r="B363" s="1" t="s">
        <v>544</v>
      </c>
      <c r="C363" s="1" t="s">
        <v>595</v>
      </c>
      <c r="D363" s="1" t="s">
        <v>596</v>
      </c>
      <c r="E363" s="8">
        <v>8.1979625587499996</v>
      </c>
      <c r="F363" s="8">
        <v>8.5104473501399998</v>
      </c>
      <c r="G363" s="1" t="str">
        <f t="shared" si="4"/>
        <v>NigeriaNG26</v>
      </c>
      <c r="H363" s="8">
        <f>Table1[[#This Row],[Coord_X]]</f>
        <v>8.1979625587499996</v>
      </c>
      <c r="I363" s="8">
        <f>Table1[[#This Row],[Coord_Y]]</f>
        <v>8.5104473501399998</v>
      </c>
    </row>
    <row r="364" spans="1:9">
      <c r="A364" s="1" t="s">
        <v>543</v>
      </c>
      <c r="B364" s="1" t="s">
        <v>544</v>
      </c>
      <c r="C364" s="1" t="s">
        <v>525</v>
      </c>
      <c r="D364" s="1" t="s">
        <v>597</v>
      </c>
      <c r="E364" s="8">
        <v>5.5903792759600002</v>
      </c>
      <c r="F364" s="8">
        <v>9.9332401979899991</v>
      </c>
      <c r="G364" s="1" t="str">
        <f t="shared" si="4"/>
        <v>NigeriaNG27</v>
      </c>
      <c r="H364" s="8">
        <f>Table1[[#This Row],[Coord_X]]</f>
        <v>5.5903792759600002</v>
      </c>
      <c r="I364" s="8">
        <f>Table1[[#This Row],[Coord_Y]]</f>
        <v>9.9332401979899991</v>
      </c>
    </row>
    <row r="365" spans="1:9">
      <c r="A365" s="1" t="s">
        <v>543</v>
      </c>
      <c r="B365" s="1" t="s">
        <v>544</v>
      </c>
      <c r="C365" s="1" t="s">
        <v>598</v>
      </c>
      <c r="D365" s="1" t="s">
        <v>599</v>
      </c>
      <c r="E365" s="8">
        <v>3.4765285757900002</v>
      </c>
      <c r="F365" s="8">
        <v>6.9963819335000004</v>
      </c>
      <c r="G365" s="1" t="str">
        <f t="shared" si="4"/>
        <v>NigeriaNG28</v>
      </c>
      <c r="H365" s="8">
        <f>Table1[[#This Row],[Coord_X]]</f>
        <v>3.4765285757900002</v>
      </c>
      <c r="I365" s="8">
        <f>Table1[[#This Row],[Coord_Y]]</f>
        <v>6.9963819335000004</v>
      </c>
    </row>
    <row r="366" spans="1:9">
      <c r="A366" s="1" t="s">
        <v>543</v>
      </c>
      <c r="B366" s="1" t="s">
        <v>544</v>
      </c>
      <c r="C366" s="1" t="s">
        <v>600</v>
      </c>
      <c r="D366" s="1" t="s">
        <v>601</v>
      </c>
      <c r="E366" s="8">
        <v>5.1506092117</v>
      </c>
      <c r="F366" s="8">
        <v>6.9179953426100003</v>
      </c>
      <c r="G366" s="1" t="str">
        <f t="shared" si="4"/>
        <v>NigeriaNG29</v>
      </c>
      <c r="H366" s="8">
        <f>Table1[[#This Row],[Coord_X]]</f>
        <v>5.1506092117</v>
      </c>
      <c r="I366" s="8">
        <f>Table1[[#This Row],[Coord_Y]]</f>
        <v>6.9179953426100003</v>
      </c>
    </row>
    <row r="367" spans="1:9">
      <c r="A367" s="1" t="s">
        <v>543</v>
      </c>
      <c r="B367" s="1" t="s">
        <v>544</v>
      </c>
      <c r="C367" s="1" t="s">
        <v>602</v>
      </c>
      <c r="D367" s="1" t="s">
        <v>603</v>
      </c>
      <c r="E367" s="8">
        <v>4.5177622700300004</v>
      </c>
      <c r="F367" s="8">
        <v>7.5629185187600001</v>
      </c>
      <c r="G367" s="1" t="str">
        <f t="shared" si="4"/>
        <v>NigeriaNG30</v>
      </c>
      <c r="H367" s="8">
        <f>Table1[[#This Row],[Coord_X]]</f>
        <v>4.5177622700300004</v>
      </c>
      <c r="I367" s="8">
        <f>Table1[[#This Row],[Coord_Y]]</f>
        <v>7.5629185187600001</v>
      </c>
    </row>
    <row r="368" spans="1:9">
      <c r="A368" s="1" t="s">
        <v>543</v>
      </c>
      <c r="B368" s="1" t="s">
        <v>544</v>
      </c>
      <c r="C368" s="1" t="s">
        <v>604</v>
      </c>
      <c r="D368" s="1" t="s">
        <v>605</v>
      </c>
      <c r="E368" s="8">
        <v>3.6132824712999998</v>
      </c>
      <c r="F368" s="8">
        <v>8.1588803220799999</v>
      </c>
      <c r="G368" s="1" t="str">
        <f t="shared" si="4"/>
        <v>NigeriaNG31</v>
      </c>
      <c r="H368" s="8">
        <f>Table1[[#This Row],[Coord_X]]</f>
        <v>3.6132824712999998</v>
      </c>
      <c r="I368" s="8">
        <f>Table1[[#This Row],[Coord_Y]]</f>
        <v>8.1588803220799999</v>
      </c>
    </row>
    <row r="369" spans="1:9">
      <c r="A369" s="1" t="s">
        <v>543</v>
      </c>
      <c r="B369" s="1" t="s">
        <v>544</v>
      </c>
      <c r="C369" s="1" t="s">
        <v>31</v>
      </c>
      <c r="D369" s="1" t="s">
        <v>606</v>
      </c>
      <c r="E369" s="8">
        <v>9.5120495039000001</v>
      </c>
      <c r="F369" s="8">
        <v>9.2324161507699998</v>
      </c>
      <c r="G369" s="1" t="str">
        <f t="shared" si="4"/>
        <v>NigeriaNG32</v>
      </c>
      <c r="H369" s="8">
        <f>Table1[[#This Row],[Coord_X]]</f>
        <v>9.5120495039000001</v>
      </c>
      <c r="I369" s="8">
        <f>Table1[[#This Row],[Coord_Y]]</f>
        <v>9.2324161507699998</v>
      </c>
    </row>
    <row r="370" spans="1:9">
      <c r="A370" s="1" t="s">
        <v>543</v>
      </c>
      <c r="B370" s="1" t="s">
        <v>544</v>
      </c>
      <c r="C370" s="1" t="s">
        <v>607</v>
      </c>
      <c r="D370" s="1" t="s">
        <v>608</v>
      </c>
      <c r="E370" s="8">
        <v>6.91818145467</v>
      </c>
      <c r="F370" s="8">
        <v>4.8453923154799998</v>
      </c>
      <c r="G370" s="1" t="str">
        <f t="shared" si="4"/>
        <v>NigeriaNG33</v>
      </c>
      <c r="H370" s="8">
        <f>Table1[[#This Row],[Coord_X]]</f>
        <v>6.91818145467</v>
      </c>
      <c r="I370" s="8">
        <f>Table1[[#This Row],[Coord_Y]]</f>
        <v>4.8453923154799998</v>
      </c>
    </row>
    <row r="371" spans="1:9">
      <c r="A371" s="1" t="s">
        <v>543</v>
      </c>
      <c r="B371" s="1" t="s">
        <v>544</v>
      </c>
      <c r="C371" s="1" t="s">
        <v>609</v>
      </c>
      <c r="D371" s="1" t="s">
        <v>610</v>
      </c>
      <c r="E371" s="8">
        <v>5.3189688715100001</v>
      </c>
      <c r="F371" s="8">
        <v>13.0380917603</v>
      </c>
      <c r="G371" s="1" t="str">
        <f t="shared" si="4"/>
        <v>NigeriaNG34</v>
      </c>
      <c r="H371" s="8">
        <f>Table1[[#This Row],[Coord_X]]</f>
        <v>5.3189688715100001</v>
      </c>
      <c r="I371" s="8">
        <f>Table1[[#This Row],[Coord_Y]]</f>
        <v>13.0380917603</v>
      </c>
    </row>
    <row r="372" spans="1:9">
      <c r="A372" s="1" t="s">
        <v>543</v>
      </c>
      <c r="B372" s="1" t="s">
        <v>544</v>
      </c>
      <c r="C372" s="1" t="s">
        <v>611</v>
      </c>
      <c r="D372" s="1" t="s">
        <v>612</v>
      </c>
      <c r="E372" s="8">
        <v>10.786489707299999</v>
      </c>
      <c r="F372" s="8">
        <v>8.0232013517399992</v>
      </c>
      <c r="G372" s="1" t="str">
        <f t="shared" si="4"/>
        <v>NigeriaNG35</v>
      </c>
      <c r="H372" s="8">
        <f>Table1[[#This Row],[Coord_X]]</f>
        <v>10.786489707299999</v>
      </c>
      <c r="I372" s="8">
        <f>Table1[[#This Row],[Coord_Y]]</f>
        <v>8.0232013517399992</v>
      </c>
    </row>
    <row r="373" spans="1:9">
      <c r="A373" s="1" t="s">
        <v>543</v>
      </c>
      <c r="B373" s="1" t="s">
        <v>544</v>
      </c>
      <c r="C373" s="1" t="s">
        <v>613</v>
      </c>
      <c r="D373" s="1" t="s">
        <v>614</v>
      </c>
      <c r="E373" s="8">
        <v>11.436967088399999</v>
      </c>
      <c r="F373" s="8">
        <v>12.2988258921</v>
      </c>
      <c r="G373" s="1" t="str">
        <f t="shared" si="4"/>
        <v>NigeriaNG36</v>
      </c>
      <c r="H373" s="8">
        <f>Table1[[#This Row],[Coord_X]]</f>
        <v>11.436967088399999</v>
      </c>
      <c r="I373" s="8">
        <f>Table1[[#This Row],[Coord_Y]]</f>
        <v>12.2988258921</v>
      </c>
    </row>
    <row r="374" spans="1:9">
      <c r="A374" s="1" t="s">
        <v>543</v>
      </c>
      <c r="B374" s="1" t="s">
        <v>544</v>
      </c>
      <c r="C374" s="1" t="s">
        <v>615</v>
      </c>
      <c r="D374" s="1" t="s">
        <v>616</v>
      </c>
      <c r="E374" s="8">
        <v>6.2465473354199998</v>
      </c>
      <c r="F374" s="8">
        <v>12.101523484199999</v>
      </c>
      <c r="G374" s="1" t="str">
        <f t="shared" si="4"/>
        <v>NigeriaNG37</v>
      </c>
      <c r="H374" s="8">
        <f>Table1[[#This Row],[Coord_X]]</f>
        <v>6.2465473354199998</v>
      </c>
      <c r="I374" s="8">
        <f>Table1[[#This Row],[Coord_Y]]</f>
        <v>12.101523484199999</v>
      </c>
    </row>
    <row r="375" spans="1:9">
      <c r="A375" s="1" t="s">
        <v>617</v>
      </c>
      <c r="B375" s="1" t="s">
        <v>618</v>
      </c>
      <c r="C375" s="1" t="s">
        <v>619</v>
      </c>
      <c r="D375" s="1" t="s">
        <v>620</v>
      </c>
      <c r="E375" s="8">
        <v>13.560763766999999</v>
      </c>
      <c r="F375" s="8">
        <v>-4.0767847457700004</v>
      </c>
      <c r="G375" s="1" t="str">
        <f t="shared" si="4"/>
        <v>Republic of CongoCG01</v>
      </c>
      <c r="H375" s="8">
        <f>Table1[[#This Row],[Coord_X]]</f>
        <v>13.560763766999999</v>
      </c>
      <c r="I375" s="8">
        <f>Table1[[#This Row],[Coord_Y]]</f>
        <v>-4.0767847457700004</v>
      </c>
    </row>
    <row r="376" spans="1:9">
      <c r="A376" s="1" t="s">
        <v>617</v>
      </c>
      <c r="B376" s="1" t="s">
        <v>618</v>
      </c>
      <c r="C376" s="1" t="s">
        <v>621</v>
      </c>
      <c r="D376" s="1" t="s">
        <v>622</v>
      </c>
      <c r="E376" s="8">
        <v>15.2584439291</v>
      </c>
      <c r="F376" s="8">
        <v>-4.24077340849</v>
      </c>
      <c r="G376" s="1" t="str">
        <f t="shared" si="4"/>
        <v>Republic of CongoCG02</v>
      </c>
      <c r="H376" s="8">
        <f>Table1[[#This Row],[Coord_X]]</f>
        <v>15.2584439291</v>
      </c>
      <c r="I376" s="8">
        <f>Table1[[#This Row],[Coord_Y]]</f>
        <v>-4.24077340849</v>
      </c>
    </row>
    <row r="377" spans="1:9">
      <c r="A377" s="1" t="s">
        <v>617</v>
      </c>
      <c r="B377" s="1" t="s">
        <v>618</v>
      </c>
      <c r="C377" s="1" t="s">
        <v>623</v>
      </c>
      <c r="D377" s="1" t="s">
        <v>624</v>
      </c>
      <c r="E377" s="8">
        <v>16.302143451700001</v>
      </c>
      <c r="F377" s="8">
        <v>-0.454052350321</v>
      </c>
      <c r="G377" s="1" t="str">
        <f t="shared" si="4"/>
        <v>Republic of CongoCG03</v>
      </c>
      <c r="H377" s="8">
        <f>Table1[[#This Row],[Coord_X]]</f>
        <v>16.302143451700001</v>
      </c>
      <c r="I377" s="8">
        <f>Table1[[#This Row],[Coord_Y]]</f>
        <v>-0.454052350321</v>
      </c>
    </row>
    <row r="378" spans="1:9">
      <c r="A378" s="1" t="s">
        <v>617</v>
      </c>
      <c r="B378" s="1" t="s">
        <v>618</v>
      </c>
      <c r="C378" s="1" t="s">
        <v>625</v>
      </c>
      <c r="D378" s="1" t="s">
        <v>626</v>
      </c>
      <c r="E378" s="8">
        <v>14.6460861681</v>
      </c>
      <c r="F378" s="8">
        <v>-0.208052589733</v>
      </c>
      <c r="G378" s="1" t="str">
        <f t="shared" si="4"/>
        <v>Republic of CongoCG04</v>
      </c>
      <c r="H378" s="8">
        <f>Table1[[#This Row],[Coord_X]]</f>
        <v>14.6460861681</v>
      </c>
      <c r="I378" s="8">
        <f>Table1[[#This Row],[Coord_Y]]</f>
        <v>-0.208052589733</v>
      </c>
    </row>
    <row r="379" spans="1:9">
      <c r="A379" s="1" t="s">
        <v>617</v>
      </c>
      <c r="B379" s="1" t="s">
        <v>618</v>
      </c>
      <c r="C379" s="1" t="s">
        <v>627</v>
      </c>
      <c r="D379" s="1" t="s">
        <v>628</v>
      </c>
      <c r="E379" s="8">
        <v>11.946381944500001</v>
      </c>
      <c r="F379" s="8">
        <v>-4.2248294818699996</v>
      </c>
      <c r="G379" s="1" t="str">
        <f t="shared" si="4"/>
        <v>Republic of CongoCG05</v>
      </c>
      <c r="H379" s="8">
        <f>Table1[[#This Row],[Coord_X]]</f>
        <v>11.946381944500001</v>
      </c>
      <c r="I379" s="8">
        <f>Table1[[#This Row],[Coord_Y]]</f>
        <v>-4.2248294818699996</v>
      </c>
    </row>
    <row r="380" spans="1:9">
      <c r="A380" s="1" t="s">
        <v>617</v>
      </c>
      <c r="B380" s="1" t="s">
        <v>618</v>
      </c>
      <c r="C380" s="1" t="s">
        <v>629</v>
      </c>
      <c r="D380" s="1" t="s">
        <v>630</v>
      </c>
      <c r="E380" s="8">
        <v>13.5104363151</v>
      </c>
      <c r="F380" s="8">
        <v>-3.1070119151900002</v>
      </c>
      <c r="G380" s="1" t="str">
        <f t="shared" si="4"/>
        <v>Republic of CongoCG06</v>
      </c>
      <c r="H380" s="8">
        <f>Table1[[#This Row],[Coord_X]]</f>
        <v>13.5104363151</v>
      </c>
      <c r="I380" s="8">
        <f>Table1[[#This Row],[Coord_Y]]</f>
        <v>-3.1070119151900002</v>
      </c>
    </row>
    <row r="381" spans="1:9">
      <c r="A381" s="1" t="s">
        <v>617</v>
      </c>
      <c r="B381" s="1" t="s">
        <v>618</v>
      </c>
      <c r="C381" s="1" t="s">
        <v>631</v>
      </c>
      <c r="D381" s="1" t="s">
        <v>632</v>
      </c>
      <c r="E381" s="8">
        <v>17.451420235699999</v>
      </c>
      <c r="F381" s="8">
        <v>2.07612085352</v>
      </c>
      <c r="G381" s="1" t="str">
        <f t="shared" si="4"/>
        <v>Republic of CongoCG07</v>
      </c>
      <c r="H381" s="8">
        <f>Table1[[#This Row],[Coord_X]]</f>
        <v>17.451420235699999</v>
      </c>
      <c r="I381" s="8">
        <f>Table1[[#This Row],[Coord_Y]]</f>
        <v>2.07612085352</v>
      </c>
    </row>
    <row r="382" spans="1:9">
      <c r="A382" s="1" t="s">
        <v>617</v>
      </c>
      <c r="B382" s="1" t="s">
        <v>618</v>
      </c>
      <c r="C382" s="1" t="s">
        <v>633</v>
      </c>
      <c r="D382" s="1" t="s">
        <v>634</v>
      </c>
      <c r="E382" s="8">
        <v>12.5119725592</v>
      </c>
      <c r="F382" s="8">
        <v>-3.1396992407900002</v>
      </c>
      <c r="G382" s="1" t="str">
        <f t="shared" si="4"/>
        <v>Republic of CongoCG08</v>
      </c>
      <c r="H382" s="8">
        <f>Table1[[#This Row],[Coord_X]]</f>
        <v>12.5119725592</v>
      </c>
      <c r="I382" s="8">
        <f>Table1[[#This Row],[Coord_Y]]</f>
        <v>-3.1396992407900002</v>
      </c>
    </row>
    <row r="383" spans="1:9">
      <c r="A383" s="1" t="s">
        <v>617</v>
      </c>
      <c r="B383" s="1" t="s">
        <v>618</v>
      </c>
      <c r="C383" s="1" t="s">
        <v>635</v>
      </c>
      <c r="D383" s="1" t="s">
        <v>636</v>
      </c>
      <c r="E383" s="8">
        <v>15.387072407</v>
      </c>
      <c r="F383" s="8">
        <v>-2.1088805395599999</v>
      </c>
      <c r="G383" s="1" t="str">
        <f t="shared" si="4"/>
        <v>Republic of CongoCG09</v>
      </c>
      <c r="H383" s="8">
        <f>Table1[[#This Row],[Coord_X]]</f>
        <v>15.387072407</v>
      </c>
      <c r="I383" s="8">
        <f>Table1[[#This Row],[Coord_Y]]</f>
        <v>-2.1088805395599999</v>
      </c>
    </row>
    <row r="384" spans="1:9">
      <c r="A384" s="1" t="s">
        <v>617</v>
      </c>
      <c r="B384" s="1" t="s">
        <v>618</v>
      </c>
      <c r="C384" s="1" t="s">
        <v>637</v>
      </c>
      <c r="D384" s="1" t="s">
        <v>638</v>
      </c>
      <c r="E384" s="8">
        <v>11.894479388700001</v>
      </c>
      <c r="F384" s="8">
        <v>-4.7912940595700002</v>
      </c>
      <c r="G384" s="1" t="str">
        <f t="shared" si="4"/>
        <v>Republic of CongoCG10</v>
      </c>
      <c r="H384" s="8">
        <f>Table1[[#This Row],[Coord_X]]</f>
        <v>11.894479388700001</v>
      </c>
      <c r="I384" s="8">
        <f>Table1[[#This Row],[Coord_Y]]</f>
        <v>-4.7912940595700002</v>
      </c>
    </row>
    <row r="385" spans="1:9">
      <c r="A385" s="1" t="s">
        <v>617</v>
      </c>
      <c r="B385" s="1" t="s">
        <v>618</v>
      </c>
      <c r="C385" s="1" t="s">
        <v>639</v>
      </c>
      <c r="D385" s="1" t="s">
        <v>640</v>
      </c>
      <c r="E385" s="8">
        <v>15.026270414400001</v>
      </c>
      <c r="F385" s="8">
        <v>-3.69359187391</v>
      </c>
      <c r="G385" s="1" t="str">
        <f t="shared" si="4"/>
        <v>Republic of CongoCG11</v>
      </c>
      <c r="H385" s="8">
        <f>Table1[[#This Row],[Coord_X]]</f>
        <v>15.026270414400001</v>
      </c>
      <c r="I385" s="8">
        <f>Table1[[#This Row],[Coord_Y]]</f>
        <v>-3.69359187391</v>
      </c>
    </row>
    <row r="386" spans="1:9">
      <c r="A386" s="1" t="s">
        <v>617</v>
      </c>
      <c r="B386" s="1" t="s">
        <v>618</v>
      </c>
      <c r="C386" s="1" t="s">
        <v>641</v>
      </c>
      <c r="D386" s="1" t="s">
        <v>642</v>
      </c>
      <c r="E386" s="8">
        <v>15.3617536665</v>
      </c>
      <c r="F386" s="8">
        <v>1.3737984163500001</v>
      </c>
      <c r="G386" s="1" t="str">
        <f t="shared" si="4"/>
        <v>Republic of CongoCG12</v>
      </c>
      <c r="H386" s="8">
        <f>Table1[[#This Row],[Coord_X]]</f>
        <v>15.3617536665</v>
      </c>
      <c r="I386" s="8">
        <f>Table1[[#This Row],[Coord_Y]]</f>
        <v>1.3737984163500001</v>
      </c>
    </row>
    <row r="387" spans="1:9">
      <c r="A387" s="1" t="s">
        <v>643</v>
      </c>
      <c r="B387" s="1" t="s">
        <v>644</v>
      </c>
      <c r="C387" s="1" t="s">
        <v>645</v>
      </c>
      <c r="D387" s="1" t="s">
        <v>646</v>
      </c>
      <c r="E387" s="8">
        <v>7.3969284315600001</v>
      </c>
      <c r="F387" s="8">
        <v>1.61453875894</v>
      </c>
      <c r="G387" s="1" t="str">
        <f t="shared" si="4"/>
        <v>Sao Tome and PrincipeST01</v>
      </c>
      <c r="H387" s="8">
        <f>Table1[[#This Row],[Coord_X]]</f>
        <v>7.3969284315600001</v>
      </c>
      <c r="I387" s="8">
        <f>Table1[[#This Row],[Coord_Y]]</f>
        <v>1.61453875894</v>
      </c>
    </row>
    <row r="388" spans="1:9">
      <c r="A388" s="1" t="s">
        <v>643</v>
      </c>
      <c r="B388" s="1" t="s">
        <v>644</v>
      </c>
      <c r="C388" s="1" t="s">
        <v>647</v>
      </c>
      <c r="D388" s="1" t="s">
        <v>648</v>
      </c>
      <c r="E388" s="8">
        <v>6.6020420154500004</v>
      </c>
      <c r="F388" s="8">
        <v>0.238288343358</v>
      </c>
      <c r="G388" s="1" t="str">
        <f t="shared" ref="G388:G421" si="5">_xlfn.CONCAT(A388,D388)</f>
        <v>Sao Tome and PrincipeST02</v>
      </c>
      <c r="H388" s="8">
        <f>Table1[[#This Row],[Coord_X]]</f>
        <v>6.6020420154500004</v>
      </c>
      <c r="I388" s="8">
        <f>Table1[[#This Row],[Coord_Y]]</f>
        <v>0.238288343358</v>
      </c>
    </row>
    <row r="389" spans="1:9">
      <c r="A389" s="1" t="s">
        <v>649</v>
      </c>
      <c r="B389" s="1" t="s">
        <v>650</v>
      </c>
      <c r="C389" s="1" t="s">
        <v>651</v>
      </c>
      <c r="D389" s="1" t="s">
        <v>652</v>
      </c>
      <c r="E389" s="8">
        <v>-17.274224181699999</v>
      </c>
      <c r="F389" s="8">
        <v>14.7572391634</v>
      </c>
      <c r="G389" s="1" t="str">
        <f t="shared" si="5"/>
        <v>SenegalSN01</v>
      </c>
      <c r="H389" s="8">
        <f>Table1[[#This Row],[Coord_X]]</f>
        <v>-17.274224181699999</v>
      </c>
      <c r="I389" s="8">
        <f>Table1[[#This Row],[Coord_Y]]</f>
        <v>14.7572391634</v>
      </c>
    </row>
    <row r="390" spans="1:9">
      <c r="A390" s="1" t="s">
        <v>649</v>
      </c>
      <c r="B390" s="1" t="s">
        <v>650</v>
      </c>
      <c r="C390" s="1" t="s">
        <v>653</v>
      </c>
      <c r="D390" s="1" t="s">
        <v>654</v>
      </c>
      <c r="E390" s="8">
        <v>-16.1129257817</v>
      </c>
      <c r="F390" s="8">
        <v>14.778780552400001</v>
      </c>
      <c r="G390" s="1" t="str">
        <f t="shared" si="5"/>
        <v>SenegalSN02</v>
      </c>
      <c r="H390" s="8">
        <f>Table1[[#This Row],[Coord_X]]</f>
        <v>-16.1129257817</v>
      </c>
      <c r="I390" s="8">
        <f>Table1[[#This Row],[Coord_Y]]</f>
        <v>14.778780552400001</v>
      </c>
    </row>
    <row r="391" spans="1:9">
      <c r="A391" s="1" t="s">
        <v>649</v>
      </c>
      <c r="B391" s="1" t="s">
        <v>650</v>
      </c>
      <c r="C391" s="1" t="s">
        <v>655</v>
      </c>
      <c r="D391" s="1" t="s">
        <v>656</v>
      </c>
      <c r="E391" s="8">
        <v>-16.330620177299998</v>
      </c>
      <c r="F391" s="8">
        <v>14.1605117361</v>
      </c>
      <c r="G391" s="1" t="str">
        <f t="shared" si="5"/>
        <v>SenegalSN03</v>
      </c>
      <c r="H391" s="8">
        <f>Table1[[#This Row],[Coord_X]]</f>
        <v>-16.330620177299998</v>
      </c>
      <c r="I391" s="8">
        <f>Table1[[#This Row],[Coord_Y]]</f>
        <v>14.1605117361</v>
      </c>
    </row>
    <row r="392" spans="1:9">
      <c r="A392" s="1" t="s">
        <v>649</v>
      </c>
      <c r="B392" s="1" t="s">
        <v>650</v>
      </c>
      <c r="C392" s="1" t="s">
        <v>657</v>
      </c>
      <c r="D392" s="1" t="s">
        <v>658</v>
      </c>
      <c r="E392" s="8">
        <v>-15.1811077856</v>
      </c>
      <c r="F392" s="8">
        <v>14.2061310746</v>
      </c>
      <c r="G392" s="1" t="str">
        <f t="shared" si="5"/>
        <v>SenegalSN04</v>
      </c>
      <c r="H392" s="8">
        <f>Table1[[#This Row],[Coord_X]]</f>
        <v>-15.1811077856</v>
      </c>
      <c r="I392" s="8">
        <f>Table1[[#This Row],[Coord_Y]]</f>
        <v>14.2061310746</v>
      </c>
    </row>
    <row r="393" spans="1:9">
      <c r="A393" s="1" t="s">
        <v>649</v>
      </c>
      <c r="B393" s="1" t="s">
        <v>650</v>
      </c>
      <c r="C393" s="1" t="s">
        <v>659</v>
      </c>
      <c r="D393" s="1" t="s">
        <v>660</v>
      </c>
      <c r="E393" s="8">
        <v>-15.9332807984</v>
      </c>
      <c r="F393" s="8">
        <v>13.9635056112</v>
      </c>
      <c r="G393" s="1" t="str">
        <f t="shared" si="5"/>
        <v>SenegalSN05</v>
      </c>
      <c r="H393" s="8">
        <f>Table1[[#This Row],[Coord_X]]</f>
        <v>-15.9332807984</v>
      </c>
      <c r="I393" s="8">
        <f>Table1[[#This Row],[Coord_Y]]</f>
        <v>13.9635056112</v>
      </c>
    </row>
    <row r="394" spans="1:9">
      <c r="A394" s="1" t="s">
        <v>649</v>
      </c>
      <c r="B394" s="1" t="s">
        <v>650</v>
      </c>
      <c r="C394" s="1" t="s">
        <v>661</v>
      </c>
      <c r="D394" s="1" t="s">
        <v>662</v>
      </c>
      <c r="E394" s="8">
        <v>-12.202467282000001</v>
      </c>
      <c r="F394" s="8">
        <v>12.838659013399999</v>
      </c>
      <c r="G394" s="1" t="str">
        <f t="shared" si="5"/>
        <v>SenegalSN06</v>
      </c>
      <c r="H394" s="8">
        <f>Table1[[#This Row],[Coord_X]]</f>
        <v>-12.202467282000001</v>
      </c>
      <c r="I394" s="8">
        <f>Table1[[#This Row],[Coord_Y]]</f>
        <v>12.838659013399999</v>
      </c>
    </row>
    <row r="395" spans="1:9">
      <c r="A395" s="1" t="s">
        <v>649</v>
      </c>
      <c r="B395" s="1" t="s">
        <v>650</v>
      </c>
      <c r="C395" s="1" t="s">
        <v>663</v>
      </c>
      <c r="D395" s="1" t="s">
        <v>664</v>
      </c>
      <c r="E395" s="8">
        <v>-14.417692724</v>
      </c>
      <c r="F395" s="8">
        <v>13.0285847724</v>
      </c>
      <c r="G395" s="1" t="str">
        <f t="shared" si="5"/>
        <v>SenegalSN07</v>
      </c>
      <c r="H395" s="8">
        <f>Table1[[#This Row],[Coord_X]]</f>
        <v>-14.417692724</v>
      </c>
      <c r="I395" s="8">
        <f>Table1[[#This Row],[Coord_Y]]</f>
        <v>13.0285847724</v>
      </c>
    </row>
    <row r="396" spans="1:9">
      <c r="A396" s="1" t="s">
        <v>649</v>
      </c>
      <c r="B396" s="1" t="s">
        <v>650</v>
      </c>
      <c r="C396" s="1" t="s">
        <v>665</v>
      </c>
      <c r="D396" s="1" t="s">
        <v>666</v>
      </c>
      <c r="E396" s="8">
        <v>-15.5256519029</v>
      </c>
      <c r="F396" s="8">
        <v>15.422883761</v>
      </c>
      <c r="G396" s="1" t="str">
        <f t="shared" si="5"/>
        <v>SenegalSN08</v>
      </c>
      <c r="H396" s="8">
        <f>Table1[[#This Row],[Coord_X]]</f>
        <v>-15.5256519029</v>
      </c>
      <c r="I396" s="8">
        <f>Table1[[#This Row],[Coord_Y]]</f>
        <v>15.422883761</v>
      </c>
    </row>
    <row r="397" spans="1:9">
      <c r="A397" s="1" t="s">
        <v>649</v>
      </c>
      <c r="B397" s="1" t="s">
        <v>650</v>
      </c>
      <c r="C397" s="1" t="s">
        <v>667</v>
      </c>
      <c r="D397" s="1" t="s">
        <v>668</v>
      </c>
      <c r="E397" s="8">
        <v>-13.729665620800001</v>
      </c>
      <c r="F397" s="8">
        <v>15.149357547799999</v>
      </c>
      <c r="G397" s="1" t="str">
        <f t="shared" si="5"/>
        <v>SenegalSN09</v>
      </c>
      <c r="H397" s="8">
        <f>Table1[[#This Row],[Coord_X]]</f>
        <v>-13.729665620800001</v>
      </c>
      <c r="I397" s="8">
        <f>Table1[[#This Row],[Coord_Y]]</f>
        <v>15.149357547799999</v>
      </c>
    </row>
    <row r="398" spans="1:9">
      <c r="A398" s="1" t="s">
        <v>649</v>
      </c>
      <c r="B398" s="1" t="s">
        <v>650</v>
      </c>
      <c r="C398" s="1" t="s">
        <v>669</v>
      </c>
      <c r="D398" s="1" t="s">
        <v>670</v>
      </c>
      <c r="E398" s="8">
        <v>-15.032124376800001</v>
      </c>
      <c r="F398" s="8">
        <v>16.2102837925</v>
      </c>
      <c r="G398" s="1" t="str">
        <f t="shared" si="5"/>
        <v>SenegalSN10</v>
      </c>
      <c r="H398" s="8">
        <f>Table1[[#This Row],[Coord_X]]</f>
        <v>-15.032124376800001</v>
      </c>
      <c r="I398" s="8">
        <f>Table1[[#This Row],[Coord_Y]]</f>
        <v>16.2102837925</v>
      </c>
    </row>
    <row r="399" spans="1:9">
      <c r="A399" s="1" t="s">
        <v>649</v>
      </c>
      <c r="B399" s="1" t="s">
        <v>650</v>
      </c>
      <c r="C399" s="1" t="s">
        <v>671</v>
      </c>
      <c r="D399" s="1" t="s">
        <v>672</v>
      </c>
      <c r="E399" s="8">
        <v>-15.585973595900001</v>
      </c>
      <c r="F399" s="8">
        <v>12.8893237239</v>
      </c>
      <c r="G399" s="1" t="str">
        <f t="shared" si="5"/>
        <v>SenegalSN11</v>
      </c>
      <c r="H399" s="8">
        <f>Table1[[#This Row],[Coord_X]]</f>
        <v>-15.585973595900001</v>
      </c>
      <c r="I399" s="8">
        <f>Table1[[#This Row],[Coord_Y]]</f>
        <v>12.8893237239</v>
      </c>
    </row>
    <row r="400" spans="1:9">
      <c r="A400" s="1" t="s">
        <v>649</v>
      </c>
      <c r="B400" s="1" t="s">
        <v>650</v>
      </c>
      <c r="C400" s="1" t="s">
        <v>673</v>
      </c>
      <c r="D400" s="1" t="s">
        <v>674</v>
      </c>
      <c r="E400" s="8">
        <v>-13.226071748300001</v>
      </c>
      <c r="F400" s="8">
        <v>13.8835777243</v>
      </c>
      <c r="G400" s="1" t="str">
        <f t="shared" si="5"/>
        <v>SenegalSN12</v>
      </c>
      <c r="H400" s="8">
        <f>Table1[[#This Row],[Coord_X]]</f>
        <v>-13.226071748300001</v>
      </c>
      <c r="I400" s="8">
        <f>Table1[[#This Row],[Coord_Y]]</f>
        <v>13.8835777243</v>
      </c>
    </row>
    <row r="401" spans="1:9">
      <c r="A401" s="1" t="s">
        <v>649</v>
      </c>
      <c r="B401" s="1" t="s">
        <v>650</v>
      </c>
      <c r="C401" s="1" t="s">
        <v>675</v>
      </c>
      <c r="D401" s="1" t="s">
        <v>676</v>
      </c>
      <c r="E401" s="8">
        <v>-16.757457130399999</v>
      </c>
      <c r="F401" s="8">
        <v>14.819805708300001</v>
      </c>
      <c r="G401" s="1" t="str">
        <f t="shared" si="5"/>
        <v>SenegalSN13</v>
      </c>
      <c r="H401" s="8">
        <f>Table1[[#This Row],[Coord_X]]</f>
        <v>-16.757457130399999</v>
      </c>
      <c r="I401" s="8">
        <f>Table1[[#This Row],[Coord_Y]]</f>
        <v>14.819805708300001</v>
      </c>
    </row>
    <row r="402" spans="1:9">
      <c r="A402" s="1" t="s">
        <v>649</v>
      </c>
      <c r="B402" s="1" t="s">
        <v>650</v>
      </c>
      <c r="C402" s="1" t="s">
        <v>677</v>
      </c>
      <c r="D402" s="1" t="s">
        <v>678</v>
      </c>
      <c r="E402" s="8">
        <v>-16.377232644399999</v>
      </c>
      <c r="F402" s="8">
        <v>12.7756743394</v>
      </c>
      <c r="G402" s="1" t="str">
        <f t="shared" si="5"/>
        <v>SenegalSN14</v>
      </c>
      <c r="H402" s="8">
        <f>Table1[[#This Row],[Coord_X]]</f>
        <v>-16.377232644399999</v>
      </c>
      <c r="I402" s="8">
        <f>Table1[[#This Row],[Coord_Y]]</f>
        <v>12.7756743394</v>
      </c>
    </row>
    <row r="403" spans="1:9">
      <c r="A403" s="1" t="s">
        <v>690</v>
      </c>
      <c r="B403" s="1" t="s">
        <v>691</v>
      </c>
      <c r="C403" s="1" t="s">
        <v>692</v>
      </c>
      <c r="D403" s="1" t="s">
        <v>693</v>
      </c>
      <c r="E403" s="8">
        <v>-11.573140710600001</v>
      </c>
      <c r="F403" s="8">
        <v>7.3098042223900004</v>
      </c>
      <c r="G403" s="1" t="str">
        <f t="shared" si="5"/>
        <v>Sierra LeoneSL0304</v>
      </c>
      <c r="H403" s="8">
        <f>Table1[[#This Row],[Coord_X]]</f>
        <v>-11.573140710600001</v>
      </c>
      <c r="I403" s="8">
        <f>Table1[[#This Row],[Coord_Y]]</f>
        <v>7.3098042223900004</v>
      </c>
    </row>
    <row r="404" spans="1:9">
      <c r="A404" s="1" t="s">
        <v>690</v>
      </c>
      <c r="B404" s="1" t="s">
        <v>691</v>
      </c>
      <c r="C404" s="1" t="s">
        <v>694</v>
      </c>
      <c r="D404" s="1" t="s">
        <v>695</v>
      </c>
      <c r="E404" s="8">
        <v>-12.7434760958</v>
      </c>
      <c r="F404" s="8">
        <v>8.7257728298800004</v>
      </c>
      <c r="G404" s="1" t="str">
        <f t="shared" si="5"/>
        <v>Sierra LeoneSL0204</v>
      </c>
      <c r="H404" s="8">
        <f>Table1[[#This Row],[Coord_X]]</f>
        <v>-12.7434760958</v>
      </c>
      <c r="I404" s="8">
        <f>Table1[[#This Row],[Coord_Y]]</f>
        <v>8.7257728298800004</v>
      </c>
    </row>
    <row r="405" spans="1:9">
      <c r="A405" s="1" t="s">
        <v>690</v>
      </c>
      <c r="B405" s="1" t="s">
        <v>691</v>
      </c>
      <c r="C405" s="1" t="s">
        <v>696</v>
      </c>
      <c r="D405" s="1" t="s">
        <v>697</v>
      </c>
      <c r="E405" s="8">
        <v>-12.280610123400001</v>
      </c>
      <c r="F405" s="8">
        <v>7.5028928524299996</v>
      </c>
      <c r="G405" s="1" t="str">
        <f t="shared" si="5"/>
        <v>Sierra LeoneSL0302</v>
      </c>
      <c r="H405" s="8">
        <f>Table1[[#This Row],[Coord_X]]</f>
        <v>-12.280610123400001</v>
      </c>
      <c r="I405" s="8">
        <f>Table1[[#This Row],[Coord_Y]]</f>
        <v>7.5028928524299996</v>
      </c>
    </row>
    <row r="406" spans="1:9">
      <c r="A406" s="1" t="s">
        <v>690</v>
      </c>
      <c r="B406" s="1" t="s">
        <v>691</v>
      </c>
      <c r="C406" s="1" t="s">
        <v>698</v>
      </c>
      <c r="D406" s="1" t="s">
        <v>699</v>
      </c>
      <c r="E406" s="8">
        <v>-11.719691319500001</v>
      </c>
      <c r="F406" s="8">
        <v>7.9627642158</v>
      </c>
      <c r="G406" s="1" t="str">
        <f t="shared" si="5"/>
        <v>Sierra LeoneSL0301</v>
      </c>
      <c r="H406" s="8">
        <f>Table1[[#This Row],[Coord_X]]</f>
        <v>-11.719691319500001</v>
      </c>
      <c r="I406" s="8">
        <f>Table1[[#This Row],[Coord_Y]]</f>
        <v>7.9627642158</v>
      </c>
    </row>
    <row r="407" spans="1:9">
      <c r="A407" s="1" t="s">
        <v>690</v>
      </c>
      <c r="B407" s="1" t="s">
        <v>691</v>
      </c>
      <c r="C407" s="1" t="s">
        <v>700</v>
      </c>
      <c r="D407" s="1" t="s">
        <v>701</v>
      </c>
      <c r="E407" s="8">
        <v>-12.806460753</v>
      </c>
      <c r="F407" s="8">
        <v>9.1843028342200004</v>
      </c>
      <c r="G407" s="1" t="str">
        <f t="shared" si="5"/>
        <v>Sierra LeoneSL0202</v>
      </c>
      <c r="H407" s="8">
        <f>Table1[[#This Row],[Coord_X]]</f>
        <v>-12.806460753</v>
      </c>
      <c r="I407" s="8">
        <f>Table1[[#This Row],[Coord_Y]]</f>
        <v>9.1843028342200004</v>
      </c>
    </row>
    <row r="408" spans="1:9">
      <c r="A408" s="1" t="s">
        <v>690</v>
      </c>
      <c r="B408" s="1" t="s">
        <v>691</v>
      </c>
      <c r="C408" s="1" t="s">
        <v>702</v>
      </c>
      <c r="D408" s="1" t="s">
        <v>703</v>
      </c>
      <c r="E408" s="8">
        <v>-10.693878204100001</v>
      </c>
      <c r="F408" s="8">
        <v>8.0875414025700003</v>
      </c>
      <c r="G408" s="1" t="str">
        <f t="shared" si="5"/>
        <v>Sierra LeoneSL0101</v>
      </c>
      <c r="H408" s="8">
        <f>Table1[[#This Row],[Coord_X]]</f>
        <v>-10.693878204100001</v>
      </c>
      <c r="I408" s="8">
        <f>Table1[[#This Row],[Coord_Y]]</f>
        <v>8.0875414025700003</v>
      </c>
    </row>
    <row r="409" spans="1:9">
      <c r="A409" s="1" t="s">
        <v>690</v>
      </c>
      <c r="B409" s="1" t="s">
        <v>691</v>
      </c>
      <c r="C409" s="1" t="s">
        <v>704</v>
      </c>
      <c r="D409" s="1" t="s">
        <v>705</v>
      </c>
      <c r="E409" s="8">
        <v>-11.3429507661</v>
      </c>
      <c r="F409" s="8">
        <v>9.4519737931499996</v>
      </c>
      <c r="G409" s="1" t="str">
        <f t="shared" si="5"/>
        <v>Sierra LeoneSL0203</v>
      </c>
      <c r="H409" s="8">
        <f>Table1[[#This Row],[Coord_X]]</f>
        <v>-11.3429507661</v>
      </c>
      <c r="I409" s="8">
        <f>Table1[[#This Row],[Coord_Y]]</f>
        <v>9.4519737931499996</v>
      </c>
    </row>
    <row r="410" spans="1:9">
      <c r="A410" s="1" t="s">
        <v>690</v>
      </c>
      <c r="B410" s="1" t="s">
        <v>691</v>
      </c>
      <c r="C410" s="1" t="s">
        <v>706</v>
      </c>
      <c r="D410" s="1" t="s">
        <v>707</v>
      </c>
      <c r="E410" s="8">
        <v>-12.1675978047</v>
      </c>
      <c r="F410" s="8">
        <v>9.31678931139</v>
      </c>
      <c r="G410" s="1" t="str">
        <f t="shared" si="5"/>
        <v>Sierra LeoneSL0201</v>
      </c>
      <c r="H410" s="8">
        <f>Table1[[#This Row],[Coord_X]]</f>
        <v>-12.1675978047</v>
      </c>
      <c r="I410" s="8">
        <f>Table1[[#This Row],[Coord_Y]]</f>
        <v>9.31678931139</v>
      </c>
    </row>
    <row r="411" spans="1:9">
      <c r="A411" s="1" t="s">
        <v>690</v>
      </c>
      <c r="B411" s="1" t="s">
        <v>691</v>
      </c>
      <c r="C411" s="1" t="s">
        <v>708</v>
      </c>
      <c r="D411" s="1" t="s">
        <v>709</v>
      </c>
      <c r="E411" s="8">
        <v>-12.4261838544</v>
      </c>
      <c r="F411" s="8">
        <v>8.0636534224300007</v>
      </c>
      <c r="G411" s="1" t="str">
        <f t="shared" si="5"/>
        <v>Sierra LeoneSL0303</v>
      </c>
      <c r="H411" s="8">
        <f>Table1[[#This Row],[Coord_X]]</f>
        <v>-12.4261838544</v>
      </c>
      <c r="I411" s="8">
        <f>Table1[[#This Row],[Coord_Y]]</f>
        <v>8.0636534224300007</v>
      </c>
    </row>
    <row r="412" spans="1:9">
      <c r="A412" s="1" t="s">
        <v>690</v>
      </c>
      <c r="B412" s="1" t="s">
        <v>691</v>
      </c>
      <c r="C412" s="1" t="s">
        <v>710</v>
      </c>
      <c r="D412" s="1" t="s">
        <v>711</v>
      </c>
      <c r="E412" s="8">
        <v>-11.1961465498</v>
      </c>
      <c r="F412" s="8">
        <v>7.9461856621900004</v>
      </c>
      <c r="G412" s="1" t="str">
        <f t="shared" si="5"/>
        <v>Sierra LeoneSL0102</v>
      </c>
      <c r="H412" s="8">
        <f>Table1[[#This Row],[Coord_X]]</f>
        <v>-11.1961465498</v>
      </c>
      <c r="I412" s="8">
        <f>Table1[[#This Row],[Coord_Y]]</f>
        <v>7.9461856621900004</v>
      </c>
    </row>
    <row r="413" spans="1:9">
      <c r="A413" s="1" t="s">
        <v>690</v>
      </c>
      <c r="B413" s="1" t="s">
        <v>691</v>
      </c>
      <c r="C413" s="1" t="s">
        <v>712</v>
      </c>
      <c r="D413" s="1" t="s">
        <v>713</v>
      </c>
      <c r="E413" s="8">
        <v>-11.882454259499999</v>
      </c>
      <c r="F413" s="8">
        <v>8.66821753356</v>
      </c>
      <c r="G413" s="1" t="str">
        <f t="shared" si="5"/>
        <v>Sierra LeoneSL0205</v>
      </c>
      <c r="H413" s="8">
        <f>Table1[[#This Row],[Coord_X]]</f>
        <v>-11.882454259499999</v>
      </c>
      <c r="I413" s="8">
        <f>Table1[[#This Row],[Coord_Y]]</f>
        <v>8.66821753356</v>
      </c>
    </row>
    <row r="414" spans="1:9">
      <c r="A414" s="1" t="s">
        <v>690</v>
      </c>
      <c r="B414" s="1" t="s">
        <v>691</v>
      </c>
      <c r="C414" s="1" t="s">
        <v>714</v>
      </c>
      <c r="D414" s="1" t="s">
        <v>715</v>
      </c>
      <c r="E414" s="8">
        <v>-10.9394432911</v>
      </c>
      <c r="F414" s="8">
        <v>8.6933339965900007</v>
      </c>
      <c r="G414" s="1" t="str">
        <f t="shared" si="5"/>
        <v>Sierra LeoneSL0103</v>
      </c>
      <c r="H414" s="8">
        <f>Table1[[#This Row],[Coord_X]]</f>
        <v>-10.9394432911</v>
      </c>
      <c r="I414" s="8">
        <f>Table1[[#This Row],[Coord_Y]]</f>
        <v>8.6933339965900007</v>
      </c>
    </row>
    <row r="415" spans="1:9">
      <c r="A415" s="1" t="s">
        <v>690</v>
      </c>
      <c r="B415" s="1" t="s">
        <v>691</v>
      </c>
      <c r="C415" s="1" t="s">
        <v>716</v>
      </c>
      <c r="D415" s="1" t="s">
        <v>717</v>
      </c>
      <c r="E415" s="8">
        <v>-13.099719354799999</v>
      </c>
      <c r="F415" s="8">
        <v>8.3237041378600001</v>
      </c>
      <c r="G415" s="1" t="str">
        <f t="shared" si="5"/>
        <v>Sierra LeoneSL0401</v>
      </c>
      <c r="H415" s="8">
        <f>Table1[[#This Row],[Coord_X]]</f>
        <v>-13.099719354799999</v>
      </c>
      <c r="I415" s="8">
        <f>Table1[[#This Row],[Coord_Y]]</f>
        <v>8.3237041378600001</v>
      </c>
    </row>
    <row r="416" spans="1:9">
      <c r="A416" s="1" t="s">
        <v>690</v>
      </c>
      <c r="B416" s="1" t="s">
        <v>691</v>
      </c>
      <c r="C416" s="1" t="s">
        <v>718</v>
      </c>
      <c r="D416" s="1" t="s">
        <v>719</v>
      </c>
      <c r="E416" s="8">
        <v>-13.211811177</v>
      </c>
      <c r="F416" s="8">
        <v>8.4553754644199994</v>
      </c>
      <c r="G416" s="1" t="str">
        <f t="shared" si="5"/>
        <v>Sierra LeoneSL0402</v>
      </c>
      <c r="H416" s="8">
        <f>Table1[[#This Row],[Coord_X]]</f>
        <v>-13.211811177</v>
      </c>
      <c r="I416" s="8">
        <f>Table1[[#This Row],[Coord_Y]]</f>
        <v>8.4553754644199994</v>
      </c>
    </row>
    <row r="417" spans="1:9">
      <c r="A417" s="1" t="s">
        <v>679</v>
      </c>
      <c r="B417" s="1" t="s">
        <v>680</v>
      </c>
      <c r="C417" s="1" t="s">
        <v>681</v>
      </c>
      <c r="D417" s="1" t="s">
        <v>682</v>
      </c>
      <c r="E417" s="8">
        <v>1.06886363219</v>
      </c>
      <c r="F417" s="8">
        <v>8.6264213859099996</v>
      </c>
      <c r="G417" s="1" t="str">
        <f t="shared" si="5"/>
        <v>TogoTG01</v>
      </c>
      <c r="H417" s="8">
        <f>Table1[[#This Row],[Coord_X]]</f>
        <v>1.06886363219</v>
      </c>
      <c r="I417" s="8">
        <f>Table1[[#This Row],[Coord_Y]]</f>
        <v>8.6264213859099996</v>
      </c>
    </row>
    <row r="418" spans="1:9">
      <c r="A418" s="1" t="s">
        <v>679</v>
      </c>
      <c r="B418" s="1" t="s">
        <v>680</v>
      </c>
      <c r="C418" s="1" t="s">
        <v>683</v>
      </c>
      <c r="D418" s="1" t="s">
        <v>684</v>
      </c>
      <c r="E418" s="8">
        <v>0.87057946210100001</v>
      </c>
      <c r="F418" s="8">
        <v>9.60514805669</v>
      </c>
      <c r="G418" s="1" t="str">
        <f t="shared" si="5"/>
        <v>TogoTG02</v>
      </c>
      <c r="H418" s="8">
        <f>Table1[[#This Row],[Coord_X]]</f>
        <v>0.87057946210100001</v>
      </c>
      <c r="I418" s="8">
        <f>Table1[[#This Row],[Coord_Y]]</f>
        <v>9.60514805669</v>
      </c>
    </row>
    <row r="419" spans="1:9">
      <c r="A419" s="1" t="s">
        <v>679</v>
      </c>
      <c r="B419" s="1" t="s">
        <v>680</v>
      </c>
      <c r="C419" s="1" t="s">
        <v>685</v>
      </c>
      <c r="D419" s="1" t="s">
        <v>686</v>
      </c>
      <c r="E419" s="8">
        <v>1.27783037549</v>
      </c>
      <c r="F419" s="8">
        <v>6.4973658735499997</v>
      </c>
      <c r="G419" s="1" t="str">
        <f t="shared" si="5"/>
        <v>TogoTG03</v>
      </c>
      <c r="H419" s="8">
        <f>Table1[[#This Row],[Coord_X]]</f>
        <v>1.27783037549</v>
      </c>
      <c r="I419" s="8">
        <f>Table1[[#This Row],[Coord_Y]]</f>
        <v>6.4973658735499997</v>
      </c>
    </row>
    <row r="420" spans="1:9">
      <c r="A420" s="1" t="s">
        <v>679</v>
      </c>
      <c r="B420" s="1" t="s">
        <v>680</v>
      </c>
      <c r="C420" s="1" t="s">
        <v>635</v>
      </c>
      <c r="D420" s="1" t="s">
        <v>687</v>
      </c>
      <c r="E420" s="8">
        <v>1.13212525762</v>
      </c>
      <c r="F420" s="8">
        <v>7.4536701055199996</v>
      </c>
      <c r="G420" s="1" t="str">
        <f t="shared" si="5"/>
        <v>TogoTG04</v>
      </c>
      <c r="H420" s="8">
        <f>Table1[[#This Row],[Coord_X]]</f>
        <v>1.13212525762</v>
      </c>
      <c r="I420" s="8">
        <f>Table1[[#This Row],[Coord_Y]]</f>
        <v>7.4536701055199996</v>
      </c>
    </row>
    <row r="421" spans="1:9">
      <c r="A421" s="1" t="s">
        <v>679</v>
      </c>
      <c r="B421" s="1" t="s">
        <v>680</v>
      </c>
      <c r="C421" s="1" t="s">
        <v>688</v>
      </c>
      <c r="D421" s="1" t="s">
        <v>689</v>
      </c>
      <c r="E421" s="8">
        <v>0.44881387854299998</v>
      </c>
      <c r="F421" s="8">
        <v>10.5925979672</v>
      </c>
      <c r="G421" s="1" t="str">
        <f t="shared" si="5"/>
        <v>TogoTG05</v>
      </c>
      <c r="H421" s="8">
        <f>Table1[[#This Row],[Coord_X]]</f>
        <v>0.44881387854299998</v>
      </c>
      <c r="I421" s="8">
        <f>Table1[[#This Row],[Coord_Y]]</f>
        <v>10.5925979672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200-8641-4705-BA60-55C6B79EA2A4}">
  <sheetPr codeName="Sheet3"/>
  <dimension ref="A1:W3818"/>
  <sheetViews>
    <sheetView tabSelected="1" zoomScale="85" zoomScaleNormal="85" workbookViewId="0">
      <selection activeCell="A3" sqref="A3"/>
    </sheetView>
  </sheetViews>
  <sheetFormatPr baseColWidth="10" defaultColWidth="18.33203125" defaultRowHeight="15"/>
  <cols>
    <col min="2" max="2" width="18.1640625" customWidth="1"/>
    <col min="4" max="4" width="31.1640625" bestFit="1" customWidth="1"/>
  </cols>
  <sheetData>
    <row r="1" spans="1:23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939</v>
      </c>
      <c r="M1" s="3" t="s">
        <v>935</v>
      </c>
      <c r="N1" t="s">
        <v>766</v>
      </c>
      <c r="O1" t="s">
        <v>4</v>
      </c>
      <c r="P1" t="s">
        <v>5</v>
      </c>
      <c r="Q1" t="s">
        <v>767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</row>
    <row r="2" spans="1:23">
      <c r="A2" t="s">
        <v>951</v>
      </c>
      <c r="B2" t="s">
        <v>950</v>
      </c>
      <c r="C2" t="s">
        <v>952</v>
      </c>
      <c r="D2" t="s">
        <v>953</v>
      </c>
      <c r="E2" t="s">
        <v>954</v>
      </c>
      <c r="F2" t="s">
        <v>955</v>
      </c>
      <c r="H2" s="3"/>
      <c r="I2" s="3"/>
      <c r="J2" s="3"/>
      <c r="K2" s="3"/>
      <c r="L2" s="3"/>
      <c r="M2" s="3"/>
      <c r="Q2" s="9" t="str">
        <f>_xlfn.CONCAT(A2,C2)</f>
        <v>#country+name#adm1+code</v>
      </c>
      <c r="R2" s="9" t="e">
        <f>VLOOKUP(Tableau3[[#This Row],[coca]],Table1[ID],1,FALSE)</f>
        <v>#N/A</v>
      </c>
      <c r="S2" s="9" t="e">
        <f>VLOOKUP(Tableau3[[#This Row],[coca]],Table1[[#All],[ID]:[b]],2,FALSE)</f>
        <v>#N/A</v>
      </c>
      <c r="T2" s="9" t="e">
        <f>VLOOKUP(Tableau3[[#This Row],[coca]],Table1[[ID]:[b]],3,FALSE)</f>
        <v>#N/A</v>
      </c>
      <c r="U2" s="9"/>
      <c r="V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2" s="9"/>
    </row>
    <row r="3" spans="1:23" ht="14.25" customHeight="1">
      <c r="A3" t="s">
        <v>799</v>
      </c>
      <c r="B3" t="s">
        <v>499</v>
      </c>
      <c r="C3" t="s">
        <v>801</v>
      </c>
      <c r="D3">
        <v>70</v>
      </c>
      <c r="E3">
        <v>0</v>
      </c>
      <c r="F3">
        <v>0</v>
      </c>
      <c r="M3" s="10" t="s">
        <v>936</v>
      </c>
      <c r="Q3" s="9" t="str">
        <f t="shared" ref="Q3:Q34" si="0">_xlfn.CONCAT(A3,C3)</f>
        <v>AlgeriaDZ001</v>
      </c>
      <c r="R3" t="e">
        <f>VLOOKUP(Tableau3[[#This Row],[coca]],Table1[ID],1,FALSE)</f>
        <v>#N/A</v>
      </c>
      <c r="S3">
        <v>-1.1294067909200001</v>
      </c>
      <c r="T3">
        <v>25.946045582299998</v>
      </c>
      <c r="U3" s="9"/>
      <c r="V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3" s="9"/>
    </row>
    <row r="4" spans="1:23">
      <c r="A4" t="s">
        <v>799</v>
      </c>
      <c r="B4" t="s">
        <v>802</v>
      </c>
      <c r="C4" t="s">
        <v>803</v>
      </c>
      <c r="D4">
        <v>323</v>
      </c>
      <c r="E4">
        <v>192</v>
      </c>
      <c r="M4" s="10" t="s">
        <v>936</v>
      </c>
      <c r="Q4" s="9" t="str">
        <f t="shared" si="0"/>
        <v>AlgeriaDZ002</v>
      </c>
      <c r="R4" t="e">
        <f>VLOOKUP(Tableau3[[#This Row],[coca]],Table1[ID],1,FALSE)</f>
        <v>#N/A</v>
      </c>
      <c r="S4">
        <v>2.0719342482399998</v>
      </c>
      <c r="T4">
        <v>36.174280610799997</v>
      </c>
      <c r="U4" s="9"/>
      <c r="V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4" s="9"/>
    </row>
    <row r="5" spans="1:23">
      <c r="A5" t="s">
        <v>799</v>
      </c>
      <c r="B5" t="s">
        <v>804</v>
      </c>
      <c r="C5" t="s">
        <v>805</v>
      </c>
      <c r="D5">
        <v>77</v>
      </c>
      <c r="E5">
        <v>0</v>
      </c>
      <c r="M5" s="10" t="s">
        <v>936</v>
      </c>
      <c r="Q5" s="9" t="str">
        <f t="shared" si="0"/>
        <v>AlgeriaDZ003</v>
      </c>
      <c r="R5" t="e">
        <f>VLOOKUP(Tableau3[[#This Row],[coca]],Table1[ID],1,FALSE)</f>
        <v>#N/A</v>
      </c>
      <c r="S5">
        <v>-1.07067966936</v>
      </c>
      <c r="T5">
        <v>35.382507130800001</v>
      </c>
      <c r="U5" s="9"/>
      <c r="V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5" s="9"/>
    </row>
    <row r="6" spans="1:23">
      <c r="A6" t="s">
        <v>799</v>
      </c>
      <c r="B6" t="s">
        <v>806</v>
      </c>
      <c r="C6" t="s">
        <v>807</v>
      </c>
      <c r="D6">
        <v>706</v>
      </c>
      <c r="E6">
        <v>117</v>
      </c>
      <c r="M6" s="10" t="s">
        <v>936</v>
      </c>
      <c r="Q6" s="9" t="str">
        <f t="shared" si="0"/>
        <v>AlgeriaDZ004</v>
      </c>
      <c r="R6" t="e">
        <f>VLOOKUP(Tableau3[[#This Row],[coca]],Table1[ID],1,FALSE)</f>
        <v>#N/A</v>
      </c>
      <c r="S6">
        <v>3.0751234641399998</v>
      </c>
      <c r="T6">
        <v>36.704394634899998</v>
      </c>
      <c r="U6" s="9"/>
      <c r="V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6" s="9"/>
    </row>
    <row r="7" spans="1:23">
      <c r="A7" t="s">
        <v>799</v>
      </c>
      <c r="B7" t="s">
        <v>808</v>
      </c>
      <c r="C7" t="s">
        <v>809</v>
      </c>
      <c r="D7">
        <v>110</v>
      </c>
      <c r="E7">
        <v>0</v>
      </c>
      <c r="M7" s="10" t="s">
        <v>936</v>
      </c>
      <c r="Q7" s="9" t="str">
        <f t="shared" si="0"/>
        <v>AlgeriaDZ005</v>
      </c>
      <c r="R7" t="e">
        <f>VLOOKUP(Tableau3[[#This Row],[coca]],Table1[ID],1,FALSE)</f>
        <v>#N/A</v>
      </c>
      <c r="S7">
        <v>7.5514183938699997</v>
      </c>
      <c r="T7">
        <v>36.841511744599998</v>
      </c>
      <c r="U7" s="9"/>
      <c r="V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7" s="9"/>
    </row>
    <row r="8" spans="1:23">
      <c r="A8" t="s">
        <v>799</v>
      </c>
      <c r="B8" t="s">
        <v>499</v>
      </c>
      <c r="C8" t="s">
        <v>801</v>
      </c>
      <c r="D8">
        <v>159</v>
      </c>
      <c r="E8">
        <v>8</v>
      </c>
      <c r="F8">
        <v>0</v>
      </c>
      <c r="M8" s="10" t="s">
        <v>947</v>
      </c>
      <c r="Q8" s="9" t="str">
        <f t="shared" si="0"/>
        <v>AlgeriaDZ001</v>
      </c>
      <c r="R8" s="9" t="e">
        <f>VLOOKUP(Tableau356769[[#This Row],[coca]],Table1[ID],1,FALSE)</f>
        <v>#N/A</v>
      </c>
      <c r="S8">
        <v>-1.1294067909200001</v>
      </c>
      <c r="T8">
        <v>25.946045582299998</v>
      </c>
      <c r="U8" s="9"/>
      <c r="V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8" s="9"/>
    </row>
    <row r="9" spans="1:23">
      <c r="A9" t="s">
        <v>799</v>
      </c>
      <c r="B9" t="s">
        <v>802</v>
      </c>
      <c r="C9" t="s">
        <v>803</v>
      </c>
      <c r="D9">
        <v>420</v>
      </c>
      <c r="E9">
        <v>9</v>
      </c>
      <c r="F9">
        <v>100</v>
      </c>
      <c r="M9" s="10" t="s">
        <v>947</v>
      </c>
      <c r="Q9" s="9" t="str">
        <f t="shared" si="0"/>
        <v>AlgeriaDZ002</v>
      </c>
      <c r="R9" s="9" t="e">
        <f>VLOOKUP(Tableau356769[[#This Row],[coca]],Table1[ID],1,FALSE)</f>
        <v>#N/A</v>
      </c>
      <c r="S9">
        <v>2.0719342482399998</v>
      </c>
      <c r="T9">
        <v>36.174280610799997</v>
      </c>
      <c r="U9" s="9"/>
      <c r="V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9" s="9"/>
    </row>
    <row r="10" spans="1:23">
      <c r="A10" t="s">
        <v>799</v>
      </c>
      <c r="B10" t="s">
        <v>499</v>
      </c>
      <c r="C10" t="s">
        <v>801</v>
      </c>
      <c r="D10">
        <v>183</v>
      </c>
      <c r="J10" s="1"/>
      <c r="K10" s="1"/>
      <c r="M10" s="10" t="s">
        <v>948</v>
      </c>
      <c r="Q10" s="9" t="str">
        <f t="shared" si="0"/>
        <v>AlgeriaDZ001</v>
      </c>
      <c r="R10" s="9" t="e">
        <f>VLOOKUP(Tableau35676910[[#This Row],[coca]],Table1[ID],1,FALSE)</f>
        <v>#N/A</v>
      </c>
      <c r="S10">
        <v>-1.1294067909200001</v>
      </c>
      <c r="T10">
        <v>25.946045582299998</v>
      </c>
      <c r="U10" s="9"/>
      <c r="V1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0" s="9"/>
    </row>
    <row r="11" spans="1:23">
      <c r="A11" t="s">
        <v>799</v>
      </c>
      <c r="B11" t="s">
        <v>802</v>
      </c>
      <c r="C11" t="s">
        <v>803</v>
      </c>
      <c r="D11">
        <v>432</v>
      </c>
      <c r="J11" s="1"/>
      <c r="K11" s="1"/>
      <c r="M11" s="10" t="s">
        <v>948</v>
      </c>
      <c r="Q11" s="9" t="str">
        <f t="shared" si="0"/>
        <v>AlgeriaDZ002</v>
      </c>
      <c r="R11" s="9" t="e">
        <f>VLOOKUP(Tableau35676910[[#This Row],[coca]],Table1[ID],1,FALSE)</f>
        <v>#N/A</v>
      </c>
      <c r="S11">
        <v>2.0719342482399998</v>
      </c>
      <c r="T11">
        <v>36.174280610799997</v>
      </c>
      <c r="U11" s="9"/>
      <c r="V1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1" s="9"/>
    </row>
    <row r="12" spans="1:23">
      <c r="A12" t="s">
        <v>799</v>
      </c>
      <c r="B12" t="s">
        <v>804</v>
      </c>
      <c r="C12" t="s">
        <v>805</v>
      </c>
      <c r="D12">
        <v>139</v>
      </c>
      <c r="J12" s="1"/>
      <c r="K12" s="1"/>
      <c r="M12" s="10" t="s">
        <v>948</v>
      </c>
      <c r="Q12" s="9" t="str">
        <f t="shared" si="0"/>
        <v>AlgeriaDZ003</v>
      </c>
      <c r="R12" s="9" t="e">
        <f>VLOOKUP(Tableau35676910[[#This Row],[coca]],Table1[ID],1,FALSE)</f>
        <v>#N/A</v>
      </c>
      <c r="S12">
        <v>-1.07067966936</v>
      </c>
      <c r="T12">
        <v>35.382507130800001</v>
      </c>
      <c r="U12" s="9"/>
      <c r="V1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2" s="9"/>
    </row>
    <row r="13" spans="1:23">
      <c r="A13" t="s">
        <v>799</v>
      </c>
      <c r="B13" t="s">
        <v>806</v>
      </c>
      <c r="C13" t="s">
        <v>807</v>
      </c>
      <c r="D13">
        <v>1495</v>
      </c>
      <c r="J13" s="1"/>
      <c r="K13" s="1"/>
      <c r="M13" s="10" t="s">
        <v>948</v>
      </c>
      <c r="Q13" s="9" t="str">
        <f t="shared" si="0"/>
        <v>AlgeriaDZ004</v>
      </c>
      <c r="R13" s="9" t="e">
        <f>VLOOKUP(Tableau35676910[[#This Row],[coca]],Table1[ID],1,FALSE)</f>
        <v>#N/A</v>
      </c>
      <c r="S13">
        <v>3.0751234641399998</v>
      </c>
      <c r="T13">
        <v>36.704394634899998</v>
      </c>
      <c r="U13" s="9"/>
      <c r="V1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3" s="9"/>
    </row>
    <row r="14" spans="1:23">
      <c r="A14" t="s">
        <v>799</v>
      </c>
      <c r="B14" t="s">
        <v>808</v>
      </c>
      <c r="C14" t="s">
        <v>809</v>
      </c>
      <c r="D14">
        <v>273</v>
      </c>
      <c r="J14" s="1"/>
      <c r="K14" s="1"/>
      <c r="M14" s="10" t="s">
        <v>948</v>
      </c>
      <c r="Q14" s="9" t="str">
        <f t="shared" si="0"/>
        <v>AlgeriaDZ005</v>
      </c>
      <c r="R14" s="9" t="e">
        <f>VLOOKUP(Tableau35676910[[#This Row],[coca]],Table1[ID],1,FALSE)</f>
        <v>#N/A</v>
      </c>
      <c r="S14">
        <v>7.5514183938699997</v>
      </c>
      <c r="T14">
        <v>36.841511744599998</v>
      </c>
      <c r="U14" s="9"/>
      <c r="V1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4" s="9"/>
    </row>
    <row r="15" spans="1:23">
      <c r="A15" t="s">
        <v>799</v>
      </c>
      <c r="B15" t="s">
        <v>810</v>
      </c>
      <c r="C15" t="s">
        <v>811</v>
      </c>
      <c r="D15">
        <v>360</v>
      </c>
      <c r="J15" s="1"/>
      <c r="K15" s="1"/>
      <c r="M15" s="10" t="s">
        <v>948</v>
      </c>
      <c r="Q15" s="9" t="str">
        <f t="shared" si="0"/>
        <v>AlgeriaDZ006</v>
      </c>
      <c r="R15" s="9" t="e">
        <f>VLOOKUP(Tableau35676910[[#This Row],[coca]],Table1[ID],1,FALSE)</f>
        <v>#N/A</v>
      </c>
      <c r="S15">
        <v>5.8192458556200002</v>
      </c>
      <c r="T15">
        <v>35.380904334</v>
      </c>
      <c r="U15" s="9"/>
      <c r="V1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5" s="9"/>
    </row>
    <row r="16" spans="1:23">
      <c r="A16" t="s">
        <v>799</v>
      </c>
      <c r="B16" t="s">
        <v>812</v>
      </c>
      <c r="C16" t="s">
        <v>813</v>
      </c>
      <c r="D16">
        <v>179</v>
      </c>
      <c r="J16" s="1"/>
      <c r="K16" s="1"/>
      <c r="M16" s="10" t="s">
        <v>948</v>
      </c>
      <c r="Q16" s="9" t="str">
        <f t="shared" si="0"/>
        <v>AlgeriaDZ007</v>
      </c>
      <c r="R16" s="9" t="e">
        <f>VLOOKUP(Tableau35676910[[#This Row],[coca]],Table1[ID],1,FALSE)</f>
        <v>#N/A</v>
      </c>
      <c r="S16">
        <v>-2.52367248354</v>
      </c>
      <c r="T16">
        <v>29.963055450999999</v>
      </c>
      <c r="U16" s="9"/>
      <c r="V1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16" s="9"/>
    </row>
    <row r="17" spans="1:23">
      <c r="A17" t="s">
        <v>799</v>
      </c>
      <c r="B17" t="s">
        <v>814</v>
      </c>
      <c r="C17" t="s">
        <v>815</v>
      </c>
      <c r="D17">
        <v>356</v>
      </c>
      <c r="J17" s="1"/>
      <c r="K17" s="1"/>
      <c r="M17" s="10" t="s">
        <v>948</v>
      </c>
      <c r="Q17" s="9" t="str">
        <f t="shared" si="0"/>
        <v>AlgeriaDZ008</v>
      </c>
      <c r="R17" s="9" t="e">
        <f>VLOOKUP(Tableau35676910[[#This Row],[coca]],Table1[ID],1,FALSE)</f>
        <v>#N/A</v>
      </c>
      <c r="S17">
        <v>4.8763268272099998</v>
      </c>
      <c r="T17">
        <v>36.567662629300003</v>
      </c>
      <c r="U17" s="9"/>
      <c r="V1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7" s="9"/>
    </row>
    <row r="18" spans="1:23">
      <c r="A18" t="s">
        <v>799</v>
      </c>
      <c r="B18" t="s">
        <v>816</v>
      </c>
      <c r="C18" t="s">
        <v>817</v>
      </c>
      <c r="D18">
        <v>202</v>
      </c>
      <c r="J18" s="1"/>
      <c r="K18" s="1"/>
      <c r="M18" s="10" t="s">
        <v>948</v>
      </c>
      <c r="Q18" s="9" t="str">
        <f t="shared" si="0"/>
        <v>AlgeriaDZ009</v>
      </c>
      <c r="R18" s="9" t="e">
        <f>VLOOKUP(Tableau35676910[[#This Row],[coca]],Table1[ID],1,FALSE)</f>
        <v>#N/A</v>
      </c>
      <c r="S18">
        <v>5.3906165172499998</v>
      </c>
      <c r="T18">
        <v>34.396725736900002</v>
      </c>
      <c r="U18" s="9"/>
      <c r="V1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8" s="9"/>
    </row>
    <row r="19" spans="1:23">
      <c r="A19" t="s">
        <v>799</v>
      </c>
      <c r="B19" t="s">
        <v>818</v>
      </c>
      <c r="C19" t="s">
        <v>819</v>
      </c>
      <c r="D19">
        <v>1643</v>
      </c>
      <c r="E19">
        <v>920</v>
      </c>
      <c r="F19">
        <v>10040</v>
      </c>
      <c r="J19" s="1"/>
      <c r="K19" s="1"/>
      <c r="M19" s="10" t="s">
        <v>948</v>
      </c>
      <c r="Q19" s="9" t="str">
        <f t="shared" si="0"/>
        <v>AlgeriaDZ010</v>
      </c>
      <c r="R19" s="9" t="e">
        <f>VLOOKUP(Tableau35676910[[#This Row],[coca]],Table1[ID],1,FALSE)</f>
        <v>#N/A</v>
      </c>
      <c r="S19">
        <v>2.9069791718700002</v>
      </c>
      <c r="T19">
        <v>36.4995988075</v>
      </c>
      <c r="U19" s="9"/>
      <c r="V1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9" s="9"/>
    </row>
    <row r="20" spans="1:23">
      <c r="A20" t="s">
        <v>799</v>
      </c>
      <c r="B20" t="s">
        <v>820</v>
      </c>
      <c r="C20" t="s">
        <v>821</v>
      </c>
      <c r="D20">
        <v>254</v>
      </c>
      <c r="J20" s="1"/>
      <c r="K20" s="1"/>
      <c r="M20" s="10" t="s">
        <v>948</v>
      </c>
      <c r="Q20" s="9" t="str">
        <f t="shared" si="0"/>
        <v>AlgeriaDZ011</v>
      </c>
      <c r="R20" s="9" t="e">
        <f>VLOOKUP(Tableau35676910[[#This Row],[coca]],Table1[ID],1,FALSE)</f>
        <v>#N/A</v>
      </c>
      <c r="S20">
        <v>4.67330084555</v>
      </c>
      <c r="T20">
        <v>36.090753926300003</v>
      </c>
      <c r="U20" s="9"/>
      <c r="V2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20" s="9"/>
    </row>
    <row r="21" spans="1:23">
      <c r="A21" t="s">
        <v>799</v>
      </c>
      <c r="B21" t="s">
        <v>822</v>
      </c>
      <c r="C21" t="s">
        <v>823</v>
      </c>
      <c r="D21">
        <v>193</v>
      </c>
      <c r="J21" s="1"/>
      <c r="K21" s="1"/>
      <c r="M21" s="10" t="s">
        <v>948</v>
      </c>
      <c r="Q21" s="9" t="str">
        <f t="shared" si="0"/>
        <v>AlgeriaDZ012</v>
      </c>
      <c r="R21" s="9" t="e">
        <f>VLOOKUP(Tableau35676910[[#This Row],[coca]],Table1[ID],1,FALSE)</f>
        <v>#N/A</v>
      </c>
      <c r="S21">
        <v>3.8440659939400001</v>
      </c>
      <c r="T21">
        <v>36.244556226900002</v>
      </c>
      <c r="U21" s="9"/>
      <c r="V2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1" s="9"/>
    </row>
    <row r="22" spans="1:23">
      <c r="A22" t="s">
        <v>799</v>
      </c>
      <c r="B22" t="s">
        <v>824</v>
      </c>
      <c r="C22" t="s">
        <v>825</v>
      </c>
      <c r="D22">
        <v>219</v>
      </c>
      <c r="J22" s="1"/>
      <c r="K22" s="1"/>
      <c r="M22" s="10" t="s">
        <v>948</v>
      </c>
      <c r="Q22" s="9" t="str">
        <f t="shared" si="0"/>
        <v>AlgeriaDZ013</v>
      </c>
      <c r="R22" s="9" t="e">
        <f>VLOOKUP(Tableau35676910[[#This Row],[coca]],Table1[ID],1,FALSE)</f>
        <v>#N/A</v>
      </c>
      <c r="S22">
        <v>3.63606595729</v>
      </c>
      <c r="T22">
        <v>36.733379041699997</v>
      </c>
      <c r="U22" s="9"/>
      <c r="V2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2" s="9"/>
    </row>
    <row r="23" spans="1:23">
      <c r="A23" t="s">
        <v>799</v>
      </c>
      <c r="B23" t="s">
        <v>826</v>
      </c>
      <c r="C23" t="s">
        <v>827</v>
      </c>
      <c r="D23">
        <v>99</v>
      </c>
      <c r="J23" s="1"/>
      <c r="K23" s="1"/>
      <c r="M23" s="10" t="s">
        <v>948</v>
      </c>
      <c r="Q23" s="9" t="str">
        <f t="shared" si="0"/>
        <v>AlgeriaDZ014</v>
      </c>
      <c r="R23" s="9" t="e">
        <f>VLOOKUP(Tableau35676910[[#This Row],[coca]],Table1[ID],1,FALSE)</f>
        <v>#N/A</v>
      </c>
      <c r="S23">
        <v>1.23053769842</v>
      </c>
      <c r="T23">
        <v>36.221936481900002</v>
      </c>
      <c r="U23" s="9"/>
      <c r="V2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3" s="9"/>
    </row>
    <row r="24" spans="1:23">
      <c r="A24" t="s">
        <v>799</v>
      </c>
      <c r="B24" t="s">
        <v>828</v>
      </c>
      <c r="C24" t="s">
        <v>829</v>
      </c>
      <c r="D24">
        <v>603</v>
      </c>
      <c r="J24" s="1"/>
      <c r="K24" s="1"/>
      <c r="M24" s="10" t="s">
        <v>948</v>
      </c>
      <c r="Q24" s="9" t="str">
        <f t="shared" si="0"/>
        <v>AlgeriaDZ015</v>
      </c>
      <c r="R24" s="9" t="e">
        <f>VLOOKUP(Tableau35676910[[#This Row],[coca]],Table1[ID],1,FALSE)</f>
        <v>#N/A</v>
      </c>
      <c r="S24">
        <v>6.6842465795499999</v>
      </c>
      <c r="T24">
        <v>36.355357283899998</v>
      </c>
      <c r="U24" s="9"/>
      <c r="V2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4" s="9"/>
    </row>
    <row r="25" spans="1:23">
      <c r="A25" t="s">
        <v>799</v>
      </c>
      <c r="B25" t="s">
        <v>830</v>
      </c>
      <c r="C25" t="s">
        <v>831</v>
      </c>
      <c r="D25">
        <v>267</v>
      </c>
      <c r="J25" s="1"/>
      <c r="K25" s="1"/>
      <c r="M25" s="10" t="s">
        <v>948</v>
      </c>
      <c r="Q25" s="9" t="str">
        <f t="shared" si="0"/>
        <v>AlgeriaDZ016</v>
      </c>
      <c r="R25" s="9" t="e">
        <f>VLOOKUP(Tableau35676910[[#This Row],[coca]],Table1[ID],1,FALSE)</f>
        <v>#N/A</v>
      </c>
      <c r="S25">
        <v>3.5353215787800001</v>
      </c>
      <c r="T25">
        <v>34.3669039579</v>
      </c>
      <c r="U25" s="9"/>
      <c r="V2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5" s="9"/>
    </row>
    <row r="26" spans="1:23">
      <c r="A26" t="s">
        <v>799</v>
      </c>
      <c r="B26" t="s">
        <v>834</v>
      </c>
      <c r="C26" t="s">
        <v>835</v>
      </c>
      <c r="D26">
        <v>85</v>
      </c>
      <c r="J26" s="1"/>
      <c r="K26" s="1"/>
      <c r="M26" s="10" t="s">
        <v>948</v>
      </c>
      <c r="Q26" s="9" t="str">
        <f t="shared" si="0"/>
        <v>AlgeriaDZ017</v>
      </c>
      <c r="R26" s="9" t="e">
        <f>VLOOKUP(Tableau35676910[[#This Row],[coca]],Table1[ID],1,FALSE)</f>
        <v>#N/A</v>
      </c>
      <c r="S26">
        <v>0.93161580725100002</v>
      </c>
      <c r="T26">
        <v>32.5725372709</v>
      </c>
      <c r="U26" s="9"/>
      <c r="V2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6" s="9"/>
    </row>
    <row r="27" spans="1:23">
      <c r="A27" t="s">
        <v>799</v>
      </c>
      <c r="B27" t="s">
        <v>836</v>
      </c>
      <c r="C27" t="s">
        <v>837</v>
      </c>
      <c r="D27">
        <v>211</v>
      </c>
      <c r="J27" s="1"/>
      <c r="K27" s="1"/>
      <c r="M27" s="10" t="s">
        <v>948</v>
      </c>
      <c r="Q27" s="9" t="str">
        <f t="shared" si="0"/>
        <v>AlgeriaDZ018</v>
      </c>
      <c r="R27" s="9" t="e">
        <f>VLOOKUP(Tableau35676910[[#This Row],[coca]],Table1[ID],1,FALSE)</f>
        <v>#N/A</v>
      </c>
      <c r="S27">
        <v>7.0601903401400001</v>
      </c>
      <c r="T27">
        <v>33.268876881799997</v>
      </c>
      <c r="U27" s="9"/>
      <c r="V2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7" s="9"/>
    </row>
    <row r="28" spans="1:23">
      <c r="A28" t="s">
        <v>799</v>
      </c>
      <c r="B28" t="s">
        <v>832</v>
      </c>
      <c r="C28" t="s">
        <v>833</v>
      </c>
      <c r="D28">
        <v>61</v>
      </c>
      <c r="J28" s="1"/>
      <c r="K28" s="1"/>
      <c r="M28" s="10" t="s">
        <v>948</v>
      </c>
      <c r="Q28" s="9" t="str">
        <f t="shared" si="0"/>
        <v>AlgeriaDZ019</v>
      </c>
      <c r="R28" s="9" t="e">
        <f>VLOOKUP(Tableau35676910[[#This Row],[coca]],Table1[ID],1,FALSE)</f>
        <v>#N/A</v>
      </c>
      <c r="S28">
        <v>8.1604356829900002</v>
      </c>
      <c r="T28">
        <v>36.6930839073</v>
      </c>
      <c r="U28" s="9"/>
      <c r="V2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28" s="9"/>
    </row>
    <row r="29" spans="1:23">
      <c r="A29" t="s">
        <v>799</v>
      </c>
      <c r="B29" t="s">
        <v>838</v>
      </c>
      <c r="C29" t="s">
        <v>839</v>
      </c>
      <c r="D29">
        <v>156</v>
      </c>
      <c r="J29" s="1"/>
      <c r="K29" s="1"/>
      <c r="M29" s="10" t="s">
        <v>948</v>
      </c>
      <c r="Q29" s="9" t="str">
        <f t="shared" si="0"/>
        <v>AlgeriaDZ020</v>
      </c>
      <c r="R29" s="9" t="e">
        <f>VLOOKUP(Tableau35676910[[#This Row],[coca]],Table1[ID],1,FALSE)</f>
        <v>#N/A</v>
      </c>
      <c r="S29">
        <v>3.30842433788</v>
      </c>
      <c r="T29">
        <v>31.0840947224</v>
      </c>
      <c r="U29" s="9"/>
      <c r="V2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9" s="9"/>
    </row>
    <row r="30" spans="1:23">
      <c r="A30" t="s">
        <v>799</v>
      </c>
      <c r="B30" t="s">
        <v>840</v>
      </c>
      <c r="C30" t="s">
        <v>841</v>
      </c>
      <c r="D30">
        <v>112</v>
      </c>
      <c r="J30" s="1"/>
      <c r="K30" s="1"/>
      <c r="M30" s="10" t="s">
        <v>948</v>
      </c>
      <c r="Q30" s="9" t="str">
        <f t="shared" si="0"/>
        <v>AlgeriaDZ021</v>
      </c>
      <c r="R30" s="9" t="e">
        <f>VLOOKUP(Tableau35676910[[#This Row],[coca]],Table1[ID],1,FALSE)</f>
        <v>#N/A</v>
      </c>
      <c r="S30">
        <v>7.4234289807999998</v>
      </c>
      <c r="T30">
        <v>36.374571486000001</v>
      </c>
      <c r="U30" s="9"/>
      <c r="V3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0" s="9"/>
    </row>
    <row r="31" spans="1:23">
      <c r="A31" t="s">
        <v>799</v>
      </c>
      <c r="B31" t="s">
        <v>842</v>
      </c>
      <c r="C31" t="s">
        <v>843</v>
      </c>
      <c r="D31">
        <v>13</v>
      </c>
      <c r="J31" s="1"/>
      <c r="K31" s="1"/>
      <c r="M31" s="10" t="s">
        <v>948</v>
      </c>
      <c r="Q31" s="9" t="str">
        <f t="shared" si="0"/>
        <v>AlgeriaDZ022</v>
      </c>
      <c r="R31" s="9" t="e">
        <f>VLOOKUP(Tableau35676910[[#This Row],[coca]],Table1[ID],1,FALSE)</f>
        <v>#N/A</v>
      </c>
      <c r="S31">
        <v>8.5592191257800003</v>
      </c>
      <c r="T31">
        <v>26.649925548100001</v>
      </c>
      <c r="U31" s="9"/>
      <c r="V3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1" s="9"/>
    </row>
    <row r="32" spans="1:23">
      <c r="A32" t="s">
        <v>799</v>
      </c>
      <c r="B32" t="s">
        <v>844</v>
      </c>
      <c r="C32" t="s">
        <v>845</v>
      </c>
      <c r="D32">
        <v>114</v>
      </c>
      <c r="J32" s="1"/>
      <c r="K32" s="1"/>
      <c r="M32" s="10" t="s">
        <v>948</v>
      </c>
      <c r="Q32" s="9" t="str">
        <f t="shared" si="0"/>
        <v>AlgeriaDZ023</v>
      </c>
      <c r="R32" s="9" t="e">
        <f>VLOOKUP(Tableau35676910[[#This Row],[coca]],Table1[ID],1,FALSE)</f>
        <v>#N/A</v>
      </c>
      <c r="S32">
        <v>5.9709481475999997</v>
      </c>
      <c r="T32">
        <v>36.7170152952</v>
      </c>
      <c r="U32" s="9"/>
      <c r="V3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2" s="9"/>
    </row>
    <row r="33" spans="1:23">
      <c r="A33" t="s">
        <v>799</v>
      </c>
      <c r="B33" t="s">
        <v>846</v>
      </c>
      <c r="C33" t="s">
        <v>847</v>
      </c>
      <c r="D33">
        <v>193</v>
      </c>
      <c r="J33" s="1"/>
      <c r="K33" s="1"/>
      <c r="M33" s="10" t="s">
        <v>948</v>
      </c>
      <c r="Q33" s="9" t="str">
        <f t="shared" si="0"/>
        <v>AlgeriaDZ024</v>
      </c>
      <c r="R33" s="9" t="e">
        <f>VLOOKUP(Tableau35676910[[#This Row],[coca]],Table1[ID],1,FALSE)</f>
        <v>#N/A</v>
      </c>
      <c r="S33">
        <v>7.0074560897199998</v>
      </c>
      <c r="T33">
        <v>34.950069442100002</v>
      </c>
      <c r="U33" s="9"/>
      <c r="V3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3" s="9"/>
    </row>
    <row r="34" spans="1:23">
      <c r="A34" t="s">
        <v>799</v>
      </c>
      <c r="B34" t="s">
        <v>848</v>
      </c>
      <c r="C34" t="s">
        <v>849</v>
      </c>
      <c r="D34">
        <v>226</v>
      </c>
      <c r="J34" s="1"/>
      <c r="K34" s="1"/>
      <c r="M34" s="10" t="s">
        <v>948</v>
      </c>
      <c r="Q34" s="9" t="str">
        <f t="shared" si="0"/>
        <v>AlgeriaDZ025</v>
      </c>
      <c r="R34" s="9" t="e">
        <f>VLOOKUP(Tableau35676910[[#This Row],[coca]],Table1[ID],1,FALSE)</f>
        <v>#N/A</v>
      </c>
      <c r="S34">
        <v>2.8117301171100002</v>
      </c>
      <c r="T34">
        <v>33.680731728200001</v>
      </c>
      <c r="U34" s="9"/>
      <c r="V3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4" s="9"/>
    </row>
    <row r="35" spans="1:23">
      <c r="A35" t="s">
        <v>799</v>
      </c>
      <c r="B35" t="s">
        <v>852</v>
      </c>
      <c r="C35" t="s">
        <v>853</v>
      </c>
      <c r="D35">
        <v>205</v>
      </c>
      <c r="J35" s="1"/>
      <c r="K35" s="1"/>
      <c r="M35" s="10" t="s">
        <v>948</v>
      </c>
      <c r="Q35" s="9" t="str">
        <f t="shared" ref="Q35:Q66" si="1">_xlfn.CONCAT(A35,C35)</f>
        <v>AlgeriaDZ026</v>
      </c>
      <c r="R35" s="9" t="e">
        <f>VLOOKUP(Tableau35676910[[#This Row],[coca]],Table1[ID],1,FALSE)</f>
        <v>#N/A</v>
      </c>
      <c r="S35">
        <v>0.172097947704</v>
      </c>
      <c r="T35">
        <v>35.397603492800002</v>
      </c>
      <c r="U35" s="9"/>
      <c r="V3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5" s="9"/>
    </row>
    <row r="36" spans="1:23">
      <c r="A36" t="s">
        <v>799</v>
      </c>
      <c r="B36" t="s">
        <v>854</v>
      </c>
      <c r="C36" t="s">
        <v>855</v>
      </c>
      <c r="D36">
        <v>307</v>
      </c>
      <c r="J36" s="1"/>
      <c r="K36" s="1"/>
      <c r="M36" s="10" t="s">
        <v>948</v>
      </c>
      <c r="Q36" s="9" t="str">
        <f t="shared" si="1"/>
        <v>AlgeriaDZ027</v>
      </c>
      <c r="R36" s="9" t="e">
        <f>VLOOKUP(Tableau35676910[[#This Row],[coca]],Table1[ID],1,FALSE)</f>
        <v>#N/A</v>
      </c>
      <c r="S36">
        <v>2.9025593012900002</v>
      </c>
      <c r="T36">
        <v>35.979451002499999</v>
      </c>
      <c r="U36" s="9"/>
      <c r="V3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6" s="9"/>
    </row>
    <row r="37" spans="1:23">
      <c r="A37" t="s">
        <v>799</v>
      </c>
      <c r="B37" t="s">
        <v>856</v>
      </c>
      <c r="C37" t="s">
        <v>857</v>
      </c>
      <c r="D37">
        <v>121</v>
      </c>
      <c r="J37" s="1"/>
      <c r="K37" s="1"/>
      <c r="M37" s="10" t="s">
        <v>948</v>
      </c>
      <c r="Q37" s="9" t="str">
        <f t="shared" si="1"/>
        <v>AlgeriaDZ028</v>
      </c>
      <c r="R37" s="9" t="e">
        <f>VLOOKUP(Tableau35676910[[#This Row],[coca]],Table1[ID],1,FALSE)</f>
        <v>#N/A</v>
      </c>
      <c r="S37">
        <v>6.1441737186200003</v>
      </c>
      <c r="T37">
        <v>36.273827545300001</v>
      </c>
      <c r="U37" s="9"/>
      <c r="V3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7" s="9"/>
    </row>
    <row r="38" spans="1:23">
      <c r="A38" t="s">
        <v>799</v>
      </c>
      <c r="B38" t="s">
        <v>858</v>
      </c>
      <c r="C38" t="s">
        <v>859</v>
      </c>
      <c r="D38">
        <v>135</v>
      </c>
      <c r="J38" s="1"/>
      <c r="K38" s="1"/>
      <c r="M38" s="10" t="s">
        <v>948</v>
      </c>
      <c r="Q38" s="9" t="str">
        <f t="shared" si="1"/>
        <v>AlgeriaDZ029</v>
      </c>
      <c r="R38" s="9" t="e">
        <f>VLOOKUP(Tableau35676910[[#This Row],[coca]],Table1[ID],1,FALSE)</f>
        <v>#N/A</v>
      </c>
      <c r="S38">
        <v>0.32217287373100001</v>
      </c>
      <c r="T38">
        <v>35.9964681254</v>
      </c>
      <c r="U38" s="9"/>
      <c r="V3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8" s="9"/>
    </row>
    <row r="39" spans="1:23">
      <c r="A39" t="s">
        <v>799</v>
      </c>
      <c r="B39" t="s">
        <v>850</v>
      </c>
      <c r="C39" t="s">
        <v>851</v>
      </c>
      <c r="D39">
        <v>235</v>
      </c>
      <c r="J39" s="1"/>
      <c r="K39" s="1"/>
      <c r="M39" s="10" t="s">
        <v>948</v>
      </c>
      <c r="Q39" s="9" t="str">
        <f t="shared" si="1"/>
        <v>AlgeriaDZ030</v>
      </c>
      <c r="R39" s="9" t="e">
        <f>VLOOKUP(Tableau35676910[[#This Row],[coca]],Table1[ID],1,FALSE)</f>
        <v>#N/A</v>
      </c>
      <c r="S39">
        <v>4.3042990040899998</v>
      </c>
      <c r="T39">
        <v>35.210866390699998</v>
      </c>
      <c r="U39" s="9"/>
      <c r="V3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9" s="9"/>
    </row>
    <row r="40" spans="1:23">
      <c r="A40" t="s">
        <v>799</v>
      </c>
      <c r="B40" t="s">
        <v>860</v>
      </c>
      <c r="C40" t="s">
        <v>861</v>
      </c>
      <c r="D40">
        <v>84</v>
      </c>
      <c r="J40" s="1"/>
      <c r="K40" s="1"/>
      <c r="M40" s="10" t="s">
        <v>948</v>
      </c>
      <c r="Q40" s="9" t="str">
        <f t="shared" si="1"/>
        <v>AlgeriaDZ031</v>
      </c>
      <c r="R40" s="9" t="e">
        <f>VLOOKUP(Tableau35676910[[#This Row],[coca]],Table1[ID],1,FALSE)</f>
        <v>#N/A</v>
      </c>
      <c r="S40">
        <v>-0.77975888514799996</v>
      </c>
      <c r="T40">
        <v>33.2729958356</v>
      </c>
      <c r="U40" s="9"/>
      <c r="V4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0" s="9"/>
    </row>
    <row r="41" spans="1:23">
      <c r="A41" t="s">
        <v>799</v>
      </c>
      <c r="B41" t="s">
        <v>862</v>
      </c>
      <c r="C41" t="s">
        <v>863</v>
      </c>
      <c r="D41">
        <v>858</v>
      </c>
      <c r="J41" s="1"/>
      <c r="K41" s="1"/>
      <c r="M41" s="10" t="s">
        <v>948</v>
      </c>
      <c r="Q41" s="9" t="str">
        <f t="shared" si="1"/>
        <v>AlgeriaDZ032</v>
      </c>
      <c r="R41" s="9" t="e">
        <f>VLOOKUP(Tableau35676910[[#This Row],[coca]],Table1[ID],1,FALSE)</f>
        <v>#N/A</v>
      </c>
      <c r="S41">
        <v>-0.59439690923900002</v>
      </c>
      <c r="T41">
        <v>35.636344610000002</v>
      </c>
      <c r="U41" s="9"/>
      <c r="V4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1" s="9"/>
    </row>
    <row r="42" spans="1:23">
      <c r="A42" t="s">
        <v>799</v>
      </c>
      <c r="B42" t="s">
        <v>864</v>
      </c>
      <c r="C42" t="s">
        <v>865</v>
      </c>
      <c r="D42">
        <v>474</v>
      </c>
      <c r="J42" s="1"/>
      <c r="K42" s="1"/>
      <c r="M42" s="10" t="s">
        <v>948</v>
      </c>
      <c r="Q42" s="9" t="str">
        <f t="shared" si="1"/>
        <v>AlgeriaDZ033</v>
      </c>
      <c r="R42" s="9" t="e">
        <f>VLOOKUP(Tableau35676910[[#This Row],[coca]],Table1[ID],1,FALSE)</f>
        <v>#N/A</v>
      </c>
      <c r="S42">
        <v>6.16479785753</v>
      </c>
      <c r="T42">
        <v>31.1769006299</v>
      </c>
      <c r="U42" s="9"/>
      <c r="V4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2" s="9"/>
    </row>
    <row r="43" spans="1:23">
      <c r="A43" t="s">
        <v>799</v>
      </c>
      <c r="B43" t="s">
        <v>866</v>
      </c>
      <c r="C43" t="s">
        <v>867</v>
      </c>
      <c r="D43">
        <v>274</v>
      </c>
      <c r="J43" s="1"/>
      <c r="K43" s="1"/>
      <c r="M43" s="10" t="s">
        <v>948</v>
      </c>
      <c r="Q43" s="9" t="str">
        <f t="shared" si="1"/>
        <v>AlgeriaDZ034</v>
      </c>
      <c r="R43" s="9" t="e">
        <f>VLOOKUP(Tableau35676910[[#This Row],[coca]],Table1[ID],1,FALSE)</f>
        <v>#N/A</v>
      </c>
      <c r="S43">
        <v>7.0374991928400004</v>
      </c>
      <c r="T43">
        <v>35.825424950299997</v>
      </c>
      <c r="U43" s="9"/>
      <c r="V4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3" s="9"/>
    </row>
    <row r="44" spans="1:23">
      <c r="A44" t="s">
        <v>799</v>
      </c>
      <c r="B44" t="s">
        <v>868</v>
      </c>
      <c r="C44" t="s">
        <v>869</v>
      </c>
      <c r="D44">
        <v>75</v>
      </c>
      <c r="J44" s="1"/>
      <c r="K44" s="1"/>
      <c r="M44" s="10" t="s">
        <v>948</v>
      </c>
      <c r="Q44" s="9" t="str">
        <f t="shared" si="1"/>
        <v>AlgeriaDZ035</v>
      </c>
      <c r="R44" s="9" t="e">
        <f>VLOOKUP(Tableau35676910[[#This Row],[coca]],Table1[ID],1,FALSE)</f>
        <v>#N/A</v>
      </c>
      <c r="S44">
        <v>0.812801273755</v>
      </c>
      <c r="T44">
        <v>35.821269260000001</v>
      </c>
      <c r="U44" s="9"/>
      <c r="V4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4" s="9"/>
    </row>
    <row r="45" spans="1:23">
      <c r="A45" t="s">
        <v>799</v>
      </c>
      <c r="B45" t="s">
        <v>870</v>
      </c>
      <c r="C45" t="s">
        <v>871</v>
      </c>
      <c r="D45">
        <v>40</v>
      </c>
      <c r="J45" s="1"/>
      <c r="K45" s="1"/>
      <c r="M45" s="10" t="s">
        <v>948</v>
      </c>
      <c r="Q45" s="9" t="str">
        <f t="shared" si="1"/>
        <v>AlgeriaDZ036</v>
      </c>
      <c r="R45" s="9" t="e">
        <f>VLOOKUP(Tableau35676910[[#This Row],[coca]],Table1[ID],1,FALSE)</f>
        <v>#N/A</v>
      </c>
      <c r="S45">
        <v>0.282491912949</v>
      </c>
      <c r="T45">
        <v>34.7433824405</v>
      </c>
      <c r="U45" s="9"/>
      <c r="V4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5" s="9"/>
    </row>
    <row r="46" spans="1:23">
      <c r="A46" t="s">
        <v>799</v>
      </c>
      <c r="B46" t="s">
        <v>872</v>
      </c>
      <c r="C46" t="s">
        <v>873</v>
      </c>
      <c r="D46">
        <v>1282</v>
      </c>
      <c r="J46" s="1"/>
      <c r="K46" s="1"/>
      <c r="M46" s="10" t="s">
        <v>948</v>
      </c>
      <c r="Q46" s="9" t="str">
        <f t="shared" si="1"/>
        <v>AlgeriaDZ037</v>
      </c>
      <c r="R46" s="9" t="e">
        <f>VLOOKUP(Tableau35676910[[#This Row],[coca]],Table1[ID],1,FALSE)</f>
        <v>#N/A</v>
      </c>
      <c r="S46">
        <v>5.4081876469800001</v>
      </c>
      <c r="T46">
        <v>36.124033873000002</v>
      </c>
      <c r="U46" s="9"/>
      <c r="V4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6" s="9"/>
    </row>
    <row r="47" spans="1:23">
      <c r="A47" t="s">
        <v>799</v>
      </c>
      <c r="B47" t="s">
        <v>874</v>
      </c>
      <c r="C47" t="s">
        <v>875</v>
      </c>
      <c r="D47">
        <v>120</v>
      </c>
      <c r="J47" s="1"/>
      <c r="K47" s="1"/>
      <c r="M47" s="10" t="s">
        <v>948</v>
      </c>
      <c r="Q47" s="9" t="str">
        <f t="shared" si="1"/>
        <v>AlgeriaDZ038</v>
      </c>
      <c r="R47" s="9" t="e">
        <f>VLOOKUP(Tableau35676910[[#This Row],[coca]],Table1[ID],1,FALSE)</f>
        <v>#N/A</v>
      </c>
      <c r="S47">
        <v>-0.52761742663900002</v>
      </c>
      <c r="T47">
        <v>34.697504356700001</v>
      </c>
      <c r="U47" s="9"/>
      <c r="V4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7" s="9"/>
    </row>
    <row r="48" spans="1:23">
      <c r="A48" t="s">
        <v>799</v>
      </c>
      <c r="B48" t="s">
        <v>876</v>
      </c>
      <c r="C48" t="s">
        <v>877</v>
      </c>
      <c r="D48">
        <v>190</v>
      </c>
      <c r="J48" s="1"/>
      <c r="K48" s="1"/>
      <c r="M48" s="10" t="s">
        <v>948</v>
      </c>
      <c r="Q48" s="9" t="str">
        <f t="shared" si="1"/>
        <v>AlgeriaDZ039</v>
      </c>
      <c r="R48" s="9" t="e">
        <f>VLOOKUP(Tableau35676910[[#This Row],[coca]],Table1[ID],1,FALSE)</f>
        <v>#N/A</v>
      </c>
      <c r="S48">
        <v>6.8294631137800001</v>
      </c>
      <c r="T48">
        <v>36.770239891199999</v>
      </c>
      <c r="U48" s="9"/>
      <c r="V4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8" s="9"/>
    </row>
    <row r="49" spans="1:23">
      <c r="A49" t="s">
        <v>799</v>
      </c>
      <c r="B49" t="s">
        <v>878</v>
      </c>
      <c r="C49" t="s">
        <v>879</v>
      </c>
      <c r="D49">
        <v>130</v>
      </c>
      <c r="J49" s="1"/>
      <c r="K49" s="1"/>
      <c r="M49" s="10" t="s">
        <v>948</v>
      </c>
      <c r="Q49" s="9" t="str">
        <f t="shared" si="1"/>
        <v>AlgeriaDZ040</v>
      </c>
      <c r="R49" s="9" t="e">
        <f>VLOOKUP(Tableau35676910[[#This Row],[coca]],Table1[ID],1,FALSE)</f>
        <v>#N/A</v>
      </c>
      <c r="S49">
        <v>7.8646877096800001</v>
      </c>
      <c r="T49">
        <v>36.145318481099999</v>
      </c>
      <c r="U49" s="9"/>
      <c r="V4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9" s="9"/>
    </row>
    <row r="50" spans="1:23">
      <c r="A50" t="s">
        <v>799</v>
      </c>
      <c r="B50" t="s">
        <v>880</v>
      </c>
      <c r="C50" t="s">
        <v>881</v>
      </c>
      <c r="D50">
        <v>56</v>
      </c>
      <c r="J50" s="1"/>
      <c r="K50" s="1"/>
      <c r="M50" s="10" t="s">
        <v>948</v>
      </c>
      <c r="Q50" s="9" t="str">
        <f t="shared" si="1"/>
        <v>AlgeriaDZ041</v>
      </c>
      <c r="R50" s="9" t="e">
        <f>VLOOKUP(Tableau35676910[[#This Row],[coca]],Table1[ID],1,FALSE)</f>
        <v>#N/A</v>
      </c>
      <c r="S50">
        <v>5.1102078524100003</v>
      </c>
      <c r="T50">
        <v>24.133125660099999</v>
      </c>
      <c r="U50" s="9"/>
      <c r="V5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0" s="9"/>
    </row>
    <row r="51" spans="1:23">
      <c r="A51" t="s">
        <v>799</v>
      </c>
      <c r="B51" t="s">
        <v>882</v>
      </c>
      <c r="C51" t="s">
        <v>883</v>
      </c>
      <c r="D51">
        <v>182</v>
      </c>
      <c r="J51" s="1"/>
      <c r="K51" s="1"/>
      <c r="M51" s="10" t="s">
        <v>948</v>
      </c>
      <c r="Q51" s="9" t="str">
        <f t="shared" si="1"/>
        <v>AlgeriaDZ042</v>
      </c>
      <c r="R51" s="9" t="e">
        <f>VLOOKUP(Tableau35676910[[#This Row],[coca]],Table1[ID],1,FALSE)</f>
        <v>#N/A</v>
      </c>
      <c r="S51">
        <v>7.8517197624200001</v>
      </c>
      <c r="T51">
        <v>35.093666581699999</v>
      </c>
      <c r="U51" s="9"/>
      <c r="V5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1" s="9"/>
    </row>
    <row r="52" spans="1:23">
      <c r="A52" t="s">
        <v>799</v>
      </c>
      <c r="B52" t="s">
        <v>884</v>
      </c>
      <c r="C52" t="s">
        <v>885</v>
      </c>
      <c r="D52">
        <v>251</v>
      </c>
      <c r="J52" s="1"/>
      <c r="K52" s="1"/>
      <c r="M52" s="10" t="s">
        <v>948</v>
      </c>
      <c r="Q52" s="9" t="str">
        <f t="shared" si="1"/>
        <v>AlgeriaDZ043</v>
      </c>
      <c r="R52" s="9" t="e">
        <f>VLOOKUP(Tableau35676910[[#This Row],[coca]],Table1[ID],1,FALSE)</f>
        <v>#N/A</v>
      </c>
      <c r="S52">
        <v>1.55130570361</v>
      </c>
      <c r="T52">
        <v>34.931253091400002</v>
      </c>
      <c r="U52" s="9"/>
      <c r="V5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2" s="9"/>
    </row>
    <row r="53" spans="1:23">
      <c r="A53" t="s">
        <v>799</v>
      </c>
      <c r="B53" t="s">
        <v>886</v>
      </c>
      <c r="C53" t="s">
        <v>887</v>
      </c>
      <c r="D53">
        <v>25</v>
      </c>
      <c r="J53" s="1"/>
      <c r="K53" s="1"/>
      <c r="M53" s="10" t="s">
        <v>948</v>
      </c>
      <c r="Q53" s="9" t="str">
        <f t="shared" si="1"/>
        <v>AlgeriaDZ044</v>
      </c>
      <c r="R53" s="9" t="e">
        <f>VLOOKUP(Tableau35676910[[#This Row],[coca]],Table1[ID],1,FALSE)</f>
        <v>#N/A</v>
      </c>
      <c r="S53">
        <v>-5.9544821690500003</v>
      </c>
      <c r="T53">
        <v>27.631754429400001</v>
      </c>
      <c r="U53" s="9"/>
      <c r="V5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3" s="9"/>
    </row>
    <row r="54" spans="1:23">
      <c r="A54" t="s">
        <v>799</v>
      </c>
      <c r="B54" t="s">
        <v>888</v>
      </c>
      <c r="C54" t="s">
        <v>889</v>
      </c>
      <c r="D54">
        <v>447</v>
      </c>
      <c r="J54" s="1"/>
      <c r="K54" s="1"/>
      <c r="M54" s="10" t="s">
        <v>948</v>
      </c>
      <c r="Q54" s="9" t="str">
        <f t="shared" si="1"/>
        <v>AlgeriaDZ045</v>
      </c>
      <c r="R54" s="9" t="e">
        <f>VLOOKUP(Tableau35676910[[#This Row],[coca]],Table1[ID],1,FALSE)</f>
        <v>#N/A</v>
      </c>
      <c r="S54">
        <v>2.2287529457000002</v>
      </c>
      <c r="T54">
        <v>36.525664382800002</v>
      </c>
      <c r="U54" s="9"/>
      <c r="V5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4" s="9"/>
    </row>
    <row r="55" spans="1:23">
      <c r="A55" t="s">
        <v>799</v>
      </c>
      <c r="B55" t="s">
        <v>890</v>
      </c>
      <c r="C55" t="s">
        <v>891</v>
      </c>
      <c r="D55">
        <v>119</v>
      </c>
      <c r="J55" s="1"/>
      <c r="K55" s="1"/>
      <c r="M55" s="10" t="s">
        <v>948</v>
      </c>
      <c r="Q55" s="9" t="str">
        <f t="shared" si="1"/>
        <v>AlgeriaDZ046</v>
      </c>
      <c r="R55" s="9" t="e">
        <f>VLOOKUP(Tableau35676910[[#This Row],[coca]],Table1[ID],1,FALSE)</f>
        <v>#N/A</v>
      </c>
      <c r="S55">
        <v>1.7971738238299999</v>
      </c>
      <c r="T55">
        <v>35.774215273899998</v>
      </c>
      <c r="U55" s="9"/>
      <c r="V5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5" s="9"/>
    </row>
    <row r="56" spans="1:23">
      <c r="A56" t="s">
        <v>799</v>
      </c>
      <c r="B56" t="s">
        <v>892</v>
      </c>
      <c r="C56" t="s">
        <v>893</v>
      </c>
      <c r="D56">
        <v>244</v>
      </c>
      <c r="J56" s="1"/>
      <c r="K56" s="1"/>
      <c r="M56" s="10" t="s">
        <v>948</v>
      </c>
      <c r="Q56" s="9" t="str">
        <f t="shared" si="1"/>
        <v>AlgeriaDZ047</v>
      </c>
      <c r="R56" s="9" t="e">
        <f>VLOOKUP(Tableau35676910[[#This Row],[coca]],Table1[ID],1,FALSE)</f>
        <v>#N/A</v>
      </c>
      <c r="S56">
        <v>4.1949949495799999</v>
      </c>
      <c r="T56">
        <v>36.679534265400001</v>
      </c>
      <c r="U56" s="9"/>
      <c r="V5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6" s="9"/>
    </row>
    <row r="57" spans="1:23">
      <c r="A57" t="s">
        <v>799</v>
      </c>
      <c r="B57" t="s">
        <v>894</v>
      </c>
      <c r="C57" t="s">
        <v>895</v>
      </c>
      <c r="D57">
        <v>351</v>
      </c>
      <c r="J57" s="1"/>
      <c r="K57" s="1"/>
      <c r="M57" s="10" t="s">
        <v>948</v>
      </c>
      <c r="Q57" s="9" t="str">
        <f t="shared" si="1"/>
        <v>AlgeriaDZ048</v>
      </c>
      <c r="R57" s="9" t="e">
        <f>VLOOKUP(Tableau35676910[[#This Row],[coca]],Table1[ID],1,FALSE)</f>
        <v>#N/A</v>
      </c>
      <c r="S57">
        <v>-1.4486337036100001</v>
      </c>
      <c r="T57">
        <v>34.700315319300003</v>
      </c>
      <c r="U57" s="9"/>
      <c r="V5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7" s="9"/>
    </row>
    <row r="58" spans="1:23">
      <c r="A58" t="s">
        <v>799</v>
      </c>
      <c r="B58" t="s">
        <v>804</v>
      </c>
      <c r="C58" t="s">
        <v>805</v>
      </c>
      <c r="D58">
        <v>124</v>
      </c>
      <c r="E58">
        <v>5</v>
      </c>
      <c r="F58">
        <v>0</v>
      </c>
      <c r="M58" s="10" t="s">
        <v>947</v>
      </c>
      <c r="Q58" s="9" t="str">
        <f t="shared" si="1"/>
        <v>AlgeriaDZ003</v>
      </c>
      <c r="R58" s="9" t="e">
        <f>VLOOKUP(Tableau356769[[#This Row],[coca]],Table1[ID],1,FALSE)</f>
        <v>#N/A</v>
      </c>
      <c r="S58">
        <v>-1.07067966936</v>
      </c>
      <c r="T58">
        <v>35.382507130800001</v>
      </c>
      <c r="U58" s="9"/>
      <c r="V5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8" s="9"/>
    </row>
    <row r="59" spans="1:23">
      <c r="A59" t="s">
        <v>799</v>
      </c>
      <c r="B59" t="s">
        <v>806</v>
      </c>
      <c r="C59" t="s">
        <v>807</v>
      </c>
      <c r="D59">
        <v>1343</v>
      </c>
      <c r="E59">
        <v>145</v>
      </c>
      <c r="F59">
        <v>261</v>
      </c>
      <c r="M59" s="10" t="s">
        <v>947</v>
      </c>
      <c r="Q59" s="9" t="str">
        <f t="shared" si="1"/>
        <v>AlgeriaDZ004</v>
      </c>
      <c r="R59" s="9" t="e">
        <f>VLOOKUP(Tableau356769[[#This Row],[coca]],Table1[ID],1,FALSE)</f>
        <v>#N/A</v>
      </c>
      <c r="S59">
        <v>3.0751234641399998</v>
      </c>
      <c r="T59">
        <v>36.704394634899998</v>
      </c>
      <c r="U59" s="9"/>
      <c r="V5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9" s="9"/>
    </row>
    <row r="60" spans="1:23">
      <c r="A60" t="s">
        <v>799</v>
      </c>
      <c r="B60" t="s">
        <v>808</v>
      </c>
      <c r="C60" t="s">
        <v>809</v>
      </c>
      <c r="D60">
        <v>227</v>
      </c>
      <c r="E60">
        <v>10</v>
      </c>
      <c r="F60">
        <v>3</v>
      </c>
      <c r="M60" s="10" t="s">
        <v>947</v>
      </c>
      <c r="Q60" s="9" t="str">
        <f t="shared" si="1"/>
        <v>AlgeriaDZ005</v>
      </c>
      <c r="R60" s="9" t="e">
        <f>VLOOKUP(Tableau356769[[#This Row],[coca]],Table1[ID],1,FALSE)</f>
        <v>#N/A</v>
      </c>
      <c r="S60">
        <v>7.5514183938699997</v>
      </c>
      <c r="T60">
        <v>36.841511744599998</v>
      </c>
      <c r="U60" s="9"/>
      <c r="V6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60" s="9"/>
    </row>
    <row r="61" spans="1:23">
      <c r="A61" t="s">
        <v>799</v>
      </c>
      <c r="B61" t="s">
        <v>810</v>
      </c>
      <c r="C61" t="s">
        <v>811</v>
      </c>
      <c r="D61">
        <v>227</v>
      </c>
      <c r="E61">
        <v>17</v>
      </c>
      <c r="F61">
        <v>42</v>
      </c>
      <c r="M61" s="10" t="s">
        <v>947</v>
      </c>
      <c r="Q61" s="9" t="str">
        <f t="shared" si="1"/>
        <v>AlgeriaDZ006</v>
      </c>
      <c r="R61" s="9" t="e">
        <f>VLOOKUP(Tableau356769[[#This Row],[coca]],Table1[ID],1,FALSE)</f>
        <v>#N/A</v>
      </c>
      <c r="S61">
        <v>5.8192458556200002</v>
      </c>
      <c r="T61">
        <v>35.380904334</v>
      </c>
      <c r="U61" s="9"/>
      <c r="V6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1" s="9"/>
    </row>
    <row r="62" spans="1:23">
      <c r="A62" t="s">
        <v>799</v>
      </c>
      <c r="B62" t="s">
        <v>812</v>
      </c>
      <c r="C62" t="s">
        <v>813</v>
      </c>
      <c r="D62">
        <v>176</v>
      </c>
      <c r="E62">
        <v>3</v>
      </c>
      <c r="F62">
        <v>0</v>
      </c>
      <c r="M62" s="10" t="s">
        <v>947</v>
      </c>
      <c r="Q62" s="9" t="str">
        <f t="shared" si="1"/>
        <v>AlgeriaDZ007</v>
      </c>
      <c r="R62" s="9" t="e">
        <f>VLOOKUP(Tableau356769[[#This Row],[coca]],Table1[ID],1,FALSE)</f>
        <v>#N/A</v>
      </c>
      <c r="S62">
        <v>-2.52367248354</v>
      </c>
      <c r="T62">
        <v>29.963055450999999</v>
      </c>
      <c r="U62" s="9"/>
      <c r="V6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2" s="9"/>
    </row>
    <row r="63" spans="1:23">
      <c r="A63" t="s">
        <v>799</v>
      </c>
      <c r="B63" t="s">
        <v>814</v>
      </c>
      <c r="C63" t="s">
        <v>815</v>
      </c>
      <c r="D63">
        <v>340</v>
      </c>
      <c r="E63">
        <v>28</v>
      </c>
      <c r="F63">
        <v>1</v>
      </c>
      <c r="M63" s="10" t="s">
        <v>947</v>
      </c>
      <c r="Q63" s="9" t="str">
        <f t="shared" si="1"/>
        <v>AlgeriaDZ008</v>
      </c>
      <c r="R63" s="9" t="e">
        <f>VLOOKUP(Tableau356769[[#This Row],[coca]],Table1[ID],1,FALSE)</f>
        <v>#N/A</v>
      </c>
      <c r="S63">
        <v>4.8763268272099998</v>
      </c>
      <c r="T63">
        <v>36.567662629300003</v>
      </c>
      <c r="U63" s="9"/>
      <c r="V6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3" s="9"/>
    </row>
    <row r="64" spans="1:23">
      <c r="A64" t="s">
        <v>799</v>
      </c>
      <c r="B64" t="s">
        <v>816</v>
      </c>
      <c r="C64" t="s">
        <v>817</v>
      </c>
      <c r="D64">
        <v>191</v>
      </c>
      <c r="E64">
        <v>12</v>
      </c>
      <c r="F64">
        <v>2</v>
      </c>
      <c r="M64" s="10" t="s">
        <v>947</v>
      </c>
      <c r="Q64" s="9" t="str">
        <f t="shared" si="1"/>
        <v>AlgeriaDZ009</v>
      </c>
      <c r="R64" s="9" t="e">
        <f>VLOOKUP(Tableau356769[[#This Row],[coca]],Table1[ID],1,FALSE)</f>
        <v>#N/A</v>
      </c>
      <c r="S64">
        <v>5.3906165172499998</v>
      </c>
      <c r="T64">
        <v>34.396725736900002</v>
      </c>
      <c r="U64" s="9"/>
      <c r="V6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4" s="9"/>
    </row>
    <row r="65" spans="1:23">
      <c r="A65" t="s">
        <v>799</v>
      </c>
      <c r="B65" t="s">
        <v>818</v>
      </c>
      <c r="C65" t="s">
        <v>819</v>
      </c>
      <c r="D65">
        <v>1512</v>
      </c>
      <c r="E65">
        <v>131</v>
      </c>
      <c r="F65">
        <v>133</v>
      </c>
      <c r="M65" s="10" t="s">
        <v>947</v>
      </c>
      <c r="Q65" s="9" t="str">
        <f t="shared" si="1"/>
        <v>AlgeriaDZ010</v>
      </c>
      <c r="R65" s="9" t="e">
        <f>VLOOKUP(Tableau356769[[#This Row],[coca]],Table1[ID],1,FALSE)</f>
        <v>#N/A</v>
      </c>
      <c r="S65">
        <v>2.9069791718700002</v>
      </c>
      <c r="T65">
        <v>36.4995988075</v>
      </c>
      <c r="U65" s="9"/>
      <c r="V6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5" s="9"/>
    </row>
    <row r="66" spans="1:23">
      <c r="A66" t="s">
        <v>799</v>
      </c>
      <c r="B66" t="s">
        <v>820</v>
      </c>
      <c r="C66" t="s">
        <v>821</v>
      </c>
      <c r="D66">
        <v>242</v>
      </c>
      <c r="E66">
        <v>30</v>
      </c>
      <c r="F66">
        <v>107</v>
      </c>
      <c r="M66" s="10" t="s">
        <v>947</v>
      </c>
      <c r="Q66" s="9" t="str">
        <f t="shared" si="1"/>
        <v>AlgeriaDZ011</v>
      </c>
      <c r="R66" s="9" t="e">
        <f>VLOOKUP(Tableau356769[[#This Row],[coca]],Table1[ID],1,FALSE)</f>
        <v>#N/A</v>
      </c>
      <c r="S66">
        <v>4.67330084555</v>
      </c>
      <c r="T66">
        <v>36.090753926300003</v>
      </c>
      <c r="U66" s="9"/>
      <c r="V6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6" s="9"/>
    </row>
    <row r="67" spans="1:23">
      <c r="A67" t="s">
        <v>799</v>
      </c>
      <c r="B67" t="s">
        <v>822</v>
      </c>
      <c r="C67" t="s">
        <v>823</v>
      </c>
      <c r="D67">
        <v>146</v>
      </c>
      <c r="E67">
        <v>13</v>
      </c>
      <c r="F67">
        <v>15</v>
      </c>
      <c r="M67" s="10" t="s">
        <v>947</v>
      </c>
      <c r="Q67" s="9" t="str">
        <f t="shared" ref="Q67:Q98" si="2">_xlfn.CONCAT(A67,C67)</f>
        <v>AlgeriaDZ012</v>
      </c>
      <c r="R67" s="9" t="e">
        <f>VLOOKUP(Tableau356769[[#This Row],[coca]],Table1[ID],1,FALSE)</f>
        <v>#N/A</v>
      </c>
      <c r="S67">
        <v>3.8440659939400001</v>
      </c>
      <c r="T67">
        <v>36.244556226900002</v>
      </c>
      <c r="U67" s="9"/>
      <c r="V6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7" s="9"/>
    </row>
    <row r="68" spans="1:23">
      <c r="A68" t="s">
        <v>799</v>
      </c>
      <c r="B68" t="s">
        <v>824</v>
      </c>
      <c r="C68" t="s">
        <v>825</v>
      </c>
      <c r="D68">
        <v>154</v>
      </c>
      <c r="E68">
        <v>10</v>
      </c>
      <c r="F68">
        <v>1</v>
      </c>
      <c r="M68" s="10" t="s">
        <v>947</v>
      </c>
      <c r="Q68" s="9" t="str">
        <f t="shared" si="2"/>
        <v>AlgeriaDZ013</v>
      </c>
      <c r="R68" s="9" t="str">
        <f>VLOOKUP(Tableau356769[[#This Row],[coca]],Table1[ID],1,FALSE)</f>
        <v>BeninBJ01</v>
      </c>
      <c r="S68">
        <v>3.63606595729</v>
      </c>
      <c r="T68">
        <v>36.733379041699997</v>
      </c>
      <c r="U68" s="9"/>
      <c r="V6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68" s="9"/>
    </row>
    <row r="69" spans="1:23">
      <c r="A69" t="s">
        <v>799</v>
      </c>
      <c r="B69" t="s">
        <v>826</v>
      </c>
      <c r="C69" t="s">
        <v>827</v>
      </c>
      <c r="D69">
        <v>88</v>
      </c>
      <c r="E69">
        <v>3</v>
      </c>
      <c r="F69">
        <v>0</v>
      </c>
      <c r="M69" s="10" t="s">
        <v>947</v>
      </c>
      <c r="Q69" s="9" t="str">
        <f t="shared" si="2"/>
        <v>AlgeriaDZ014</v>
      </c>
      <c r="R69" s="9" t="str">
        <f>VLOOKUP(Tableau356769[[#This Row],[coca]],Table1[ID],1,FALSE)</f>
        <v>BeninBJ02</v>
      </c>
      <c r="S69">
        <v>1.23053769842</v>
      </c>
      <c r="T69">
        <v>36.221936481900002</v>
      </c>
      <c r="U69" s="9"/>
      <c r="V6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69" s="9"/>
    </row>
    <row r="70" spans="1:23">
      <c r="A70" t="s">
        <v>799</v>
      </c>
      <c r="B70" t="s">
        <v>828</v>
      </c>
      <c r="C70" t="s">
        <v>829</v>
      </c>
      <c r="D70">
        <v>541</v>
      </c>
      <c r="E70">
        <v>25</v>
      </c>
      <c r="F70">
        <v>0</v>
      </c>
      <c r="M70" s="10" t="s">
        <v>947</v>
      </c>
      <c r="Q70" s="9" t="str">
        <f t="shared" si="2"/>
        <v>AlgeriaDZ015</v>
      </c>
      <c r="R70" s="9" t="str">
        <f>VLOOKUP(Tableau356769[[#This Row],[coca]],Table1[ID],1,FALSE)</f>
        <v>BeninBJ03</v>
      </c>
      <c r="S70">
        <v>6.6842465795499999</v>
      </c>
      <c r="T70">
        <v>36.355357283899998</v>
      </c>
      <c r="U70" s="9"/>
      <c r="V7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0" s="9"/>
    </row>
    <row r="71" spans="1:23">
      <c r="A71" t="s">
        <v>799</v>
      </c>
      <c r="B71" t="s">
        <v>830</v>
      </c>
      <c r="C71" t="s">
        <v>831</v>
      </c>
      <c r="D71">
        <v>220</v>
      </c>
      <c r="E71">
        <v>11</v>
      </c>
      <c r="F71">
        <v>100</v>
      </c>
      <c r="M71" s="10" t="s">
        <v>947</v>
      </c>
      <c r="Q71" s="9" t="str">
        <f t="shared" si="2"/>
        <v>AlgeriaDZ016</v>
      </c>
      <c r="R71" s="9" t="str">
        <f>VLOOKUP(Tableau356769[[#This Row],[coca]],Table1[ID],1,FALSE)</f>
        <v>BeninBJ04</v>
      </c>
      <c r="S71">
        <v>3.5353215787800001</v>
      </c>
      <c r="T71">
        <v>34.3669039579</v>
      </c>
      <c r="U71" s="9"/>
      <c r="V7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1" s="9"/>
    </row>
    <row r="72" spans="1:23">
      <c r="A72" t="s">
        <v>799</v>
      </c>
      <c r="B72" t="s">
        <v>834</v>
      </c>
      <c r="C72" t="s">
        <v>835</v>
      </c>
      <c r="D72">
        <v>67</v>
      </c>
      <c r="E72">
        <v>6</v>
      </c>
      <c r="F72">
        <v>15</v>
      </c>
      <c r="M72" s="10" t="s">
        <v>947</v>
      </c>
      <c r="Q72" s="9" t="str">
        <f t="shared" si="2"/>
        <v>AlgeriaDZ017</v>
      </c>
      <c r="R72" s="9" t="str">
        <f>VLOOKUP(Tableau356769[[#This Row],[coca]],Table1[ID],1,FALSE)</f>
        <v>BeninBJ05</v>
      </c>
      <c r="S72">
        <v>0.93161580725100002</v>
      </c>
      <c r="T72">
        <v>32.5725372709</v>
      </c>
      <c r="U72" s="9"/>
      <c r="V7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2" s="9"/>
    </row>
    <row r="73" spans="1:23">
      <c r="A73" t="s">
        <v>799</v>
      </c>
      <c r="B73" t="s">
        <v>836</v>
      </c>
      <c r="C73" t="s">
        <v>837</v>
      </c>
      <c r="D73">
        <v>156</v>
      </c>
      <c r="E73">
        <v>23</v>
      </c>
      <c r="F73">
        <v>0</v>
      </c>
      <c r="M73" s="10" t="s">
        <v>947</v>
      </c>
      <c r="Q73" s="9" t="str">
        <f t="shared" si="2"/>
        <v>AlgeriaDZ018</v>
      </c>
      <c r="R73" s="9" t="str">
        <f>VLOOKUP(Tableau356769[[#This Row],[coca]],Table1[ID],1,FALSE)</f>
        <v>BeninBJ06</v>
      </c>
      <c r="S73">
        <v>7.0601903401400001</v>
      </c>
      <c r="T73">
        <v>33.268876881799997</v>
      </c>
      <c r="U73" s="9"/>
      <c r="V7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3" s="9"/>
    </row>
    <row r="74" spans="1:23">
      <c r="A74" t="s">
        <v>799</v>
      </c>
      <c r="B74" t="s">
        <v>832</v>
      </c>
      <c r="C74" t="s">
        <v>833</v>
      </c>
      <c r="D74">
        <v>53</v>
      </c>
      <c r="E74">
        <v>1</v>
      </c>
      <c r="F74">
        <v>20</v>
      </c>
      <c r="M74" s="10" t="s">
        <v>947</v>
      </c>
      <c r="Q74" s="9" t="str">
        <f t="shared" si="2"/>
        <v>AlgeriaDZ019</v>
      </c>
      <c r="R74" s="9" t="str">
        <f>VLOOKUP(Tableau356769[[#This Row],[coca]],Table1[ID],1,FALSE)</f>
        <v>BeninBJ07</v>
      </c>
      <c r="S74">
        <v>8.1604356829900002</v>
      </c>
      <c r="T74">
        <v>36.6930839073</v>
      </c>
      <c r="U74" s="9"/>
      <c r="V7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4" s="9"/>
    </row>
    <row r="75" spans="1:23">
      <c r="A75" t="s">
        <v>799</v>
      </c>
      <c r="B75" t="s">
        <v>838</v>
      </c>
      <c r="C75" t="s">
        <v>839</v>
      </c>
      <c r="D75">
        <v>126</v>
      </c>
      <c r="E75">
        <v>10</v>
      </c>
      <c r="F75">
        <v>0</v>
      </c>
      <c r="M75" s="10" t="s">
        <v>947</v>
      </c>
      <c r="Q75" s="9" t="str">
        <f t="shared" si="2"/>
        <v>AlgeriaDZ020</v>
      </c>
      <c r="R75" s="9" t="str">
        <f>VLOOKUP(Tableau356769[[#This Row],[coca]],Table1[ID],1,FALSE)</f>
        <v>BeninBJ08</v>
      </c>
      <c r="S75">
        <v>3.30842433788</v>
      </c>
      <c r="T75">
        <v>31.0840947224</v>
      </c>
      <c r="U75" s="9"/>
      <c r="V7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5" s="9"/>
    </row>
    <row r="76" spans="1:23">
      <c r="A76" t="s">
        <v>799</v>
      </c>
      <c r="B76" t="s">
        <v>840</v>
      </c>
      <c r="C76" t="s">
        <v>841</v>
      </c>
      <c r="D76">
        <v>84</v>
      </c>
      <c r="E76">
        <v>3</v>
      </c>
      <c r="F76">
        <v>51</v>
      </c>
      <c r="M76" s="10" t="s">
        <v>947</v>
      </c>
      <c r="Q76" s="9" t="str">
        <f t="shared" si="2"/>
        <v>AlgeriaDZ021</v>
      </c>
      <c r="R76" s="9" t="str">
        <f>VLOOKUP(Tableau356769[[#This Row],[coca]],Table1[ID],1,FALSE)</f>
        <v>BeninBJ09</v>
      </c>
      <c r="S76">
        <v>7.4234289807999998</v>
      </c>
      <c r="T76">
        <v>36.374571486000001</v>
      </c>
      <c r="U76" s="9"/>
      <c r="V7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6" s="9"/>
    </row>
    <row r="77" spans="1:23">
      <c r="A77" t="s">
        <v>799</v>
      </c>
      <c r="B77" t="s">
        <v>842</v>
      </c>
      <c r="C77" t="s">
        <v>843</v>
      </c>
      <c r="D77">
        <v>11</v>
      </c>
      <c r="E77">
        <v>0</v>
      </c>
      <c r="F77">
        <v>0</v>
      </c>
      <c r="M77" s="10" t="s">
        <v>947</v>
      </c>
      <c r="Q77" s="9" t="str">
        <f t="shared" si="2"/>
        <v>AlgeriaDZ022</v>
      </c>
      <c r="R77" s="9" t="str">
        <f>VLOOKUP(Tableau356769[[#This Row],[coca]],Table1[ID],1,FALSE)</f>
        <v>BeninBJ10</v>
      </c>
      <c r="S77">
        <v>8.5592191257800003</v>
      </c>
      <c r="T77">
        <v>26.649925548100001</v>
      </c>
      <c r="U77" s="9"/>
      <c r="V7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7" s="9"/>
    </row>
    <row r="78" spans="1:23">
      <c r="A78" t="s">
        <v>799</v>
      </c>
      <c r="B78" t="s">
        <v>844</v>
      </c>
      <c r="C78" t="s">
        <v>845</v>
      </c>
      <c r="D78">
        <v>94</v>
      </c>
      <c r="E78">
        <v>8</v>
      </c>
      <c r="F78">
        <v>17</v>
      </c>
      <c r="M78" s="10" t="s">
        <v>947</v>
      </c>
      <c r="Q78" s="9" t="str">
        <f t="shared" si="2"/>
        <v>AlgeriaDZ023</v>
      </c>
      <c r="R78" s="9" t="str">
        <f>VLOOKUP(Tableau356769[[#This Row],[coca]],Table1[ID],1,FALSE)</f>
        <v>BeninBJ11</v>
      </c>
      <c r="S78">
        <v>5.9709481475999997</v>
      </c>
      <c r="T78">
        <v>36.7170152952</v>
      </c>
      <c r="U78" s="9"/>
      <c r="V7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8" s="9"/>
    </row>
    <row r="79" spans="1:23">
      <c r="A79" t="s">
        <v>799</v>
      </c>
      <c r="B79" t="s">
        <v>846</v>
      </c>
      <c r="C79" t="s">
        <v>847</v>
      </c>
      <c r="D79">
        <v>182</v>
      </c>
      <c r="E79">
        <v>5</v>
      </c>
      <c r="F79">
        <v>0</v>
      </c>
      <c r="M79" s="10" t="s">
        <v>947</v>
      </c>
      <c r="Q79" s="9" t="str">
        <f t="shared" si="2"/>
        <v>AlgeriaDZ024</v>
      </c>
      <c r="R79" s="9" t="str">
        <f>VLOOKUP(Tableau356769[[#This Row],[coca]],Table1[ID],1,FALSE)</f>
        <v>BeninBJ12</v>
      </c>
      <c r="S79">
        <v>7.0074560897199998</v>
      </c>
      <c r="T79">
        <v>34.950069442100002</v>
      </c>
      <c r="U79" s="9"/>
      <c r="V7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9" s="9"/>
    </row>
    <row r="80" spans="1:23">
      <c r="A80" t="s">
        <v>799</v>
      </c>
      <c r="B80" t="s">
        <v>848</v>
      </c>
      <c r="C80" t="s">
        <v>849</v>
      </c>
      <c r="D80">
        <v>169</v>
      </c>
      <c r="E80">
        <v>9</v>
      </c>
      <c r="F80">
        <v>0</v>
      </c>
      <c r="M80" s="10" t="s">
        <v>947</v>
      </c>
      <c r="Q80" s="9" t="str">
        <f t="shared" si="2"/>
        <v>AlgeriaDZ025</v>
      </c>
      <c r="R80" s="9" t="str">
        <f>VLOOKUP(Tableau356769[[#This Row],[coca]],Table1[ID],1,FALSE)</f>
        <v>Burkina FasoBF47</v>
      </c>
      <c r="S80">
        <v>2.8117301171100002</v>
      </c>
      <c r="T80">
        <v>33.680731728200001</v>
      </c>
      <c r="U80" s="9"/>
      <c r="V8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0" s="9"/>
    </row>
    <row r="81" spans="1:23">
      <c r="A81" t="s">
        <v>799</v>
      </c>
      <c r="B81" t="s">
        <v>852</v>
      </c>
      <c r="C81" t="s">
        <v>853</v>
      </c>
      <c r="D81">
        <v>182</v>
      </c>
      <c r="E81">
        <v>12</v>
      </c>
      <c r="F81">
        <v>2</v>
      </c>
      <c r="M81" s="10" t="s">
        <v>947</v>
      </c>
      <c r="Q81" s="9" t="str">
        <f t="shared" si="2"/>
        <v>AlgeriaDZ026</v>
      </c>
      <c r="R81" s="9" t="str">
        <f>VLOOKUP(Tableau356769[[#This Row],[coca]],Table1[ID],1,FALSE)</f>
        <v>Burkina FasoBF49</v>
      </c>
      <c r="S81">
        <v>0.172097947704</v>
      </c>
      <c r="T81">
        <v>35.397603492800002</v>
      </c>
      <c r="U81" s="9"/>
      <c r="V8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1" s="9"/>
    </row>
    <row r="82" spans="1:23">
      <c r="A82" t="s">
        <v>799</v>
      </c>
      <c r="B82" t="s">
        <v>854</v>
      </c>
      <c r="C82" t="s">
        <v>855</v>
      </c>
      <c r="D82">
        <v>265</v>
      </c>
      <c r="E82">
        <v>19</v>
      </c>
      <c r="F82">
        <v>73</v>
      </c>
      <c r="M82" s="10" t="s">
        <v>947</v>
      </c>
      <c r="Q82" s="9" t="str">
        <f t="shared" si="2"/>
        <v>AlgeriaDZ027</v>
      </c>
      <c r="R82" s="9" t="str">
        <f>VLOOKUP(Tableau356769[[#This Row],[coca]],Table1[ID],1,FALSE)</f>
        <v>Burkina FasoBF51</v>
      </c>
      <c r="S82">
        <v>2.9025593012900002</v>
      </c>
      <c r="T82">
        <v>35.979451002499999</v>
      </c>
      <c r="U82" s="9"/>
      <c r="V8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2" s="9"/>
    </row>
    <row r="83" spans="1:23">
      <c r="A83" t="s">
        <v>799</v>
      </c>
      <c r="B83" t="s">
        <v>856</v>
      </c>
      <c r="C83" t="s">
        <v>857</v>
      </c>
      <c r="D83">
        <v>109</v>
      </c>
      <c r="E83">
        <v>11</v>
      </c>
      <c r="F83">
        <v>0</v>
      </c>
      <c r="M83" s="10" t="s">
        <v>947</v>
      </c>
      <c r="Q83" s="9" t="str">
        <f t="shared" si="2"/>
        <v>AlgeriaDZ028</v>
      </c>
      <c r="R83" s="9" t="str">
        <f>VLOOKUP(Tableau356769[[#This Row],[coca]],Table1[ID],1,FALSE)</f>
        <v>Burkina FasoBF13</v>
      </c>
      <c r="S83">
        <v>6.1441737186200003</v>
      </c>
      <c r="T83">
        <v>36.273827545300001</v>
      </c>
      <c r="U83" s="9"/>
      <c r="V8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83" s="9"/>
    </row>
    <row r="84" spans="1:23">
      <c r="A84" t="s">
        <v>799</v>
      </c>
      <c r="B84" t="s">
        <v>858</v>
      </c>
      <c r="C84" t="s">
        <v>859</v>
      </c>
      <c r="D84">
        <v>123</v>
      </c>
      <c r="E84">
        <v>4</v>
      </c>
      <c r="F84">
        <v>60</v>
      </c>
      <c r="M84" s="10" t="s">
        <v>947</v>
      </c>
      <c r="Q84" s="9" t="str">
        <f t="shared" si="2"/>
        <v>AlgeriaDZ029</v>
      </c>
      <c r="R84" s="9" t="str">
        <f>VLOOKUP(Tableau356769[[#This Row],[coca]],Table1[ID],1,FALSE)</f>
        <v>Burkina FasoBF53</v>
      </c>
      <c r="S84">
        <v>0.32217287373100001</v>
      </c>
      <c r="T84">
        <v>35.9964681254</v>
      </c>
      <c r="U84" s="9"/>
      <c r="V8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84" s="9"/>
    </row>
    <row r="85" spans="1:23">
      <c r="A85" t="s">
        <v>799</v>
      </c>
      <c r="B85" t="s">
        <v>850</v>
      </c>
      <c r="C85" t="s">
        <v>851</v>
      </c>
      <c r="D85">
        <v>231</v>
      </c>
      <c r="E85">
        <v>29</v>
      </c>
      <c r="F85">
        <v>14</v>
      </c>
      <c r="M85" s="10" t="s">
        <v>947</v>
      </c>
      <c r="Q85" s="9" t="str">
        <f t="shared" si="2"/>
        <v>AlgeriaDZ030</v>
      </c>
      <c r="R85" s="9" t="str">
        <f>VLOOKUP(Tableau356769[[#This Row],[coca]],Table1[ID],1,FALSE)</f>
        <v>Burkina FasoBF55</v>
      </c>
      <c r="S85">
        <v>4.3042990040899998</v>
      </c>
      <c r="T85">
        <v>35.210866390699998</v>
      </c>
      <c r="U85" s="9"/>
      <c r="V8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5" s="9"/>
    </row>
    <row r="86" spans="1:23">
      <c r="A86" t="s">
        <v>799</v>
      </c>
      <c r="B86" t="s">
        <v>860</v>
      </c>
      <c r="C86" t="s">
        <v>861</v>
      </c>
      <c r="D86">
        <v>76</v>
      </c>
      <c r="E86">
        <v>1</v>
      </c>
      <c r="F86">
        <v>1</v>
      </c>
      <c r="M86" s="10" t="s">
        <v>947</v>
      </c>
      <c r="Q86" s="9" t="str">
        <f t="shared" si="2"/>
        <v>AlgeriaDZ031</v>
      </c>
      <c r="R86" s="9" t="str">
        <f>VLOOKUP(Tableau356769[[#This Row],[coca]],Table1[ID],1,FALSE)</f>
        <v>Burkina FasoBF56</v>
      </c>
      <c r="S86">
        <v>-0.77975888514799996</v>
      </c>
      <c r="T86">
        <v>33.2729958356</v>
      </c>
      <c r="U86" s="9"/>
      <c r="V8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86" s="9"/>
    </row>
    <row r="87" spans="1:23">
      <c r="A87" t="s">
        <v>799</v>
      </c>
      <c r="B87" t="s">
        <v>862</v>
      </c>
      <c r="C87" t="s">
        <v>863</v>
      </c>
      <c r="D87">
        <v>743</v>
      </c>
      <c r="E87">
        <v>22</v>
      </c>
      <c r="F87">
        <v>234</v>
      </c>
      <c r="M87" s="10" t="s">
        <v>947</v>
      </c>
      <c r="Q87" s="9" t="str">
        <f t="shared" si="2"/>
        <v>AlgeriaDZ032</v>
      </c>
      <c r="R87" s="9" t="str">
        <f>VLOOKUP(Tableau356769[[#This Row],[coca]],Table1[ID],1,FALSE)</f>
        <v>Burkina FasoBF46</v>
      </c>
      <c r="S87">
        <v>-0.59439690923900002</v>
      </c>
      <c r="T87">
        <v>35.636344610000002</v>
      </c>
      <c r="U87" s="9"/>
      <c r="V8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87" s="9"/>
    </row>
    <row r="88" spans="1:23">
      <c r="A88" t="s">
        <v>799</v>
      </c>
      <c r="B88" t="s">
        <v>864</v>
      </c>
      <c r="C88" t="s">
        <v>865</v>
      </c>
      <c r="D88">
        <v>367</v>
      </c>
      <c r="E88">
        <v>26</v>
      </c>
      <c r="F88">
        <v>1</v>
      </c>
      <c r="M88" s="10" t="s">
        <v>947</v>
      </c>
      <c r="Q88" s="9" t="str">
        <f t="shared" si="2"/>
        <v>AlgeriaDZ033</v>
      </c>
      <c r="R88" s="9" t="str">
        <f>VLOOKUP(Tableau356769[[#This Row],[coca]],Table1[ID],1,FALSE)</f>
        <v>Burkina FasoBF48</v>
      </c>
      <c r="S88">
        <v>6.16479785753</v>
      </c>
      <c r="T88">
        <v>31.1769006299</v>
      </c>
      <c r="U88" s="9"/>
      <c r="V8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8" s="9"/>
    </row>
    <row r="89" spans="1:23">
      <c r="A89" t="s">
        <v>799</v>
      </c>
      <c r="B89" t="s">
        <v>866</v>
      </c>
      <c r="C89" t="s">
        <v>867</v>
      </c>
      <c r="D89">
        <v>228</v>
      </c>
      <c r="E89">
        <v>10</v>
      </c>
      <c r="F89">
        <v>162</v>
      </c>
      <c r="M89" s="10" t="s">
        <v>947</v>
      </c>
      <c r="Q89" s="9" t="str">
        <f t="shared" si="2"/>
        <v>AlgeriaDZ034</v>
      </c>
      <c r="R89" s="9" t="str">
        <f>VLOOKUP(Tableau356769[[#This Row],[coca]],Table1[ID],1,FALSE)</f>
        <v>Burkina FasoBF50</v>
      </c>
      <c r="S89">
        <v>7.0374991928400004</v>
      </c>
      <c r="T89">
        <v>35.825424950299997</v>
      </c>
      <c r="U89" s="9"/>
      <c r="V8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9" s="9"/>
    </row>
    <row r="90" spans="1:23">
      <c r="A90" t="s">
        <v>799</v>
      </c>
      <c r="B90" t="s">
        <v>868</v>
      </c>
      <c r="C90" t="s">
        <v>869</v>
      </c>
      <c r="D90">
        <v>68</v>
      </c>
      <c r="E90">
        <v>3</v>
      </c>
      <c r="F90">
        <v>38</v>
      </c>
      <c r="M90" s="10" t="s">
        <v>947</v>
      </c>
      <c r="Q90" s="9" t="str">
        <f t="shared" si="2"/>
        <v>AlgeriaDZ035</v>
      </c>
      <c r="R90" s="9" t="str">
        <f>VLOOKUP(Tableau356769[[#This Row],[coca]],Table1[ID],1,FALSE)</f>
        <v>Burkina FasoBF52</v>
      </c>
      <c r="S90">
        <v>0.812801273755</v>
      </c>
      <c r="T90">
        <v>35.821269260000001</v>
      </c>
      <c r="U90" s="9"/>
      <c r="V9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90" s="9"/>
    </row>
    <row r="91" spans="1:23">
      <c r="A91" t="s">
        <v>799</v>
      </c>
      <c r="B91" t="s">
        <v>870</v>
      </c>
      <c r="C91" t="s">
        <v>871</v>
      </c>
      <c r="D91">
        <v>27</v>
      </c>
      <c r="E91">
        <v>0</v>
      </c>
      <c r="F91">
        <v>0</v>
      </c>
      <c r="M91" s="10" t="s">
        <v>947</v>
      </c>
      <c r="Q91" s="9" t="str">
        <f t="shared" si="2"/>
        <v>AlgeriaDZ036</v>
      </c>
      <c r="R91" s="9" t="str">
        <f>VLOOKUP(Tableau356769[[#This Row],[coca]],Table1[ID],1,FALSE)</f>
        <v>Burkina FasoBF54</v>
      </c>
      <c r="S91">
        <v>0.282491912949</v>
      </c>
      <c r="T91">
        <v>34.7433824405</v>
      </c>
      <c r="U91" s="9"/>
      <c r="V9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91" s="9"/>
    </row>
    <row r="92" spans="1:23">
      <c r="A92" t="s">
        <v>799</v>
      </c>
      <c r="B92" t="s">
        <v>872</v>
      </c>
      <c r="C92" t="s">
        <v>873</v>
      </c>
      <c r="D92">
        <v>958</v>
      </c>
      <c r="E92">
        <v>61</v>
      </c>
      <c r="F92">
        <v>2</v>
      </c>
      <c r="M92" s="10" t="s">
        <v>947</v>
      </c>
      <c r="Q92" s="9" t="str">
        <f t="shared" si="2"/>
        <v>AlgeriaDZ037</v>
      </c>
      <c r="R92" s="9" t="str">
        <f>VLOOKUP(Tableau356769[[#This Row],[coca]],Table1[ID],1,FALSE)</f>
        <v>Burkina FasoBF57</v>
      </c>
      <c r="S92">
        <v>5.4081876469800001</v>
      </c>
      <c r="T92">
        <v>36.124033873000002</v>
      </c>
      <c r="U92" s="9"/>
      <c r="V9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92" s="9"/>
    </row>
    <row r="93" spans="1:23">
      <c r="A93" t="s">
        <v>799</v>
      </c>
      <c r="B93" t="s">
        <v>874</v>
      </c>
      <c r="C93" t="s">
        <v>875</v>
      </c>
      <c r="D93">
        <v>115</v>
      </c>
      <c r="E93">
        <v>16</v>
      </c>
      <c r="F93">
        <v>0</v>
      </c>
      <c r="M93" s="10" t="s">
        <v>947</v>
      </c>
      <c r="Q93" s="9" t="str">
        <f t="shared" si="2"/>
        <v>AlgeriaDZ038</v>
      </c>
      <c r="R93" s="9" t="str">
        <f>VLOOKUP(Tableau356769[[#This Row],[coca]],Table1[ID],1,FALSE)</f>
        <v>BurundiBDI002</v>
      </c>
      <c r="S93">
        <v>-0.52761742663900002</v>
      </c>
      <c r="T93">
        <v>34.697504356700001</v>
      </c>
      <c r="U93" s="9"/>
      <c r="V9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3" s="9"/>
    </row>
    <row r="94" spans="1:23">
      <c r="A94" t="s">
        <v>799</v>
      </c>
      <c r="B94" t="s">
        <v>876</v>
      </c>
      <c r="C94" t="s">
        <v>877</v>
      </c>
      <c r="D94">
        <v>168</v>
      </c>
      <c r="E94">
        <v>8</v>
      </c>
      <c r="F94">
        <v>3</v>
      </c>
      <c r="M94" s="10" t="s">
        <v>947</v>
      </c>
      <c r="Q94" s="9" t="str">
        <f t="shared" si="2"/>
        <v>AlgeriaDZ039</v>
      </c>
      <c r="R94" s="9" t="str">
        <f>VLOOKUP(Tableau356769[[#This Row],[coca]],Table1[ID],1,FALSE)</f>
        <v>BurundiBDI017</v>
      </c>
      <c r="S94">
        <v>6.8294631137800001</v>
      </c>
      <c r="T94">
        <v>36.770239891199999</v>
      </c>
      <c r="U94" s="9"/>
      <c r="V9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4" s="9"/>
    </row>
    <row r="95" spans="1:23">
      <c r="A95" t="s">
        <v>799</v>
      </c>
      <c r="B95" t="s">
        <v>878</v>
      </c>
      <c r="C95" t="s">
        <v>879</v>
      </c>
      <c r="D95">
        <v>111</v>
      </c>
      <c r="E95">
        <v>7</v>
      </c>
      <c r="F95">
        <v>0</v>
      </c>
      <c r="M95" s="10" t="s">
        <v>947</v>
      </c>
      <c r="Q95" s="9" t="str">
        <f t="shared" si="2"/>
        <v>AlgeriaDZ040</v>
      </c>
      <c r="R95" s="9" t="str">
        <f>VLOOKUP(Tableau356769[[#This Row],[coca]],Table1[ID],1,FALSE)</f>
        <v>BurundiBDI001</v>
      </c>
      <c r="S95">
        <v>7.8646877096800001</v>
      </c>
      <c r="T95">
        <v>36.145318481099999</v>
      </c>
      <c r="U95" s="9"/>
      <c r="V9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5" s="9"/>
    </row>
    <row r="96" spans="1:23">
      <c r="A96" t="s">
        <v>799</v>
      </c>
      <c r="B96" t="s">
        <v>880</v>
      </c>
      <c r="C96" t="s">
        <v>881</v>
      </c>
      <c r="D96">
        <v>36</v>
      </c>
      <c r="E96">
        <v>4</v>
      </c>
      <c r="F96">
        <v>0</v>
      </c>
      <c r="M96" s="10" t="s">
        <v>947</v>
      </c>
      <c r="Q96" s="9" t="str">
        <f t="shared" si="2"/>
        <v>AlgeriaDZ041</v>
      </c>
      <c r="R96" s="9" t="str">
        <f>VLOOKUP(Tableau356769[[#This Row],[coca]],Table1[ID],1,FALSE)</f>
        <v>BurundiBDI003</v>
      </c>
      <c r="S96">
        <v>5.1102078524100003</v>
      </c>
      <c r="T96">
        <v>24.133125660099999</v>
      </c>
      <c r="U96" s="9"/>
      <c r="V9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6" s="9"/>
    </row>
    <row r="97" spans="1:23">
      <c r="A97" t="s">
        <v>799</v>
      </c>
      <c r="B97" t="s">
        <v>882</v>
      </c>
      <c r="C97" t="s">
        <v>883</v>
      </c>
      <c r="D97">
        <v>136</v>
      </c>
      <c r="E97">
        <v>7</v>
      </c>
      <c r="F97">
        <v>100</v>
      </c>
      <c r="M97" s="10" t="s">
        <v>947</v>
      </c>
      <c r="Q97" s="9" t="str">
        <f t="shared" si="2"/>
        <v>AlgeriaDZ042</v>
      </c>
      <c r="R97" s="9" t="str">
        <f>VLOOKUP(Tableau356769[[#This Row],[coca]],Table1[ID],1,FALSE)</f>
        <v>BurundiBDI004</v>
      </c>
      <c r="S97">
        <v>7.8517197624200001</v>
      </c>
      <c r="T97">
        <v>35.093666581699999</v>
      </c>
      <c r="U97" s="9"/>
      <c r="V9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7" s="9"/>
    </row>
    <row r="98" spans="1:23">
      <c r="A98" t="s">
        <v>799</v>
      </c>
      <c r="B98" t="s">
        <v>884</v>
      </c>
      <c r="C98" t="s">
        <v>885</v>
      </c>
      <c r="D98">
        <v>229</v>
      </c>
      <c r="E98">
        <v>22</v>
      </c>
      <c r="F98">
        <v>0</v>
      </c>
      <c r="M98" s="10" t="s">
        <v>947</v>
      </c>
      <c r="Q98" s="9" t="str">
        <f t="shared" si="2"/>
        <v>AlgeriaDZ043</v>
      </c>
      <c r="R98" s="9" t="str">
        <f>VLOOKUP(Tableau356769[[#This Row],[coca]],Table1[ID],1,FALSE)</f>
        <v>BurundiBDI005</v>
      </c>
      <c r="S98">
        <v>1.55130570361</v>
      </c>
      <c r="T98">
        <v>34.931253091400002</v>
      </c>
      <c r="U98" s="9"/>
      <c r="V9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8" s="9"/>
    </row>
    <row r="99" spans="1:23">
      <c r="A99" t="s">
        <v>799</v>
      </c>
      <c r="B99" t="s">
        <v>886</v>
      </c>
      <c r="C99" t="s">
        <v>887</v>
      </c>
      <c r="D99">
        <v>16</v>
      </c>
      <c r="E99">
        <v>1</v>
      </c>
      <c r="F99">
        <v>0</v>
      </c>
      <c r="M99" s="10" t="s">
        <v>947</v>
      </c>
      <c r="Q99" s="9" t="str">
        <f t="shared" ref="Q99:Q130" si="3">_xlfn.CONCAT(A99,C99)</f>
        <v>AlgeriaDZ044</v>
      </c>
      <c r="R99" s="9" t="str">
        <f>VLOOKUP(Tableau356769[[#This Row],[coca]],Table1[ID],1,FALSE)</f>
        <v>BurundiBDI006</v>
      </c>
      <c r="S99">
        <v>-5.9544821690500003</v>
      </c>
      <c r="T99">
        <v>27.631754429400001</v>
      </c>
      <c r="U99" s="9"/>
      <c r="V9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9" s="9"/>
    </row>
    <row r="100" spans="1:23">
      <c r="A100" t="s">
        <v>799</v>
      </c>
      <c r="B100" t="s">
        <v>888</v>
      </c>
      <c r="C100" t="s">
        <v>889</v>
      </c>
      <c r="D100">
        <v>385</v>
      </c>
      <c r="E100">
        <v>37</v>
      </c>
      <c r="F100">
        <v>0</v>
      </c>
      <c r="M100" s="10" t="s">
        <v>947</v>
      </c>
      <c r="Q100" s="9" t="str">
        <f t="shared" si="3"/>
        <v>AlgeriaDZ045</v>
      </c>
      <c r="R100" s="9" t="str">
        <f>VLOOKUP(Tableau356769[[#This Row],[coca]],Table1[ID],1,FALSE)</f>
        <v>BurundiBDI007</v>
      </c>
      <c r="S100">
        <v>2.2287529457000002</v>
      </c>
      <c r="T100">
        <v>36.525664382800002</v>
      </c>
      <c r="U100" s="9"/>
      <c r="V10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0" s="9"/>
    </row>
    <row r="101" spans="1:23">
      <c r="A101" t="s">
        <v>799</v>
      </c>
      <c r="B101" t="s">
        <v>890</v>
      </c>
      <c r="C101" t="s">
        <v>891</v>
      </c>
      <c r="D101">
        <v>96</v>
      </c>
      <c r="E101">
        <v>5</v>
      </c>
      <c r="F101">
        <v>1</v>
      </c>
      <c r="M101" s="10" t="s">
        <v>947</v>
      </c>
      <c r="Q101" s="9" t="str">
        <f t="shared" si="3"/>
        <v>AlgeriaDZ046</v>
      </c>
      <c r="R101" s="9" t="str">
        <f>VLOOKUP(Tableau356769[[#This Row],[coca]],Table1[ID],1,FALSE)</f>
        <v>BurundiBDI008</v>
      </c>
      <c r="S101">
        <v>1.7971738238299999</v>
      </c>
      <c r="T101">
        <v>35.774215273899998</v>
      </c>
      <c r="U101" s="9"/>
      <c r="V10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1" s="9"/>
    </row>
    <row r="102" spans="1:23">
      <c r="A102" t="s">
        <v>799</v>
      </c>
      <c r="B102" t="s">
        <v>892</v>
      </c>
      <c r="C102" t="s">
        <v>893</v>
      </c>
      <c r="D102">
        <v>203</v>
      </c>
      <c r="E102">
        <v>16</v>
      </c>
      <c r="F102">
        <v>37</v>
      </c>
      <c r="M102" s="10" t="s">
        <v>947</v>
      </c>
      <c r="Q102" s="9" t="str">
        <f t="shared" si="3"/>
        <v>AlgeriaDZ047</v>
      </c>
      <c r="R102" s="9" t="str">
        <f>VLOOKUP(Tableau356769[[#This Row],[coca]],Table1[ID],1,FALSE)</f>
        <v>BurundiBDI009</v>
      </c>
      <c r="S102">
        <v>4.1949949495799999</v>
      </c>
      <c r="T102">
        <v>36.679534265400001</v>
      </c>
      <c r="U102" s="9"/>
      <c r="V10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2" s="9"/>
    </row>
    <row r="103" spans="1:23">
      <c r="A103" t="s">
        <v>799</v>
      </c>
      <c r="B103" t="s">
        <v>894</v>
      </c>
      <c r="C103" t="s">
        <v>895</v>
      </c>
      <c r="D103">
        <v>318</v>
      </c>
      <c r="E103">
        <v>8</v>
      </c>
      <c r="F103">
        <v>0</v>
      </c>
      <c r="M103" s="10" t="s">
        <v>947</v>
      </c>
      <c r="Q103" s="9" t="str">
        <f t="shared" si="3"/>
        <v>AlgeriaDZ048</v>
      </c>
      <c r="R103" s="9" t="str">
        <f>VLOOKUP(Tableau356769[[#This Row],[coca]],Table1[ID],1,FALSE)</f>
        <v>BurundiBDI010</v>
      </c>
      <c r="S103">
        <v>-1.4486337036100001</v>
      </c>
      <c r="T103">
        <v>34.700315319300003</v>
      </c>
      <c r="U103" s="9"/>
      <c r="V10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3" s="9"/>
    </row>
    <row r="104" spans="1:23">
      <c r="A104" t="s">
        <v>799</v>
      </c>
      <c r="B104" t="s">
        <v>810</v>
      </c>
      <c r="C104" t="s">
        <v>811</v>
      </c>
      <c r="D104">
        <v>83</v>
      </c>
      <c r="E104">
        <v>0</v>
      </c>
      <c r="M104" s="10" t="s">
        <v>936</v>
      </c>
      <c r="Q104" s="9" t="str">
        <f t="shared" si="3"/>
        <v>AlgeriaDZ006</v>
      </c>
      <c r="R104" t="e">
        <f>VLOOKUP(Tableau3[[#This Row],[coca]],Table1[ID],1,FALSE)</f>
        <v>#N/A</v>
      </c>
      <c r="S104">
        <v>5.8192458556200002</v>
      </c>
      <c r="T104">
        <v>35.380904334</v>
      </c>
      <c r="U104" s="9"/>
      <c r="V10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04" s="9"/>
    </row>
    <row r="105" spans="1:23">
      <c r="A105" t="s">
        <v>799</v>
      </c>
      <c r="B105" t="s">
        <v>812</v>
      </c>
      <c r="C105" t="s">
        <v>813</v>
      </c>
      <c r="D105">
        <v>87</v>
      </c>
      <c r="M105" s="10" t="s">
        <v>936</v>
      </c>
      <c r="Q105" s="9" t="str">
        <f t="shared" si="3"/>
        <v>AlgeriaDZ007</v>
      </c>
      <c r="R105" t="e">
        <f>VLOOKUP(Tableau3[[#This Row],[coca]],Table1[ID],1,FALSE)</f>
        <v>#N/A</v>
      </c>
      <c r="S105">
        <v>-2.52367248354</v>
      </c>
      <c r="T105">
        <v>29.963055450999999</v>
      </c>
      <c r="U105" s="9"/>
      <c r="V10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05" s="9"/>
    </row>
    <row r="106" spans="1:23">
      <c r="A106" t="s">
        <v>799</v>
      </c>
      <c r="B106" t="s">
        <v>814</v>
      </c>
      <c r="C106" t="s">
        <v>815</v>
      </c>
      <c r="D106">
        <v>182</v>
      </c>
      <c r="E106">
        <v>16</v>
      </c>
      <c r="M106" s="10" t="s">
        <v>936</v>
      </c>
      <c r="Q106" s="9" t="str">
        <f t="shared" si="3"/>
        <v>AlgeriaDZ008</v>
      </c>
      <c r="R106" t="e">
        <f>VLOOKUP(Tableau3[[#This Row],[coca]],Table1[ID],1,FALSE)</f>
        <v>#N/A</v>
      </c>
      <c r="S106">
        <v>4.8763268272099998</v>
      </c>
      <c r="T106">
        <v>36.567662629300003</v>
      </c>
      <c r="U106" s="9"/>
      <c r="V10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06" s="9"/>
    </row>
    <row r="107" spans="1:23">
      <c r="A107" t="s">
        <v>799</v>
      </c>
      <c r="B107" t="s">
        <v>816</v>
      </c>
      <c r="C107" t="s">
        <v>817</v>
      </c>
      <c r="D107">
        <v>86</v>
      </c>
      <c r="E107">
        <v>0</v>
      </c>
      <c r="M107" s="10" t="s">
        <v>936</v>
      </c>
      <c r="Q107" s="9" t="str">
        <f t="shared" si="3"/>
        <v>AlgeriaDZ009</v>
      </c>
      <c r="R107" t="e">
        <f>VLOOKUP(Tableau3[[#This Row],[coca]],Table1[ID],1,FALSE)</f>
        <v>#N/A</v>
      </c>
      <c r="S107">
        <v>5.3906165172499998</v>
      </c>
      <c r="T107">
        <v>34.396725736900002</v>
      </c>
      <c r="U107" s="9"/>
      <c r="V10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07" s="9"/>
    </row>
    <row r="108" spans="1:23">
      <c r="A108" t="s">
        <v>799</v>
      </c>
      <c r="B108" t="s">
        <v>818</v>
      </c>
      <c r="C108" t="s">
        <v>819</v>
      </c>
      <c r="D108">
        <v>954</v>
      </c>
      <c r="E108">
        <v>116</v>
      </c>
      <c r="M108" s="10" t="s">
        <v>936</v>
      </c>
      <c r="Q108" s="9" t="str">
        <f t="shared" si="3"/>
        <v>AlgeriaDZ010</v>
      </c>
      <c r="R108" t="e">
        <f>VLOOKUP(Tableau3[[#This Row],[coca]],Table1[ID],1,FALSE)</f>
        <v>#N/A</v>
      </c>
      <c r="S108">
        <v>2.9069791718700002</v>
      </c>
      <c r="T108">
        <v>36.4995988075</v>
      </c>
      <c r="U108" s="9"/>
      <c r="V10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108" s="9"/>
    </row>
    <row r="109" spans="1:23">
      <c r="A109" t="s">
        <v>799</v>
      </c>
      <c r="B109" t="s">
        <v>820</v>
      </c>
      <c r="C109" t="s">
        <v>821</v>
      </c>
      <c r="D109">
        <v>201</v>
      </c>
      <c r="E109">
        <v>26</v>
      </c>
      <c r="M109" s="10" t="s">
        <v>936</v>
      </c>
      <c r="Q109" s="9" t="str">
        <f t="shared" si="3"/>
        <v>AlgeriaDZ011</v>
      </c>
      <c r="R109" t="e">
        <f>VLOOKUP(Tableau3[[#This Row],[coca]],Table1[ID],1,FALSE)</f>
        <v>#N/A</v>
      </c>
      <c r="S109">
        <v>4.67330084555</v>
      </c>
      <c r="T109">
        <v>36.090753926300003</v>
      </c>
      <c r="U109" s="9"/>
      <c r="V10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09" s="9"/>
    </row>
    <row r="110" spans="1:23">
      <c r="A110" t="s">
        <v>799</v>
      </c>
      <c r="B110" t="s">
        <v>822</v>
      </c>
      <c r="C110" t="s">
        <v>823</v>
      </c>
      <c r="D110">
        <v>48</v>
      </c>
      <c r="M110" s="10" t="s">
        <v>936</v>
      </c>
      <c r="Q110" s="9" t="str">
        <f t="shared" si="3"/>
        <v>AlgeriaDZ012</v>
      </c>
      <c r="R110" t="e">
        <f>VLOOKUP(Tableau3[[#This Row],[coca]],Table1[ID],1,FALSE)</f>
        <v>#N/A</v>
      </c>
      <c r="S110">
        <v>3.8440659939400001</v>
      </c>
      <c r="T110">
        <v>36.244556226900002</v>
      </c>
      <c r="U110" s="9"/>
      <c r="V11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10" s="9"/>
    </row>
    <row r="111" spans="1:23">
      <c r="A111" t="s">
        <v>799</v>
      </c>
      <c r="B111" t="s">
        <v>824</v>
      </c>
      <c r="C111" t="s">
        <v>825</v>
      </c>
      <c r="D111">
        <v>68</v>
      </c>
      <c r="M111" s="10" t="s">
        <v>936</v>
      </c>
      <c r="Q111" s="9" t="str">
        <f t="shared" si="3"/>
        <v>AlgeriaDZ013</v>
      </c>
      <c r="R111" t="e">
        <f>VLOOKUP(Tableau3[[#This Row],[coca]],Table1[ID],1,FALSE)</f>
        <v>#N/A</v>
      </c>
      <c r="S111">
        <v>3.63606595729</v>
      </c>
      <c r="T111">
        <v>36.733379041699997</v>
      </c>
      <c r="U111" s="9"/>
      <c r="V11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11" s="9"/>
    </row>
    <row r="112" spans="1:23">
      <c r="A112" t="s">
        <v>799</v>
      </c>
      <c r="B112" t="s">
        <v>826</v>
      </c>
      <c r="C112" t="s">
        <v>827</v>
      </c>
      <c r="D112">
        <v>68</v>
      </c>
      <c r="M112" s="10" t="s">
        <v>936</v>
      </c>
      <c r="Q112" s="9" t="str">
        <f t="shared" si="3"/>
        <v>AlgeriaDZ014</v>
      </c>
      <c r="R112" t="e">
        <f>VLOOKUP(Tableau3[[#This Row],[coca]],Table1[ID],1,FALSE)</f>
        <v>#N/A</v>
      </c>
      <c r="S112">
        <v>1.23053769842</v>
      </c>
      <c r="T112">
        <v>36.221936481900002</v>
      </c>
      <c r="U112" s="9"/>
      <c r="V11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12" s="9"/>
    </row>
    <row r="113" spans="1:23">
      <c r="A113" t="s">
        <v>799</v>
      </c>
      <c r="B113" t="s">
        <v>828</v>
      </c>
      <c r="C113" t="s">
        <v>829</v>
      </c>
      <c r="D113">
        <v>281</v>
      </c>
      <c r="E113">
        <v>12</v>
      </c>
      <c r="M113" s="10" t="s">
        <v>936</v>
      </c>
      <c r="Q113" s="9" t="str">
        <f t="shared" si="3"/>
        <v>AlgeriaDZ015</v>
      </c>
      <c r="R113" t="e">
        <f>VLOOKUP(Tableau3[[#This Row],[coca]],Table1[ID],1,FALSE)</f>
        <v>#N/A</v>
      </c>
      <c r="S113">
        <v>6.6842465795499999</v>
      </c>
      <c r="T113">
        <v>36.355357283899998</v>
      </c>
      <c r="U113" s="9"/>
      <c r="V11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13" s="9"/>
    </row>
    <row r="114" spans="1:23">
      <c r="A114" t="s">
        <v>799</v>
      </c>
      <c r="B114" t="s">
        <v>830</v>
      </c>
      <c r="C114" t="s">
        <v>831</v>
      </c>
      <c r="D114">
        <v>107</v>
      </c>
      <c r="E114">
        <v>0</v>
      </c>
      <c r="M114" s="10" t="s">
        <v>936</v>
      </c>
      <c r="Q114" s="9" t="str">
        <f t="shared" si="3"/>
        <v>AlgeriaDZ016</v>
      </c>
      <c r="R114" t="e">
        <f>VLOOKUP(Tableau3[[#This Row],[coca]],Table1[ID],1,FALSE)</f>
        <v>#N/A</v>
      </c>
      <c r="S114">
        <v>3.5353215787800001</v>
      </c>
      <c r="T114">
        <v>34.3669039579</v>
      </c>
      <c r="U114" s="9"/>
      <c r="V11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14" s="9"/>
    </row>
    <row r="115" spans="1:23">
      <c r="A115" t="s">
        <v>799</v>
      </c>
      <c r="B115" t="s">
        <v>834</v>
      </c>
      <c r="C115" t="s">
        <v>835</v>
      </c>
      <c r="D115">
        <v>16</v>
      </c>
      <c r="M115" s="10" t="s">
        <v>936</v>
      </c>
      <c r="Q115" s="9" t="str">
        <f t="shared" si="3"/>
        <v>AlgeriaDZ017</v>
      </c>
      <c r="R115" t="e">
        <f>VLOOKUP(Tableau3[[#This Row],[coca]],Table1[ID],1,FALSE)</f>
        <v>#N/A</v>
      </c>
      <c r="S115">
        <v>0.93161580725100002</v>
      </c>
      <c r="T115">
        <v>32.5725372709</v>
      </c>
      <c r="U115" s="9"/>
      <c r="V11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15" s="9"/>
    </row>
    <row r="116" spans="1:23">
      <c r="A116" t="s">
        <v>799</v>
      </c>
      <c r="B116" t="s">
        <v>836</v>
      </c>
      <c r="C116" t="s">
        <v>837</v>
      </c>
      <c r="D116">
        <v>48</v>
      </c>
      <c r="M116" s="10" t="s">
        <v>936</v>
      </c>
      <c r="Q116" s="9" t="str">
        <f t="shared" si="3"/>
        <v>AlgeriaDZ018</v>
      </c>
      <c r="R116" t="e">
        <f>VLOOKUP(Tableau3[[#This Row],[coca]],Table1[ID],1,FALSE)</f>
        <v>#N/A</v>
      </c>
      <c r="S116">
        <v>7.0601903401400001</v>
      </c>
      <c r="T116">
        <v>33.268876881799997</v>
      </c>
      <c r="U116" s="9"/>
      <c r="V11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16" s="9"/>
    </row>
    <row r="117" spans="1:23">
      <c r="A117" t="s">
        <v>799</v>
      </c>
      <c r="B117" t="s">
        <v>832</v>
      </c>
      <c r="C117" t="s">
        <v>833</v>
      </c>
      <c r="D117">
        <v>21</v>
      </c>
      <c r="M117" s="10" t="s">
        <v>936</v>
      </c>
      <c r="Q117" s="9" t="str">
        <f t="shared" si="3"/>
        <v>AlgeriaDZ019</v>
      </c>
      <c r="R117" t="e">
        <f>VLOOKUP(Tableau3[[#This Row],[coca]],Table1[ID],1,FALSE)</f>
        <v>#N/A</v>
      </c>
      <c r="S117">
        <v>8.1604356829900002</v>
      </c>
      <c r="T117">
        <v>36.6930839073</v>
      </c>
      <c r="U117" s="9"/>
      <c r="V11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17" s="9"/>
    </row>
    <row r="118" spans="1:23">
      <c r="A118" t="s">
        <v>799</v>
      </c>
      <c r="B118" t="s">
        <v>838</v>
      </c>
      <c r="C118" t="s">
        <v>839</v>
      </c>
      <c r="D118">
        <v>86</v>
      </c>
      <c r="E118">
        <v>0</v>
      </c>
      <c r="M118" s="10" t="s">
        <v>936</v>
      </c>
      <c r="Q118" s="9" t="str">
        <f t="shared" si="3"/>
        <v>AlgeriaDZ020</v>
      </c>
      <c r="R118" t="e">
        <f>VLOOKUP(Tableau3[[#This Row],[coca]],Table1[ID],1,FALSE)</f>
        <v>#N/A</v>
      </c>
      <c r="S118">
        <v>3.30842433788</v>
      </c>
      <c r="T118">
        <v>31.0840947224</v>
      </c>
      <c r="U118" s="9"/>
      <c r="V11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18" s="9"/>
    </row>
    <row r="119" spans="1:23">
      <c r="A119" t="s">
        <v>799</v>
      </c>
      <c r="B119" t="s">
        <v>840</v>
      </c>
      <c r="C119" t="s">
        <v>841</v>
      </c>
      <c r="D119">
        <v>37</v>
      </c>
      <c r="M119" s="10" t="s">
        <v>936</v>
      </c>
      <c r="Q119" s="9" t="str">
        <f t="shared" si="3"/>
        <v>AlgeriaDZ021</v>
      </c>
      <c r="R119" t="e">
        <f>VLOOKUP(Tableau3[[#This Row],[coca]],Table1[ID],1,FALSE)</f>
        <v>#N/A</v>
      </c>
      <c r="S119">
        <v>7.4234289807999998</v>
      </c>
      <c r="T119">
        <v>36.374571486000001</v>
      </c>
      <c r="U119" s="9"/>
      <c r="V11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19" s="9"/>
    </row>
    <row r="120" spans="1:23">
      <c r="A120" t="s">
        <v>799</v>
      </c>
      <c r="B120" t="s">
        <v>842</v>
      </c>
      <c r="C120" t="s">
        <v>843</v>
      </c>
      <c r="D120">
        <v>3</v>
      </c>
      <c r="M120" s="10" t="s">
        <v>936</v>
      </c>
      <c r="Q120" s="9" t="str">
        <f t="shared" si="3"/>
        <v>AlgeriaDZ022</v>
      </c>
      <c r="R120" t="e">
        <f>VLOOKUP(Tableau3[[#This Row],[coca]],Table1[ID],1,FALSE)</f>
        <v>#N/A</v>
      </c>
      <c r="S120">
        <v>8.5592191257800003</v>
      </c>
      <c r="T120">
        <v>26.649925548100001</v>
      </c>
      <c r="U120" s="9"/>
      <c r="V12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20" s="9"/>
    </row>
    <row r="121" spans="1:23">
      <c r="A121" t="s">
        <v>799</v>
      </c>
      <c r="B121" t="s">
        <v>844</v>
      </c>
      <c r="C121" t="s">
        <v>845</v>
      </c>
      <c r="D121">
        <v>49</v>
      </c>
      <c r="M121" s="10" t="s">
        <v>936</v>
      </c>
      <c r="Q121" s="9" t="str">
        <f t="shared" si="3"/>
        <v>AlgeriaDZ023</v>
      </c>
      <c r="R121" t="e">
        <f>VLOOKUP(Tableau3[[#This Row],[coca]],Table1[ID],1,FALSE)</f>
        <v>#N/A</v>
      </c>
      <c r="S121">
        <v>5.9709481475999997</v>
      </c>
      <c r="T121">
        <v>36.7170152952</v>
      </c>
      <c r="U121" s="9"/>
      <c r="V12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21" s="9"/>
    </row>
    <row r="122" spans="1:23">
      <c r="A122" t="s">
        <v>799</v>
      </c>
      <c r="B122" t="s">
        <v>846</v>
      </c>
      <c r="C122" t="s">
        <v>847</v>
      </c>
      <c r="D122">
        <v>64</v>
      </c>
      <c r="E122">
        <v>0</v>
      </c>
      <c r="M122" s="10" t="s">
        <v>936</v>
      </c>
      <c r="Q122" s="9" t="str">
        <f t="shared" si="3"/>
        <v>AlgeriaDZ024</v>
      </c>
      <c r="R122" t="e">
        <f>VLOOKUP(Tableau3[[#This Row],[coca]],Table1[ID],1,FALSE)</f>
        <v>#N/A</v>
      </c>
      <c r="S122">
        <v>7.0074560897199998</v>
      </c>
      <c r="T122">
        <v>34.950069442100002</v>
      </c>
      <c r="U122" s="9"/>
      <c r="V12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22" s="9"/>
    </row>
    <row r="123" spans="1:23">
      <c r="A123" t="s">
        <v>799</v>
      </c>
      <c r="B123" t="s">
        <v>848</v>
      </c>
      <c r="C123" t="s">
        <v>849</v>
      </c>
      <c r="D123">
        <v>51</v>
      </c>
      <c r="E123">
        <v>0</v>
      </c>
      <c r="M123" s="10" t="s">
        <v>936</v>
      </c>
      <c r="Q123" s="9" t="str">
        <f t="shared" si="3"/>
        <v>AlgeriaDZ025</v>
      </c>
      <c r="R123" t="e">
        <f>VLOOKUP(Tableau3[[#This Row],[coca]],Table1[ID],1,FALSE)</f>
        <v>#N/A</v>
      </c>
      <c r="S123">
        <v>2.8117301171100002</v>
      </c>
      <c r="T123">
        <v>33.680731728200001</v>
      </c>
      <c r="U123" s="9"/>
      <c r="V12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23" s="9"/>
    </row>
    <row r="124" spans="1:23">
      <c r="A124" t="s">
        <v>799</v>
      </c>
      <c r="B124" t="s">
        <v>852</v>
      </c>
      <c r="C124" t="s">
        <v>853</v>
      </c>
      <c r="D124">
        <v>87</v>
      </c>
      <c r="E124">
        <v>0</v>
      </c>
      <c r="M124" s="10" t="s">
        <v>936</v>
      </c>
      <c r="Q124" s="9" t="str">
        <f t="shared" si="3"/>
        <v>AlgeriaDZ026</v>
      </c>
      <c r="R124" t="e">
        <f>VLOOKUP(Tableau3[[#This Row],[coca]],Table1[ID],1,FALSE)</f>
        <v>#N/A</v>
      </c>
      <c r="S124">
        <v>0.172097947704</v>
      </c>
      <c r="T124">
        <v>35.397603492800002</v>
      </c>
      <c r="U124" s="9"/>
      <c r="V12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24" s="9"/>
    </row>
    <row r="125" spans="1:23">
      <c r="A125" t="s">
        <v>799</v>
      </c>
      <c r="B125" t="s">
        <v>854</v>
      </c>
      <c r="C125" t="s">
        <v>855</v>
      </c>
      <c r="D125">
        <v>150</v>
      </c>
      <c r="E125">
        <v>0</v>
      </c>
      <c r="M125" s="10" t="s">
        <v>936</v>
      </c>
      <c r="Q125" s="9" t="str">
        <f t="shared" si="3"/>
        <v>AlgeriaDZ027</v>
      </c>
      <c r="R125" t="e">
        <f>VLOOKUP(Tableau3[[#This Row],[coca]],Table1[ID],1,FALSE)</f>
        <v>#N/A</v>
      </c>
      <c r="S125">
        <v>2.9025593012900002</v>
      </c>
      <c r="T125">
        <v>35.979451002499999</v>
      </c>
      <c r="U125" s="9"/>
      <c r="V12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25" s="9"/>
    </row>
    <row r="126" spans="1:23">
      <c r="A126" t="s">
        <v>799</v>
      </c>
      <c r="B126" t="s">
        <v>856</v>
      </c>
      <c r="C126" t="s">
        <v>857</v>
      </c>
      <c r="D126">
        <v>31</v>
      </c>
      <c r="M126" s="10" t="s">
        <v>936</v>
      </c>
      <c r="Q126" s="9" t="str">
        <f t="shared" si="3"/>
        <v>AlgeriaDZ028</v>
      </c>
      <c r="R126" t="e">
        <f>VLOOKUP(Tableau3[[#This Row],[coca]],Table1[ID],1,FALSE)</f>
        <v>#N/A</v>
      </c>
      <c r="S126">
        <v>6.1441737186200003</v>
      </c>
      <c r="T126">
        <v>36.273827545300001</v>
      </c>
      <c r="U126" s="9"/>
      <c r="V12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26" s="9"/>
    </row>
    <row r="127" spans="1:23">
      <c r="A127" t="s">
        <v>799</v>
      </c>
      <c r="B127" t="s">
        <v>858</v>
      </c>
      <c r="C127" t="s">
        <v>859</v>
      </c>
      <c r="D127">
        <v>60</v>
      </c>
      <c r="M127" s="10" t="s">
        <v>936</v>
      </c>
      <c r="Q127" s="9" t="str">
        <f t="shared" si="3"/>
        <v>AlgeriaDZ029</v>
      </c>
      <c r="R127" t="e">
        <f>VLOOKUP(Tableau3[[#This Row],[coca]],Table1[ID],1,FALSE)</f>
        <v>#N/A</v>
      </c>
      <c r="S127">
        <v>0.32217287373100001</v>
      </c>
      <c r="T127">
        <v>35.9964681254</v>
      </c>
      <c r="U127" s="9"/>
      <c r="V12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27" s="9"/>
    </row>
    <row r="128" spans="1:23">
      <c r="A128" t="s">
        <v>799</v>
      </c>
      <c r="B128" t="s">
        <v>850</v>
      </c>
      <c r="C128" t="s">
        <v>851</v>
      </c>
      <c r="D128">
        <v>54</v>
      </c>
      <c r="E128">
        <v>0</v>
      </c>
      <c r="M128" s="10" t="s">
        <v>936</v>
      </c>
      <c r="Q128" s="9" t="str">
        <f t="shared" si="3"/>
        <v>AlgeriaDZ030</v>
      </c>
      <c r="R128" t="e">
        <f>VLOOKUP(Tableau3[[#This Row],[coca]],Table1[ID],1,FALSE)</f>
        <v>#N/A</v>
      </c>
      <c r="S128">
        <v>4.3042990040899998</v>
      </c>
      <c r="T128">
        <v>35.210866390699998</v>
      </c>
      <c r="U128" s="9"/>
      <c r="V12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28" s="9"/>
    </row>
    <row r="129" spans="1:23">
      <c r="A129" t="s">
        <v>799</v>
      </c>
      <c r="B129" t="s">
        <v>860</v>
      </c>
      <c r="C129" t="s">
        <v>861</v>
      </c>
      <c r="D129">
        <v>35</v>
      </c>
      <c r="M129" s="10" t="s">
        <v>936</v>
      </c>
      <c r="Q129" s="9" t="str">
        <f t="shared" si="3"/>
        <v>AlgeriaDZ031</v>
      </c>
      <c r="R129" t="e">
        <f>VLOOKUP(Tableau3[[#This Row],[coca]],Table1[ID],1,FALSE)</f>
        <v>#N/A</v>
      </c>
      <c r="S129">
        <v>-0.77975888514799996</v>
      </c>
      <c r="T129">
        <v>33.2729958356</v>
      </c>
      <c r="U129" s="9"/>
      <c r="V12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29" s="9"/>
    </row>
    <row r="130" spans="1:23">
      <c r="A130" t="s">
        <v>799</v>
      </c>
      <c r="B130" t="s">
        <v>862</v>
      </c>
      <c r="C130" t="s">
        <v>863</v>
      </c>
      <c r="D130">
        <v>387</v>
      </c>
      <c r="E130">
        <v>14</v>
      </c>
      <c r="M130" s="10" t="s">
        <v>936</v>
      </c>
      <c r="Q130" s="9" t="str">
        <f t="shared" si="3"/>
        <v>AlgeriaDZ032</v>
      </c>
      <c r="R130" t="e">
        <f>VLOOKUP(Tableau3[[#This Row],[coca]],Table1[ID],1,FALSE)</f>
        <v>#N/A</v>
      </c>
      <c r="S130">
        <v>-0.59439690923900002</v>
      </c>
      <c r="T130">
        <v>35.636344610000002</v>
      </c>
      <c r="U130" s="9"/>
      <c r="V13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30" s="9"/>
    </row>
    <row r="131" spans="1:23">
      <c r="A131" t="s">
        <v>799</v>
      </c>
      <c r="B131" t="s">
        <v>864</v>
      </c>
      <c r="C131" t="s">
        <v>865</v>
      </c>
      <c r="D131">
        <v>143</v>
      </c>
      <c r="E131">
        <v>13</v>
      </c>
      <c r="M131" s="10" t="s">
        <v>936</v>
      </c>
      <c r="Q131" s="9" t="str">
        <f t="shared" ref="Q131:Q162" si="4">_xlfn.CONCAT(A131,C131)</f>
        <v>AlgeriaDZ033</v>
      </c>
      <c r="R131" t="e">
        <f>VLOOKUP(Tableau3[[#This Row],[coca]],Table1[ID],1,FALSE)</f>
        <v>#N/A</v>
      </c>
      <c r="S131">
        <v>6.16479785753</v>
      </c>
      <c r="T131">
        <v>31.1769006299</v>
      </c>
      <c r="U131" s="9"/>
      <c r="V13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31" s="9"/>
    </row>
    <row r="132" spans="1:23">
      <c r="A132" t="s">
        <v>799</v>
      </c>
      <c r="B132" t="s">
        <v>866</v>
      </c>
      <c r="C132" t="s">
        <v>867</v>
      </c>
      <c r="D132">
        <v>125</v>
      </c>
      <c r="M132" s="10" t="s">
        <v>936</v>
      </c>
      <c r="Q132" s="9" t="str">
        <f t="shared" si="4"/>
        <v>AlgeriaDZ034</v>
      </c>
      <c r="R132" t="e">
        <f>VLOOKUP(Tableau3[[#This Row],[coca]],Table1[ID],1,FALSE)</f>
        <v>#N/A</v>
      </c>
      <c r="S132">
        <v>7.0374991928400004</v>
      </c>
      <c r="T132">
        <v>35.825424950299997</v>
      </c>
      <c r="U132" s="9"/>
      <c r="V13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32" s="9"/>
    </row>
    <row r="133" spans="1:23">
      <c r="A133" t="s">
        <v>799</v>
      </c>
      <c r="B133" t="s">
        <v>868</v>
      </c>
      <c r="C133" t="s">
        <v>869</v>
      </c>
      <c r="D133">
        <v>37</v>
      </c>
      <c r="M133" s="10" t="s">
        <v>936</v>
      </c>
      <c r="Q133" s="9" t="str">
        <f t="shared" si="4"/>
        <v>AlgeriaDZ035</v>
      </c>
      <c r="R133" t="e">
        <f>VLOOKUP(Tableau3[[#This Row],[coca]],Table1[ID],1,FALSE)</f>
        <v>#N/A</v>
      </c>
      <c r="S133">
        <v>0.812801273755</v>
      </c>
      <c r="T133">
        <v>35.821269260000001</v>
      </c>
      <c r="U133" s="9"/>
      <c r="V13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33" s="9"/>
    </row>
    <row r="134" spans="1:23">
      <c r="A134" t="s">
        <v>799</v>
      </c>
      <c r="B134" t="s">
        <v>870</v>
      </c>
      <c r="C134" t="s">
        <v>871</v>
      </c>
      <c r="D134">
        <v>6</v>
      </c>
      <c r="M134" s="10" t="s">
        <v>936</v>
      </c>
      <c r="Q134" s="9" t="str">
        <f t="shared" si="4"/>
        <v>AlgeriaDZ036</v>
      </c>
      <c r="R134" t="e">
        <f>VLOOKUP(Tableau3[[#This Row],[coca]],Table1[ID],1,FALSE)</f>
        <v>#N/A</v>
      </c>
      <c r="S134">
        <v>0.282491912949</v>
      </c>
      <c r="T134">
        <v>34.7433824405</v>
      </c>
      <c r="U134" s="9"/>
      <c r="V13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4" s="9"/>
    </row>
    <row r="135" spans="1:23">
      <c r="A135" t="s">
        <v>799</v>
      </c>
      <c r="B135" t="s">
        <v>872</v>
      </c>
      <c r="C135" t="s">
        <v>873</v>
      </c>
      <c r="D135">
        <v>317</v>
      </c>
      <c r="E135">
        <v>20</v>
      </c>
      <c r="M135" s="10" t="s">
        <v>936</v>
      </c>
      <c r="Q135" s="9" t="str">
        <f t="shared" si="4"/>
        <v>AlgeriaDZ037</v>
      </c>
      <c r="R135" t="e">
        <f>VLOOKUP(Tableau3[[#This Row],[coca]],Table1[ID],1,FALSE)</f>
        <v>#N/A</v>
      </c>
      <c r="S135">
        <v>5.4081876469800001</v>
      </c>
      <c r="T135">
        <v>36.124033873000002</v>
      </c>
      <c r="U135" s="9"/>
      <c r="V1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35" s="9"/>
    </row>
    <row r="136" spans="1:23">
      <c r="A136" t="s">
        <v>799</v>
      </c>
      <c r="B136" t="s">
        <v>874</v>
      </c>
      <c r="C136" t="s">
        <v>875</v>
      </c>
      <c r="D136">
        <v>65</v>
      </c>
      <c r="E136">
        <v>0</v>
      </c>
      <c r="M136" s="10" t="s">
        <v>936</v>
      </c>
      <c r="Q136" s="9" t="str">
        <f t="shared" si="4"/>
        <v>AlgeriaDZ038</v>
      </c>
      <c r="R136" t="e">
        <f>VLOOKUP(Tableau3[[#This Row],[coca]],Table1[ID],1,FALSE)</f>
        <v>#N/A</v>
      </c>
      <c r="S136">
        <v>-0.52761742663900002</v>
      </c>
      <c r="T136">
        <v>34.697504356700001</v>
      </c>
      <c r="U136" s="9"/>
      <c r="V13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36" s="9"/>
    </row>
    <row r="137" spans="1:23">
      <c r="A137" t="s">
        <v>799</v>
      </c>
      <c r="B137" t="s">
        <v>876</v>
      </c>
      <c r="C137" t="s">
        <v>877</v>
      </c>
      <c r="D137">
        <v>70</v>
      </c>
      <c r="E137">
        <v>0</v>
      </c>
      <c r="M137" s="10" t="s">
        <v>936</v>
      </c>
      <c r="Q137" s="9" t="str">
        <f t="shared" si="4"/>
        <v>AlgeriaDZ039</v>
      </c>
      <c r="R137" t="e">
        <f>VLOOKUP(Tableau3[[#This Row],[coca]],Table1[ID],1,FALSE)</f>
        <v>#N/A</v>
      </c>
      <c r="S137">
        <v>6.8294631137800001</v>
      </c>
      <c r="T137">
        <v>36.770239891199999</v>
      </c>
      <c r="U137" s="9"/>
      <c r="V1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37" s="9"/>
    </row>
    <row r="138" spans="1:23">
      <c r="A138" t="s">
        <v>799</v>
      </c>
      <c r="B138" t="s">
        <v>878</v>
      </c>
      <c r="C138" t="s">
        <v>879</v>
      </c>
      <c r="D138">
        <v>33</v>
      </c>
      <c r="M138" s="10" t="s">
        <v>936</v>
      </c>
      <c r="Q138" s="9" t="str">
        <f t="shared" si="4"/>
        <v>AlgeriaDZ040</v>
      </c>
      <c r="R138" t="e">
        <f>VLOOKUP(Tableau3[[#This Row],[coca]],Table1[ID],1,FALSE)</f>
        <v>#N/A</v>
      </c>
      <c r="S138">
        <v>7.8646877096800001</v>
      </c>
      <c r="T138">
        <v>36.145318481099999</v>
      </c>
      <c r="U138" s="9"/>
      <c r="V1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38" s="9"/>
    </row>
    <row r="139" spans="1:23">
      <c r="A139" t="s">
        <v>799</v>
      </c>
      <c r="B139" t="s">
        <v>880</v>
      </c>
      <c r="C139" t="s">
        <v>881</v>
      </c>
      <c r="D139">
        <v>3</v>
      </c>
      <c r="M139" s="10" t="s">
        <v>936</v>
      </c>
      <c r="Q139" s="9" t="str">
        <f t="shared" si="4"/>
        <v>AlgeriaDZ041</v>
      </c>
      <c r="R139" t="e">
        <f>VLOOKUP(Tableau3[[#This Row],[coca]],Table1[ID],1,FALSE)</f>
        <v>#N/A</v>
      </c>
      <c r="S139">
        <v>5.1102078524100003</v>
      </c>
      <c r="T139">
        <v>24.133125660099999</v>
      </c>
      <c r="U139" s="9"/>
      <c r="V1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9" s="9"/>
    </row>
    <row r="140" spans="1:23">
      <c r="A140" t="s">
        <v>799</v>
      </c>
      <c r="B140" t="s">
        <v>882</v>
      </c>
      <c r="C140" t="s">
        <v>883</v>
      </c>
      <c r="D140">
        <v>46</v>
      </c>
      <c r="M140" s="10" t="s">
        <v>936</v>
      </c>
      <c r="Q140" s="9" t="str">
        <f t="shared" si="4"/>
        <v>AlgeriaDZ042</v>
      </c>
      <c r="R140" t="e">
        <f>VLOOKUP(Tableau3[[#This Row],[coca]],Table1[ID],1,FALSE)</f>
        <v>#N/A</v>
      </c>
      <c r="S140">
        <v>7.8517197624200001</v>
      </c>
      <c r="T140">
        <v>35.093666581699999</v>
      </c>
      <c r="U140" s="9"/>
      <c r="V1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40" s="9"/>
    </row>
    <row r="141" spans="1:23">
      <c r="A141" t="s">
        <v>799</v>
      </c>
      <c r="B141" t="s">
        <v>884</v>
      </c>
      <c r="C141" t="s">
        <v>885</v>
      </c>
      <c r="D141">
        <v>129</v>
      </c>
      <c r="E141">
        <v>0</v>
      </c>
      <c r="M141" s="10" t="s">
        <v>936</v>
      </c>
      <c r="Q141" s="9" t="str">
        <f t="shared" si="4"/>
        <v>AlgeriaDZ043</v>
      </c>
      <c r="R141" t="e">
        <f>VLOOKUP(Tableau3[[#This Row],[coca]],Table1[ID],1,FALSE)</f>
        <v>#N/A</v>
      </c>
      <c r="S141">
        <v>1.55130570361</v>
      </c>
      <c r="T141">
        <v>34.931253091400002</v>
      </c>
      <c r="U141" s="9"/>
      <c r="V14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41" s="9"/>
    </row>
    <row r="142" spans="1:23">
      <c r="A142" t="s">
        <v>799</v>
      </c>
      <c r="B142" t="s">
        <v>886</v>
      </c>
      <c r="C142" t="s">
        <v>887</v>
      </c>
      <c r="D142">
        <v>14</v>
      </c>
      <c r="M142" s="10" t="s">
        <v>936</v>
      </c>
      <c r="Q142" s="9" t="str">
        <f t="shared" si="4"/>
        <v>AlgeriaDZ044</v>
      </c>
      <c r="R142" t="e">
        <f>VLOOKUP(Tableau3[[#This Row],[coca]],Table1[ID],1,FALSE)</f>
        <v>#N/A</v>
      </c>
      <c r="S142">
        <v>-5.9544821690500003</v>
      </c>
      <c r="T142">
        <v>27.631754429400001</v>
      </c>
      <c r="U142" s="9"/>
      <c r="V14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42" s="9"/>
    </row>
    <row r="143" spans="1:23">
      <c r="A143" t="s">
        <v>799</v>
      </c>
      <c r="B143" t="s">
        <v>888</v>
      </c>
      <c r="C143" t="s">
        <v>889</v>
      </c>
      <c r="D143">
        <v>241</v>
      </c>
      <c r="E143">
        <v>28</v>
      </c>
      <c r="M143" s="10" t="s">
        <v>936</v>
      </c>
      <c r="Q143" s="9" t="str">
        <f t="shared" si="4"/>
        <v>AlgeriaDZ045</v>
      </c>
      <c r="R143" t="e">
        <f>VLOOKUP(Tableau3[[#This Row],[coca]],Table1[ID],1,FALSE)</f>
        <v>#N/A</v>
      </c>
      <c r="S143">
        <v>2.2287529457000002</v>
      </c>
      <c r="T143">
        <v>36.525664382800002</v>
      </c>
      <c r="U143" s="9"/>
      <c r="V14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43" s="9"/>
    </row>
    <row r="144" spans="1:23">
      <c r="A144" t="s">
        <v>799</v>
      </c>
      <c r="B144" t="s">
        <v>890</v>
      </c>
      <c r="C144" t="s">
        <v>891</v>
      </c>
      <c r="D144">
        <v>64</v>
      </c>
      <c r="E144">
        <v>0</v>
      </c>
      <c r="M144" s="10" t="s">
        <v>936</v>
      </c>
      <c r="Q144" s="9" t="str">
        <f t="shared" si="4"/>
        <v>AlgeriaDZ046</v>
      </c>
      <c r="R144" t="e">
        <f>VLOOKUP(Tableau3[[#This Row],[coca]],Table1[ID],1,FALSE)</f>
        <v>#N/A</v>
      </c>
      <c r="S144">
        <v>1.7971738238299999</v>
      </c>
      <c r="T144">
        <v>35.774215273899998</v>
      </c>
      <c r="U144" s="9"/>
      <c r="V14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44" s="9"/>
    </row>
    <row r="145" spans="1:23">
      <c r="A145" t="s">
        <v>799</v>
      </c>
      <c r="B145" t="s">
        <v>892</v>
      </c>
      <c r="C145" t="s">
        <v>893</v>
      </c>
      <c r="D145">
        <v>124</v>
      </c>
      <c r="E145">
        <v>16</v>
      </c>
      <c r="M145" s="10" t="s">
        <v>936</v>
      </c>
      <c r="Q145" s="9" t="str">
        <f t="shared" si="4"/>
        <v>AlgeriaDZ047</v>
      </c>
      <c r="R145" t="e">
        <f>VLOOKUP(Tableau3[[#This Row],[coca]],Table1[ID],1,FALSE)</f>
        <v>#N/A</v>
      </c>
      <c r="S145">
        <v>4.1949949495799999</v>
      </c>
      <c r="T145">
        <v>36.679534265400001</v>
      </c>
      <c r="U145" s="9"/>
      <c r="V14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45" s="9"/>
    </row>
    <row r="146" spans="1:23">
      <c r="A146" t="s">
        <v>799</v>
      </c>
      <c r="B146" t="s">
        <v>894</v>
      </c>
      <c r="C146" t="s">
        <v>895</v>
      </c>
      <c r="D146">
        <v>199</v>
      </c>
      <c r="E146">
        <v>2</v>
      </c>
      <c r="M146" s="10" t="s">
        <v>936</v>
      </c>
      <c r="Q146" s="9" t="str">
        <f t="shared" si="4"/>
        <v>AlgeriaDZ048</v>
      </c>
      <c r="R146" t="e">
        <f>VLOOKUP(Tableau3[[#This Row],[coca]],Table1[ID],1,FALSE)</f>
        <v>#N/A</v>
      </c>
      <c r="S146">
        <v>-1.4486337036100001</v>
      </c>
      <c r="T146">
        <v>34.700315319300003</v>
      </c>
      <c r="U146" s="9"/>
      <c r="V14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46" s="9"/>
    </row>
    <row r="147" spans="1:23">
      <c r="A147" t="s">
        <v>799</v>
      </c>
      <c r="B147" t="s">
        <v>810</v>
      </c>
      <c r="C147" t="s">
        <v>811</v>
      </c>
      <c r="D147">
        <v>125</v>
      </c>
      <c r="E147">
        <v>5</v>
      </c>
      <c r="M147" t="s">
        <v>937</v>
      </c>
      <c r="Q147" s="9" t="str">
        <f t="shared" si="4"/>
        <v>AlgeriaDZ006</v>
      </c>
      <c r="R147" t="e">
        <f>VLOOKUP(Tableau3[[#This Row],[coca]],Table1[ID],1,FALSE)</f>
        <v>#N/A</v>
      </c>
      <c r="S147">
        <v>5.8192458556200002</v>
      </c>
      <c r="T147">
        <v>35.380904334</v>
      </c>
      <c r="U147" s="9"/>
      <c r="V14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47" s="9"/>
    </row>
    <row r="148" spans="1:23">
      <c r="A148" t="s">
        <v>799</v>
      </c>
      <c r="B148" t="s">
        <v>824</v>
      </c>
      <c r="C148" t="s">
        <v>825</v>
      </c>
      <c r="D148">
        <v>101</v>
      </c>
      <c r="E148">
        <v>3</v>
      </c>
      <c r="M148" t="s">
        <v>937</v>
      </c>
      <c r="Q148" s="9" t="str">
        <f t="shared" si="4"/>
        <v>AlgeriaDZ013</v>
      </c>
      <c r="R148" t="e">
        <f>VLOOKUP(Tableau3[[#This Row],[coca]],Table1[ID],1,FALSE)</f>
        <v>#N/A</v>
      </c>
      <c r="S148">
        <v>3.63606595729</v>
      </c>
      <c r="T148">
        <v>36.733379041699997</v>
      </c>
      <c r="U148" s="9"/>
      <c r="V14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48" s="9"/>
    </row>
    <row r="149" spans="1:23">
      <c r="A149" t="s">
        <v>799</v>
      </c>
      <c r="B149" t="s">
        <v>812</v>
      </c>
      <c r="C149" t="s">
        <v>813</v>
      </c>
      <c r="D149">
        <v>153</v>
      </c>
      <c r="E149">
        <v>1</v>
      </c>
      <c r="M149" t="s">
        <v>937</v>
      </c>
      <c r="Q149" s="9" t="str">
        <f t="shared" si="4"/>
        <v>AlgeriaDZ007</v>
      </c>
      <c r="R149" t="e">
        <f>VLOOKUP(Tableau3[[#This Row],[coca]],Table1[ID],1,FALSE)</f>
        <v>#N/A</v>
      </c>
      <c r="S149">
        <v>-2.52367248354</v>
      </c>
      <c r="T149">
        <v>29.963055450999999</v>
      </c>
      <c r="U149" s="9"/>
      <c r="V14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49" s="9"/>
    </row>
    <row r="150" spans="1:23">
      <c r="A150" t="s">
        <v>799</v>
      </c>
      <c r="B150" t="s">
        <v>808</v>
      </c>
      <c r="C150" t="s">
        <v>809</v>
      </c>
      <c r="D150">
        <v>169</v>
      </c>
      <c r="E150">
        <v>2</v>
      </c>
      <c r="M150" t="s">
        <v>937</v>
      </c>
      <c r="Q150" s="9" t="str">
        <f t="shared" si="4"/>
        <v>AlgeriaDZ005</v>
      </c>
      <c r="R150" t="e">
        <f>VLOOKUP(Tableau3[[#This Row],[coca]],Table1[ID],1,FALSE)</f>
        <v>#N/A</v>
      </c>
      <c r="S150">
        <v>7.5514183938699997</v>
      </c>
      <c r="T150">
        <v>36.841511744599998</v>
      </c>
      <c r="U150" s="9"/>
      <c r="V15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0" s="9"/>
    </row>
    <row r="151" spans="1:23">
      <c r="A151" t="s">
        <v>799</v>
      </c>
      <c r="B151" t="s">
        <v>806</v>
      </c>
      <c r="C151" t="s">
        <v>807</v>
      </c>
      <c r="D151">
        <v>905</v>
      </c>
      <c r="E151">
        <v>84</v>
      </c>
      <c r="M151" t="s">
        <v>937</v>
      </c>
      <c r="Q151" s="9" t="str">
        <f t="shared" si="4"/>
        <v>AlgeriaDZ004</v>
      </c>
      <c r="R151" t="e">
        <f>VLOOKUP(Tableau3[[#This Row],[coca]],Table1[ID],1,FALSE)</f>
        <v>#N/A</v>
      </c>
      <c r="S151">
        <v>3.0751234641399998</v>
      </c>
      <c r="T151">
        <v>36.704394634899998</v>
      </c>
      <c r="U151" s="9"/>
      <c r="V15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1" s="9"/>
    </row>
    <row r="152" spans="1:23">
      <c r="A152" t="s">
        <v>799</v>
      </c>
      <c r="B152" t="s">
        <v>820</v>
      </c>
      <c r="C152" t="s">
        <v>821</v>
      </c>
      <c r="D152">
        <v>190</v>
      </c>
      <c r="E152">
        <v>21</v>
      </c>
      <c r="M152" t="s">
        <v>937</v>
      </c>
      <c r="Q152" s="9" t="str">
        <f t="shared" si="4"/>
        <v>AlgeriaDZ011</v>
      </c>
      <c r="R152" t="e">
        <f>VLOOKUP(Tableau3[[#This Row],[coca]],Table1[ID],1,FALSE)</f>
        <v>#N/A</v>
      </c>
      <c r="S152">
        <v>4.67330084555</v>
      </c>
      <c r="T152">
        <v>36.090753926300003</v>
      </c>
      <c r="U152" s="9"/>
      <c r="V15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2" s="9"/>
    </row>
    <row r="153" spans="1:23">
      <c r="A153" t="s">
        <v>799</v>
      </c>
      <c r="B153" t="s">
        <v>814</v>
      </c>
      <c r="C153" t="s">
        <v>815</v>
      </c>
      <c r="D153">
        <v>197</v>
      </c>
      <c r="E153">
        <v>11</v>
      </c>
      <c r="M153" t="s">
        <v>937</v>
      </c>
      <c r="Q153" s="9" t="str">
        <f t="shared" si="4"/>
        <v>AlgeriaDZ008</v>
      </c>
      <c r="R153" t="e">
        <f>VLOOKUP(Tableau3[[#This Row],[coca]],Table1[ID],1,FALSE)</f>
        <v>#N/A</v>
      </c>
      <c r="S153">
        <v>4.8763268272099998</v>
      </c>
      <c r="T153">
        <v>36.567662629300003</v>
      </c>
      <c r="U153" s="9"/>
      <c r="V15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3" s="9"/>
    </row>
    <row r="154" spans="1:23">
      <c r="A154" t="s">
        <v>799</v>
      </c>
      <c r="B154" t="s">
        <v>822</v>
      </c>
      <c r="C154" t="s">
        <v>823</v>
      </c>
      <c r="D154">
        <v>77</v>
      </c>
      <c r="E154">
        <v>6</v>
      </c>
      <c r="M154" t="s">
        <v>937</v>
      </c>
      <c r="Q154" s="9" t="str">
        <f t="shared" si="4"/>
        <v>AlgeriaDZ012</v>
      </c>
      <c r="R154" t="e">
        <f>VLOOKUP(Tableau3[[#This Row],[coca]],Table1[ID],1,FALSE)</f>
        <v>#N/A</v>
      </c>
      <c r="S154">
        <v>3.8440659939400001</v>
      </c>
      <c r="T154">
        <v>36.244556226900002</v>
      </c>
      <c r="U154" s="9"/>
      <c r="V15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4" s="9"/>
    </row>
    <row r="155" spans="1:23">
      <c r="A155" t="s">
        <v>799</v>
      </c>
      <c r="B155" t="s">
        <v>818</v>
      </c>
      <c r="C155" t="s">
        <v>819</v>
      </c>
      <c r="D155">
        <v>770</v>
      </c>
      <c r="E155">
        <v>44</v>
      </c>
      <c r="F155">
        <v>176</v>
      </c>
      <c r="M155" t="s">
        <v>937</v>
      </c>
      <c r="Q155" s="9" t="str">
        <f t="shared" si="4"/>
        <v>AlgeriaDZ010</v>
      </c>
      <c r="R155" t="e">
        <f>VLOOKUP(Tableau3[[#This Row],[coca]],Table1[ID],1,FALSE)</f>
        <v>#N/A</v>
      </c>
      <c r="S155">
        <v>2.9069791718700002</v>
      </c>
      <c r="T155">
        <v>36.4995988075</v>
      </c>
      <c r="U155" s="9"/>
      <c r="V15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5" s="9"/>
    </row>
    <row r="156" spans="1:23">
      <c r="A156" t="s">
        <v>799</v>
      </c>
      <c r="B156" t="s">
        <v>499</v>
      </c>
      <c r="C156" t="s">
        <v>801</v>
      </c>
      <c r="D156">
        <v>116</v>
      </c>
      <c r="E156">
        <v>3</v>
      </c>
      <c r="M156" s="10" t="s">
        <v>937</v>
      </c>
      <c r="Q156" s="9" t="str">
        <f t="shared" si="4"/>
        <v>AlgeriaDZ001</v>
      </c>
      <c r="R156" t="e">
        <f>VLOOKUP(Tableau3[[#This Row],[coca]],Table1[ID],1,FALSE)</f>
        <v>#N/A</v>
      </c>
      <c r="S156">
        <v>-1.1294067909200001</v>
      </c>
      <c r="T156">
        <v>25.946045582299998</v>
      </c>
      <c r="U156" s="9"/>
      <c r="V15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6" s="9"/>
    </row>
    <row r="157" spans="1:23">
      <c r="A157" t="s">
        <v>799</v>
      </c>
      <c r="B157" t="s">
        <v>844</v>
      </c>
      <c r="C157" t="s">
        <v>845</v>
      </c>
      <c r="D157">
        <v>29</v>
      </c>
      <c r="E157">
        <v>2</v>
      </c>
      <c r="M157" t="s">
        <v>937</v>
      </c>
      <c r="Q157" s="9" t="str">
        <f t="shared" si="4"/>
        <v>AlgeriaDZ023</v>
      </c>
      <c r="R157" t="e">
        <f>VLOOKUP(Tableau3[[#This Row],[coca]],Table1[ID],1,FALSE)</f>
        <v>#N/A</v>
      </c>
      <c r="S157">
        <v>5.9709481475999997</v>
      </c>
      <c r="T157">
        <v>36.7170152952</v>
      </c>
      <c r="U157" s="9"/>
      <c r="V15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7" s="9"/>
    </row>
    <row r="158" spans="1:23">
      <c r="A158" t="s">
        <v>799</v>
      </c>
      <c r="B158" t="s">
        <v>846</v>
      </c>
      <c r="C158" t="s">
        <v>847</v>
      </c>
      <c r="D158">
        <v>124</v>
      </c>
      <c r="E158">
        <v>2</v>
      </c>
      <c r="M158" t="s">
        <v>937</v>
      </c>
      <c r="Q158" s="9" t="str">
        <f t="shared" si="4"/>
        <v>AlgeriaDZ024</v>
      </c>
      <c r="R158" t="e">
        <f>VLOOKUP(Tableau3[[#This Row],[coca]],Table1[ID],1,FALSE)</f>
        <v>#N/A</v>
      </c>
      <c r="S158">
        <v>7.0074560897199998</v>
      </c>
      <c r="T158">
        <v>34.950069442100002</v>
      </c>
      <c r="U158" s="9"/>
      <c r="V15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8" s="9"/>
    </row>
    <row r="159" spans="1:23">
      <c r="A159" t="s">
        <v>799</v>
      </c>
      <c r="B159" t="s">
        <v>848</v>
      </c>
      <c r="C159" t="s">
        <v>849</v>
      </c>
      <c r="D159">
        <v>81</v>
      </c>
      <c r="E159">
        <v>2</v>
      </c>
      <c r="M159" t="s">
        <v>937</v>
      </c>
      <c r="Q159" s="9" t="str">
        <f t="shared" si="4"/>
        <v>AlgeriaDZ025</v>
      </c>
      <c r="R159" t="e">
        <f>VLOOKUP(Tableau3[[#This Row],[coca]],Table1[ID],1,FALSE)</f>
        <v>#N/A</v>
      </c>
      <c r="S159">
        <v>2.8117301171100002</v>
      </c>
      <c r="T159">
        <v>33.680731728200001</v>
      </c>
      <c r="U159" s="9"/>
      <c r="V15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W159" s="9"/>
    </row>
    <row r="160" spans="1:23">
      <c r="A160" t="s">
        <v>799</v>
      </c>
      <c r="B160" t="s">
        <v>852</v>
      </c>
      <c r="C160" t="s">
        <v>853</v>
      </c>
      <c r="D160">
        <v>138</v>
      </c>
      <c r="E160">
        <v>4</v>
      </c>
      <c r="M160" t="s">
        <v>937</v>
      </c>
      <c r="Q160" s="9" t="str">
        <f t="shared" si="4"/>
        <v>AlgeriaDZ026</v>
      </c>
      <c r="R160" t="e">
        <f>VLOOKUP(Tableau3[[#This Row],[coca]],Table1[ID],1,FALSE)</f>
        <v>#N/A</v>
      </c>
      <c r="S160">
        <v>0.172097947704</v>
      </c>
      <c r="T160">
        <v>35.397603492800002</v>
      </c>
      <c r="U160" s="9"/>
      <c r="V16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0" s="9"/>
    </row>
    <row r="161" spans="1:23">
      <c r="A161" t="s">
        <v>799</v>
      </c>
      <c r="B161" t="s">
        <v>854</v>
      </c>
      <c r="C161" t="s">
        <v>855</v>
      </c>
      <c r="D161">
        <v>116</v>
      </c>
      <c r="E161">
        <v>6</v>
      </c>
      <c r="M161" t="s">
        <v>937</v>
      </c>
      <c r="Q161" s="9" t="str">
        <f t="shared" si="4"/>
        <v>AlgeriaDZ027</v>
      </c>
      <c r="R161" t="e">
        <f>VLOOKUP(Tableau3[[#This Row],[coca]],Table1[ID],1,FALSE)</f>
        <v>#N/A</v>
      </c>
      <c r="S161">
        <v>2.9025593012900002</v>
      </c>
      <c r="T161">
        <v>35.979451002499999</v>
      </c>
      <c r="U161" s="9"/>
      <c r="V16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W161" s="9"/>
    </row>
    <row r="162" spans="1:23">
      <c r="A162" t="s">
        <v>799</v>
      </c>
      <c r="B162" t="s">
        <v>856</v>
      </c>
      <c r="C162" t="s">
        <v>857</v>
      </c>
      <c r="D162">
        <v>170</v>
      </c>
      <c r="E162">
        <v>6</v>
      </c>
      <c r="M162" t="s">
        <v>937</v>
      </c>
      <c r="Q162" s="9" t="str">
        <f t="shared" si="4"/>
        <v>AlgeriaDZ028</v>
      </c>
      <c r="R162" t="e">
        <f>VLOOKUP(Tableau3[[#This Row],[coca]],Table1[ID],1,FALSE)</f>
        <v>#N/A</v>
      </c>
      <c r="S162">
        <v>6.1441737186200003</v>
      </c>
      <c r="T162">
        <v>36.273827545300001</v>
      </c>
      <c r="U162" s="9"/>
      <c r="V16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2" s="9"/>
    </row>
    <row r="163" spans="1:23">
      <c r="A163" t="s">
        <v>799</v>
      </c>
      <c r="B163" t="s">
        <v>858</v>
      </c>
      <c r="C163" t="s">
        <v>859</v>
      </c>
      <c r="D163">
        <v>49</v>
      </c>
      <c r="E163">
        <v>4</v>
      </c>
      <c r="M163" t="s">
        <v>937</v>
      </c>
      <c r="Q163" s="9" t="str">
        <f t="shared" ref="Q163:Q194" si="5">_xlfn.CONCAT(A163,C163)</f>
        <v>AlgeriaDZ029</v>
      </c>
      <c r="R163" t="e">
        <f>VLOOKUP(Tableau3[[#This Row],[coca]],Table1[ID],1,FALSE)</f>
        <v>#N/A</v>
      </c>
      <c r="S163">
        <v>0.32217287373100001</v>
      </c>
      <c r="T163">
        <v>35.9964681254</v>
      </c>
      <c r="U163" s="9"/>
      <c r="V16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3" s="9"/>
    </row>
    <row r="164" spans="1:23">
      <c r="A164" t="s">
        <v>799</v>
      </c>
      <c r="B164" t="s">
        <v>842</v>
      </c>
      <c r="C164" t="s">
        <v>843</v>
      </c>
      <c r="D164">
        <v>5</v>
      </c>
      <c r="E164">
        <v>0</v>
      </c>
      <c r="M164" t="s">
        <v>937</v>
      </c>
      <c r="Q164" s="9" t="str">
        <f t="shared" si="5"/>
        <v>AlgeriaDZ022</v>
      </c>
      <c r="R164" t="e">
        <f>VLOOKUP(Tableau3[[#This Row],[coca]],Table1[ID],1,FALSE)</f>
        <v>#N/A</v>
      </c>
      <c r="S164">
        <v>8.5592191257800003</v>
      </c>
      <c r="T164">
        <v>26.649925548100001</v>
      </c>
      <c r="U164" s="9"/>
      <c r="V16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4" s="9"/>
    </row>
    <row r="165" spans="1:23">
      <c r="A165" t="s">
        <v>799</v>
      </c>
      <c r="B165" t="s">
        <v>850</v>
      </c>
      <c r="C165" t="s">
        <v>851</v>
      </c>
      <c r="D165">
        <v>39</v>
      </c>
      <c r="E165">
        <v>2</v>
      </c>
      <c r="M165" t="s">
        <v>937</v>
      </c>
      <c r="Q165" s="9" t="str">
        <f t="shared" si="5"/>
        <v>AlgeriaDZ030</v>
      </c>
      <c r="R165" t="e">
        <f>VLOOKUP(Tableau3[[#This Row],[coca]],Table1[ID],1,FALSE)</f>
        <v>#N/A</v>
      </c>
      <c r="S165">
        <v>4.3042990040899998</v>
      </c>
      <c r="T165">
        <v>35.210866390699998</v>
      </c>
      <c r="U165" s="9"/>
      <c r="V16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5" s="9"/>
    </row>
    <row r="166" spans="1:23">
      <c r="A166" t="s">
        <v>799</v>
      </c>
      <c r="B166" t="s">
        <v>828</v>
      </c>
      <c r="C166" t="s">
        <v>829</v>
      </c>
      <c r="D166">
        <v>383</v>
      </c>
      <c r="E166">
        <v>15</v>
      </c>
      <c r="M166" t="s">
        <v>937</v>
      </c>
      <c r="Q166" s="9" t="str">
        <f t="shared" si="5"/>
        <v>AlgeriaDZ015</v>
      </c>
      <c r="R166" t="e">
        <f>VLOOKUP(Tableau3[[#This Row],[coca]],Table1[ID],1,FALSE)</f>
        <v>#N/A</v>
      </c>
      <c r="S166">
        <v>6.6842465795499999</v>
      </c>
      <c r="T166">
        <v>36.355357283899998</v>
      </c>
      <c r="U166" s="9"/>
      <c r="V16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6" s="9"/>
    </row>
    <row r="167" spans="1:23">
      <c r="A167" t="s">
        <v>799</v>
      </c>
      <c r="B167" t="s">
        <v>826</v>
      </c>
      <c r="C167" t="s">
        <v>827</v>
      </c>
      <c r="D167">
        <v>42</v>
      </c>
      <c r="E167">
        <v>0</v>
      </c>
      <c r="M167" t="s">
        <v>937</v>
      </c>
      <c r="Q167" s="9" t="str">
        <f t="shared" si="5"/>
        <v>AlgeriaDZ014</v>
      </c>
      <c r="R167" t="e">
        <f>VLOOKUP(Tableau3[[#This Row],[coca]],Table1[ID],1,FALSE)</f>
        <v>#N/A</v>
      </c>
      <c r="S167">
        <v>1.23053769842</v>
      </c>
      <c r="T167">
        <v>36.221936481900002</v>
      </c>
      <c r="U167" s="9"/>
      <c r="V16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7" s="9"/>
    </row>
    <row r="168" spans="1:23">
      <c r="A168" t="s">
        <v>799</v>
      </c>
      <c r="B168" t="s">
        <v>830</v>
      </c>
      <c r="C168" t="s">
        <v>831</v>
      </c>
      <c r="D168">
        <v>129</v>
      </c>
      <c r="E168">
        <v>5</v>
      </c>
      <c r="M168" t="s">
        <v>937</v>
      </c>
      <c r="Q168" s="9" t="str">
        <f t="shared" si="5"/>
        <v>AlgeriaDZ016</v>
      </c>
      <c r="R168" t="e">
        <f>VLOOKUP(Tableau3[[#This Row],[coca]],Table1[ID],1,FALSE)</f>
        <v>#N/A</v>
      </c>
      <c r="S168">
        <v>3.5353215787800001</v>
      </c>
      <c r="T168">
        <v>34.3669039579</v>
      </c>
      <c r="U168" s="9"/>
      <c r="V16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8" s="9"/>
    </row>
    <row r="169" spans="1:23">
      <c r="A169" t="s">
        <v>799</v>
      </c>
      <c r="B169" t="s">
        <v>834</v>
      </c>
      <c r="C169" t="s">
        <v>835</v>
      </c>
      <c r="D169">
        <v>25</v>
      </c>
      <c r="E169">
        <v>0</v>
      </c>
      <c r="M169" t="s">
        <v>937</v>
      </c>
      <c r="Q169" s="9" t="str">
        <f t="shared" si="5"/>
        <v>AlgeriaDZ017</v>
      </c>
      <c r="R169" t="e">
        <f>VLOOKUP(Tableau3[[#This Row],[coca]],Table1[ID],1,FALSE)</f>
        <v>#N/A</v>
      </c>
      <c r="S169">
        <v>0.93161580725100002</v>
      </c>
      <c r="T169">
        <v>32.5725372709</v>
      </c>
      <c r="U169" s="9"/>
      <c r="V16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69" s="9"/>
    </row>
    <row r="170" spans="1:23">
      <c r="A170" t="s">
        <v>799</v>
      </c>
      <c r="B170" t="s">
        <v>836</v>
      </c>
      <c r="C170" t="s">
        <v>837</v>
      </c>
      <c r="D170">
        <v>41</v>
      </c>
      <c r="E170">
        <v>3</v>
      </c>
      <c r="M170" t="s">
        <v>937</v>
      </c>
      <c r="Q170" s="9" t="str">
        <f t="shared" si="5"/>
        <v>AlgeriaDZ018</v>
      </c>
      <c r="R170" t="e">
        <f>VLOOKUP(Tableau3[[#This Row],[coca]],Table1[ID],1,FALSE)</f>
        <v>#N/A</v>
      </c>
      <c r="S170">
        <v>7.0601903401400001</v>
      </c>
      <c r="T170">
        <v>33.268876881799997</v>
      </c>
      <c r="U170" s="9"/>
      <c r="V17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0" s="9"/>
    </row>
    <row r="171" spans="1:23">
      <c r="A171" t="s">
        <v>799</v>
      </c>
      <c r="B171" t="s">
        <v>832</v>
      </c>
      <c r="C171" t="s">
        <v>833</v>
      </c>
      <c r="D171">
        <v>68</v>
      </c>
      <c r="E171">
        <v>6</v>
      </c>
      <c r="M171" t="s">
        <v>937</v>
      </c>
      <c r="Q171" s="9" t="str">
        <f t="shared" si="5"/>
        <v>AlgeriaDZ019</v>
      </c>
      <c r="R171" t="e">
        <f>VLOOKUP(Tableau3[[#This Row],[coca]],Table1[ID],1,FALSE)</f>
        <v>#N/A</v>
      </c>
      <c r="S171">
        <v>8.1604356829900002</v>
      </c>
      <c r="T171">
        <v>36.6930839073</v>
      </c>
      <c r="U171" s="9"/>
      <c r="V17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1" s="9"/>
    </row>
    <row r="172" spans="1:23">
      <c r="A172" t="s">
        <v>799</v>
      </c>
      <c r="B172" t="s">
        <v>838</v>
      </c>
      <c r="C172" t="s">
        <v>839</v>
      </c>
      <c r="D172">
        <v>96</v>
      </c>
      <c r="E172">
        <v>4</v>
      </c>
      <c r="M172" t="s">
        <v>937</v>
      </c>
      <c r="Q172" s="9" t="str">
        <f t="shared" si="5"/>
        <v>AlgeriaDZ020</v>
      </c>
      <c r="R172" t="e">
        <f>VLOOKUP(Tableau3[[#This Row],[coca]],Table1[ID],1,FALSE)</f>
        <v>#N/A</v>
      </c>
      <c r="S172">
        <v>3.30842433788</v>
      </c>
      <c r="T172">
        <v>31.0840947224</v>
      </c>
      <c r="U172" s="9"/>
      <c r="V17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2" s="9"/>
    </row>
    <row r="173" spans="1:23">
      <c r="A173" t="s">
        <v>799</v>
      </c>
      <c r="B173" t="s">
        <v>840</v>
      </c>
      <c r="C173" t="s">
        <v>841</v>
      </c>
      <c r="D173">
        <v>51</v>
      </c>
      <c r="E173">
        <v>1</v>
      </c>
      <c r="M173" t="s">
        <v>937</v>
      </c>
      <c r="Q173" s="9" t="str">
        <f t="shared" si="5"/>
        <v>AlgeriaDZ021</v>
      </c>
      <c r="R173" t="e">
        <f>VLOOKUP(Tableau3[[#This Row],[coca]],Table1[ID],1,FALSE)</f>
        <v>#N/A</v>
      </c>
      <c r="S173">
        <v>7.4234289807999998</v>
      </c>
      <c r="T173">
        <v>36.374571486000001</v>
      </c>
      <c r="U173" s="9"/>
      <c r="V17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3" s="9"/>
    </row>
    <row r="174" spans="1:23">
      <c r="A174" t="s">
        <v>799</v>
      </c>
      <c r="B174" t="s">
        <v>862</v>
      </c>
      <c r="C174" t="s">
        <v>863</v>
      </c>
      <c r="D174">
        <v>485</v>
      </c>
      <c r="E174">
        <v>10</v>
      </c>
      <c r="M174" t="s">
        <v>937</v>
      </c>
      <c r="Q174" s="9" t="str">
        <f t="shared" si="5"/>
        <v>AlgeriaDZ032</v>
      </c>
      <c r="R174" t="e">
        <f>VLOOKUP(Tableau3[[#This Row],[coca]],Table1[ID],1,FALSE)</f>
        <v>#N/A</v>
      </c>
      <c r="S174">
        <v>-0.59439690923900002</v>
      </c>
      <c r="T174">
        <v>35.636344610000002</v>
      </c>
      <c r="U174" s="9"/>
      <c r="V17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4" s="9"/>
    </row>
    <row r="175" spans="1:23">
      <c r="A175" t="s">
        <v>799</v>
      </c>
      <c r="B175" t="s">
        <v>864</v>
      </c>
      <c r="C175" t="s">
        <v>865</v>
      </c>
      <c r="D175">
        <v>296</v>
      </c>
      <c r="E175">
        <v>17</v>
      </c>
      <c r="M175" t="s">
        <v>937</v>
      </c>
      <c r="Q175" s="9" t="str">
        <f t="shared" si="5"/>
        <v>AlgeriaDZ033</v>
      </c>
      <c r="R175" t="e">
        <f>VLOOKUP(Tableau3[[#This Row],[coca]],Table1[ID],1,FALSE)</f>
        <v>#N/A</v>
      </c>
      <c r="S175">
        <v>6.16479785753</v>
      </c>
      <c r="T175">
        <v>31.1769006299</v>
      </c>
      <c r="U175" s="9"/>
      <c r="V17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5" s="9"/>
    </row>
    <row r="176" spans="1:23">
      <c r="A176" t="s">
        <v>799</v>
      </c>
      <c r="B176" t="s">
        <v>866</v>
      </c>
      <c r="C176" t="s">
        <v>867</v>
      </c>
      <c r="D176">
        <v>132</v>
      </c>
      <c r="E176">
        <v>4</v>
      </c>
      <c r="M176" t="s">
        <v>937</v>
      </c>
      <c r="Q176" s="9" t="str">
        <f t="shared" si="5"/>
        <v>AlgeriaDZ034</v>
      </c>
      <c r="R176" t="e">
        <f>VLOOKUP(Tableau3[[#This Row],[coca]],Table1[ID],1,FALSE)</f>
        <v>#N/A</v>
      </c>
      <c r="S176">
        <v>7.0374991928400004</v>
      </c>
      <c r="T176">
        <v>35.825424950299997</v>
      </c>
      <c r="U176" s="9"/>
      <c r="V17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6" s="9"/>
    </row>
    <row r="177" spans="1:23">
      <c r="A177" t="s">
        <v>799</v>
      </c>
      <c r="B177" t="s">
        <v>868</v>
      </c>
      <c r="C177" t="s">
        <v>869</v>
      </c>
      <c r="D177">
        <v>37</v>
      </c>
      <c r="E177">
        <v>1</v>
      </c>
      <c r="M177" t="s">
        <v>937</v>
      </c>
      <c r="Q177" s="9" t="str">
        <f t="shared" si="5"/>
        <v>AlgeriaDZ035</v>
      </c>
      <c r="R177" t="e">
        <f>VLOOKUP(Tableau3[[#This Row],[coca]],Table1[ID],1,FALSE)</f>
        <v>#N/A</v>
      </c>
      <c r="S177">
        <v>0.812801273755</v>
      </c>
      <c r="T177">
        <v>35.821269260000001</v>
      </c>
      <c r="U177" s="9"/>
      <c r="V17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7" s="9"/>
    </row>
    <row r="178" spans="1:23">
      <c r="A178" t="s">
        <v>799</v>
      </c>
      <c r="B178" t="s">
        <v>860</v>
      </c>
      <c r="C178" t="s">
        <v>861</v>
      </c>
      <c r="D178">
        <v>54</v>
      </c>
      <c r="E178">
        <v>1</v>
      </c>
      <c r="M178" t="s">
        <v>937</v>
      </c>
      <c r="Q178" s="9" t="str">
        <f t="shared" si="5"/>
        <v>AlgeriaDZ031</v>
      </c>
      <c r="R178" t="e">
        <f>VLOOKUP(Tableau3[[#This Row],[coca]],Table1[ID],1,FALSE)</f>
        <v>#N/A</v>
      </c>
      <c r="S178">
        <v>-0.77975888514799996</v>
      </c>
      <c r="T178">
        <v>33.2729958356</v>
      </c>
      <c r="U178" s="9"/>
      <c r="V17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8" s="9"/>
    </row>
    <row r="179" spans="1:23">
      <c r="A179" t="s">
        <v>799</v>
      </c>
      <c r="B179" t="s">
        <v>870</v>
      </c>
      <c r="C179" t="s">
        <v>871</v>
      </c>
      <c r="D179">
        <v>7</v>
      </c>
      <c r="E179">
        <v>0</v>
      </c>
      <c r="M179" t="s">
        <v>937</v>
      </c>
      <c r="Q179" s="9" t="str">
        <f t="shared" si="5"/>
        <v>AlgeriaDZ036</v>
      </c>
      <c r="R179" t="e">
        <f>VLOOKUP(Tableau3[[#This Row],[coca]],Table1[ID],1,FALSE)</f>
        <v>#N/A</v>
      </c>
      <c r="S179">
        <v>0.282491912949</v>
      </c>
      <c r="T179">
        <v>34.7433824405</v>
      </c>
      <c r="U179" s="9"/>
      <c r="V17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79" s="9"/>
    </row>
    <row r="180" spans="1:23">
      <c r="A180" t="s">
        <v>799</v>
      </c>
      <c r="B180" t="s">
        <v>872</v>
      </c>
      <c r="C180" t="s">
        <v>873</v>
      </c>
      <c r="D180">
        <v>455</v>
      </c>
      <c r="E180">
        <v>25</v>
      </c>
      <c r="M180" t="s">
        <v>937</v>
      </c>
      <c r="Q180" s="9" t="str">
        <f t="shared" si="5"/>
        <v>AlgeriaDZ037</v>
      </c>
      <c r="R180" t="e">
        <f>VLOOKUP(Tableau3[[#This Row],[coca]],Table1[ID],1,FALSE)</f>
        <v>#N/A</v>
      </c>
      <c r="S180">
        <v>5.4081876469800001</v>
      </c>
      <c r="T180">
        <v>36.124033873000002</v>
      </c>
      <c r="U180" s="9"/>
      <c r="V18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0" s="9"/>
    </row>
    <row r="181" spans="1:23">
      <c r="A181" t="s">
        <v>799</v>
      </c>
      <c r="B181" t="s">
        <v>874</v>
      </c>
      <c r="C181" t="s">
        <v>875</v>
      </c>
      <c r="D181">
        <v>114</v>
      </c>
      <c r="E181">
        <v>7</v>
      </c>
      <c r="F181">
        <v>5</v>
      </c>
      <c r="M181" t="s">
        <v>937</v>
      </c>
      <c r="Q181" s="9" t="str">
        <f t="shared" si="5"/>
        <v>AlgeriaDZ038</v>
      </c>
      <c r="R181" t="e">
        <f>VLOOKUP(Tableau3[[#This Row],[coca]],Table1[ID],1,FALSE)</f>
        <v>#N/A</v>
      </c>
      <c r="S181">
        <v>-0.52761742663900002</v>
      </c>
      <c r="T181">
        <v>34.697504356700001</v>
      </c>
      <c r="U181" s="9"/>
      <c r="V18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1" s="9"/>
    </row>
    <row r="182" spans="1:23">
      <c r="A182" t="s">
        <v>799</v>
      </c>
      <c r="B182" t="s">
        <v>876</v>
      </c>
      <c r="C182" t="s">
        <v>877</v>
      </c>
      <c r="D182">
        <v>114</v>
      </c>
      <c r="E182">
        <v>7</v>
      </c>
      <c r="M182" t="s">
        <v>937</v>
      </c>
      <c r="Q182" s="9" t="str">
        <f t="shared" si="5"/>
        <v>AlgeriaDZ039</v>
      </c>
      <c r="R182" t="e">
        <f>VLOOKUP(Tableau3[[#This Row],[coca]],Table1[ID],1,FALSE)</f>
        <v>#N/A</v>
      </c>
      <c r="S182">
        <v>6.8294631137800001</v>
      </c>
      <c r="T182">
        <v>36.770239891199999</v>
      </c>
      <c r="U182" s="9"/>
      <c r="V18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2" s="9"/>
    </row>
    <row r="183" spans="1:23">
      <c r="A183" t="s">
        <v>799</v>
      </c>
      <c r="B183" t="s">
        <v>878</v>
      </c>
      <c r="C183" t="s">
        <v>879</v>
      </c>
      <c r="D183">
        <v>54</v>
      </c>
      <c r="E183">
        <v>0</v>
      </c>
      <c r="M183" t="s">
        <v>937</v>
      </c>
      <c r="Q183" s="9" t="str">
        <f t="shared" si="5"/>
        <v>AlgeriaDZ040</v>
      </c>
      <c r="R183" t="e">
        <f>VLOOKUP(Tableau3[[#This Row],[coca]],Table1[ID],1,FALSE)</f>
        <v>#N/A</v>
      </c>
      <c r="S183">
        <v>7.8646877096800001</v>
      </c>
      <c r="T183">
        <v>36.145318481099999</v>
      </c>
      <c r="U183" s="9"/>
      <c r="V18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3" s="9"/>
    </row>
    <row r="184" spans="1:23">
      <c r="A184" t="s">
        <v>799</v>
      </c>
      <c r="B184" t="s">
        <v>880</v>
      </c>
      <c r="C184" t="s">
        <v>881</v>
      </c>
      <c r="D184">
        <v>2</v>
      </c>
      <c r="E184">
        <v>0</v>
      </c>
      <c r="M184" t="s">
        <v>937</v>
      </c>
      <c r="Q184" s="9" t="str">
        <f t="shared" si="5"/>
        <v>AlgeriaDZ041</v>
      </c>
      <c r="R184" t="e">
        <f>VLOOKUP(Tableau3[[#This Row],[coca]],Table1[ID],1,FALSE)</f>
        <v>#N/A</v>
      </c>
      <c r="S184">
        <v>5.1102078524100003</v>
      </c>
      <c r="T184">
        <v>24.133125660099999</v>
      </c>
      <c r="U184" s="9"/>
      <c r="V18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4" s="9"/>
    </row>
    <row r="185" spans="1:23">
      <c r="A185" t="s">
        <v>799</v>
      </c>
      <c r="B185" t="s">
        <v>882</v>
      </c>
      <c r="C185" t="s">
        <v>883</v>
      </c>
      <c r="D185">
        <v>61</v>
      </c>
      <c r="E185">
        <v>2</v>
      </c>
      <c r="M185" t="s">
        <v>937</v>
      </c>
      <c r="Q185" s="9" t="str">
        <f t="shared" si="5"/>
        <v>AlgeriaDZ042</v>
      </c>
      <c r="R185" t="e">
        <f>VLOOKUP(Tableau3[[#This Row],[coca]],Table1[ID],1,FALSE)</f>
        <v>#N/A</v>
      </c>
      <c r="S185">
        <v>7.8517197624200001</v>
      </c>
      <c r="T185">
        <v>35.093666581699999</v>
      </c>
      <c r="U185" s="9"/>
      <c r="V18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5" s="9"/>
    </row>
    <row r="186" spans="1:23">
      <c r="A186" t="s">
        <v>799</v>
      </c>
      <c r="B186" t="s">
        <v>884</v>
      </c>
      <c r="C186" t="s">
        <v>885</v>
      </c>
      <c r="D186">
        <v>167</v>
      </c>
      <c r="E186">
        <v>13</v>
      </c>
      <c r="M186" t="s">
        <v>937</v>
      </c>
      <c r="Q186" s="9" t="str">
        <f t="shared" si="5"/>
        <v>AlgeriaDZ043</v>
      </c>
      <c r="R186" t="e">
        <f>VLOOKUP(Tableau3[[#This Row],[coca]],Table1[ID],1,FALSE)</f>
        <v>#N/A</v>
      </c>
      <c r="S186">
        <v>1.55130570361</v>
      </c>
      <c r="T186">
        <v>34.931253091400002</v>
      </c>
      <c r="U186" s="9"/>
      <c r="V18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6" s="9"/>
    </row>
    <row r="187" spans="1:23">
      <c r="A187" t="s">
        <v>799</v>
      </c>
      <c r="B187" t="s">
        <v>886</v>
      </c>
      <c r="C187" t="s">
        <v>887</v>
      </c>
      <c r="D187">
        <v>14</v>
      </c>
      <c r="E187">
        <v>0</v>
      </c>
      <c r="M187" t="s">
        <v>937</v>
      </c>
      <c r="Q187" s="9" t="str">
        <f t="shared" si="5"/>
        <v>AlgeriaDZ044</v>
      </c>
      <c r="R187" t="e">
        <f>VLOOKUP(Tableau3[[#This Row],[coca]],Table1[ID],1,FALSE)</f>
        <v>#N/A</v>
      </c>
      <c r="S187">
        <v>-5.9544821690500003</v>
      </c>
      <c r="T187">
        <v>27.631754429400001</v>
      </c>
      <c r="U187" s="9"/>
      <c r="V18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7" s="9"/>
    </row>
    <row r="188" spans="1:23">
      <c r="A188" t="s">
        <v>799</v>
      </c>
      <c r="B188" t="s">
        <v>888</v>
      </c>
      <c r="C188" t="s">
        <v>889</v>
      </c>
      <c r="D188">
        <v>283</v>
      </c>
      <c r="E188">
        <v>29</v>
      </c>
      <c r="M188" t="s">
        <v>937</v>
      </c>
      <c r="Q188" s="9" t="str">
        <f t="shared" si="5"/>
        <v>AlgeriaDZ045</v>
      </c>
      <c r="R188" t="e">
        <f>VLOOKUP(Tableau3[[#This Row],[coca]],Table1[ID],1,FALSE)</f>
        <v>#N/A</v>
      </c>
      <c r="S188">
        <v>2.2287529457000002</v>
      </c>
      <c r="T188">
        <v>36.525664382800002</v>
      </c>
      <c r="U188" s="9"/>
      <c r="V18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8" s="9"/>
    </row>
    <row r="189" spans="1:23">
      <c r="A189" t="s">
        <v>799</v>
      </c>
      <c r="B189" t="s">
        <v>894</v>
      </c>
      <c r="C189" t="s">
        <v>895</v>
      </c>
      <c r="D189">
        <v>229</v>
      </c>
      <c r="E189">
        <v>8</v>
      </c>
      <c r="F189">
        <v>6</v>
      </c>
      <c r="M189" t="s">
        <v>937</v>
      </c>
      <c r="Q189" s="9" t="str">
        <f t="shared" si="5"/>
        <v>AlgeriaDZ048</v>
      </c>
      <c r="R189" t="e">
        <f>VLOOKUP(Tableau3[[#This Row],[coca]],Table1[ID],1,FALSE)</f>
        <v>#N/A</v>
      </c>
      <c r="S189">
        <v>-1.4486337036100001</v>
      </c>
      <c r="T189">
        <v>34.700315319300003</v>
      </c>
      <c r="U189" s="9"/>
      <c r="V18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89" s="9"/>
    </row>
    <row r="190" spans="1:23">
      <c r="A190" t="s">
        <v>799</v>
      </c>
      <c r="B190" t="s">
        <v>892</v>
      </c>
      <c r="C190" t="s">
        <v>893</v>
      </c>
      <c r="D190">
        <v>118</v>
      </c>
      <c r="E190">
        <v>7</v>
      </c>
      <c r="M190" t="s">
        <v>937</v>
      </c>
      <c r="Q190" s="9" t="str">
        <f t="shared" si="5"/>
        <v>AlgeriaDZ047</v>
      </c>
      <c r="R190" t="e">
        <f>VLOOKUP(Tableau3[[#This Row],[coca]],Table1[ID],1,FALSE)</f>
        <v>#N/A</v>
      </c>
      <c r="S190">
        <v>4.1949949495799999</v>
      </c>
      <c r="T190">
        <v>36.679534265400001</v>
      </c>
      <c r="U190" s="9"/>
      <c r="V19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90" s="9"/>
    </row>
    <row r="191" spans="1:23">
      <c r="A191" t="s">
        <v>799</v>
      </c>
      <c r="B191" t="s">
        <v>890</v>
      </c>
      <c r="C191" t="s">
        <v>891</v>
      </c>
      <c r="D191">
        <v>67</v>
      </c>
      <c r="E191">
        <v>0</v>
      </c>
      <c r="M191" t="s">
        <v>937</v>
      </c>
      <c r="Q191" s="9" t="str">
        <f t="shared" si="5"/>
        <v>AlgeriaDZ046</v>
      </c>
      <c r="R191" t="e">
        <f>VLOOKUP(Tableau3[[#This Row],[coca]],Table1[ID],1,FALSE)</f>
        <v>#N/A</v>
      </c>
      <c r="S191">
        <v>1.7971738238299999</v>
      </c>
      <c r="T191">
        <v>35.774215273899998</v>
      </c>
      <c r="U191" s="9"/>
      <c r="V19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91" s="9"/>
    </row>
    <row r="192" spans="1:23">
      <c r="A192" t="s">
        <v>799</v>
      </c>
      <c r="B192" t="s">
        <v>802</v>
      </c>
      <c r="C192" t="s">
        <v>803</v>
      </c>
      <c r="D192">
        <v>344</v>
      </c>
      <c r="E192">
        <v>4</v>
      </c>
      <c r="M192" t="s">
        <v>937</v>
      </c>
      <c r="Q192" s="9" t="str">
        <f t="shared" si="5"/>
        <v>AlgeriaDZ002</v>
      </c>
      <c r="R192" t="e">
        <f>VLOOKUP(Tableau3[[#This Row],[coca]],Table1[ID],1,FALSE)</f>
        <v>#N/A</v>
      </c>
      <c r="S192">
        <v>2.0719342482399998</v>
      </c>
      <c r="T192">
        <v>36.174280610799997</v>
      </c>
      <c r="U192" s="9"/>
      <c r="V19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92" s="9"/>
    </row>
    <row r="193" spans="1:23">
      <c r="A193" t="s">
        <v>799</v>
      </c>
      <c r="B193" t="s">
        <v>804</v>
      </c>
      <c r="C193" t="s">
        <v>805</v>
      </c>
      <c r="D193">
        <v>87</v>
      </c>
      <c r="E193">
        <v>2</v>
      </c>
      <c r="M193" t="s">
        <v>937</v>
      </c>
      <c r="Q193" s="9" t="str">
        <f t="shared" si="5"/>
        <v>AlgeriaDZ003</v>
      </c>
      <c r="R193" t="e">
        <f>VLOOKUP(Tableau3[[#This Row],[coca]],Table1[ID],1,FALSE)</f>
        <v>#N/A</v>
      </c>
      <c r="S193">
        <v>-1.07067966936</v>
      </c>
      <c r="T193">
        <v>35.382507130800001</v>
      </c>
      <c r="U193" s="9"/>
      <c r="V19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93" s="9"/>
    </row>
    <row r="194" spans="1:23">
      <c r="A194" t="s">
        <v>799</v>
      </c>
      <c r="B194" t="s">
        <v>816</v>
      </c>
      <c r="C194" t="s">
        <v>817</v>
      </c>
      <c r="D194">
        <v>110</v>
      </c>
      <c r="E194">
        <v>3</v>
      </c>
      <c r="M194" t="s">
        <v>937</v>
      </c>
      <c r="Q194" s="9" t="str">
        <f t="shared" si="5"/>
        <v>AlgeriaDZ009</v>
      </c>
      <c r="R194" t="e">
        <f>VLOOKUP(Tableau3[[#This Row],[coca]],Table1[ID],1,FALSE)</f>
        <v>#N/A</v>
      </c>
      <c r="S194">
        <v>5.3906165172499998</v>
      </c>
      <c r="T194">
        <v>34.396725736900002</v>
      </c>
      <c r="U194" s="9"/>
      <c r="V19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W194" s="9"/>
    </row>
    <row r="195" spans="1:23">
      <c r="A195" t="s">
        <v>799</v>
      </c>
      <c r="B195" t="s">
        <v>499</v>
      </c>
      <c r="C195" t="s">
        <v>801</v>
      </c>
      <c r="D195">
        <v>125</v>
      </c>
      <c r="E195">
        <v>5</v>
      </c>
      <c r="F195">
        <v>0</v>
      </c>
      <c r="L195" s="10"/>
      <c r="M195" s="10" t="s">
        <v>940</v>
      </c>
      <c r="P195" s="9" t="str">
        <f t="shared" ref="P195:P226" si="6">_xlfn.CONCAT(A195,C195)</f>
        <v>AlgeriaDZ001</v>
      </c>
      <c r="Q195" s="9" t="e">
        <f>VLOOKUP(#REF!,Table1[ID],1,FALSE)</f>
        <v>#REF!</v>
      </c>
      <c r="R195">
        <v>-1.1294067909200001</v>
      </c>
      <c r="S195">
        <v>25.946045582299998</v>
      </c>
      <c r="T195" s="9"/>
      <c r="U195" s="9" t="e">
        <f>IF(#REF!&lt;=10,"A:&lt;10",IF(#REF!&lt;=50,"B:10-50",IF(#REF!&lt;=100,"C:50 - 100",IF(#REF!&lt;=250,"D:100 - 250",IF(#REF!&lt;=500,"E:250 - 500",IF(#REF!&lt;=1000,"F:500 - 1000","G:1000 et plus"))))))</f>
        <v>#REF!</v>
      </c>
      <c r="V195" s="9"/>
    </row>
    <row r="196" spans="1:23">
      <c r="A196" t="s">
        <v>799</v>
      </c>
      <c r="B196" t="s">
        <v>802</v>
      </c>
      <c r="C196" t="s">
        <v>803</v>
      </c>
      <c r="D196">
        <v>398</v>
      </c>
      <c r="E196">
        <v>9</v>
      </c>
      <c r="F196" t="s">
        <v>938</v>
      </c>
      <c r="L196" s="10"/>
      <c r="M196" s="10" t="s">
        <v>940</v>
      </c>
      <c r="P196" s="9" t="str">
        <f t="shared" si="6"/>
        <v>AlgeriaDZ002</v>
      </c>
      <c r="Q196" s="9" t="e">
        <f>VLOOKUP(#REF!,Table1[ID],1,FALSE)</f>
        <v>#REF!</v>
      </c>
      <c r="R196">
        <v>2.0719342482399998</v>
      </c>
      <c r="S196">
        <v>36.174280610799997</v>
      </c>
      <c r="T196" s="9"/>
      <c r="U196" s="9" t="e">
        <f>IF(#REF!&lt;=10,"A:&lt;10",IF(#REF!&lt;=50,"B:10-50",IF(#REF!&lt;=100,"C:50 - 100",IF(#REF!&lt;=250,"D:100 - 250",IF(#REF!&lt;=500,"E:250 - 500",IF(#REF!&lt;=1000,"F:500 - 1000","G:1000 et plus"))))))</f>
        <v>#REF!</v>
      </c>
      <c r="V196" s="9"/>
    </row>
    <row r="197" spans="1:23">
      <c r="A197" t="s">
        <v>799</v>
      </c>
      <c r="B197" t="s">
        <v>804</v>
      </c>
      <c r="C197" t="s">
        <v>805</v>
      </c>
      <c r="D197">
        <v>104</v>
      </c>
      <c r="E197">
        <v>4</v>
      </c>
      <c r="F197" t="s">
        <v>938</v>
      </c>
      <c r="L197" s="10"/>
      <c r="M197" s="10" t="s">
        <v>940</v>
      </c>
      <c r="P197" s="9" t="str">
        <f t="shared" si="6"/>
        <v>AlgeriaDZ003</v>
      </c>
      <c r="Q197" s="9" t="e">
        <f>VLOOKUP(#REF!,Table1[ID],1,FALSE)</f>
        <v>#REF!</v>
      </c>
      <c r="R197">
        <v>-1.07067966936</v>
      </c>
      <c r="S197">
        <v>35.382507130800001</v>
      </c>
      <c r="T197" s="9"/>
      <c r="U197" s="9" t="e">
        <f>IF(#REF!&lt;=10,"A:&lt;10",IF(#REF!&lt;=50,"B:10-50",IF(#REF!&lt;=100,"C:50 - 100",IF(#REF!&lt;=250,"D:100 - 250",IF(#REF!&lt;=500,"E:250 - 500",IF(#REF!&lt;=1000,"F:500 - 1000","G:1000 et plus"))))))</f>
        <v>#REF!</v>
      </c>
      <c r="V197" s="9"/>
    </row>
    <row r="198" spans="1:23">
      <c r="A198" t="s">
        <v>799</v>
      </c>
      <c r="B198" t="s">
        <v>806</v>
      </c>
      <c r="C198" t="s">
        <v>807</v>
      </c>
      <c r="D198">
        <v>1074</v>
      </c>
      <c r="E198">
        <v>131</v>
      </c>
      <c r="F198">
        <v>5894</v>
      </c>
      <c r="L198" s="10"/>
      <c r="M198" s="10" t="s">
        <v>940</v>
      </c>
      <c r="P198" s="9" t="str">
        <f t="shared" si="6"/>
        <v>AlgeriaDZ004</v>
      </c>
      <c r="Q198" s="9" t="e">
        <f>VLOOKUP(#REF!,Table1[ID],1,FALSE)</f>
        <v>#REF!</v>
      </c>
      <c r="R198">
        <v>3.0751234641399998</v>
      </c>
      <c r="S198">
        <v>36.704394634899998</v>
      </c>
      <c r="T198" s="9"/>
      <c r="U198" s="9" t="e">
        <f>IF(#REF!&lt;=10,"A:&lt;10",IF(#REF!&lt;=50,"B:10-50",IF(#REF!&lt;=100,"C:50 - 100",IF(#REF!&lt;=250,"D:100 - 250",IF(#REF!&lt;=500,"E:250 - 500",IF(#REF!&lt;=1000,"F:500 - 1000","G:1000 et plus"))))))</f>
        <v>#REF!</v>
      </c>
      <c r="V198" s="9"/>
    </row>
    <row r="199" spans="1:23">
      <c r="A199" t="s">
        <v>799</v>
      </c>
      <c r="B199" t="s">
        <v>808</v>
      </c>
      <c r="C199" t="s">
        <v>809</v>
      </c>
      <c r="D199">
        <v>187</v>
      </c>
      <c r="E199">
        <v>4</v>
      </c>
      <c r="F199" t="s">
        <v>938</v>
      </c>
      <c r="L199" s="10"/>
      <c r="M199" s="10" t="s">
        <v>940</v>
      </c>
      <c r="P199" s="9" t="str">
        <f t="shared" si="6"/>
        <v>AlgeriaDZ005</v>
      </c>
      <c r="Q199" s="9" t="e">
        <f>VLOOKUP(#REF!,Table1[ID],1,FALSE)</f>
        <v>#REF!</v>
      </c>
      <c r="R199">
        <v>7.5514183938699997</v>
      </c>
      <c r="S199">
        <v>36.841511744599998</v>
      </c>
      <c r="T199" s="9"/>
      <c r="U199" s="9" t="e">
        <f>IF(#REF!&lt;=10,"A:&lt;10",IF(#REF!&lt;=50,"B:10-50",IF(#REF!&lt;=100,"C:50 - 100",IF(#REF!&lt;=250,"D:100 - 250",IF(#REF!&lt;=500,"E:250 - 500",IF(#REF!&lt;=1000,"F:500 - 1000","G:1000 et plus"))))))</f>
        <v>#REF!</v>
      </c>
      <c r="V199" s="9"/>
    </row>
    <row r="200" spans="1:23">
      <c r="A200" t="s">
        <v>799</v>
      </c>
      <c r="B200" t="s">
        <v>810</v>
      </c>
      <c r="C200" t="s">
        <v>811</v>
      </c>
      <c r="D200">
        <v>162</v>
      </c>
      <c r="E200">
        <v>10</v>
      </c>
      <c r="F200" t="s">
        <v>938</v>
      </c>
      <c r="L200" s="10"/>
      <c r="M200" s="10" t="s">
        <v>940</v>
      </c>
      <c r="P200" s="9" t="str">
        <f t="shared" si="6"/>
        <v>AlgeriaDZ006</v>
      </c>
      <c r="Q200" s="9" t="e">
        <f>VLOOKUP(#REF!,Table1[ID],1,FALSE)</f>
        <v>#REF!</v>
      </c>
      <c r="R200">
        <v>5.8192458556200002</v>
      </c>
      <c r="S200">
        <v>35.380904334</v>
      </c>
      <c r="T200" s="9"/>
      <c r="U200" s="9" t="e">
        <f>IF(#REF!&lt;=10,"A:&lt;10",IF(#REF!&lt;=50,"B:10-50",IF(#REF!&lt;=100,"C:50 - 100",IF(#REF!&lt;=250,"D:100 - 250",IF(#REF!&lt;=500,"E:250 - 500",IF(#REF!&lt;=1000,"F:500 - 1000","G:1000 et plus"))))))</f>
        <v>#REF!</v>
      </c>
      <c r="V200" s="9"/>
    </row>
    <row r="201" spans="1:23">
      <c r="A201" t="s">
        <v>799</v>
      </c>
      <c r="B201" t="s">
        <v>812</v>
      </c>
      <c r="C201" t="s">
        <v>813</v>
      </c>
      <c r="D201">
        <v>163</v>
      </c>
      <c r="E201">
        <v>1</v>
      </c>
      <c r="F201" t="s">
        <v>938</v>
      </c>
      <c r="L201" s="10"/>
      <c r="M201" s="10" t="s">
        <v>940</v>
      </c>
      <c r="P201" s="9" t="str">
        <f t="shared" si="6"/>
        <v>AlgeriaDZ007</v>
      </c>
      <c r="Q201" s="9" t="e">
        <f>VLOOKUP(#REF!,Table1[ID],1,FALSE)</f>
        <v>#REF!</v>
      </c>
      <c r="R201">
        <v>-2.52367248354</v>
      </c>
      <c r="S201">
        <v>29.963055450999999</v>
      </c>
      <c r="T201" s="9"/>
      <c r="U201" s="9" t="e">
        <f>IF(#REF!&lt;=10,"A:&lt;10",IF(#REF!&lt;=50,"B:10-50",IF(#REF!&lt;=100,"C:50 - 100",IF(#REF!&lt;=250,"D:100 - 250",IF(#REF!&lt;=500,"E:250 - 500",IF(#REF!&lt;=1000,"F:500 - 1000","G:1000 et plus"))))))</f>
        <v>#REF!</v>
      </c>
      <c r="V201" s="9"/>
    </row>
    <row r="202" spans="1:23">
      <c r="A202" t="s">
        <v>799</v>
      </c>
      <c r="B202" t="s">
        <v>814</v>
      </c>
      <c r="C202" t="s">
        <v>815</v>
      </c>
      <c r="D202">
        <v>295</v>
      </c>
      <c r="E202">
        <v>19</v>
      </c>
      <c r="F202" t="s">
        <v>938</v>
      </c>
      <c r="L202" s="10"/>
      <c r="M202" s="10" t="s">
        <v>940</v>
      </c>
      <c r="P202" s="9" t="str">
        <f t="shared" si="6"/>
        <v>AlgeriaDZ008</v>
      </c>
      <c r="Q202" s="9" t="e">
        <f>VLOOKUP(#REF!,Table1[ID],1,FALSE)</f>
        <v>#REF!</v>
      </c>
      <c r="R202">
        <v>4.8763268272099998</v>
      </c>
      <c r="S202">
        <v>36.567662629300003</v>
      </c>
      <c r="T202" s="9"/>
      <c r="U202" s="9" t="e">
        <f>IF(#REF!&lt;=10,"A:&lt;10",IF(#REF!&lt;=50,"B:10-50",IF(#REF!&lt;=100,"C:50 - 100",IF(#REF!&lt;=250,"D:100 - 250",IF(#REF!&lt;=500,"E:250 - 500",IF(#REF!&lt;=1000,"F:500 - 1000","G:1000 et plus"))))))</f>
        <v>#REF!</v>
      </c>
      <c r="V202" s="9"/>
    </row>
    <row r="203" spans="1:23">
      <c r="A203" t="s">
        <v>799</v>
      </c>
      <c r="B203" t="s">
        <v>816</v>
      </c>
      <c r="C203" t="s">
        <v>817</v>
      </c>
      <c r="D203">
        <v>133</v>
      </c>
      <c r="E203">
        <v>5</v>
      </c>
      <c r="F203" t="s">
        <v>938</v>
      </c>
      <c r="L203" s="10"/>
      <c r="M203" s="10" t="s">
        <v>940</v>
      </c>
      <c r="P203" s="9" t="str">
        <f t="shared" si="6"/>
        <v>AlgeriaDZ009</v>
      </c>
      <c r="Q203" s="9" t="e">
        <f>VLOOKUP(#REF!,Table1[ID],1,FALSE)</f>
        <v>#REF!</v>
      </c>
      <c r="R203">
        <v>5.3906165172499998</v>
      </c>
      <c r="S203">
        <v>34.396725736900002</v>
      </c>
      <c r="T203" s="9"/>
      <c r="U203" s="9" t="e">
        <f>IF(#REF!&lt;=10,"A:&lt;10",IF(#REF!&lt;=50,"B:10-50",IF(#REF!&lt;=100,"C:50 - 100",IF(#REF!&lt;=250,"D:100 - 250",IF(#REF!&lt;=500,"E:250 - 500",IF(#REF!&lt;=1000,"F:500 - 1000","G:1000 et plus"))))))</f>
        <v>#REF!</v>
      </c>
      <c r="V203" s="9"/>
    </row>
    <row r="204" spans="1:23">
      <c r="A204" t="s">
        <v>799</v>
      </c>
      <c r="B204" t="s">
        <v>818</v>
      </c>
      <c r="C204" t="s">
        <v>819</v>
      </c>
      <c r="D204">
        <v>1169</v>
      </c>
      <c r="E204">
        <v>121</v>
      </c>
      <c r="F204" t="s">
        <v>938</v>
      </c>
      <c r="L204" s="10"/>
      <c r="M204" s="10" t="s">
        <v>940</v>
      </c>
      <c r="P204" s="9" t="str">
        <f t="shared" si="6"/>
        <v>AlgeriaDZ010</v>
      </c>
      <c r="Q204" s="9" t="e">
        <f>VLOOKUP(#REF!,Table1[ID],1,FALSE)</f>
        <v>#REF!</v>
      </c>
      <c r="R204">
        <v>2.9069791718700002</v>
      </c>
      <c r="S204">
        <v>36.4995988075</v>
      </c>
      <c r="T204" s="9"/>
      <c r="U204" s="9" t="e">
        <f>IF(#REF!&lt;=10,"A:&lt;10",IF(#REF!&lt;=50,"B:10-50",IF(#REF!&lt;=100,"C:50 - 100",IF(#REF!&lt;=250,"D:100 - 250",IF(#REF!&lt;=500,"E:250 - 500",IF(#REF!&lt;=1000,"F:500 - 1000","G:1000 et plus"))))))</f>
        <v>#REF!</v>
      </c>
      <c r="V204" s="9"/>
    </row>
    <row r="205" spans="1:23">
      <c r="A205" t="s">
        <v>799</v>
      </c>
      <c r="B205" t="s">
        <v>820</v>
      </c>
      <c r="C205" t="s">
        <v>821</v>
      </c>
      <c r="D205">
        <v>233</v>
      </c>
      <c r="E205">
        <v>29</v>
      </c>
      <c r="F205" t="s">
        <v>938</v>
      </c>
      <c r="L205" s="10"/>
      <c r="M205" s="10" t="s">
        <v>940</v>
      </c>
      <c r="P205" s="9" t="str">
        <f t="shared" si="6"/>
        <v>AlgeriaDZ011</v>
      </c>
      <c r="Q205" s="9" t="e">
        <f>VLOOKUP(#REF!,Table1[ID],1,FALSE)</f>
        <v>#REF!</v>
      </c>
      <c r="R205">
        <v>4.67330084555</v>
      </c>
      <c r="S205">
        <v>36.090753926300003</v>
      </c>
      <c r="T205" s="9"/>
      <c r="U205" s="9" t="e">
        <f>IF(#REF!&lt;=10,"A:&lt;10",IF(#REF!&lt;=50,"B:10-50",IF(#REF!&lt;=100,"C:50 - 100",IF(#REF!&lt;=250,"D:100 - 250",IF(#REF!&lt;=500,"E:250 - 500",IF(#REF!&lt;=1000,"F:500 - 1000","G:1000 et plus"))))))</f>
        <v>#REF!</v>
      </c>
      <c r="V205" s="9"/>
    </row>
    <row r="206" spans="1:23">
      <c r="A206" t="s">
        <v>799</v>
      </c>
      <c r="B206" t="s">
        <v>822</v>
      </c>
      <c r="C206" t="s">
        <v>823</v>
      </c>
      <c r="D206">
        <v>92</v>
      </c>
      <c r="E206">
        <v>7</v>
      </c>
      <c r="F206" t="s">
        <v>938</v>
      </c>
      <c r="L206" s="10"/>
      <c r="M206" s="10" t="s">
        <v>940</v>
      </c>
      <c r="P206" s="9" t="str">
        <f t="shared" si="6"/>
        <v>AlgeriaDZ012</v>
      </c>
      <c r="Q206" s="9" t="e">
        <f>VLOOKUP(#REF!,Table1[ID],1,FALSE)</f>
        <v>#REF!</v>
      </c>
      <c r="R206">
        <v>3.8440659939400001</v>
      </c>
      <c r="S206">
        <v>36.244556226900002</v>
      </c>
      <c r="T206" s="9"/>
      <c r="U206" s="9" t="e">
        <f>IF(#REF!&lt;=10,"A:&lt;10",IF(#REF!&lt;=50,"B:10-50",IF(#REF!&lt;=100,"C:50 - 100",IF(#REF!&lt;=250,"D:100 - 250",IF(#REF!&lt;=500,"E:250 - 500",IF(#REF!&lt;=1000,"F:500 - 1000","G:1000 et plus"))))))</f>
        <v>#REF!</v>
      </c>
      <c r="V206" s="9"/>
    </row>
    <row r="207" spans="1:23">
      <c r="A207" t="s">
        <v>799</v>
      </c>
      <c r="B207" t="s">
        <v>824</v>
      </c>
      <c r="C207" t="s">
        <v>825</v>
      </c>
      <c r="D207">
        <v>129</v>
      </c>
      <c r="E207">
        <v>8</v>
      </c>
      <c r="F207" t="s">
        <v>938</v>
      </c>
      <c r="L207" s="10"/>
      <c r="M207" s="10" t="s">
        <v>940</v>
      </c>
      <c r="P207" s="9" t="str">
        <f t="shared" si="6"/>
        <v>AlgeriaDZ013</v>
      </c>
      <c r="Q207" s="9" t="e">
        <f>VLOOKUP(#REF!,Table1[ID],1,FALSE)</f>
        <v>#REF!</v>
      </c>
      <c r="R207">
        <v>3.63606595729</v>
      </c>
      <c r="S207">
        <v>36.733379041699997</v>
      </c>
      <c r="T207" s="9"/>
      <c r="U207" s="9" t="e">
        <f>IF(#REF!&lt;=10,"A:&lt;10",IF(#REF!&lt;=50,"B:10-50",IF(#REF!&lt;=100,"C:50 - 100",IF(#REF!&lt;=250,"D:100 - 250",IF(#REF!&lt;=500,"E:250 - 500",IF(#REF!&lt;=1000,"F:500 - 1000","G:1000 et plus"))))))</f>
        <v>#REF!</v>
      </c>
      <c r="V207" s="9"/>
    </row>
    <row r="208" spans="1:23">
      <c r="A208" t="s">
        <v>799</v>
      </c>
      <c r="B208" t="s">
        <v>826</v>
      </c>
      <c r="C208" t="s">
        <v>827</v>
      </c>
      <c r="D208">
        <v>73</v>
      </c>
      <c r="E208">
        <v>1</v>
      </c>
      <c r="F208" t="s">
        <v>938</v>
      </c>
      <c r="L208" s="10"/>
      <c r="M208" s="10" t="s">
        <v>940</v>
      </c>
      <c r="P208" s="9" t="str">
        <f t="shared" si="6"/>
        <v>AlgeriaDZ014</v>
      </c>
      <c r="Q208" s="9" t="e">
        <f>VLOOKUP(#REF!,Table1[ID],1,FALSE)</f>
        <v>#REF!</v>
      </c>
      <c r="R208">
        <v>1.23053769842</v>
      </c>
      <c r="S208">
        <v>36.221936481900002</v>
      </c>
      <c r="T208" s="9"/>
      <c r="U208" s="9" t="e">
        <f>IF(#REF!&lt;=10,"A:&lt;10",IF(#REF!&lt;=50,"B:10-50",IF(#REF!&lt;=100,"C:50 - 100",IF(#REF!&lt;=250,"D:100 - 250",IF(#REF!&lt;=500,"E:250 - 500",IF(#REF!&lt;=1000,"F:500 - 1000","G:1000 et plus"))))))</f>
        <v>#REF!</v>
      </c>
      <c r="V208" s="9"/>
    </row>
    <row r="209" spans="1:22">
      <c r="A209" t="s">
        <v>799</v>
      </c>
      <c r="B209" t="s">
        <v>828</v>
      </c>
      <c r="C209" t="s">
        <v>829</v>
      </c>
      <c r="D209">
        <v>469</v>
      </c>
      <c r="E209">
        <v>21</v>
      </c>
      <c r="F209" t="s">
        <v>938</v>
      </c>
      <c r="L209" s="10"/>
      <c r="M209" s="10" t="s">
        <v>940</v>
      </c>
      <c r="P209" s="9" t="str">
        <f t="shared" si="6"/>
        <v>AlgeriaDZ015</v>
      </c>
      <c r="Q209" s="9" t="e">
        <f>VLOOKUP(#REF!,Table1[ID],1,FALSE)</f>
        <v>#REF!</v>
      </c>
      <c r="R209">
        <v>6.6842465795499999</v>
      </c>
      <c r="S209">
        <v>36.355357283899998</v>
      </c>
      <c r="T209" s="9"/>
      <c r="U209" s="9" t="e">
        <f>IF(#REF!&lt;=10,"A:&lt;10",IF(#REF!&lt;=50,"B:10-50",IF(#REF!&lt;=100,"C:50 - 100",IF(#REF!&lt;=250,"D:100 - 250",IF(#REF!&lt;=500,"E:250 - 500",IF(#REF!&lt;=1000,"F:500 - 1000","G:1000 et plus"))))))</f>
        <v>#REF!</v>
      </c>
      <c r="V209" s="9"/>
    </row>
    <row r="210" spans="1:22">
      <c r="A210" t="s">
        <v>799</v>
      </c>
      <c r="B210" t="s">
        <v>830</v>
      </c>
      <c r="C210" t="s">
        <v>831</v>
      </c>
      <c r="D210">
        <v>160</v>
      </c>
      <c r="E210">
        <v>6</v>
      </c>
      <c r="F210" t="s">
        <v>938</v>
      </c>
      <c r="L210" s="10"/>
      <c r="M210" s="10" t="s">
        <v>940</v>
      </c>
      <c r="P210" s="9" t="str">
        <f t="shared" si="6"/>
        <v>AlgeriaDZ016</v>
      </c>
      <c r="Q210" s="9" t="e">
        <f>VLOOKUP(#REF!,Table1[ID],1,FALSE)</f>
        <v>#REF!</v>
      </c>
      <c r="R210">
        <v>3.5353215787800001</v>
      </c>
      <c r="S210">
        <v>34.3669039579</v>
      </c>
      <c r="T210" s="9"/>
      <c r="U210" s="9" t="e">
        <f>IF(#REF!&lt;=10,"A:&lt;10",IF(#REF!&lt;=50,"B:10-50",IF(#REF!&lt;=100,"C:50 - 100",IF(#REF!&lt;=250,"D:100 - 250",IF(#REF!&lt;=500,"E:250 - 500",IF(#REF!&lt;=1000,"F:500 - 1000","G:1000 et plus"))))))</f>
        <v>#REF!</v>
      </c>
      <c r="V210" s="9"/>
    </row>
    <row r="211" spans="1:22">
      <c r="A211" t="s">
        <v>799</v>
      </c>
      <c r="B211" t="s">
        <v>832</v>
      </c>
      <c r="C211" t="s">
        <v>833</v>
      </c>
      <c r="D211">
        <v>34</v>
      </c>
      <c r="E211">
        <v>5</v>
      </c>
      <c r="F211" t="s">
        <v>938</v>
      </c>
      <c r="L211" s="10"/>
      <c r="M211" s="10" t="s">
        <v>940</v>
      </c>
      <c r="P211" s="9" t="str">
        <f t="shared" si="6"/>
        <v>AlgeriaDZ019</v>
      </c>
      <c r="Q211" s="9" t="e">
        <f>VLOOKUP(#REF!,Table1[ID],1,FALSE)</f>
        <v>#REF!</v>
      </c>
      <c r="R211">
        <v>8.1604356829900002</v>
      </c>
      <c r="S211">
        <v>36.6930839073</v>
      </c>
      <c r="T211" s="9"/>
      <c r="U211" s="9" t="e">
        <f>IF(#REF!&lt;=10,"A:&lt;10",IF(#REF!&lt;=50,"B:10-50",IF(#REF!&lt;=100,"C:50 - 100",IF(#REF!&lt;=250,"D:100 - 250",IF(#REF!&lt;=500,"E:250 - 500",IF(#REF!&lt;=1000,"F:500 - 1000","G:1000 et plus"))))))</f>
        <v>#REF!</v>
      </c>
      <c r="V211" s="9"/>
    </row>
    <row r="212" spans="1:22">
      <c r="A212" t="s">
        <v>799</v>
      </c>
      <c r="B212" t="s">
        <v>834</v>
      </c>
      <c r="C212" t="s">
        <v>835</v>
      </c>
      <c r="D212">
        <v>48</v>
      </c>
      <c r="E212">
        <v>11</v>
      </c>
      <c r="F212" t="s">
        <v>938</v>
      </c>
      <c r="L212" s="10"/>
      <c r="M212" s="10" t="s">
        <v>940</v>
      </c>
      <c r="P212" s="9" t="str">
        <f t="shared" si="6"/>
        <v>AlgeriaDZ017</v>
      </c>
      <c r="Q212" s="9" t="e">
        <f>VLOOKUP(#REF!,Table1[ID],1,FALSE)</f>
        <v>#REF!</v>
      </c>
      <c r="R212">
        <v>0.93161580725100002</v>
      </c>
      <c r="S212">
        <v>32.5725372709</v>
      </c>
      <c r="T212" s="9"/>
      <c r="U212" s="9" t="e">
        <f>IF(#REF!&lt;=10,"A:&lt;10",IF(#REF!&lt;=50,"B:10-50",IF(#REF!&lt;=100,"C:50 - 100",IF(#REF!&lt;=250,"D:100 - 250",IF(#REF!&lt;=500,"E:250 - 500",IF(#REF!&lt;=1000,"F:500 - 1000","G:1000 et plus"))))))</f>
        <v>#REF!</v>
      </c>
      <c r="V212" s="9"/>
    </row>
    <row r="213" spans="1:22">
      <c r="A213" t="s">
        <v>799</v>
      </c>
      <c r="B213" t="s">
        <v>836</v>
      </c>
      <c r="C213" t="s">
        <v>837</v>
      </c>
      <c r="D213">
        <v>101</v>
      </c>
      <c r="E213">
        <v>0</v>
      </c>
      <c r="F213" t="s">
        <v>938</v>
      </c>
      <c r="L213" s="10"/>
      <c r="M213" s="10" t="s">
        <v>940</v>
      </c>
      <c r="P213" s="9" t="str">
        <f t="shared" si="6"/>
        <v>AlgeriaDZ018</v>
      </c>
      <c r="Q213" s="9" t="e">
        <f>VLOOKUP(#REF!,Table1[ID],1,FALSE)</f>
        <v>#REF!</v>
      </c>
      <c r="R213">
        <v>7.0601903401400001</v>
      </c>
      <c r="S213">
        <v>33.268876881799997</v>
      </c>
      <c r="T213" s="9"/>
      <c r="U213" s="9" t="e">
        <f>IF(#REF!&lt;=10,"A:&lt;10",IF(#REF!&lt;=50,"B:10-50",IF(#REF!&lt;=100,"C:50 - 100",IF(#REF!&lt;=250,"D:100 - 250",IF(#REF!&lt;=500,"E:250 - 500",IF(#REF!&lt;=1000,"F:500 - 1000","G:1000 et plus"))))))</f>
        <v>#REF!</v>
      </c>
      <c r="V213" s="9"/>
    </row>
    <row r="214" spans="1:22">
      <c r="A214" t="s">
        <v>799</v>
      </c>
      <c r="B214" t="s">
        <v>838</v>
      </c>
      <c r="C214" t="s">
        <v>839</v>
      </c>
      <c r="D214">
        <v>100</v>
      </c>
      <c r="E214">
        <v>6</v>
      </c>
      <c r="F214" t="s">
        <v>938</v>
      </c>
      <c r="L214" s="10"/>
      <c r="M214" s="10" t="s">
        <v>940</v>
      </c>
      <c r="P214" s="9" t="str">
        <f t="shared" si="6"/>
        <v>AlgeriaDZ020</v>
      </c>
      <c r="Q214" s="9" t="e">
        <f>VLOOKUP(#REF!,Table1[ID],1,FALSE)</f>
        <v>#REF!</v>
      </c>
      <c r="R214">
        <v>3.30842433788</v>
      </c>
      <c r="S214">
        <v>31.0840947224</v>
      </c>
      <c r="T214" s="9"/>
      <c r="U214" s="9" t="e">
        <f>IF(#REF!&lt;=10,"A:&lt;10",IF(#REF!&lt;=50,"B:10-50",IF(#REF!&lt;=100,"C:50 - 100",IF(#REF!&lt;=250,"D:100 - 250",IF(#REF!&lt;=500,"E:250 - 500",IF(#REF!&lt;=1000,"F:500 - 1000","G:1000 et plus"))))))</f>
        <v>#REF!</v>
      </c>
      <c r="V214" s="9"/>
    </row>
    <row r="215" spans="1:22">
      <c r="A215" t="s">
        <v>799</v>
      </c>
      <c r="B215" t="s">
        <v>840</v>
      </c>
      <c r="C215" t="s">
        <v>841</v>
      </c>
      <c r="D215">
        <v>59</v>
      </c>
      <c r="E215">
        <v>1</v>
      </c>
      <c r="F215" t="s">
        <v>938</v>
      </c>
      <c r="L215" s="10"/>
      <c r="M215" s="10" t="s">
        <v>940</v>
      </c>
      <c r="P215" s="9" t="str">
        <f t="shared" si="6"/>
        <v>AlgeriaDZ021</v>
      </c>
      <c r="Q215" s="9" t="e">
        <f>VLOOKUP(#REF!,Table1[ID],1,FALSE)</f>
        <v>#REF!</v>
      </c>
      <c r="R215">
        <v>7.4234289807999998</v>
      </c>
      <c r="S215">
        <v>36.374571486000001</v>
      </c>
      <c r="T215" s="9"/>
      <c r="U215" s="9" t="e">
        <f>IF(#REF!&lt;=10,"A:&lt;10",IF(#REF!&lt;=50,"B:10-50",IF(#REF!&lt;=100,"C:50 - 100",IF(#REF!&lt;=250,"D:100 - 250",IF(#REF!&lt;=500,"E:250 - 500",IF(#REF!&lt;=1000,"F:500 - 1000","G:1000 et plus"))))))</f>
        <v>#REF!</v>
      </c>
      <c r="V215" s="9"/>
    </row>
    <row r="216" spans="1:22">
      <c r="A216" t="s">
        <v>799</v>
      </c>
      <c r="B216" t="s">
        <v>842</v>
      </c>
      <c r="C216" t="s">
        <v>843</v>
      </c>
      <c r="D216">
        <v>7</v>
      </c>
      <c r="E216">
        <v>0</v>
      </c>
      <c r="F216" t="s">
        <v>938</v>
      </c>
      <c r="L216" s="10"/>
      <c r="M216" s="10" t="s">
        <v>940</v>
      </c>
      <c r="P216" s="9" t="str">
        <f t="shared" si="6"/>
        <v>AlgeriaDZ022</v>
      </c>
      <c r="Q216" s="9" t="e">
        <f>VLOOKUP(#REF!,Table1[ID],1,FALSE)</f>
        <v>#REF!</v>
      </c>
      <c r="R216">
        <v>8.5592191257800003</v>
      </c>
      <c r="S216">
        <v>26.649925548100001</v>
      </c>
      <c r="T216" s="9"/>
      <c r="U216" s="9" t="e">
        <f>IF(#REF!&lt;=10,"A:&lt;10",IF(#REF!&lt;=50,"B:10-50",IF(#REF!&lt;=100,"C:50 - 100",IF(#REF!&lt;=250,"D:100 - 250",IF(#REF!&lt;=500,"E:250 - 500",IF(#REF!&lt;=1000,"F:500 - 1000","G:1000 et plus"))))))</f>
        <v>#REF!</v>
      </c>
      <c r="V216" s="9"/>
    </row>
    <row r="217" spans="1:22">
      <c r="A217" t="s">
        <v>799</v>
      </c>
      <c r="B217" t="s">
        <v>844</v>
      </c>
      <c r="C217" t="s">
        <v>845</v>
      </c>
      <c r="D217">
        <v>62</v>
      </c>
      <c r="E217">
        <v>5</v>
      </c>
      <c r="F217" t="s">
        <v>938</v>
      </c>
      <c r="L217" s="10"/>
      <c r="M217" s="10" t="s">
        <v>940</v>
      </c>
      <c r="P217" s="9" t="str">
        <f t="shared" si="6"/>
        <v>AlgeriaDZ023</v>
      </c>
      <c r="Q217" s="9" t="e">
        <f>VLOOKUP(#REF!,Table1[ID],1,FALSE)</f>
        <v>#REF!</v>
      </c>
      <c r="R217">
        <v>5.9709481475999997</v>
      </c>
      <c r="S217">
        <v>36.7170152952</v>
      </c>
      <c r="T217" s="9"/>
      <c r="U217" s="9" t="e">
        <f>IF(#REF!&lt;=10,"A:&lt;10",IF(#REF!&lt;=50,"B:10-50",IF(#REF!&lt;=100,"C:50 - 100",IF(#REF!&lt;=250,"D:100 - 250",IF(#REF!&lt;=500,"E:250 - 500",IF(#REF!&lt;=1000,"F:500 - 1000","G:1000 et plus"))))))</f>
        <v>#REF!</v>
      </c>
      <c r="V217" s="9"/>
    </row>
    <row r="218" spans="1:22">
      <c r="A218" t="s">
        <v>799</v>
      </c>
      <c r="B218" t="s">
        <v>846</v>
      </c>
      <c r="C218" t="s">
        <v>847</v>
      </c>
      <c r="D218">
        <v>147</v>
      </c>
      <c r="E218">
        <v>3</v>
      </c>
      <c r="F218" t="s">
        <v>938</v>
      </c>
      <c r="L218" s="10"/>
      <c r="M218" s="10" t="s">
        <v>940</v>
      </c>
      <c r="P218" s="9" t="str">
        <f t="shared" si="6"/>
        <v>AlgeriaDZ024</v>
      </c>
      <c r="Q218" s="9" t="e">
        <f>VLOOKUP(#REF!,Table1[ID],1,FALSE)</f>
        <v>#REF!</v>
      </c>
      <c r="R218">
        <v>7.0074560897199998</v>
      </c>
      <c r="S218">
        <v>34.950069442100002</v>
      </c>
      <c r="T218" s="9"/>
      <c r="U218" s="9" t="e">
        <f>IF(#REF!&lt;=10,"A:&lt;10",IF(#REF!&lt;=50,"B:10-50",IF(#REF!&lt;=100,"C:50 - 100",IF(#REF!&lt;=250,"D:100 - 250",IF(#REF!&lt;=500,"E:250 - 500",IF(#REF!&lt;=1000,"F:500 - 1000","G:1000 et plus"))))))</f>
        <v>#REF!</v>
      </c>
      <c r="V218" s="9"/>
    </row>
    <row r="219" spans="1:22">
      <c r="A219" t="s">
        <v>799</v>
      </c>
      <c r="B219" t="s">
        <v>848</v>
      </c>
      <c r="C219" t="s">
        <v>849</v>
      </c>
      <c r="D219">
        <v>115</v>
      </c>
      <c r="E219">
        <v>3</v>
      </c>
      <c r="F219" t="s">
        <v>938</v>
      </c>
      <c r="L219" s="10"/>
      <c r="M219" s="10" t="s">
        <v>940</v>
      </c>
      <c r="P219" s="9" t="str">
        <f t="shared" si="6"/>
        <v>AlgeriaDZ025</v>
      </c>
      <c r="Q219" s="9" t="e">
        <f>VLOOKUP(#REF!,Table1[ID],1,FALSE)</f>
        <v>#REF!</v>
      </c>
      <c r="R219">
        <v>2.8117301171100002</v>
      </c>
      <c r="S219">
        <v>33.680731728200001</v>
      </c>
      <c r="T219" s="9"/>
      <c r="U219" s="9" t="e">
        <f>IF(#REF!&lt;=10,"A:&lt;10",IF(#REF!&lt;=50,"B:10-50",IF(#REF!&lt;=100,"C:50 - 100",IF(#REF!&lt;=250,"D:100 - 250",IF(#REF!&lt;=500,"E:250 - 500",IF(#REF!&lt;=1000,"F:500 - 1000","G:1000 et plus"))))))</f>
        <v>#REF!</v>
      </c>
      <c r="V219" s="9"/>
    </row>
    <row r="220" spans="1:22">
      <c r="A220" t="s">
        <v>799</v>
      </c>
      <c r="B220" t="s">
        <v>850</v>
      </c>
      <c r="C220" t="s">
        <v>851</v>
      </c>
      <c r="D220">
        <v>157</v>
      </c>
      <c r="E220">
        <v>9</v>
      </c>
      <c r="F220" t="s">
        <v>938</v>
      </c>
      <c r="L220" s="10"/>
      <c r="M220" s="10" t="s">
        <v>940</v>
      </c>
      <c r="P220" s="9" t="str">
        <f t="shared" si="6"/>
        <v>AlgeriaDZ030</v>
      </c>
      <c r="Q220" s="9" t="e">
        <f>VLOOKUP(#REF!,Table1[ID],1,FALSE)</f>
        <v>#REF!</v>
      </c>
      <c r="R220">
        <v>4.3042990040899998</v>
      </c>
      <c r="S220">
        <v>35.210866390699998</v>
      </c>
      <c r="T220" s="9"/>
      <c r="U220" s="9" t="e">
        <f>IF(#REF!&lt;=10,"A:&lt;10",IF(#REF!&lt;=50,"B:10-50",IF(#REF!&lt;=100,"C:50 - 100",IF(#REF!&lt;=250,"D:100 - 250",IF(#REF!&lt;=500,"E:250 - 500",IF(#REF!&lt;=1000,"F:500 - 1000","G:1000 et plus"))))))</f>
        <v>#REF!</v>
      </c>
      <c r="V220" s="9"/>
    </row>
    <row r="221" spans="1:22">
      <c r="A221" t="s">
        <v>799</v>
      </c>
      <c r="B221" t="s">
        <v>852</v>
      </c>
      <c r="C221" t="s">
        <v>853</v>
      </c>
      <c r="D221">
        <v>140</v>
      </c>
      <c r="E221">
        <v>18</v>
      </c>
      <c r="F221" t="s">
        <v>938</v>
      </c>
      <c r="L221" s="10"/>
      <c r="M221" s="10" t="s">
        <v>940</v>
      </c>
      <c r="P221" s="9" t="str">
        <f t="shared" si="6"/>
        <v>AlgeriaDZ026</v>
      </c>
      <c r="Q221" s="9" t="e">
        <f>VLOOKUP(#REF!,Table1[ID],1,FALSE)</f>
        <v>#REF!</v>
      </c>
      <c r="R221">
        <v>0.172097947704</v>
      </c>
      <c r="S221">
        <v>35.397603492800002</v>
      </c>
      <c r="T221" s="9"/>
      <c r="U221" s="9" t="e">
        <f>IF(#REF!&lt;=10,"A:&lt;10",IF(#REF!&lt;=50,"B:10-50",IF(#REF!&lt;=100,"C:50 - 100",IF(#REF!&lt;=250,"D:100 - 250",IF(#REF!&lt;=500,"E:250 - 500",IF(#REF!&lt;=1000,"F:500 - 1000","G:1000 et plus"))))))</f>
        <v>#REF!</v>
      </c>
      <c r="V221" s="9"/>
    </row>
    <row r="222" spans="1:22">
      <c r="A222" t="s">
        <v>799</v>
      </c>
      <c r="B222" t="s">
        <v>854</v>
      </c>
      <c r="C222" t="s">
        <v>855</v>
      </c>
      <c r="D222">
        <v>219</v>
      </c>
      <c r="E222">
        <v>5</v>
      </c>
      <c r="F222" t="s">
        <v>938</v>
      </c>
      <c r="L222" s="10"/>
      <c r="M222" s="10" t="s">
        <v>940</v>
      </c>
      <c r="P222" s="9" t="str">
        <f t="shared" si="6"/>
        <v>AlgeriaDZ027</v>
      </c>
      <c r="Q222" s="9" t="e">
        <f>VLOOKUP(#REF!,Table1[ID],1,FALSE)</f>
        <v>#REF!</v>
      </c>
      <c r="R222">
        <v>2.9025593012900002</v>
      </c>
      <c r="S222">
        <v>35.979451002499999</v>
      </c>
      <c r="T222" s="9"/>
      <c r="U222" s="9" t="e">
        <f>IF(#REF!&lt;=10,"A:&lt;10",IF(#REF!&lt;=50,"B:10-50",IF(#REF!&lt;=100,"C:50 - 100",IF(#REF!&lt;=250,"D:100 - 250",IF(#REF!&lt;=500,"E:250 - 500",IF(#REF!&lt;=1000,"F:500 - 1000","G:1000 et plus"))))))</f>
        <v>#REF!</v>
      </c>
      <c r="V222" s="9"/>
    </row>
    <row r="223" spans="1:22">
      <c r="A223" t="s">
        <v>799</v>
      </c>
      <c r="B223" t="s">
        <v>856</v>
      </c>
      <c r="C223" t="s">
        <v>857</v>
      </c>
      <c r="D223">
        <v>67</v>
      </c>
      <c r="E223">
        <v>3</v>
      </c>
      <c r="F223" t="s">
        <v>938</v>
      </c>
      <c r="L223" s="10"/>
      <c r="M223" s="10" t="s">
        <v>940</v>
      </c>
      <c r="P223" s="9" t="str">
        <f t="shared" si="6"/>
        <v>AlgeriaDZ028</v>
      </c>
      <c r="Q223" s="9" t="e">
        <f>VLOOKUP(#REF!,Table1[ID],1,FALSE)</f>
        <v>#REF!</v>
      </c>
      <c r="R223">
        <v>6.1441737186200003</v>
      </c>
      <c r="S223">
        <v>36.273827545300001</v>
      </c>
      <c r="T223" s="9"/>
      <c r="U223" s="9" t="e">
        <f>IF(#REF!&lt;=10,"A:&lt;10",IF(#REF!&lt;=50,"B:10-50",IF(#REF!&lt;=100,"C:50 - 100",IF(#REF!&lt;=250,"D:100 - 250",IF(#REF!&lt;=500,"E:250 - 500",IF(#REF!&lt;=1000,"F:500 - 1000","G:1000 et plus"))))))</f>
        <v>#REF!</v>
      </c>
      <c r="V223" s="9"/>
    </row>
    <row r="224" spans="1:22">
      <c r="A224" t="s">
        <v>799</v>
      </c>
      <c r="B224" t="s">
        <v>858</v>
      </c>
      <c r="C224" t="s">
        <v>859</v>
      </c>
      <c r="D224">
        <v>75</v>
      </c>
      <c r="E224">
        <v>11</v>
      </c>
      <c r="F224" t="s">
        <v>938</v>
      </c>
      <c r="L224" s="10"/>
      <c r="M224" s="10" t="s">
        <v>940</v>
      </c>
      <c r="P224" s="9" t="str">
        <f t="shared" si="6"/>
        <v>AlgeriaDZ029</v>
      </c>
      <c r="Q224" s="9" t="e">
        <f>VLOOKUP(#REF!,Table1[ID],1,FALSE)</f>
        <v>#REF!</v>
      </c>
      <c r="R224">
        <v>0.32217287373100001</v>
      </c>
      <c r="S224">
        <v>35.9964681254</v>
      </c>
      <c r="T224" s="9"/>
      <c r="U224" s="9" t="e">
        <f>IF(#REF!&lt;=10,"A:&lt;10",IF(#REF!&lt;=50,"B:10-50",IF(#REF!&lt;=100,"C:50 - 100",IF(#REF!&lt;=250,"D:100 - 250",IF(#REF!&lt;=500,"E:250 - 500",IF(#REF!&lt;=1000,"F:500 - 1000","G:1000 et plus"))))))</f>
        <v>#REF!</v>
      </c>
      <c r="V224" s="9"/>
    </row>
    <row r="225" spans="1:22">
      <c r="A225" t="s">
        <v>799</v>
      </c>
      <c r="B225" t="s">
        <v>860</v>
      </c>
      <c r="C225" t="s">
        <v>861</v>
      </c>
      <c r="D225">
        <v>60</v>
      </c>
      <c r="E225">
        <v>1</v>
      </c>
      <c r="F225" t="s">
        <v>938</v>
      </c>
      <c r="L225" s="10"/>
      <c r="M225" s="10" t="s">
        <v>940</v>
      </c>
      <c r="P225" s="9" t="str">
        <f t="shared" si="6"/>
        <v>AlgeriaDZ031</v>
      </c>
      <c r="Q225" s="9" t="e">
        <f>VLOOKUP(#REF!,Table1[ID],1,FALSE)</f>
        <v>#REF!</v>
      </c>
      <c r="R225">
        <v>-0.77975888514799996</v>
      </c>
      <c r="S225">
        <v>33.2729958356</v>
      </c>
      <c r="T225" s="9"/>
      <c r="U225" s="9" t="e">
        <f>IF(#REF!&lt;=10,"A:&lt;10",IF(#REF!&lt;=50,"B:10-50",IF(#REF!&lt;=100,"C:50 - 100",IF(#REF!&lt;=250,"D:100 - 250",IF(#REF!&lt;=500,"E:250 - 500",IF(#REF!&lt;=1000,"F:500 - 1000","G:1000 et plus"))))))</f>
        <v>#REF!</v>
      </c>
      <c r="V225" s="9"/>
    </row>
    <row r="226" spans="1:22">
      <c r="A226" t="s">
        <v>799</v>
      </c>
      <c r="B226" t="s">
        <v>862</v>
      </c>
      <c r="C226" t="s">
        <v>863</v>
      </c>
      <c r="D226">
        <v>608</v>
      </c>
      <c r="E226">
        <v>21</v>
      </c>
      <c r="F226" t="s">
        <v>938</v>
      </c>
      <c r="L226" s="10"/>
      <c r="M226" s="10" t="s">
        <v>940</v>
      </c>
      <c r="P226" s="9" t="str">
        <f t="shared" si="6"/>
        <v>AlgeriaDZ032</v>
      </c>
      <c r="Q226" s="9" t="e">
        <f>VLOOKUP(#REF!,Table1[ID],1,FALSE)</f>
        <v>#REF!</v>
      </c>
      <c r="R226">
        <v>-0.59439690923900002</v>
      </c>
      <c r="S226">
        <v>35.636344610000002</v>
      </c>
      <c r="T226" s="9"/>
      <c r="U226" s="9" t="e">
        <f>IF(#REF!&lt;=10,"A:&lt;10",IF(#REF!&lt;=50,"B:10-50",IF(#REF!&lt;=100,"C:50 - 100",IF(#REF!&lt;=250,"D:100 - 250",IF(#REF!&lt;=500,"E:250 - 500",IF(#REF!&lt;=1000,"F:500 - 1000","G:1000 et plus"))))))</f>
        <v>#REF!</v>
      </c>
      <c r="V226" s="9"/>
    </row>
    <row r="227" spans="1:22">
      <c r="A227" t="s">
        <v>799</v>
      </c>
      <c r="B227" t="s">
        <v>864</v>
      </c>
      <c r="C227" t="s">
        <v>865</v>
      </c>
      <c r="D227">
        <v>267</v>
      </c>
      <c r="E227">
        <v>20</v>
      </c>
      <c r="F227" t="s">
        <v>938</v>
      </c>
      <c r="L227" s="10"/>
      <c r="M227" s="10" t="s">
        <v>940</v>
      </c>
      <c r="P227" s="9" t="str">
        <f t="shared" ref="P227:P258" si="7">_xlfn.CONCAT(A227,C227)</f>
        <v>AlgeriaDZ033</v>
      </c>
      <c r="Q227" s="9" t="e">
        <f>VLOOKUP(#REF!,Table1[ID],1,FALSE)</f>
        <v>#REF!</v>
      </c>
      <c r="R227">
        <v>6.16479785753</v>
      </c>
      <c r="S227">
        <v>31.1769006299</v>
      </c>
      <c r="T227" s="9"/>
      <c r="U227" s="9" t="e">
        <f>IF(#REF!&lt;=10,"A:&lt;10",IF(#REF!&lt;=50,"B:10-50",IF(#REF!&lt;=100,"C:50 - 100",IF(#REF!&lt;=250,"D:100 - 250",IF(#REF!&lt;=500,"E:250 - 500",IF(#REF!&lt;=1000,"F:500 - 1000","G:1000 et plus"))))))</f>
        <v>#REF!</v>
      </c>
      <c r="V227" s="9"/>
    </row>
    <row r="228" spans="1:22">
      <c r="A228" t="s">
        <v>799</v>
      </c>
      <c r="B228" t="s">
        <v>866</v>
      </c>
      <c r="C228" t="s">
        <v>867</v>
      </c>
      <c r="D228">
        <v>190</v>
      </c>
      <c r="E228">
        <v>7</v>
      </c>
      <c r="F228" t="s">
        <v>938</v>
      </c>
      <c r="L228" s="10"/>
      <c r="M228" s="10" t="s">
        <v>940</v>
      </c>
      <c r="P228" s="9" t="str">
        <f t="shared" si="7"/>
        <v>AlgeriaDZ034</v>
      </c>
      <c r="Q228" s="9" t="e">
        <f>VLOOKUP(#REF!,Table1[ID],1,FALSE)</f>
        <v>#REF!</v>
      </c>
      <c r="R228">
        <v>7.0374991928400004</v>
      </c>
      <c r="S228">
        <v>35.825424950299997</v>
      </c>
      <c r="T228" s="9"/>
      <c r="U228" s="9" t="e">
        <f>IF(#REF!&lt;=10,"A:&lt;10",IF(#REF!&lt;=50,"B:10-50",IF(#REF!&lt;=100,"C:50 - 100",IF(#REF!&lt;=250,"D:100 - 250",IF(#REF!&lt;=500,"E:250 - 500",IF(#REF!&lt;=1000,"F:500 - 1000","G:1000 et plus"))))))</f>
        <v>#REF!</v>
      </c>
      <c r="V228" s="9"/>
    </row>
    <row r="229" spans="1:22">
      <c r="A229" t="s">
        <v>799</v>
      </c>
      <c r="B229" t="s">
        <v>868</v>
      </c>
      <c r="C229" t="s">
        <v>869</v>
      </c>
      <c r="D229">
        <v>47</v>
      </c>
      <c r="E229">
        <v>4</v>
      </c>
      <c r="F229" t="s">
        <v>938</v>
      </c>
      <c r="L229" s="10"/>
      <c r="M229" s="10" t="s">
        <v>940</v>
      </c>
      <c r="P229" s="9" t="str">
        <f t="shared" si="7"/>
        <v>AlgeriaDZ035</v>
      </c>
      <c r="Q229" s="9" t="e">
        <f>VLOOKUP(#REF!,Table1[ID],1,FALSE)</f>
        <v>#REF!</v>
      </c>
      <c r="R229">
        <v>0.812801273755</v>
      </c>
      <c r="S229">
        <v>35.821269260000001</v>
      </c>
      <c r="T229" s="9"/>
      <c r="U229" s="9" t="e">
        <f>IF(#REF!&lt;=10,"A:&lt;10",IF(#REF!&lt;=50,"B:10-50",IF(#REF!&lt;=100,"C:50 - 100",IF(#REF!&lt;=250,"D:100 - 250",IF(#REF!&lt;=500,"E:250 - 500",IF(#REF!&lt;=1000,"F:500 - 1000","G:1000 et plus"))))))</f>
        <v>#REF!</v>
      </c>
      <c r="V229" s="9"/>
    </row>
    <row r="230" spans="1:22">
      <c r="A230" t="s">
        <v>799</v>
      </c>
      <c r="B230" t="s">
        <v>870</v>
      </c>
      <c r="C230" t="s">
        <v>871</v>
      </c>
      <c r="D230">
        <v>10</v>
      </c>
      <c r="E230">
        <v>0</v>
      </c>
      <c r="F230" t="s">
        <v>938</v>
      </c>
      <c r="L230" s="10"/>
      <c r="M230" s="10" t="s">
        <v>940</v>
      </c>
      <c r="P230" s="9" t="str">
        <f t="shared" si="7"/>
        <v>AlgeriaDZ036</v>
      </c>
      <c r="Q230" s="9" t="e">
        <f>VLOOKUP(#REF!,Table1[ID],1,FALSE)</f>
        <v>#REF!</v>
      </c>
      <c r="R230">
        <v>0.282491912949</v>
      </c>
      <c r="S230">
        <v>34.7433824405</v>
      </c>
      <c r="T230" s="9"/>
      <c r="U230" s="9" t="e">
        <f>IF(#REF!&lt;=10,"A:&lt;10",IF(#REF!&lt;=50,"B:10-50",IF(#REF!&lt;=100,"C:50 - 100",IF(#REF!&lt;=250,"D:100 - 250",IF(#REF!&lt;=500,"E:250 - 500",IF(#REF!&lt;=1000,"F:500 - 1000","G:1000 et plus"))))))</f>
        <v>#REF!</v>
      </c>
      <c r="V230" s="9"/>
    </row>
    <row r="231" spans="1:22">
      <c r="A231" t="s">
        <v>799</v>
      </c>
      <c r="B231" t="s">
        <v>872</v>
      </c>
      <c r="C231" t="s">
        <v>873</v>
      </c>
      <c r="D231">
        <v>597</v>
      </c>
      <c r="E231">
        <v>35</v>
      </c>
      <c r="F231" t="s">
        <v>938</v>
      </c>
      <c r="L231" s="10"/>
      <c r="M231" s="10" t="s">
        <v>940</v>
      </c>
      <c r="P231" s="9" t="str">
        <f t="shared" si="7"/>
        <v>AlgeriaDZ037</v>
      </c>
      <c r="Q231" s="9" t="e">
        <f>VLOOKUP(#REF!,Table1[ID],1,FALSE)</f>
        <v>#REF!</v>
      </c>
      <c r="R231">
        <v>5.4081876469800001</v>
      </c>
      <c r="S231">
        <v>36.124033873000002</v>
      </c>
      <c r="T231" s="9"/>
      <c r="U231" s="9" t="e">
        <f>IF(#REF!&lt;=10,"A:&lt;10",IF(#REF!&lt;=50,"B:10-50",IF(#REF!&lt;=100,"C:50 - 100",IF(#REF!&lt;=250,"D:100 - 250",IF(#REF!&lt;=500,"E:250 - 500",IF(#REF!&lt;=1000,"F:500 - 1000","G:1000 et plus"))))))</f>
        <v>#REF!</v>
      </c>
      <c r="V231" s="9"/>
    </row>
    <row r="232" spans="1:22">
      <c r="A232" t="s">
        <v>799</v>
      </c>
      <c r="B232" t="s">
        <v>874</v>
      </c>
      <c r="C232" t="s">
        <v>875</v>
      </c>
      <c r="D232">
        <v>82</v>
      </c>
      <c r="E232">
        <v>12</v>
      </c>
      <c r="F232" t="s">
        <v>938</v>
      </c>
      <c r="L232" s="10"/>
      <c r="M232" s="10" t="s">
        <v>940</v>
      </c>
      <c r="P232" s="9" t="str">
        <f t="shared" si="7"/>
        <v>AlgeriaDZ038</v>
      </c>
      <c r="Q232" s="9" t="e">
        <f>VLOOKUP(#REF!,Table1[ID],1,FALSE)</f>
        <v>#REF!</v>
      </c>
      <c r="R232">
        <v>-0.52761742663900002</v>
      </c>
      <c r="S232">
        <v>34.697504356700001</v>
      </c>
      <c r="T232" s="9"/>
      <c r="U232" s="9" t="e">
        <f>IF(#REF!&lt;=10,"A:&lt;10",IF(#REF!&lt;=50,"B:10-50",IF(#REF!&lt;=100,"C:50 - 100",IF(#REF!&lt;=250,"D:100 - 250",IF(#REF!&lt;=500,"E:250 - 500",IF(#REF!&lt;=1000,"F:500 - 1000","G:1000 et plus"))))))</f>
        <v>#REF!</v>
      </c>
      <c r="V232" s="9"/>
    </row>
    <row r="233" spans="1:22">
      <c r="A233" t="s">
        <v>799</v>
      </c>
      <c r="B233" t="s">
        <v>876</v>
      </c>
      <c r="C233" t="s">
        <v>877</v>
      </c>
      <c r="D233">
        <v>141</v>
      </c>
      <c r="E233">
        <v>7</v>
      </c>
      <c r="F233" t="s">
        <v>938</v>
      </c>
      <c r="L233" s="10"/>
      <c r="M233" s="10" t="s">
        <v>940</v>
      </c>
      <c r="P233" s="9" t="str">
        <f t="shared" si="7"/>
        <v>AlgeriaDZ039</v>
      </c>
      <c r="Q233" s="9" t="e">
        <f>VLOOKUP(#REF!,Table1[ID],1,FALSE)</f>
        <v>#REF!</v>
      </c>
      <c r="R233">
        <v>6.8294631137800001</v>
      </c>
      <c r="S233">
        <v>36.770239891199999</v>
      </c>
      <c r="T233" s="9"/>
      <c r="U233" s="9" t="e">
        <f>IF(#REF!&lt;=10,"A:&lt;10",IF(#REF!&lt;=50,"B:10-50",IF(#REF!&lt;=100,"C:50 - 100",IF(#REF!&lt;=250,"D:100 - 250",IF(#REF!&lt;=500,"E:250 - 500",IF(#REF!&lt;=1000,"F:500 - 1000","G:1000 et plus"))))))</f>
        <v>#REF!</v>
      </c>
      <c r="V233" s="9"/>
    </row>
    <row r="234" spans="1:22">
      <c r="A234" t="s">
        <v>799</v>
      </c>
      <c r="B234" t="s">
        <v>878</v>
      </c>
      <c r="C234" t="s">
        <v>879</v>
      </c>
      <c r="D234">
        <v>72</v>
      </c>
      <c r="E234">
        <v>2</v>
      </c>
      <c r="F234" t="s">
        <v>938</v>
      </c>
      <c r="L234" s="10"/>
      <c r="M234" s="10" t="s">
        <v>940</v>
      </c>
      <c r="P234" s="9" t="str">
        <f t="shared" si="7"/>
        <v>AlgeriaDZ040</v>
      </c>
      <c r="Q234" s="9" t="e">
        <f>VLOOKUP(#REF!,Table1[ID],1,FALSE)</f>
        <v>#REF!</v>
      </c>
      <c r="R234">
        <v>7.8646877096800001</v>
      </c>
      <c r="S234">
        <v>36.145318481099999</v>
      </c>
      <c r="T234" s="9"/>
      <c r="U234" s="9" t="e">
        <f>IF(#REF!&lt;=10,"A:&lt;10",IF(#REF!&lt;=50,"B:10-50",IF(#REF!&lt;=100,"C:50 - 100",IF(#REF!&lt;=250,"D:100 - 250",IF(#REF!&lt;=500,"E:250 - 500",IF(#REF!&lt;=1000,"F:500 - 1000","G:1000 et plus"))))))</f>
        <v>#REF!</v>
      </c>
      <c r="V234" s="9"/>
    </row>
    <row r="235" spans="1:22">
      <c r="A235" t="s">
        <v>799</v>
      </c>
      <c r="B235" t="s">
        <v>880</v>
      </c>
      <c r="C235" t="s">
        <v>881</v>
      </c>
      <c r="D235">
        <v>10</v>
      </c>
      <c r="E235">
        <v>1</v>
      </c>
      <c r="F235" t="s">
        <v>938</v>
      </c>
      <c r="L235" s="10"/>
      <c r="M235" s="10" t="s">
        <v>940</v>
      </c>
      <c r="P235" s="9" t="str">
        <f t="shared" si="7"/>
        <v>AlgeriaDZ041</v>
      </c>
      <c r="Q235" s="9" t="e">
        <f>VLOOKUP(#REF!,Table1[ID],1,FALSE)</f>
        <v>#REF!</v>
      </c>
      <c r="R235">
        <v>5.1102078524100003</v>
      </c>
      <c r="S235">
        <v>24.133125660099999</v>
      </c>
      <c r="T235" s="9"/>
      <c r="U235" s="9" t="e">
        <f>IF(#REF!&lt;=10,"A:&lt;10",IF(#REF!&lt;=50,"B:10-50",IF(#REF!&lt;=100,"C:50 - 100",IF(#REF!&lt;=250,"D:100 - 250",IF(#REF!&lt;=500,"E:250 - 500",IF(#REF!&lt;=1000,"F:500 - 1000","G:1000 et plus"))))))</f>
        <v>#REF!</v>
      </c>
      <c r="V235" s="9"/>
    </row>
    <row r="236" spans="1:22">
      <c r="A236" t="s">
        <v>799</v>
      </c>
      <c r="B236" t="s">
        <v>882</v>
      </c>
      <c r="C236" t="s">
        <v>883</v>
      </c>
      <c r="D236">
        <v>76</v>
      </c>
      <c r="E236">
        <v>3</v>
      </c>
      <c r="F236" t="s">
        <v>938</v>
      </c>
      <c r="L236" s="10"/>
      <c r="M236" s="10" t="s">
        <v>940</v>
      </c>
      <c r="P236" s="9" t="str">
        <f t="shared" si="7"/>
        <v>AlgeriaDZ042</v>
      </c>
      <c r="Q236" s="9" t="e">
        <f>VLOOKUP(#REF!,Table1[ID],1,FALSE)</f>
        <v>#REF!</v>
      </c>
      <c r="R236">
        <v>7.8517197624200001</v>
      </c>
      <c r="S236">
        <v>35.093666581699999</v>
      </c>
      <c r="T236" s="9"/>
      <c r="U236" s="9" t="e">
        <f>IF(#REF!&lt;=10,"A:&lt;10",IF(#REF!&lt;=50,"B:10-50",IF(#REF!&lt;=100,"C:50 - 100",IF(#REF!&lt;=250,"D:100 - 250",IF(#REF!&lt;=500,"E:250 - 500",IF(#REF!&lt;=1000,"F:500 - 1000","G:1000 et plus"))))))</f>
        <v>#REF!</v>
      </c>
      <c r="V236" s="9"/>
    </row>
    <row r="237" spans="1:22">
      <c r="A237" t="s">
        <v>799</v>
      </c>
      <c r="B237" t="s">
        <v>884</v>
      </c>
      <c r="C237" t="s">
        <v>885</v>
      </c>
      <c r="D237">
        <v>181</v>
      </c>
      <c r="E237">
        <v>15</v>
      </c>
      <c r="F237" t="s">
        <v>938</v>
      </c>
      <c r="L237" s="10"/>
      <c r="M237" s="10" t="s">
        <v>940</v>
      </c>
      <c r="P237" s="9" t="str">
        <f t="shared" si="7"/>
        <v>AlgeriaDZ043</v>
      </c>
      <c r="Q237" s="9" t="e">
        <f>VLOOKUP(#REF!,Table1[ID],1,FALSE)</f>
        <v>#REF!</v>
      </c>
      <c r="R237">
        <v>1.55130570361</v>
      </c>
      <c r="S237">
        <v>34.931253091400002</v>
      </c>
      <c r="T237" s="9"/>
      <c r="U237" s="9" t="e">
        <f>IF(#REF!&lt;=10,"A:&lt;10",IF(#REF!&lt;=50,"B:10-50",IF(#REF!&lt;=100,"C:50 - 100",IF(#REF!&lt;=250,"D:100 - 250",IF(#REF!&lt;=500,"E:250 - 500",IF(#REF!&lt;=1000,"F:500 - 1000","G:1000 et plus"))))))</f>
        <v>#REF!</v>
      </c>
      <c r="V237" s="9"/>
    </row>
    <row r="238" spans="1:22">
      <c r="A238" t="s">
        <v>799</v>
      </c>
      <c r="B238" t="s">
        <v>886</v>
      </c>
      <c r="C238" t="s">
        <v>887</v>
      </c>
      <c r="D238">
        <v>14</v>
      </c>
      <c r="E238">
        <v>1</v>
      </c>
      <c r="F238" t="s">
        <v>938</v>
      </c>
      <c r="L238" s="10"/>
      <c r="M238" s="10" t="s">
        <v>940</v>
      </c>
      <c r="P238" s="9" t="str">
        <f t="shared" si="7"/>
        <v>AlgeriaDZ044</v>
      </c>
      <c r="Q238" s="9" t="e">
        <f>VLOOKUP(#REF!,Table1[ID],1,FALSE)</f>
        <v>#REF!</v>
      </c>
      <c r="R238">
        <v>-5.9544821690500003</v>
      </c>
      <c r="S238">
        <v>27.631754429400001</v>
      </c>
      <c r="T238" s="9"/>
      <c r="U238" s="9" t="e">
        <f>IF(#REF!&lt;=10,"A:&lt;10",IF(#REF!&lt;=50,"B:10-50",IF(#REF!&lt;=100,"C:50 - 100",IF(#REF!&lt;=250,"D:100 - 250",IF(#REF!&lt;=500,"E:250 - 500",IF(#REF!&lt;=1000,"F:500 - 1000","G:1000 et plus"))))))</f>
        <v>#REF!</v>
      </c>
      <c r="V238" s="9"/>
    </row>
    <row r="239" spans="1:22">
      <c r="A239" t="s">
        <v>799</v>
      </c>
      <c r="B239" t="s">
        <v>888</v>
      </c>
      <c r="C239" t="s">
        <v>889</v>
      </c>
      <c r="D239">
        <v>337</v>
      </c>
      <c r="E239">
        <v>38</v>
      </c>
      <c r="F239" t="s">
        <v>938</v>
      </c>
      <c r="L239" s="10"/>
      <c r="M239" s="10" t="s">
        <v>940</v>
      </c>
      <c r="P239" s="9" t="str">
        <f t="shared" si="7"/>
        <v>AlgeriaDZ045</v>
      </c>
      <c r="Q239" s="9" t="e">
        <f>VLOOKUP(#REF!,Table1[ID],1,FALSE)</f>
        <v>#REF!</v>
      </c>
      <c r="R239">
        <v>2.2287529457000002</v>
      </c>
      <c r="S239">
        <v>36.525664382800002</v>
      </c>
      <c r="T239" s="9"/>
      <c r="U239" s="9" t="e">
        <f>IF(#REF!&lt;=10,"A:&lt;10",IF(#REF!&lt;=50,"B:10-50",IF(#REF!&lt;=100,"C:50 - 100",IF(#REF!&lt;=250,"D:100 - 250",IF(#REF!&lt;=500,"E:250 - 500",IF(#REF!&lt;=1000,"F:500 - 1000","G:1000 et plus"))))))</f>
        <v>#REF!</v>
      </c>
      <c r="V239" s="9"/>
    </row>
    <row r="240" spans="1:22">
      <c r="A240" t="s">
        <v>799</v>
      </c>
      <c r="B240" t="s">
        <v>890</v>
      </c>
      <c r="C240" t="s">
        <v>891</v>
      </c>
      <c r="D240">
        <v>81</v>
      </c>
      <c r="E240">
        <v>2</v>
      </c>
      <c r="F240" t="s">
        <v>938</v>
      </c>
      <c r="L240" s="10"/>
      <c r="M240" s="10" t="s">
        <v>940</v>
      </c>
      <c r="P240" s="9" t="str">
        <f t="shared" si="7"/>
        <v>AlgeriaDZ046</v>
      </c>
      <c r="Q240" s="9" t="e">
        <f>VLOOKUP(#REF!,Table1[ID],1,FALSE)</f>
        <v>#REF!</v>
      </c>
      <c r="R240">
        <v>1.7971738238299999</v>
      </c>
      <c r="S240">
        <v>35.774215273899998</v>
      </c>
      <c r="T240" s="9"/>
      <c r="U240" s="9" t="e">
        <f>IF(#REF!&lt;=10,"A:&lt;10",IF(#REF!&lt;=50,"B:10-50",IF(#REF!&lt;=100,"C:50 - 100",IF(#REF!&lt;=250,"D:100 - 250",IF(#REF!&lt;=500,"E:250 - 500",IF(#REF!&lt;=1000,"F:500 - 1000","G:1000 et plus"))))))</f>
        <v>#REF!</v>
      </c>
      <c r="V240" s="9"/>
    </row>
    <row r="241" spans="1:22">
      <c r="A241" t="s">
        <v>799</v>
      </c>
      <c r="B241" t="s">
        <v>892</v>
      </c>
      <c r="C241" t="s">
        <v>893</v>
      </c>
      <c r="D241">
        <v>165</v>
      </c>
      <c r="E241">
        <v>16</v>
      </c>
      <c r="F241" t="s">
        <v>938</v>
      </c>
      <c r="L241" s="10"/>
      <c r="M241" s="10" t="s">
        <v>940</v>
      </c>
      <c r="P241" s="9" t="str">
        <f t="shared" si="7"/>
        <v>AlgeriaDZ047</v>
      </c>
      <c r="Q241" s="9" t="e">
        <f>VLOOKUP(#REF!,Table1[ID],1,FALSE)</f>
        <v>#REF!</v>
      </c>
      <c r="R241">
        <v>4.1949949495799999</v>
      </c>
      <c r="S241">
        <v>36.679534265400001</v>
      </c>
      <c r="T241" s="9"/>
      <c r="U241" s="9" t="e">
        <f>IF(#REF!&lt;=10,"A:&lt;10",IF(#REF!&lt;=50,"B:10-50",IF(#REF!&lt;=100,"C:50 - 100",IF(#REF!&lt;=250,"D:100 - 250",IF(#REF!&lt;=500,"E:250 - 500",IF(#REF!&lt;=1000,"F:500 - 1000","G:1000 et plus"))))))</f>
        <v>#REF!</v>
      </c>
      <c r="V241" s="9"/>
    </row>
    <row r="242" spans="1:22">
      <c r="A242" t="s">
        <v>799</v>
      </c>
      <c r="B242" t="s">
        <v>894</v>
      </c>
      <c r="C242" t="s">
        <v>895</v>
      </c>
      <c r="D242">
        <v>278</v>
      </c>
      <c r="E242">
        <v>8</v>
      </c>
      <c r="F242" t="s">
        <v>938</v>
      </c>
      <c r="L242" s="10"/>
      <c r="M242" s="10" t="s">
        <v>940</v>
      </c>
      <c r="P242" s="9" t="str">
        <f t="shared" si="7"/>
        <v>AlgeriaDZ048</v>
      </c>
      <c r="Q242" s="9" t="e">
        <f>VLOOKUP(#REF!,Table1[ID],1,FALSE)</f>
        <v>#REF!</v>
      </c>
      <c r="R242">
        <v>-1.4486337036100001</v>
      </c>
      <c r="S242">
        <v>34.700315319300003</v>
      </c>
      <c r="T242" s="9"/>
      <c r="U242" s="9" t="e">
        <f>IF(#REF!&lt;=10,"A:&lt;10",IF(#REF!&lt;=50,"B:10-50",IF(#REF!&lt;=100,"C:50 - 100",IF(#REF!&lt;=250,"D:100 - 250",IF(#REF!&lt;=500,"E:250 - 500",IF(#REF!&lt;=1000,"F:500 - 1000","G:1000 et plus"))))))</f>
        <v>#REF!</v>
      </c>
      <c r="V242" s="9"/>
    </row>
    <row r="243" spans="1:22">
      <c r="A243" t="s">
        <v>799</v>
      </c>
      <c r="B243" t="s">
        <v>499</v>
      </c>
      <c r="C243" t="s">
        <v>801</v>
      </c>
      <c r="D243">
        <v>131</v>
      </c>
      <c r="E243">
        <v>5</v>
      </c>
      <c r="F243">
        <v>0</v>
      </c>
      <c r="L243" s="10"/>
      <c r="M243" s="10" t="s">
        <v>944</v>
      </c>
      <c r="P243" s="9" t="str">
        <f t="shared" si="7"/>
        <v>AlgeriaDZ001</v>
      </c>
      <c r="Q243" s="9" t="str">
        <f>VLOOKUP(Tableau3567[[#This Row],[coca]],Table1[ID],1,FALSE)</f>
        <v>Equatorial GuineaGQ03</v>
      </c>
      <c r="R243">
        <v>-1.1294067909200001</v>
      </c>
      <c r="S243">
        <v>25.946045582299998</v>
      </c>
      <c r="T243" s="9"/>
      <c r="U24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3" s="9"/>
    </row>
    <row r="244" spans="1:22">
      <c r="A244" t="s">
        <v>799</v>
      </c>
      <c r="B244" t="s">
        <v>802</v>
      </c>
      <c r="C244" t="s">
        <v>803</v>
      </c>
      <c r="D244">
        <v>363</v>
      </c>
      <c r="E244">
        <v>4</v>
      </c>
      <c r="F244">
        <v>0</v>
      </c>
      <c r="L244" s="10"/>
      <c r="M244" s="10" t="s">
        <v>944</v>
      </c>
      <c r="P244" s="9" t="str">
        <f t="shared" si="7"/>
        <v>AlgeriaDZ002</v>
      </c>
      <c r="Q244" s="9" t="str">
        <f>VLOOKUP(Tableau3567[[#This Row],[coca]],Table1[ID],1,FALSE)</f>
        <v>Equatorial GuineaGQ98</v>
      </c>
      <c r="R244">
        <v>2.0719342482399998</v>
      </c>
      <c r="S244">
        <v>36.174280610799997</v>
      </c>
      <c r="T244" s="9"/>
      <c r="U24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4" s="9"/>
    </row>
    <row r="245" spans="1:22">
      <c r="A245" t="s">
        <v>799</v>
      </c>
      <c r="B245" t="s">
        <v>804</v>
      </c>
      <c r="C245" t="s">
        <v>805</v>
      </c>
      <c r="D245">
        <v>97</v>
      </c>
      <c r="E245">
        <v>2</v>
      </c>
      <c r="F245">
        <v>0</v>
      </c>
      <c r="L245" s="10"/>
      <c r="M245" s="10" t="s">
        <v>944</v>
      </c>
      <c r="P245" s="9" t="str">
        <f t="shared" si="7"/>
        <v>AlgeriaDZ003</v>
      </c>
      <c r="Q245" s="9" t="str">
        <f>VLOOKUP(Tableau3567[[#This Row],[coca]],Table1[ID],1,FALSE)</f>
        <v>Equatorial GuineaGQ00</v>
      </c>
      <c r="R245">
        <v>-1.07067966936</v>
      </c>
      <c r="S245">
        <v>35.382507130800001</v>
      </c>
      <c r="T245" s="9"/>
      <c r="U24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5" s="9"/>
    </row>
    <row r="246" spans="1:22">
      <c r="A246" t="s">
        <v>799</v>
      </c>
      <c r="B246" t="s">
        <v>806</v>
      </c>
      <c r="C246" t="s">
        <v>807</v>
      </c>
      <c r="D246">
        <v>1020</v>
      </c>
      <c r="E246">
        <v>90</v>
      </c>
      <c r="F246">
        <v>3</v>
      </c>
      <c r="L246" s="10"/>
      <c r="M246" s="10" t="s">
        <v>944</v>
      </c>
      <c r="P246" s="9" t="str">
        <f t="shared" si="7"/>
        <v>AlgeriaDZ004</v>
      </c>
      <c r="Q246" s="9" t="str">
        <f>VLOOKUP(Tableau3567[[#This Row],[coca]],Table1[ID],1,FALSE)</f>
        <v>Equatorial GuineaGQ01</v>
      </c>
      <c r="R246">
        <v>3.0751234641399998</v>
      </c>
      <c r="S246">
        <v>36.704394634899998</v>
      </c>
      <c r="T246" s="9"/>
      <c r="U24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6" s="9"/>
    </row>
    <row r="247" spans="1:22">
      <c r="A247" t="s">
        <v>799</v>
      </c>
      <c r="B247" t="s">
        <v>808</v>
      </c>
      <c r="C247" t="s">
        <v>809</v>
      </c>
      <c r="D247">
        <v>185</v>
      </c>
      <c r="E247">
        <v>2</v>
      </c>
      <c r="F247">
        <v>0</v>
      </c>
      <c r="L247" s="10"/>
      <c r="M247" s="10" t="s">
        <v>944</v>
      </c>
      <c r="P247" s="9" t="str">
        <f t="shared" si="7"/>
        <v>AlgeriaDZ005</v>
      </c>
      <c r="Q247" s="9" t="str">
        <f>VLOOKUP(Tableau3567[[#This Row],[coca]],Table1[ID],1,FALSE)</f>
        <v>Equatorial GuineaGQ02</v>
      </c>
      <c r="R247">
        <v>7.5514183938699997</v>
      </c>
      <c r="S247">
        <v>36.841511744599998</v>
      </c>
      <c r="T247" s="9"/>
      <c r="U24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7" s="9"/>
    </row>
    <row r="248" spans="1:22">
      <c r="A248" t="s">
        <v>799</v>
      </c>
      <c r="B248" t="s">
        <v>810</v>
      </c>
      <c r="C248" t="s">
        <v>811</v>
      </c>
      <c r="D248">
        <v>158</v>
      </c>
      <c r="E248">
        <v>7</v>
      </c>
      <c r="F248">
        <v>0</v>
      </c>
      <c r="L248" s="10"/>
      <c r="M248" s="10" t="s">
        <v>944</v>
      </c>
      <c r="P248" s="9" t="str">
        <f t="shared" si="7"/>
        <v>AlgeriaDZ006</v>
      </c>
      <c r="Q248" s="9" t="str">
        <f>VLOOKUP(Tableau3567[[#This Row],[coca]],Table1[ID],1,FALSE)</f>
        <v>Equatorial GuineaGQ04</v>
      </c>
      <c r="R248">
        <v>5.8192458556200002</v>
      </c>
      <c r="S248">
        <v>35.380904334</v>
      </c>
      <c r="T248" s="9"/>
      <c r="U24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8" s="9"/>
    </row>
    <row r="249" spans="1:22">
      <c r="A249" t="s">
        <v>799</v>
      </c>
      <c r="B249" t="s">
        <v>812</v>
      </c>
      <c r="C249" t="s">
        <v>813</v>
      </c>
      <c r="D249">
        <v>159</v>
      </c>
      <c r="E249">
        <v>3</v>
      </c>
      <c r="F249">
        <v>0</v>
      </c>
      <c r="L249" s="10"/>
      <c r="M249" s="10" t="s">
        <v>944</v>
      </c>
      <c r="P249" s="9" t="str">
        <f t="shared" si="7"/>
        <v>AlgeriaDZ007</v>
      </c>
      <c r="Q249" s="9" t="str">
        <f>VLOOKUP(Tableau3567[[#This Row],[coca]],Table1[ID],1,FALSE)</f>
        <v>GabonGA09</v>
      </c>
      <c r="R249">
        <v>-2.52367248354</v>
      </c>
      <c r="S249">
        <v>29.963055450999999</v>
      </c>
      <c r="T249" s="9"/>
      <c r="U24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49" s="9"/>
    </row>
    <row r="250" spans="1:22">
      <c r="A250" t="s">
        <v>799</v>
      </c>
      <c r="B250" t="s">
        <v>814</v>
      </c>
      <c r="C250" t="s">
        <v>815</v>
      </c>
      <c r="D250">
        <v>225</v>
      </c>
      <c r="E250">
        <v>14</v>
      </c>
      <c r="F250">
        <v>0</v>
      </c>
      <c r="L250" s="10"/>
      <c r="M250" s="10" t="s">
        <v>944</v>
      </c>
      <c r="P250" s="9" t="str">
        <f t="shared" si="7"/>
        <v>AlgeriaDZ008</v>
      </c>
      <c r="Q250" s="9" t="str">
        <f>VLOOKUP(Tableau3567[[#This Row],[coca]],Table1[ID],1,FALSE)</f>
        <v>GabonGA03</v>
      </c>
      <c r="R250">
        <v>4.8763268272099998</v>
      </c>
      <c r="S250">
        <v>36.567662629300003</v>
      </c>
      <c r="T250" s="9"/>
      <c r="U25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50" s="9"/>
    </row>
    <row r="251" spans="1:22">
      <c r="A251" t="s">
        <v>799</v>
      </c>
      <c r="B251" t="s">
        <v>816</v>
      </c>
      <c r="C251" t="s">
        <v>817</v>
      </c>
      <c r="D251">
        <v>124</v>
      </c>
      <c r="E251">
        <v>6</v>
      </c>
      <c r="F251">
        <v>0</v>
      </c>
      <c r="L251" s="10"/>
      <c r="M251" s="10" t="s">
        <v>944</v>
      </c>
      <c r="P251" s="9" t="str">
        <f t="shared" si="7"/>
        <v>AlgeriaDZ009</v>
      </c>
      <c r="Q251" s="9" t="str">
        <f>VLOOKUP(Tableau3567[[#This Row],[coca]],Table1[ID],1,FALSE)</f>
        <v>GabonGA08</v>
      </c>
      <c r="R251">
        <v>5.3906165172499998</v>
      </c>
      <c r="S251">
        <v>34.396725736900002</v>
      </c>
      <c r="T251" s="9"/>
      <c r="U25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1" s="9"/>
    </row>
    <row r="252" spans="1:22">
      <c r="A252" t="s">
        <v>799</v>
      </c>
      <c r="B252" t="s">
        <v>818</v>
      </c>
      <c r="C252" t="s">
        <v>819</v>
      </c>
      <c r="D252">
        <v>876</v>
      </c>
      <c r="E252">
        <v>48</v>
      </c>
      <c r="F252">
        <v>176</v>
      </c>
      <c r="L252" s="10"/>
      <c r="M252" s="10" t="s">
        <v>944</v>
      </c>
      <c r="P252" s="9" t="str">
        <f t="shared" si="7"/>
        <v>AlgeriaDZ010</v>
      </c>
      <c r="Q252" s="9" t="str">
        <f>VLOOKUP(Tableau3567[[#This Row],[coca]],Table1[ID],1,FALSE)</f>
        <v>GabonGA01</v>
      </c>
      <c r="R252">
        <v>2.9069791718700002</v>
      </c>
      <c r="S252">
        <v>36.4995988075</v>
      </c>
      <c r="T252" s="9"/>
      <c r="U25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52" s="9"/>
    </row>
    <row r="253" spans="1:22">
      <c r="A253" t="s">
        <v>799</v>
      </c>
      <c r="B253" t="s">
        <v>820</v>
      </c>
      <c r="C253" t="s">
        <v>821</v>
      </c>
      <c r="D253">
        <v>199</v>
      </c>
      <c r="E253">
        <v>21</v>
      </c>
      <c r="F253">
        <v>0</v>
      </c>
      <c r="L253" s="10"/>
      <c r="M253" s="10" t="s">
        <v>944</v>
      </c>
      <c r="P253" s="9" t="str">
        <f t="shared" si="7"/>
        <v>AlgeriaDZ011</v>
      </c>
      <c r="Q253" s="9" t="str">
        <f>VLOOKUP(Tableau3567[[#This Row],[coca]],Table1[ID],1,FALSE)</f>
        <v>GabonGA02</v>
      </c>
      <c r="R253">
        <v>4.67330084555</v>
      </c>
      <c r="S253">
        <v>36.090753926300003</v>
      </c>
      <c r="T253" s="9"/>
      <c r="U25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253" s="9"/>
    </row>
    <row r="254" spans="1:22">
      <c r="A254" t="s">
        <v>799</v>
      </c>
      <c r="B254" t="s">
        <v>822</v>
      </c>
      <c r="C254" t="s">
        <v>823</v>
      </c>
      <c r="D254">
        <v>101</v>
      </c>
      <c r="E254">
        <v>7</v>
      </c>
      <c r="F254">
        <v>0</v>
      </c>
      <c r="L254" s="10"/>
      <c r="M254" s="10" t="s">
        <v>944</v>
      </c>
      <c r="P254" s="9" t="str">
        <f t="shared" si="7"/>
        <v>AlgeriaDZ012</v>
      </c>
      <c r="Q254" s="9" t="str">
        <f>VLOOKUP(Tableau3567[[#This Row],[coca]],Table1[ID],1,FALSE)</f>
        <v>GabonGA04</v>
      </c>
      <c r="R254">
        <v>3.8440659939400001</v>
      </c>
      <c r="S254">
        <v>36.244556226900002</v>
      </c>
      <c r="T254" s="9"/>
      <c r="U25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4" s="9"/>
    </row>
    <row r="255" spans="1:22">
      <c r="A255" t="s">
        <v>799</v>
      </c>
      <c r="B255" t="s">
        <v>824</v>
      </c>
      <c r="C255" t="s">
        <v>825</v>
      </c>
      <c r="D255">
        <v>119</v>
      </c>
      <c r="E255">
        <v>3</v>
      </c>
      <c r="F255" t="s">
        <v>943</v>
      </c>
      <c r="L255" s="10"/>
      <c r="M255" s="10" t="s">
        <v>944</v>
      </c>
      <c r="P255" s="9" t="str">
        <f t="shared" si="7"/>
        <v>AlgeriaDZ013</v>
      </c>
      <c r="Q255" s="9" t="str">
        <f>VLOOKUP(Tableau3567[[#This Row],[coca]],Table1[ID],1,FALSE)</f>
        <v>GabonGA05</v>
      </c>
      <c r="R255">
        <v>3.63606595729</v>
      </c>
      <c r="S255">
        <v>36.733379041699997</v>
      </c>
      <c r="T255" s="9"/>
      <c r="U25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5" s="9"/>
    </row>
    <row r="256" spans="1:22">
      <c r="A256" t="s">
        <v>799</v>
      </c>
      <c r="B256" t="s">
        <v>826</v>
      </c>
      <c r="C256" t="s">
        <v>827</v>
      </c>
      <c r="D256">
        <v>43</v>
      </c>
      <c r="E256">
        <v>2</v>
      </c>
      <c r="F256">
        <v>0</v>
      </c>
      <c r="L256" s="10"/>
      <c r="M256" s="10" t="s">
        <v>944</v>
      </c>
      <c r="P256" s="9" t="str">
        <f t="shared" si="7"/>
        <v>AlgeriaDZ014</v>
      </c>
      <c r="Q256" s="9" t="str">
        <f>VLOOKUP(Tableau3567[[#This Row],[coca]],Table1[ID],1,FALSE)</f>
        <v>GabonGA06</v>
      </c>
      <c r="R256">
        <v>1.23053769842</v>
      </c>
      <c r="S256">
        <v>36.221936481900002</v>
      </c>
      <c r="T256" s="9"/>
      <c r="U25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6" s="9"/>
    </row>
    <row r="257" spans="1:22">
      <c r="A257" t="s">
        <v>799</v>
      </c>
      <c r="B257" t="s">
        <v>828</v>
      </c>
      <c r="C257" t="s">
        <v>829</v>
      </c>
      <c r="D257">
        <v>439</v>
      </c>
      <c r="E257">
        <v>18</v>
      </c>
      <c r="F257">
        <v>0</v>
      </c>
      <c r="L257" s="10"/>
      <c r="M257" s="10" t="s">
        <v>944</v>
      </c>
      <c r="P257" s="9" t="str">
        <f t="shared" si="7"/>
        <v>AlgeriaDZ015</v>
      </c>
      <c r="Q257" s="9" t="str">
        <f>VLOOKUP(Tableau3567[[#This Row],[coca]],Table1[ID],1,FALSE)</f>
        <v>GabonGA07</v>
      </c>
      <c r="R257">
        <v>6.6842465795499999</v>
      </c>
      <c r="S257">
        <v>36.355357283899998</v>
      </c>
      <c r="T257" s="9"/>
      <c r="U25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57" s="9"/>
    </row>
    <row r="258" spans="1:22">
      <c r="A258" t="s">
        <v>799</v>
      </c>
      <c r="B258" t="s">
        <v>830</v>
      </c>
      <c r="C258" t="s">
        <v>831</v>
      </c>
      <c r="D258">
        <v>155</v>
      </c>
      <c r="E258">
        <v>6</v>
      </c>
      <c r="F258">
        <v>0</v>
      </c>
      <c r="L258" s="10"/>
      <c r="M258" s="10" t="s">
        <v>944</v>
      </c>
      <c r="P258" s="9" t="str">
        <f t="shared" si="7"/>
        <v>AlgeriaDZ016</v>
      </c>
      <c r="Q258" s="9" t="str">
        <f>VLOOKUP(Tableau3567[[#This Row],[coca]],Table1[ID],1,FALSE)</f>
        <v>GambiaGM01</v>
      </c>
      <c r="R258">
        <v>3.5353215787800001</v>
      </c>
      <c r="S258">
        <v>34.3669039579</v>
      </c>
      <c r="T258" s="9"/>
      <c r="U25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58" s="9"/>
    </row>
    <row r="259" spans="1:22">
      <c r="A259" t="s">
        <v>799</v>
      </c>
      <c r="B259" t="s">
        <v>834</v>
      </c>
      <c r="C259" t="s">
        <v>835</v>
      </c>
      <c r="D259">
        <v>98</v>
      </c>
      <c r="E259">
        <v>8</v>
      </c>
      <c r="F259">
        <v>0</v>
      </c>
      <c r="L259" s="10"/>
      <c r="M259" s="10" t="s">
        <v>944</v>
      </c>
      <c r="P259" s="9" t="str">
        <f t="shared" ref="P259:P290" si="8">_xlfn.CONCAT(A259,C259)</f>
        <v>AlgeriaDZ017</v>
      </c>
      <c r="Q259" s="9" t="str">
        <f>VLOOKUP(Tableau3567[[#This Row],[coca]],Table1[ID],1,FALSE)</f>
        <v>GambiaGM02</v>
      </c>
      <c r="R259">
        <v>0.93161580725100002</v>
      </c>
      <c r="S259">
        <v>32.5725372709</v>
      </c>
      <c r="T259" s="9"/>
      <c r="U25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9" s="9"/>
    </row>
    <row r="260" spans="1:22">
      <c r="A260" t="s">
        <v>799</v>
      </c>
      <c r="B260" t="s">
        <v>836</v>
      </c>
      <c r="C260" t="s">
        <v>837</v>
      </c>
      <c r="D260">
        <v>34</v>
      </c>
      <c r="E260">
        <v>0</v>
      </c>
      <c r="F260">
        <v>0</v>
      </c>
      <c r="L260" s="10"/>
      <c r="M260" s="10" t="s">
        <v>944</v>
      </c>
      <c r="P260" s="9" t="str">
        <f t="shared" si="8"/>
        <v>AlgeriaDZ018</v>
      </c>
      <c r="Q260" s="9" t="str">
        <f>VLOOKUP(Tableau3567[[#This Row],[coca]],Table1[ID],1,FALSE)</f>
        <v>GambiaGM03</v>
      </c>
      <c r="R260">
        <v>7.0601903401400001</v>
      </c>
      <c r="S260">
        <v>33.268876881799997</v>
      </c>
      <c r="T260" s="9"/>
      <c r="U26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0" s="9"/>
    </row>
    <row r="261" spans="1:22">
      <c r="A261" t="s">
        <v>799</v>
      </c>
      <c r="B261" t="s">
        <v>832</v>
      </c>
      <c r="C261" t="s">
        <v>833</v>
      </c>
      <c r="D261">
        <v>47</v>
      </c>
      <c r="E261">
        <v>5</v>
      </c>
      <c r="F261">
        <v>0</v>
      </c>
      <c r="L261" s="10"/>
      <c r="M261" s="10" t="s">
        <v>944</v>
      </c>
      <c r="P261" s="9" t="str">
        <f t="shared" si="8"/>
        <v>AlgeriaDZ019</v>
      </c>
      <c r="Q261" s="9" t="str">
        <f>VLOOKUP(Tableau3567[[#This Row],[coca]],Table1[ID],1,FALSE)</f>
        <v>GambiaGM04</v>
      </c>
      <c r="R261">
        <v>8.1604356829900002</v>
      </c>
      <c r="S261">
        <v>36.6930839073</v>
      </c>
      <c r="T261" s="9"/>
      <c r="U26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1" s="9"/>
    </row>
    <row r="262" spans="1:22">
      <c r="A262" t="s">
        <v>799</v>
      </c>
      <c r="B262" t="s">
        <v>838</v>
      </c>
      <c r="C262" t="s">
        <v>839</v>
      </c>
      <c r="D262">
        <v>108</v>
      </c>
      <c r="E262">
        <v>5</v>
      </c>
      <c r="F262">
        <v>0</v>
      </c>
      <c r="L262" s="10"/>
      <c r="M262" s="10" t="s">
        <v>944</v>
      </c>
      <c r="P262" s="9" t="str">
        <f t="shared" si="8"/>
        <v>AlgeriaDZ020</v>
      </c>
      <c r="Q262" s="9" t="str">
        <f>VLOOKUP(Tableau3567[[#This Row],[coca]],Table1[ID],1,FALSE)</f>
        <v>GambiaGM05</v>
      </c>
      <c r="R262">
        <v>3.30842433788</v>
      </c>
      <c r="S262">
        <v>31.0840947224</v>
      </c>
      <c r="T262" s="9"/>
      <c r="U26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2" s="9"/>
    </row>
    <row r="263" spans="1:22">
      <c r="A263" t="s">
        <v>799</v>
      </c>
      <c r="B263" t="s">
        <v>840</v>
      </c>
      <c r="C263" t="s">
        <v>841</v>
      </c>
      <c r="D263">
        <v>53</v>
      </c>
      <c r="E263">
        <v>1</v>
      </c>
      <c r="F263">
        <v>0</v>
      </c>
      <c r="L263" s="10"/>
      <c r="M263" s="10" t="s">
        <v>944</v>
      </c>
      <c r="P263" s="9" t="str">
        <f t="shared" si="8"/>
        <v>AlgeriaDZ021</v>
      </c>
      <c r="Q263" s="9" t="str">
        <f>VLOOKUP(Tableau3567[[#This Row],[coca]],Table1[ID],1,FALSE)</f>
        <v>GambiaGM06</v>
      </c>
      <c r="R263">
        <v>7.4234289807999998</v>
      </c>
      <c r="S263">
        <v>36.374571486000001</v>
      </c>
      <c r="T263" s="9"/>
      <c r="U26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3" s="9"/>
    </row>
    <row r="264" spans="1:22">
      <c r="A264" t="s">
        <v>799</v>
      </c>
      <c r="B264" t="s">
        <v>842</v>
      </c>
      <c r="C264" t="s">
        <v>843</v>
      </c>
      <c r="D264">
        <v>41</v>
      </c>
      <c r="E264">
        <v>2</v>
      </c>
      <c r="F264">
        <v>0</v>
      </c>
      <c r="L264" s="10"/>
      <c r="M264" s="10" t="s">
        <v>944</v>
      </c>
      <c r="P264" s="9" t="str">
        <f t="shared" si="8"/>
        <v>AlgeriaDZ022</v>
      </c>
      <c r="Q264" s="9" t="str">
        <f>VLOOKUP(Tableau3567[[#This Row],[coca]],Table1[ID],1,FALSE)</f>
        <v>GambiaGM07</v>
      </c>
      <c r="R264">
        <v>8.5592191257800003</v>
      </c>
      <c r="S264">
        <v>26.649925548100001</v>
      </c>
      <c r="T264" s="9"/>
      <c r="U26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4" s="9"/>
    </row>
    <row r="265" spans="1:22">
      <c r="A265" t="s">
        <v>799</v>
      </c>
      <c r="B265" t="s">
        <v>844</v>
      </c>
      <c r="C265" t="s">
        <v>845</v>
      </c>
      <c r="D265">
        <v>153</v>
      </c>
      <c r="E265">
        <v>3</v>
      </c>
      <c r="F265">
        <v>0</v>
      </c>
      <c r="L265" s="10"/>
      <c r="M265" s="10" t="s">
        <v>944</v>
      </c>
      <c r="P265" s="9" t="str">
        <f t="shared" si="8"/>
        <v>AlgeriaDZ023</v>
      </c>
      <c r="Q265" s="9" t="str">
        <f>VLOOKUP(Tableau3567[[#This Row],[coca]],Table1[ID],1,FALSE)</f>
        <v>GambiaGM08</v>
      </c>
      <c r="R265">
        <v>5.9709481475999997</v>
      </c>
      <c r="S265">
        <v>36.7170152952</v>
      </c>
      <c r="T265" s="9"/>
      <c r="U26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5" s="9"/>
    </row>
    <row r="266" spans="1:22">
      <c r="A266" t="s">
        <v>799</v>
      </c>
      <c r="B266" t="s">
        <v>846</v>
      </c>
      <c r="C266" t="s">
        <v>847</v>
      </c>
      <c r="D266">
        <v>132</v>
      </c>
      <c r="E266">
        <v>4</v>
      </c>
      <c r="F266">
        <v>0</v>
      </c>
      <c r="L266" s="10"/>
      <c r="M266" s="10" t="s">
        <v>944</v>
      </c>
      <c r="P266" s="9" t="str">
        <f t="shared" si="8"/>
        <v>AlgeriaDZ024</v>
      </c>
      <c r="Q266" s="9" t="str">
        <f>VLOOKUP(Tableau3567[[#This Row],[coca]],Table1[ID],1,FALSE)</f>
        <v>GhanaGH33</v>
      </c>
      <c r="R266">
        <v>7.0074560897199998</v>
      </c>
      <c r="S266">
        <v>34.950069442100002</v>
      </c>
      <c r="T266" s="9"/>
      <c r="U26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266" s="9"/>
    </row>
    <row r="267" spans="1:22">
      <c r="A267" t="s">
        <v>799</v>
      </c>
      <c r="B267" t="s">
        <v>848</v>
      </c>
      <c r="C267" t="s">
        <v>849</v>
      </c>
      <c r="D267">
        <v>130</v>
      </c>
      <c r="E267">
        <v>6</v>
      </c>
      <c r="F267">
        <v>0</v>
      </c>
      <c r="L267" s="10"/>
      <c r="M267" s="10" t="s">
        <v>944</v>
      </c>
      <c r="P267" s="9" t="str">
        <f t="shared" si="8"/>
        <v>AlgeriaDZ025</v>
      </c>
      <c r="Q267" s="9" t="e">
        <f>VLOOKUP(Tableau3567[[#This Row],[coca]],Table1[ID],1,FALSE)</f>
        <v>#N/A</v>
      </c>
      <c r="R267">
        <v>2.8117301171100002</v>
      </c>
      <c r="S267">
        <v>33.680731728200001</v>
      </c>
      <c r="T267" s="9"/>
      <c r="U26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67" s="9"/>
    </row>
    <row r="268" spans="1:22">
      <c r="A268" t="s">
        <v>799</v>
      </c>
      <c r="B268" t="s">
        <v>852</v>
      </c>
      <c r="C268" t="s">
        <v>853</v>
      </c>
      <c r="D268">
        <v>68</v>
      </c>
      <c r="E268">
        <v>5</v>
      </c>
      <c r="F268">
        <v>0</v>
      </c>
      <c r="L268" s="10"/>
      <c r="M268" s="10" t="s">
        <v>944</v>
      </c>
      <c r="P268" s="9" t="str">
        <f t="shared" si="8"/>
        <v>AlgeriaDZ026</v>
      </c>
      <c r="Q268" s="9" t="e">
        <f>VLOOKUP(Tableau3567[[#This Row],[coca]],Table1[ID],1,FALSE)</f>
        <v>#N/A</v>
      </c>
      <c r="R268">
        <v>0.172097947704</v>
      </c>
      <c r="S268">
        <v>35.397603492800002</v>
      </c>
      <c r="T268" s="9"/>
      <c r="U26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8" s="9"/>
    </row>
    <row r="269" spans="1:22">
      <c r="A269" t="s">
        <v>799</v>
      </c>
      <c r="B269" t="s">
        <v>854</v>
      </c>
      <c r="C269" t="s">
        <v>855</v>
      </c>
      <c r="D269">
        <v>60</v>
      </c>
      <c r="E269">
        <v>2</v>
      </c>
      <c r="F269">
        <v>0</v>
      </c>
      <c r="L269" s="10"/>
      <c r="M269" s="10" t="s">
        <v>944</v>
      </c>
      <c r="P269" s="9" t="str">
        <f t="shared" si="8"/>
        <v>AlgeriaDZ027</v>
      </c>
      <c r="Q269" s="9" t="str">
        <f>VLOOKUP(Tableau3567[[#This Row],[coca]],Table1[ID],1,FALSE)</f>
        <v>GhanaGH28</v>
      </c>
      <c r="R269">
        <v>2.9025593012900002</v>
      </c>
      <c r="S269">
        <v>35.979451002499999</v>
      </c>
      <c r="T269" s="9"/>
      <c r="U26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69" s="9"/>
    </row>
    <row r="270" spans="1:22">
      <c r="A270" t="s">
        <v>799</v>
      </c>
      <c r="B270" t="s">
        <v>856</v>
      </c>
      <c r="C270" t="s">
        <v>857</v>
      </c>
      <c r="D270">
        <v>163</v>
      </c>
      <c r="E270">
        <v>11</v>
      </c>
      <c r="F270">
        <v>0</v>
      </c>
      <c r="L270" s="10"/>
      <c r="M270" s="10" t="s">
        <v>944</v>
      </c>
      <c r="P270" s="9" t="str">
        <f t="shared" si="8"/>
        <v>AlgeriaDZ028</v>
      </c>
      <c r="Q270" s="9" t="str">
        <f>VLOOKUP(Tableau3567[[#This Row],[coca]],Table1[ID],1,FALSE)</f>
        <v>GhanaGH27</v>
      </c>
      <c r="R270">
        <v>6.1441737186200003</v>
      </c>
      <c r="S270">
        <v>36.273827545300001</v>
      </c>
      <c r="T270" s="9"/>
      <c r="U27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70" s="9"/>
    </row>
    <row r="271" spans="1:22">
      <c r="A271" t="s">
        <v>799</v>
      </c>
      <c r="B271" t="s">
        <v>858</v>
      </c>
      <c r="C271" t="s">
        <v>859</v>
      </c>
      <c r="D271">
        <v>61</v>
      </c>
      <c r="E271">
        <v>1</v>
      </c>
      <c r="F271">
        <v>0</v>
      </c>
      <c r="L271" s="10"/>
      <c r="M271" s="10" t="s">
        <v>944</v>
      </c>
      <c r="P271" s="9" t="str">
        <f t="shared" si="8"/>
        <v>AlgeriaDZ029</v>
      </c>
      <c r="Q271" s="9" t="str">
        <f>VLOOKUP(Tableau3567[[#This Row],[coca]],Table1[ID],1,FALSE)</f>
        <v>GhanaGH24</v>
      </c>
      <c r="R271">
        <v>0.32217287373100001</v>
      </c>
      <c r="S271">
        <v>35.9964681254</v>
      </c>
      <c r="T271" s="9"/>
      <c r="U27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71" s="9"/>
    </row>
    <row r="272" spans="1:22">
      <c r="A272" t="s">
        <v>799</v>
      </c>
      <c r="B272" t="s">
        <v>850</v>
      </c>
      <c r="C272" t="s">
        <v>851</v>
      </c>
      <c r="D272">
        <v>194</v>
      </c>
      <c r="E272">
        <v>10</v>
      </c>
      <c r="F272">
        <v>0</v>
      </c>
      <c r="L272" s="10"/>
      <c r="M272" s="10" t="s">
        <v>944</v>
      </c>
      <c r="P272" s="9" t="str">
        <f t="shared" si="8"/>
        <v>AlgeriaDZ030</v>
      </c>
      <c r="Q272" s="9" t="str">
        <f>VLOOKUP(Tableau3567[[#This Row],[coca]],Table1[ID],1,FALSE)</f>
        <v>GhanaGH26</v>
      </c>
      <c r="R272">
        <v>4.3042990040899998</v>
      </c>
      <c r="S272">
        <v>35.210866390699998</v>
      </c>
      <c r="T272" s="9"/>
      <c r="U27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272" s="9"/>
    </row>
    <row r="273" spans="1:22">
      <c r="A273" t="s">
        <v>799</v>
      </c>
      <c r="B273" t="s">
        <v>860</v>
      </c>
      <c r="C273" t="s">
        <v>861</v>
      </c>
      <c r="D273">
        <v>563</v>
      </c>
      <c r="E273">
        <v>14</v>
      </c>
      <c r="F273">
        <v>0</v>
      </c>
      <c r="L273" s="10"/>
      <c r="M273" s="10" t="s">
        <v>944</v>
      </c>
      <c r="P273" s="9" t="str">
        <f t="shared" si="8"/>
        <v>AlgeriaDZ031</v>
      </c>
      <c r="Q273" s="9" t="str">
        <f>VLOOKUP(Tableau3567[[#This Row],[coca]],Table1[ID],1,FALSE)</f>
        <v>GhanaGH30</v>
      </c>
      <c r="R273">
        <v>-0.77975888514799996</v>
      </c>
      <c r="S273">
        <v>33.2729958356</v>
      </c>
      <c r="T273" s="9"/>
      <c r="U27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3" s="9"/>
    </row>
    <row r="274" spans="1:22">
      <c r="A274" t="s">
        <v>799</v>
      </c>
      <c r="B274" t="s">
        <v>862</v>
      </c>
      <c r="C274" t="s">
        <v>863</v>
      </c>
      <c r="D274">
        <v>333</v>
      </c>
      <c r="E274">
        <v>21</v>
      </c>
      <c r="F274">
        <v>0</v>
      </c>
      <c r="L274" s="10"/>
      <c r="M274" s="10" t="s">
        <v>944</v>
      </c>
      <c r="P274" s="9" t="str">
        <f t="shared" si="8"/>
        <v>AlgeriaDZ032</v>
      </c>
      <c r="Q274" s="9" t="e">
        <f>VLOOKUP(Tableau3567[[#This Row],[coca]],Table1[ID],1,FALSE)</f>
        <v>#N/A</v>
      </c>
      <c r="R274">
        <v>-0.59439690923900002</v>
      </c>
      <c r="S274">
        <v>35.636344610000002</v>
      </c>
      <c r="T274" s="9"/>
      <c r="U27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4" s="9"/>
    </row>
    <row r="275" spans="1:22">
      <c r="A275" t="s">
        <v>799</v>
      </c>
      <c r="B275" t="s">
        <v>864</v>
      </c>
      <c r="C275" t="s">
        <v>865</v>
      </c>
      <c r="D275">
        <v>162</v>
      </c>
      <c r="E275">
        <v>4</v>
      </c>
      <c r="F275">
        <v>0</v>
      </c>
      <c r="L275" s="10"/>
      <c r="M275" s="10" t="s">
        <v>944</v>
      </c>
      <c r="P275" s="9" t="str">
        <f t="shared" si="8"/>
        <v>AlgeriaDZ033</v>
      </c>
      <c r="Q275" s="9" t="str">
        <f>VLOOKUP(Tableau3567[[#This Row],[coca]],Table1[ID],1,FALSE)</f>
        <v>GhanaGH32</v>
      </c>
      <c r="R275">
        <v>6.16479785753</v>
      </c>
      <c r="S275">
        <v>31.1769006299</v>
      </c>
      <c r="T275" s="9"/>
      <c r="U27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75" s="9"/>
    </row>
    <row r="276" spans="1:22">
      <c r="A276" t="s">
        <v>799</v>
      </c>
      <c r="B276" t="s">
        <v>866</v>
      </c>
      <c r="C276" t="s">
        <v>867</v>
      </c>
      <c r="D276">
        <v>44</v>
      </c>
      <c r="E276">
        <v>1</v>
      </c>
      <c r="F276">
        <v>0</v>
      </c>
      <c r="L276" s="10"/>
      <c r="M276" s="10" t="s">
        <v>944</v>
      </c>
      <c r="P276" s="9" t="str">
        <f t="shared" si="8"/>
        <v>AlgeriaDZ034</v>
      </c>
      <c r="Q276" s="9" t="str">
        <f>VLOOKUP(Tableau3567[[#This Row],[coca]],Table1[ID],1,FALSE)</f>
        <v>GhanaGH29</v>
      </c>
      <c r="R276">
        <v>7.0374991928400004</v>
      </c>
      <c r="S276">
        <v>35.825424950299997</v>
      </c>
      <c r="T276" s="9"/>
      <c r="U27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6" s="9"/>
    </row>
    <row r="277" spans="1:22">
      <c r="A277" t="s">
        <v>799</v>
      </c>
      <c r="B277" t="s">
        <v>868</v>
      </c>
      <c r="C277" t="s">
        <v>869</v>
      </c>
      <c r="D277">
        <v>11</v>
      </c>
      <c r="E277">
        <v>0</v>
      </c>
      <c r="F277">
        <v>0</v>
      </c>
      <c r="L277" s="10"/>
      <c r="M277" s="10" t="s">
        <v>944</v>
      </c>
      <c r="P277" s="9" t="str">
        <f t="shared" si="8"/>
        <v>AlgeriaDZ035</v>
      </c>
      <c r="Q277" s="9" t="str">
        <f>VLOOKUP(Tableau3567[[#This Row],[coca]],Table1[ID],1,FALSE)</f>
        <v>GhanaGH31</v>
      </c>
      <c r="R277">
        <v>0.812801273755</v>
      </c>
      <c r="S277">
        <v>35.821269260000001</v>
      </c>
      <c r="T277" s="9"/>
      <c r="U27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7" s="9"/>
    </row>
    <row r="278" spans="1:22">
      <c r="A278" t="s">
        <v>799</v>
      </c>
      <c r="B278" t="s">
        <v>870</v>
      </c>
      <c r="C278" t="s">
        <v>871</v>
      </c>
      <c r="D278">
        <v>557</v>
      </c>
      <c r="E278">
        <v>32</v>
      </c>
      <c r="F278">
        <v>5</v>
      </c>
      <c r="L278" s="10"/>
      <c r="M278" s="10" t="s">
        <v>944</v>
      </c>
      <c r="P278" s="9" t="str">
        <f t="shared" si="8"/>
        <v>AlgeriaDZ036</v>
      </c>
      <c r="Q278" s="9" t="str">
        <f>VLOOKUP(Tableau3567[[#This Row],[coca]],Table1[ID],1,FALSE)</f>
        <v>GhanaGH25</v>
      </c>
      <c r="R278">
        <v>0.282491912949</v>
      </c>
      <c r="S278">
        <v>34.7433824405</v>
      </c>
      <c r="T278" s="9"/>
      <c r="U27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8" s="9"/>
    </row>
    <row r="279" spans="1:22">
      <c r="A279" t="s">
        <v>799</v>
      </c>
      <c r="B279" t="s">
        <v>872</v>
      </c>
      <c r="C279" t="s">
        <v>873</v>
      </c>
      <c r="D279">
        <v>67</v>
      </c>
      <c r="E279">
        <v>12</v>
      </c>
      <c r="F279">
        <v>0</v>
      </c>
      <c r="L279" s="10"/>
      <c r="M279" s="10" t="s">
        <v>944</v>
      </c>
      <c r="P279" s="9" t="str">
        <f t="shared" si="8"/>
        <v>AlgeriaDZ037</v>
      </c>
      <c r="Q279" s="9" t="str">
        <f>VLOOKUP(Tableau3567[[#This Row],[coca]],Table1[ID],1,FALSE)</f>
        <v>GuineaGN02</v>
      </c>
      <c r="R279">
        <v>5.4081876469800001</v>
      </c>
      <c r="S279">
        <v>36.124033873000002</v>
      </c>
      <c r="T279" s="9"/>
      <c r="U27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79" s="9"/>
    </row>
    <row r="280" spans="1:22">
      <c r="A280" t="s">
        <v>799</v>
      </c>
      <c r="B280" t="s">
        <v>874</v>
      </c>
      <c r="C280" t="s">
        <v>875</v>
      </c>
      <c r="D280">
        <v>134</v>
      </c>
      <c r="E280">
        <v>7</v>
      </c>
      <c r="F280">
        <v>0</v>
      </c>
      <c r="L280" s="10"/>
      <c r="M280" s="10" t="s">
        <v>944</v>
      </c>
      <c r="P280" s="9" t="str">
        <f t="shared" si="8"/>
        <v>AlgeriaDZ038</v>
      </c>
      <c r="Q280" s="9" t="str">
        <f>VLOOKUP(Tableau3567[[#This Row],[coca]],Table1[ID],1,FALSE)</f>
        <v>GuineaGN01</v>
      </c>
      <c r="R280">
        <v>-0.52761742663900002</v>
      </c>
      <c r="S280">
        <v>34.697504356700001</v>
      </c>
      <c r="T280" s="9"/>
      <c r="U28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80" s="9"/>
    </row>
    <row r="281" spans="1:22">
      <c r="A281" t="s">
        <v>799</v>
      </c>
      <c r="B281" t="s">
        <v>876</v>
      </c>
      <c r="C281" t="s">
        <v>877</v>
      </c>
      <c r="D281">
        <v>70</v>
      </c>
      <c r="E281">
        <v>4</v>
      </c>
      <c r="F281">
        <v>0</v>
      </c>
      <c r="L281" s="10"/>
      <c r="M281" s="10" t="s">
        <v>944</v>
      </c>
      <c r="P281" s="9" t="str">
        <f t="shared" si="8"/>
        <v>AlgeriaDZ039</v>
      </c>
      <c r="Q281" s="9" t="str">
        <f>VLOOKUP(Tableau3567[[#This Row],[coca]],Table1[ID],1,FALSE)</f>
        <v>GuineaGN03</v>
      </c>
      <c r="R281">
        <v>6.8294631137800001</v>
      </c>
      <c r="S281">
        <v>36.770239891199999</v>
      </c>
      <c r="T281" s="9"/>
      <c r="U28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1" s="9"/>
    </row>
    <row r="282" spans="1:22">
      <c r="A282" t="s">
        <v>799</v>
      </c>
      <c r="B282" t="s">
        <v>878</v>
      </c>
      <c r="C282" t="s">
        <v>879</v>
      </c>
      <c r="D282">
        <v>3</v>
      </c>
      <c r="E282">
        <v>0</v>
      </c>
      <c r="F282">
        <v>0</v>
      </c>
      <c r="L282" s="10"/>
      <c r="M282" s="10" t="s">
        <v>944</v>
      </c>
      <c r="P282" s="9" t="str">
        <f t="shared" si="8"/>
        <v>AlgeriaDZ040</v>
      </c>
      <c r="Q282" s="9" t="str">
        <f>VLOOKUP(Tableau3567[[#This Row],[coca]],Table1[ID],1,FALSE)</f>
        <v>GuineaGN04</v>
      </c>
      <c r="R282">
        <v>7.8646877096800001</v>
      </c>
      <c r="S282">
        <v>36.145318481099999</v>
      </c>
      <c r="T282" s="9"/>
      <c r="U28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2" s="9"/>
    </row>
    <row r="283" spans="1:22">
      <c r="A283" t="s">
        <v>799</v>
      </c>
      <c r="B283" t="s">
        <v>880</v>
      </c>
      <c r="C283" t="s">
        <v>881</v>
      </c>
      <c r="D283">
        <v>10</v>
      </c>
      <c r="E283">
        <v>1</v>
      </c>
      <c r="F283">
        <v>0</v>
      </c>
      <c r="L283" s="10"/>
      <c r="M283" s="10" t="s">
        <v>944</v>
      </c>
      <c r="P283" s="9" t="str">
        <f t="shared" si="8"/>
        <v>AlgeriaDZ041</v>
      </c>
      <c r="Q283" s="9" t="str">
        <f>VLOOKUP(Tableau3567[[#This Row],[coca]],Table1[ID],1,FALSE)</f>
        <v>GuineaGN05</v>
      </c>
      <c r="R283">
        <v>5.1102078524100003</v>
      </c>
      <c r="S283">
        <v>24.133125660099999</v>
      </c>
      <c r="T283" s="9"/>
      <c r="U28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283" s="9"/>
    </row>
    <row r="284" spans="1:22">
      <c r="A284" t="s">
        <v>799</v>
      </c>
      <c r="B284" t="s">
        <v>882</v>
      </c>
      <c r="C284" t="s">
        <v>883</v>
      </c>
      <c r="D284">
        <v>80</v>
      </c>
      <c r="E284">
        <v>2</v>
      </c>
      <c r="F284">
        <v>675</v>
      </c>
      <c r="L284" s="10"/>
      <c r="M284" s="10" t="s">
        <v>944</v>
      </c>
      <c r="P284" s="9" t="str">
        <f t="shared" si="8"/>
        <v>AlgeriaDZ042</v>
      </c>
      <c r="Q284" s="9" t="str">
        <f>VLOOKUP(Tableau3567[[#This Row],[coca]],Table1[ID],1,FALSE)</f>
        <v>GuineaGN06</v>
      </c>
      <c r="R284">
        <v>7.8517197624200001</v>
      </c>
      <c r="S284">
        <v>35.093666581699999</v>
      </c>
      <c r="T284" s="9"/>
      <c r="U28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4" s="9"/>
    </row>
    <row r="285" spans="1:22">
      <c r="A285" t="s">
        <v>799</v>
      </c>
      <c r="B285" t="s">
        <v>884</v>
      </c>
      <c r="C285" t="s">
        <v>885</v>
      </c>
      <c r="D285">
        <v>187</v>
      </c>
      <c r="E285">
        <v>15</v>
      </c>
      <c r="F285">
        <v>0</v>
      </c>
      <c r="L285" s="10"/>
      <c r="M285" s="10" t="s">
        <v>944</v>
      </c>
      <c r="P285" s="9" t="str">
        <f t="shared" si="8"/>
        <v>AlgeriaDZ043</v>
      </c>
      <c r="Q285" s="9" t="str">
        <f>VLOOKUP(Tableau3567[[#This Row],[coca]],Table1[ID],1,FALSE)</f>
        <v>GuineaGN07</v>
      </c>
      <c r="R285">
        <v>1.55130570361</v>
      </c>
      <c r="S285">
        <v>34.931253091400002</v>
      </c>
      <c r="T285" s="9"/>
      <c r="U28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5" s="9"/>
    </row>
    <row r="286" spans="1:22">
      <c r="A286" t="s">
        <v>799</v>
      </c>
      <c r="B286" t="s">
        <v>886</v>
      </c>
      <c r="C286" t="s">
        <v>887</v>
      </c>
      <c r="D286">
        <v>14</v>
      </c>
      <c r="E286">
        <v>0</v>
      </c>
      <c r="F286">
        <v>0</v>
      </c>
      <c r="L286" s="10"/>
      <c r="M286" s="10" t="s">
        <v>944</v>
      </c>
      <c r="P286" s="9" t="str">
        <f t="shared" si="8"/>
        <v>AlgeriaDZ044</v>
      </c>
      <c r="Q286" s="9" t="str">
        <f>VLOOKUP(Tableau3567[[#This Row],[coca]],Table1[ID],1,FALSE)</f>
        <v>GuineaGN08</v>
      </c>
      <c r="R286">
        <v>-5.9544821690500003</v>
      </c>
      <c r="S286">
        <v>27.631754429400001</v>
      </c>
      <c r="T286" s="9"/>
      <c r="U28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6" s="9"/>
    </row>
    <row r="287" spans="1:22">
      <c r="A287" t="s">
        <v>799</v>
      </c>
      <c r="B287" t="s">
        <v>888</v>
      </c>
      <c r="C287" t="s">
        <v>889</v>
      </c>
      <c r="D287">
        <v>308</v>
      </c>
      <c r="E287">
        <v>31</v>
      </c>
      <c r="F287">
        <v>0</v>
      </c>
      <c r="L287" s="10"/>
      <c r="M287" s="10" t="s">
        <v>944</v>
      </c>
      <c r="P287" s="9" t="str">
        <f t="shared" si="8"/>
        <v>AlgeriaDZ045</v>
      </c>
      <c r="Q287" s="9" t="str">
        <f>VLOOKUP(Tableau3567[[#This Row],[coca]],Table1[ID],1,FALSE)</f>
        <v>Guinea BissauGW08</v>
      </c>
      <c r="R287">
        <v>2.2287529457000002</v>
      </c>
      <c r="S287">
        <v>36.525664382800002</v>
      </c>
      <c r="T287" s="9"/>
      <c r="U28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87" s="9"/>
    </row>
    <row r="288" spans="1:22">
      <c r="A288" t="s">
        <v>799</v>
      </c>
      <c r="B288" t="s">
        <v>890</v>
      </c>
      <c r="C288" t="s">
        <v>891</v>
      </c>
      <c r="D288">
        <v>73</v>
      </c>
      <c r="E288">
        <v>0</v>
      </c>
      <c r="F288">
        <v>0</v>
      </c>
      <c r="L288" s="10"/>
      <c r="M288" s="10" t="s">
        <v>944</v>
      </c>
      <c r="P288" s="9" t="str">
        <f t="shared" si="8"/>
        <v>AlgeriaDZ046</v>
      </c>
      <c r="Q288" s="9" t="str">
        <f>VLOOKUP(Tableau3567[[#This Row],[coca]],Table1[ID],1,FALSE)</f>
        <v>Guinea BissauGW01</v>
      </c>
      <c r="R288">
        <v>1.7971738238299999</v>
      </c>
      <c r="S288">
        <v>35.774215273899998</v>
      </c>
      <c r="T288" s="9"/>
      <c r="U28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8" s="9"/>
    </row>
    <row r="289" spans="1:23">
      <c r="A289" t="s">
        <v>799</v>
      </c>
      <c r="B289" t="s">
        <v>892</v>
      </c>
      <c r="C289" t="s">
        <v>893</v>
      </c>
      <c r="D289">
        <v>142</v>
      </c>
      <c r="E289">
        <v>7</v>
      </c>
      <c r="F289">
        <v>0</v>
      </c>
      <c r="L289" s="10"/>
      <c r="M289" s="10" t="s">
        <v>944</v>
      </c>
      <c r="P289" s="9" t="str">
        <f t="shared" si="8"/>
        <v>AlgeriaDZ047</v>
      </c>
      <c r="Q289" s="9" t="str">
        <f>VLOOKUP(Tableau3567[[#This Row],[coca]],Table1[ID],1,FALSE)</f>
        <v>Guinea BissauGW02</v>
      </c>
      <c r="R289">
        <v>4.1949949495799999</v>
      </c>
      <c r="S289">
        <v>36.679534265400001</v>
      </c>
      <c r="T289" s="9"/>
      <c r="U28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89" s="9"/>
    </row>
    <row r="290" spans="1:23">
      <c r="A290" t="s">
        <v>799</v>
      </c>
      <c r="B290" t="s">
        <v>894</v>
      </c>
      <c r="C290" t="s">
        <v>895</v>
      </c>
      <c r="D290">
        <v>259</v>
      </c>
      <c r="E290">
        <v>8</v>
      </c>
      <c r="F290">
        <v>6</v>
      </c>
      <c r="L290" s="10"/>
      <c r="M290" s="10" t="s">
        <v>944</v>
      </c>
      <c r="P290" s="9" t="str">
        <f t="shared" si="8"/>
        <v>AlgeriaDZ048</v>
      </c>
      <c r="Q290" s="9" t="str">
        <f>VLOOKUP(Tableau3567[[#This Row],[coca]],Table1[ID],1,FALSE)</f>
        <v>Guinea BissauGW03</v>
      </c>
      <c r="R290">
        <v>-1.4486337036100001</v>
      </c>
      <c r="S290">
        <v>34.700315319300003</v>
      </c>
      <c r="T290" s="9"/>
      <c r="U29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0" s="9"/>
    </row>
    <row r="291" spans="1:23">
      <c r="A291" t="s">
        <v>799</v>
      </c>
      <c r="B291" t="s">
        <v>499</v>
      </c>
      <c r="C291" t="s">
        <v>801</v>
      </c>
      <c r="D291">
        <v>148</v>
      </c>
      <c r="E291">
        <v>10</v>
      </c>
      <c r="F291">
        <v>0</v>
      </c>
      <c r="M291" s="10" t="s">
        <v>946</v>
      </c>
      <c r="Q291" s="9" t="str">
        <f t="shared" ref="Q291:Q322" si="9">_xlfn.CONCAT(A291,C291)</f>
        <v>AlgeriaDZ001</v>
      </c>
      <c r="R291" s="9" t="str">
        <f>VLOOKUP(Tableau35676[[#This Row],[coca]],Table1[ID],1,FALSE)</f>
        <v>Guinea BissauGW04</v>
      </c>
      <c r="S291">
        <v>-1.1294067909200001</v>
      </c>
      <c r="T291">
        <v>25.946045582299998</v>
      </c>
      <c r="U291" s="9"/>
      <c r="V29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91" s="9"/>
    </row>
    <row r="292" spans="1:23">
      <c r="A292" t="s">
        <v>799</v>
      </c>
      <c r="B292" t="s">
        <v>802</v>
      </c>
      <c r="C292" t="s">
        <v>803</v>
      </c>
      <c r="D292">
        <v>416</v>
      </c>
      <c r="E292">
        <v>9</v>
      </c>
      <c r="F292">
        <v>100</v>
      </c>
      <c r="M292" s="10" t="s">
        <v>946</v>
      </c>
      <c r="Q292" s="9" t="str">
        <f t="shared" si="9"/>
        <v>AlgeriaDZ002</v>
      </c>
      <c r="R292" s="9" t="str">
        <f>VLOOKUP(Tableau35676[[#This Row],[coca]],Table1[ID],1,FALSE)</f>
        <v>Guinea BissauGW05</v>
      </c>
      <c r="S292">
        <v>2.0719342482399998</v>
      </c>
      <c r="T292">
        <v>36.174280610799997</v>
      </c>
      <c r="U292" s="9"/>
      <c r="V29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2" s="9"/>
    </row>
    <row r="293" spans="1:23">
      <c r="A293" t="s">
        <v>799</v>
      </c>
      <c r="B293" t="s">
        <v>804</v>
      </c>
      <c r="C293" t="s">
        <v>805</v>
      </c>
      <c r="D293">
        <v>124</v>
      </c>
      <c r="E293">
        <v>5</v>
      </c>
      <c r="F293">
        <v>0</v>
      </c>
      <c r="M293" s="10" t="s">
        <v>946</v>
      </c>
      <c r="Q293" s="9" t="str">
        <f t="shared" si="9"/>
        <v>AlgeriaDZ003</v>
      </c>
      <c r="R293" s="9" t="str">
        <f>VLOOKUP(Tableau35676[[#This Row],[coca]],Table1[ID],1,FALSE)</f>
        <v>Guinea BissauGW06</v>
      </c>
      <c r="S293">
        <v>-1.07067966936</v>
      </c>
      <c r="T293">
        <v>35.382507130800001</v>
      </c>
      <c r="U293" s="9"/>
      <c r="V29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3" s="9"/>
    </row>
    <row r="294" spans="1:23">
      <c r="A294" t="s">
        <v>799</v>
      </c>
      <c r="B294" t="s">
        <v>806</v>
      </c>
      <c r="C294" t="s">
        <v>807</v>
      </c>
      <c r="D294">
        <v>1245</v>
      </c>
      <c r="E294">
        <v>144</v>
      </c>
      <c r="F294">
        <v>261</v>
      </c>
      <c r="M294" s="10" t="s">
        <v>946</v>
      </c>
      <c r="Q294" s="9" t="str">
        <f t="shared" si="9"/>
        <v>AlgeriaDZ004</v>
      </c>
      <c r="R294" s="9" t="str">
        <f>VLOOKUP(Tableau35676[[#This Row],[coca]],Table1[ID],1,FALSE)</f>
        <v>Guinea BissauGW07</v>
      </c>
      <c r="S294">
        <v>3.0751234641399998</v>
      </c>
      <c r="T294">
        <v>36.704394634899998</v>
      </c>
      <c r="U294" s="9"/>
      <c r="V29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4" s="9"/>
    </row>
    <row r="295" spans="1:23">
      <c r="A295" t="s">
        <v>799</v>
      </c>
      <c r="B295" t="s">
        <v>808</v>
      </c>
      <c r="C295" t="s">
        <v>809</v>
      </c>
      <c r="D295">
        <v>210</v>
      </c>
      <c r="E295">
        <v>8</v>
      </c>
      <c r="F295">
        <v>3</v>
      </c>
      <c r="M295" s="10" t="s">
        <v>946</v>
      </c>
      <c r="Q295" s="9" t="str">
        <f t="shared" si="9"/>
        <v>AlgeriaDZ005</v>
      </c>
      <c r="R295" s="9" t="str">
        <f>VLOOKUP(Tableau35676[[#This Row],[coca]],Table1[ID],1,FALSE)</f>
        <v>Guinea BissauGW09</v>
      </c>
      <c r="S295">
        <v>7.5514183938699997</v>
      </c>
      <c r="T295">
        <v>36.841511744599998</v>
      </c>
      <c r="U295" s="9"/>
      <c r="V29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5" s="9"/>
    </row>
    <row r="296" spans="1:23">
      <c r="A296" t="s">
        <v>799</v>
      </c>
      <c r="B296" t="s">
        <v>810</v>
      </c>
      <c r="C296" t="s">
        <v>811</v>
      </c>
      <c r="D296">
        <v>199</v>
      </c>
      <c r="E296">
        <v>19</v>
      </c>
      <c r="F296">
        <v>42</v>
      </c>
      <c r="M296" s="10" t="s">
        <v>946</v>
      </c>
      <c r="Q296" s="9" t="str">
        <f t="shared" si="9"/>
        <v>AlgeriaDZ006</v>
      </c>
      <c r="R296" s="9" t="str">
        <f>VLOOKUP(Tableau35676[[#This Row],[coca]],Table1[ID],1,FALSE)</f>
        <v>LiberiaLR05</v>
      </c>
      <c r="S296">
        <v>5.8192458556200002</v>
      </c>
      <c r="T296">
        <v>35.380904334</v>
      </c>
      <c r="U296" s="9"/>
      <c r="V29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6" s="9"/>
    </row>
    <row r="297" spans="1:23">
      <c r="A297" t="s">
        <v>799</v>
      </c>
      <c r="B297" t="s">
        <v>812</v>
      </c>
      <c r="C297" t="s">
        <v>813</v>
      </c>
      <c r="D297">
        <v>172</v>
      </c>
      <c r="E297">
        <v>3</v>
      </c>
      <c r="F297">
        <v>0</v>
      </c>
      <c r="M297" s="10" t="s">
        <v>946</v>
      </c>
      <c r="Q297" s="9" t="str">
        <f t="shared" si="9"/>
        <v>AlgeriaDZ007</v>
      </c>
      <c r="R297" s="9" t="str">
        <f>VLOOKUP(Tableau35676[[#This Row],[coca]],Table1[ID],1,FALSE)</f>
        <v>LiberiaLR01</v>
      </c>
      <c r="S297">
        <v>-2.52367248354</v>
      </c>
      <c r="T297">
        <v>29.963055450999999</v>
      </c>
      <c r="U297" s="9"/>
      <c r="V29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7" s="9"/>
    </row>
    <row r="298" spans="1:23">
      <c r="A298" t="s">
        <v>799</v>
      </c>
      <c r="B298" t="s">
        <v>814</v>
      </c>
      <c r="C298" t="s">
        <v>815</v>
      </c>
      <c r="D298">
        <v>321</v>
      </c>
      <c r="E298">
        <v>24</v>
      </c>
      <c r="F298">
        <v>1</v>
      </c>
      <c r="M298" s="10" t="s">
        <v>946</v>
      </c>
      <c r="Q298" s="9" t="str">
        <f t="shared" si="9"/>
        <v>AlgeriaDZ008</v>
      </c>
      <c r="R298" s="9" t="str">
        <f>VLOOKUP(Tableau35676[[#This Row],[coca]],Table1[ID],1,FALSE)</f>
        <v>LiberiaLR02</v>
      </c>
      <c r="S298">
        <v>4.8763268272099998</v>
      </c>
      <c r="T298">
        <v>36.567662629300003</v>
      </c>
      <c r="U298" s="9"/>
      <c r="V29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98" s="9"/>
    </row>
    <row r="299" spans="1:23">
      <c r="A299" t="s">
        <v>799</v>
      </c>
      <c r="B299" t="s">
        <v>816</v>
      </c>
      <c r="C299" t="s">
        <v>817</v>
      </c>
      <c r="D299">
        <v>155</v>
      </c>
      <c r="E299">
        <v>10</v>
      </c>
      <c r="F299">
        <v>2</v>
      </c>
      <c r="M299" s="10" t="s">
        <v>946</v>
      </c>
      <c r="Q299" s="9" t="str">
        <f t="shared" si="9"/>
        <v>AlgeriaDZ009</v>
      </c>
      <c r="R299" s="9" t="str">
        <f>VLOOKUP(Tableau35676[[#This Row],[coca]],Table1[ID],1,FALSE)</f>
        <v>LiberiaLR03</v>
      </c>
      <c r="S299">
        <v>5.3906165172499998</v>
      </c>
      <c r="T299">
        <v>34.396725736900002</v>
      </c>
      <c r="U299" s="9"/>
      <c r="V29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9" s="9"/>
    </row>
    <row r="300" spans="1:23">
      <c r="A300" t="s">
        <v>799</v>
      </c>
      <c r="B300" t="s">
        <v>818</v>
      </c>
      <c r="C300" t="s">
        <v>819</v>
      </c>
      <c r="D300">
        <v>1410</v>
      </c>
      <c r="E300">
        <v>130</v>
      </c>
      <c r="F300">
        <v>133</v>
      </c>
      <c r="M300" s="10" t="s">
        <v>946</v>
      </c>
      <c r="Q300" s="9" t="str">
        <f t="shared" si="9"/>
        <v>AlgeriaDZ010</v>
      </c>
      <c r="R300" s="9" t="str">
        <f>VLOOKUP(Tableau35676[[#This Row],[coca]],Table1[ID],1,FALSE)</f>
        <v>LiberiaLR04</v>
      </c>
      <c r="S300">
        <v>2.9069791718700002</v>
      </c>
      <c r="T300">
        <v>36.4995988075</v>
      </c>
      <c r="U300" s="9"/>
      <c r="V30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0" s="9"/>
    </row>
    <row r="301" spans="1:23">
      <c r="A301" t="s">
        <v>799</v>
      </c>
      <c r="B301" t="s">
        <v>820</v>
      </c>
      <c r="C301" t="s">
        <v>821</v>
      </c>
      <c r="D301">
        <v>237</v>
      </c>
      <c r="E301">
        <v>29</v>
      </c>
      <c r="F301">
        <v>107</v>
      </c>
      <c r="M301" s="10" t="s">
        <v>946</v>
      </c>
      <c r="Q301" s="9" t="str">
        <f t="shared" si="9"/>
        <v>AlgeriaDZ011</v>
      </c>
      <c r="R301" s="9" t="str">
        <f>VLOOKUP(Tableau35676[[#This Row],[coca]],Table1[ID],1,FALSE)</f>
        <v>LiberiaLR06</v>
      </c>
      <c r="S301">
        <v>4.67330084555</v>
      </c>
      <c r="T301">
        <v>36.090753926300003</v>
      </c>
      <c r="U301" s="9"/>
      <c r="V30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1" s="9"/>
    </row>
    <row r="302" spans="1:23">
      <c r="A302" t="s">
        <v>799</v>
      </c>
      <c r="B302" t="s">
        <v>822</v>
      </c>
      <c r="C302" t="s">
        <v>823</v>
      </c>
      <c r="D302">
        <v>129</v>
      </c>
      <c r="E302">
        <v>10</v>
      </c>
      <c r="F302">
        <v>15</v>
      </c>
      <c r="M302" s="10" t="s">
        <v>946</v>
      </c>
      <c r="Q302" s="9" t="str">
        <f t="shared" si="9"/>
        <v>AlgeriaDZ012</v>
      </c>
      <c r="R302" s="9" t="str">
        <f>VLOOKUP(Tableau35676[[#This Row],[coca]],Table1[ID],1,FALSE)</f>
        <v>LiberiaLR07</v>
      </c>
      <c r="S302">
        <v>3.8440659939400001</v>
      </c>
      <c r="T302">
        <v>36.244556226900002</v>
      </c>
      <c r="U302" s="9"/>
      <c r="V30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2" s="9"/>
    </row>
    <row r="303" spans="1:23">
      <c r="A303" t="s">
        <v>799</v>
      </c>
      <c r="B303" t="s">
        <v>824</v>
      </c>
      <c r="C303" t="s">
        <v>825</v>
      </c>
      <c r="D303">
        <v>151</v>
      </c>
      <c r="E303">
        <v>10</v>
      </c>
      <c r="F303">
        <v>1</v>
      </c>
      <c r="M303" s="10" t="s">
        <v>946</v>
      </c>
      <c r="Q303" s="9" t="str">
        <f t="shared" si="9"/>
        <v>AlgeriaDZ013</v>
      </c>
      <c r="R303" s="9" t="str">
        <f>VLOOKUP(Tableau35676[[#This Row],[coca]],Table1[ID],1,FALSE)</f>
        <v>LiberiaLR08</v>
      </c>
      <c r="S303">
        <v>3.63606595729</v>
      </c>
      <c r="T303">
        <v>36.733379041699997</v>
      </c>
      <c r="U303" s="9"/>
      <c r="V30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3" s="9"/>
    </row>
    <row r="304" spans="1:23">
      <c r="A304" t="s">
        <v>799</v>
      </c>
      <c r="B304" t="s">
        <v>826</v>
      </c>
      <c r="C304" t="s">
        <v>827</v>
      </c>
      <c r="D304">
        <v>76</v>
      </c>
      <c r="E304">
        <v>3</v>
      </c>
      <c r="F304">
        <v>0</v>
      </c>
      <c r="M304" s="10" t="s">
        <v>946</v>
      </c>
      <c r="Q304" s="9" t="str">
        <f t="shared" si="9"/>
        <v>AlgeriaDZ014</v>
      </c>
      <c r="R304" s="9" t="str">
        <f>VLOOKUP(Tableau35676[[#This Row],[coca]],Table1[ID],1,FALSE)</f>
        <v>LiberiaLR09</v>
      </c>
      <c r="S304">
        <v>1.23053769842</v>
      </c>
      <c r="T304">
        <v>36.221936481900002</v>
      </c>
      <c r="U304" s="9"/>
      <c r="V30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04" s="9"/>
    </row>
    <row r="305" spans="1:23">
      <c r="A305" t="s">
        <v>799</v>
      </c>
      <c r="B305" t="s">
        <v>828</v>
      </c>
      <c r="C305" t="s">
        <v>829</v>
      </c>
      <c r="D305">
        <v>510</v>
      </c>
      <c r="E305">
        <v>24</v>
      </c>
      <c r="F305">
        <v>0</v>
      </c>
      <c r="M305" s="10" t="s">
        <v>946</v>
      </c>
      <c r="Q305" s="9" t="str">
        <f t="shared" si="9"/>
        <v>AlgeriaDZ015</v>
      </c>
      <c r="R305" s="9" t="str">
        <f>VLOOKUP(Tableau35676[[#This Row],[coca]],Table1[ID],1,FALSE)</f>
        <v>LiberiaLR10</v>
      </c>
      <c r="S305">
        <v>6.6842465795499999</v>
      </c>
      <c r="T305">
        <v>36.355357283899998</v>
      </c>
      <c r="U305" s="9"/>
      <c r="V30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5" s="9"/>
    </row>
    <row r="306" spans="1:23">
      <c r="A306" t="s">
        <v>799</v>
      </c>
      <c r="B306" t="s">
        <v>830</v>
      </c>
      <c r="C306" t="s">
        <v>831</v>
      </c>
      <c r="D306">
        <v>198</v>
      </c>
      <c r="E306">
        <v>10</v>
      </c>
      <c r="F306">
        <v>100</v>
      </c>
      <c r="M306" s="10" t="s">
        <v>946</v>
      </c>
      <c r="Q306" s="9" t="str">
        <f t="shared" si="9"/>
        <v>AlgeriaDZ016</v>
      </c>
      <c r="R306" s="9" t="str">
        <f>VLOOKUP(Tableau35676[[#This Row],[coca]],Table1[ID],1,FALSE)</f>
        <v>LiberiaLR11</v>
      </c>
      <c r="S306">
        <v>3.5353215787800001</v>
      </c>
      <c r="T306">
        <v>34.3669039579</v>
      </c>
      <c r="U306" s="9"/>
      <c r="V30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06" s="9"/>
    </row>
    <row r="307" spans="1:23">
      <c r="A307" t="s">
        <v>799</v>
      </c>
      <c r="B307" t="s">
        <v>834</v>
      </c>
      <c r="C307" t="s">
        <v>835</v>
      </c>
      <c r="D307">
        <v>58</v>
      </c>
      <c r="E307">
        <v>5</v>
      </c>
      <c r="F307">
        <v>15</v>
      </c>
      <c r="M307" s="10" t="s">
        <v>946</v>
      </c>
      <c r="Q307" s="9" t="str">
        <f t="shared" si="9"/>
        <v>AlgeriaDZ017</v>
      </c>
      <c r="R307" s="9" t="str">
        <f>VLOOKUP(Tableau35676[[#This Row],[coca]],Table1[ID],1,FALSE)</f>
        <v>LiberiaLR12</v>
      </c>
      <c r="S307">
        <v>0.93161580725100002</v>
      </c>
      <c r="T307">
        <v>32.5725372709</v>
      </c>
      <c r="U307" s="9"/>
      <c r="V30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07" s="9"/>
    </row>
    <row r="308" spans="1:23">
      <c r="A308" t="s">
        <v>799</v>
      </c>
      <c r="B308" t="s">
        <v>836</v>
      </c>
      <c r="C308" t="s">
        <v>837</v>
      </c>
      <c r="D308">
        <v>133</v>
      </c>
      <c r="E308">
        <v>22</v>
      </c>
      <c r="F308">
        <v>0</v>
      </c>
      <c r="M308" s="10" t="s">
        <v>946</v>
      </c>
      <c r="Q308" s="9" t="str">
        <f t="shared" si="9"/>
        <v>AlgeriaDZ018</v>
      </c>
      <c r="R308" s="9" t="str">
        <f>VLOOKUP(Tableau35676[[#This Row],[coca]],Table1[ID],1,FALSE)</f>
        <v>LiberiaLR13</v>
      </c>
      <c r="S308">
        <v>7.0601903401400001</v>
      </c>
      <c r="T308">
        <v>33.268876881799997</v>
      </c>
      <c r="U308" s="9"/>
      <c r="V30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8" s="9"/>
    </row>
    <row r="309" spans="1:23">
      <c r="A309" t="s">
        <v>799</v>
      </c>
      <c r="B309" t="s">
        <v>832</v>
      </c>
      <c r="C309" t="s">
        <v>833</v>
      </c>
      <c r="D309">
        <v>45</v>
      </c>
      <c r="E309">
        <v>1</v>
      </c>
      <c r="F309">
        <v>20</v>
      </c>
      <c r="M309" s="10" t="s">
        <v>946</v>
      </c>
      <c r="Q309" s="9" t="str">
        <f t="shared" si="9"/>
        <v>AlgeriaDZ019</v>
      </c>
      <c r="R309" s="9" t="str">
        <f>VLOOKUP(Tableau35676[[#This Row],[coca]],Table1[ID],1,FALSE)</f>
        <v>LiberiaLR14</v>
      </c>
      <c r="S309">
        <v>8.1604356829900002</v>
      </c>
      <c r="T309">
        <v>36.6930839073</v>
      </c>
      <c r="U309" s="9"/>
      <c r="V30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9" s="9"/>
    </row>
    <row r="310" spans="1:23">
      <c r="A310" t="s">
        <v>799</v>
      </c>
      <c r="B310" t="s">
        <v>838</v>
      </c>
      <c r="C310" t="s">
        <v>839</v>
      </c>
      <c r="D310">
        <v>116</v>
      </c>
      <c r="E310">
        <v>9</v>
      </c>
      <c r="F310">
        <v>0</v>
      </c>
      <c r="M310" s="10" t="s">
        <v>946</v>
      </c>
      <c r="Q310" s="9" t="str">
        <f t="shared" si="9"/>
        <v>AlgeriaDZ020</v>
      </c>
      <c r="R310" s="9" t="str">
        <f>VLOOKUP(Tableau35676[[#This Row],[coca]],Table1[ID],1,FALSE)</f>
        <v>LiberiaLR15</v>
      </c>
      <c r="S310">
        <v>3.30842433788</v>
      </c>
      <c r="T310">
        <v>31.0840947224</v>
      </c>
      <c r="U310" s="9"/>
      <c r="V31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10" s="9"/>
    </row>
    <row r="311" spans="1:23">
      <c r="A311" t="s">
        <v>799</v>
      </c>
      <c r="B311" t="s">
        <v>840</v>
      </c>
      <c r="C311" t="s">
        <v>841</v>
      </c>
      <c r="D311">
        <v>70</v>
      </c>
      <c r="E311">
        <v>1</v>
      </c>
      <c r="F311">
        <v>51</v>
      </c>
      <c r="M311" s="10" t="s">
        <v>946</v>
      </c>
      <c r="Q311" s="9" t="str">
        <f t="shared" si="9"/>
        <v>AlgeriaDZ021</v>
      </c>
      <c r="R311" s="9" t="str">
        <f>VLOOKUP(Tableau35676[[#This Row],[coca]],Table1[ID],1,FALSE)</f>
        <v>MaliML08</v>
      </c>
      <c r="S311">
        <v>7.4234289807999998</v>
      </c>
      <c r="T311">
        <v>36.374571486000001</v>
      </c>
      <c r="U311" s="9"/>
      <c r="V31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1" s="9"/>
    </row>
    <row r="312" spans="1:23">
      <c r="A312" t="s">
        <v>799</v>
      </c>
      <c r="B312" t="s">
        <v>842</v>
      </c>
      <c r="C312" t="s">
        <v>843</v>
      </c>
      <c r="D312">
        <v>14</v>
      </c>
      <c r="E312">
        <v>0</v>
      </c>
      <c r="F312">
        <v>0</v>
      </c>
      <c r="M312" s="10" t="s">
        <v>946</v>
      </c>
      <c r="Q312" s="9" t="str">
        <f t="shared" si="9"/>
        <v>AlgeriaDZ022</v>
      </c>
      <c r="R312" s="9" t="str">
        <f>VLOOKUP(Tableau35676[[#This Row],[coca]],Table1[ID],1,FALSE)</f>
        <v>MaliML04</v>
      </c>
      <c r="S312">
        <v>8.5592191257800003</v>
      </c>
      <c r="T312">
        <v>26.649925548100001</v>
      </c>
      <c r="U312" s="9"/>
      <c r="V31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2" s="9"/>
    </row>
    <row r="313" spans="1:23">
      <c r="A313" t="s">
        <v>799</v>
      </c>
      <c r="B313" t="s">
        <v>844</v>
      </c>
      <c r="C313" t="s">
        <v>845</v>
      </c>
      <c r="D313">
        <v>85</v>
      </c>
      <c r="E313">
        <v>7</v>
      </c>
      <c r="F313">
        <v>17</v>
      </c>
      <c r="M313" s="10" t="s">
        <v>946</v>
      </c>
      <c r="Q313" s="9" t="str">
        <f t="shared" si="9"/>
        <v>AlgeriaDZ023</v>
      </c>
      <c r="R313" s="9" t="str">
        <f>VLOOKUP(Tableau35676[[#This Row],[coca]],Table1[ID],1,FALSE)</f>
        <v>MaliML03</v>
      </c>
      <c r="S313">
        <v>5.9709481475999997</v>
      </c>
      <c r="T313">
        <v>36.7170152952</v>
      </c>
      <c r="U313" s="9"/>
      <c r="V31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3" s="9"/>
    </row>
    <row r="314" spans="1:23">
      <c r="A314" t="s">
        <v>799</v>
      </c>
      <c r="B314" t="s">
        <v>846</v>
      </c>
      <c r="C314" t="s">
        <v>847</v>
      </c>
      <c r="D314">
        <v>173</v>
      </c>
      <c r="E314">
        <v>5</v>
      </c>
      <c r="F314">
        <v>0</v>
      </c>
      <c r="M314" s="10" t="s">
        <v>946</v>
      </c>
      <c r="Q314" s="9" t="str">
        <f t="shared" si="9"/>
        <v>AlgeriaDZ024</v>
      </c>
      <c r="R314" s="9" t="str">
        <f>VLOOKUP(Tableau35676[[#This Row],[coca]],Table1[ID],1,FALSE)</f>
        <v>MaliML02</v>
      </c>
      <c r="S314">
        <v>7.0074560897199998</v>
      </c>
      <c r="T314">
        <v>34.950069442100002</v>
      </c>
      <c r="U314" s="9"/>
      <c r="V31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14" s="9"/>
    </row>
    <row r="315" spans="1:23">
      <c r="A315" t="s">
        <v>799</v>
      </c>
      <c r="B315" t="s">
        <v>848</v>
      </c>
      <c r="C315" t="s">
        <v>849</v>
      </c>
      <c r="D315">
        <v>155</v>
      </c>
      <c r="E315">
        <v>5</v>
      </c>
      <c r="F315">
        <v>0</v>
      </c>
      <c r="M315" s="10" t="s">
        <v>946</v>
      </c>
      <c r="Q315" s="9" t="str">
        <f t="shared" si="9"/>
        <v>AlgeriaDZ025</v>
      </c>
      <c r="R315" s="9" t="str">
        <f>VLOOKUP(Tableau35676[[#This Row],[coca]],Table1[ID],1,FALSE)</f>
        <v>MaliML09</v>
      </c>
      <c r="S315">
        <v>2.8117301171100002</v>
      </c>
      <c r="T315">
        <v>33.680731728200001</v>
      </c>
      <c r="U315" s="9"/>
      <c r="V31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15" s="9"/>
    </row>
    <row r="316" spans="1:23">
      <c r="A316" t="s">
        <v>799</v>
      </c>
      <c r="B316" t="s">
        <v>852</v>
      </c>
      <c r="C316" t="s">
        <v>853</v>
      </c>
      <c r="D316">
        <v>170</v>
      </c>
      <c r="E316">
        <v>10</v>
      </c>
      <c r="F316">
        <v>2</v>
      </c>
      <c r="M316" s="10" t="s">
        <v>946</v>
      </c>
      <c r="Q316" s="9" t="str">
        <f t="shared" si="9"/>
        <v>AlgeriaDZ026</v>
      </c>
      <c r="R316" s="9" t="str">
        <f>VLOOKUP(Tableau35676[[#This Row],[coca]],Table1[ID],1,FALSE)</f>
        <v>MaliML05</v>
      </c>
      <c r="S316">
        <v>0.172097947704</v>
      </c>
      <c r="T316">
        <v>35.397603492800002</v>
      </c>
      <c r="U316" s="9"/>
      <c r="V31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16" s="9"/>
    </row>
    <row r="317" spans="1:23">
      <c r="A317" t="s">
        <v>799</v>
      </c>
      <c r="B317" t="s">
        <v>854</v>
      </c>
      <c r="C317" t="s">
        <v>855</v>
      </c>
      <c r="D317">
        <v>259</v>
      </c>
      <c r="E317">
        <v>19</v>
      </c>
      <c r="F317">
        <v>73</v>
      </c>
      <c r="M317" s="10" t="s">
        <v>946</v>
      </c>
      <c r="Q317" s="9" t="str">
        <f t="shared" si="9"/>
        <v>AlgeriaDZ027</v>
      </c>
      <c r="R317" s="9" t="str">
        <f>VLOOKUP(Tableau35676[[#This Row],[coca]],Table1[ID],1,FALSE)</f>
        <v>MaliML01</v>
      </c>
      <c r="S317">
        <v>2.9025593012900002</v>
      </c>
      <c r="T317">
        <v>35.979451002499999</v>
      </c>
      <c r="U317" s="9"/>
      <c r="V31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17" s="9"/>
    </row>
    <row r="318" spans="1:23">
      <c r="A318" t="s">
        <v>799</v>
      </c>
      <c r="B318" t="s">
        <v>856</v>
      </c>
      <c r="C318" t="s">
        <v>857</v>
      </c>
      <c r="D318">
        <v>94</v>
      </c>
      <c r="E318">
        <v>9</v>
      </c>
      <c r="F318">
        <v>0</v>
      </c>
      <c r="M318" s="10" t="s">
        <v>946</v>
      </c>
      <c r="Q318" s="9" t="str">
        <f t="shared" si="9"/>
        <v>AlgeriaDZ028</v>
      </c>
      <c r="R318" s="9" t="str">
        <f>VLOOKUP(Tableau35676[[#This Row],[coca]],Table1[ID],1,FALSE)</f>
        <v>MaliML07</v>
      </c>
      <c r="S318">
        <v>6.1441737186200003</v>
      </c>
      <c r="T318">
        <v>36.273827545300001</v>
      </c>
      <c r="U318" s="9"/>
      <c r="V31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8" s="9"/>
    </row>
    <row r="319" spans="1:23">
      <c r="A319" t="s">
        <v>799</v>
      </c>
      <c r="B319" t="s">
        <v>858</v>
      </c>
      <c r="C319" t="s">
        <v>859</v>
      </c>
      <c r="D319">
        <v>111</v>
      </c>
      <c r="E319">
        <v>4</v>
      </c>
      <c r="F319">
        <v>60</v>
      </c>
      <c r="M319" s="10" t="s">
        <v>946</v>
      </c>
      <c r="Q319" s="9" t="str">
        <f t="shared" si="9"/>
        <v>AlgeriaDZ029</v>
      </c>
      <c r="R319" s="9" t="str">
        <f>VLOOKUP(Tableau35676[[#This Row],[coca]],Table1[ID],1,FALSE)</f>
        <v>MaliML06</v>
      </c>
      <c r="S319">
        <v>0.32217287373100001</v>
      </c>
      <c r="T319">
        <v>35.9964681254</v>
      </c>
      <c r="U319" s="9"/>
      <c r="V31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19" s="9"/>
    </row>
    <row r="320" spans="1:23">
      <c r="A320" t="s">
        <v>799</v>
      </c>
      <c r="B320" t="s">
        <v>850</v>
      </c>
      <c r="C320" t="s">
        <v>851</v>
      </c>
      <c r="D320">
        <v>195</v>
      </c>
      <c r="E320">
        <v>25</v>
      </c>
      <c r="F320">
        <v>14</v>
      </c>
      <c r="M320" s="10" t="s">
        <v>946</v>
      </c>
      <c r="Q320" s="9" t="str">
        <f t="shared" si="9"/>
        <v>AlgeriaDZ030</v>
      </c>
      <c r="R320" s="9" t="str">
        <f>VLOOKUP(Tableau35676[[#This Row],[coca]],Table1[ID],1,FALSE)</f>
        <v>MauritaniaMR10</v>
      </c>
      <c r="S320">
        <v>4.3042990040899998</v>
      </c>
      <c r="T320">
        <v>35.210866390699998</v>
      </c>
      <c r="U320" s="9"/>
      <c r="V32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320" s="9"/>
    </row>
    <row r="321" spans="1:23">
      <c r="A321" t="s">
        <v>799</v>
      </c>
      <c r="B321" t="s">
        <v>860</v>
      </c>
      <c r="C321" t="s">
        <v>861</v>
      </c>
      <c r="D321">
        <v>71</v>
      </c>
      <c r="E321">
        <v>1</v>
      </c>
      <c r="F321">
        <v>1</v>
      </c>
      <c r="M321" s="10" t="s">
        <v>946</v>
      </c>
      <c r="Q321" s="9" t="str">
        <f t="shared" si="9"/>
        <v>AlgeriaDZ031</v>
      </c>
      <c r="R321" s="9" t="str">
        <f>VLOOKUP(Tableau35676[[#This Row],[coca]],Table1[ID],1,FALSE)</f>
        <v>MauritaniaMR01</v>
      </c>
      <c r="S321">
        <v>-0.77975888514799996</v>
      </c>
      <c r="T321">
        <v>33.2729958356</v>
      </c>
      <c r="U321" s="9"/>
      <c r="V32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1" s="9"/>
    </row>
    <row r="322" spans="1:23">
      <c r="A322" t="s">
        <v>799</v>
      </c>
      <c r="B322" t="s">
        <v>862</v>
      </c>
      <c r="C322" t="s">
        <v>863</v>
      </c>
      <c r="D322">
        <v>694</v>
      </c>
      <c r="E322">
        <v>21</v>
      </c>
      <c r="F322">
        <v>234</v>
      </c>
      <c r="M322" s="10" t="s">
        <v>946</v>
      </c>
      <c r="Q322" s="9" t="str">
        <f t="shared" si="9"/>
        <v>AlgeriaDZ032</v>
      </c>
      <c r="R322" s="9" t="str">
        <f>VLOOKUP(Tableau35676[[#This Row],[coca]],Table1[ID],1,FALSE)</f>
        <v>MauritaniaMR02</v>
      </c>
      <c r="S322">
        <v>-0.59439690923900002</v>
      </c>
      <c r="T322">
        <v>35.636344610000002</v>
      </c>
      <c r="U322" s="9"/>
      <c r="V32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2" s="9"/>
    </row>
    <row r="323" spans="1:23">
      <c r="A323" t="s">
        <v>799</v>
      </c>
      <c r="B323" t="s">
        <v>864</v>
      </c>
      <c r="C323" t="s">
        <v>865</v>
      </c>
      <c r="D323">
        <v>325</v>
      </c>
      <c r="E323">
        <v>24</v>
      </c>
      <c r="F323">
        <v>1</v>
      </c>
      <c r="M323" s="10" t="s">
        <v>946</v>
      </c>
      <c r="Q323" s="9" t="str">
        <f t="shared" ref="Q323:Q354" si="10">_xlfn.CONCAT(A323,C323)</f>
        <v>AlgeriaDZ033</v>
      </c>
      <c r="R323" s="9" t="str">
        <f>VLOOKUP(Tableau35676[[#This Row],[coca]],Table1[ID],1,FALSE)</f>
        <v>MauritaniaMR03</v>
      </c>
      <c r="S323">
        <v>6.16479785753</v>
      </c>
      <c r="T323">
        <v>31.1769006299</v>
      </c>
      <c r="U323" s="9"/>
      <c r="V32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3" s="9"/>
    </row>
    <row r="324" spans="1:23" ht="12.75" customHeight="1">
      <c r="A324" t="s">
        <v>799</v>
      </c>
      <c r="B324" t="s">
        <v>866</v>
      </c>
      <c r="C324" t="s">
        <v>867</v>
      </c>
      <c r="D324">
        <v>216</v>
      </c>
      <c r="E324">
        <v>9</v>
      </c>
      <c r="F324">
        <v>162</v>
      </c>
      <c r="M324" s="10" t="s">
        <v>946</v>
      </c>
      <c r="Q324" s="9" t="str">
        <f t="shared" si="10"/>
        <v>AlgeriaDZ034</v>
      </c>
      <c r="R324" s="9" t="str">
        <f>VLOOKUP(Tableau35676[[#This Row],[coca]],Table1[ID],1,FALSE)</f>
        <v>MauritaniaMR04</v>
      </c>
      <c r="S324">
        <v>7.0374991928400004</v>
      </c>
      <c r="T324">
        <v>35.825424950299997</v>
      </c>
      <c r="U324" s="9"/>
      <c r="V32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4" s="9"/>
    </row>
    <row r="325" spans="1:23">
      <c r="A325" t="s">
        <v>799</v>
      </c>
      <c r="B325" t="s">
        <v>868</v>
      </c>
      <c r="C325" t="s">
        <v>869</v>
      </c>
      <c r="D325">
        <v>63</v>
      </c>
      <c r="E325">
        <v>3</v>
      </c>
      <c r="F325">
        <v>38</v>
      </c>
      <c r="M325" s="10" t="s">
        <v>946</v>
      </c>
      <c r="Q325" s="9" t="str">
        <f t="shared" si="10"/>
        <v>AlgeriaDZ035</v>
      </c>
      <c r="R325" s="9" t="str">
        <f>VLOOKUP(Tableau35676[[#This Row],[coca]],Table1[ID],1,FALSE)</f>
        <v>MauritaniaMR05</v>
      </c>
      <c r="S325">
        <v>0.812801273755</v>
      </c>
      <c r="T325">
        <v>35.821269260000001</v>
      </c>
      <c r="U325" s="9"/>
      <c r="V32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5" s="9"/>
    </row>
    <row r="326" spans="1:23">
      <c r="A326" t="s">
        <v>799</v>
      </c>
      <c r="B326" t="s">
        <v>870</v>
      </c>
      <c r="C326" t="s">
        <v>871</v>
      </c>
      <c r="D326">
        <v>18</v>
      </c>
      <c r="E326">
        <v>0</v>
      </c>
      <c r="F326">
        <v>0</v>
      </c>
      <c r="M326" s="10" t="s">
        <v>946</v>
      </c>
      <c r="Q326" s="9" t="str">
        <f t="shared" si="10"/>
        <v>AlgeriaDZ036</v>
      </c>
      <c r="R326" s="9" t="str">
        <f>VLOOKUP(Tableau35676[[#This Row],[coca]],Table1[ID],1,FALSE)</f>
        <v>MauritaniaMR06</v>
      </c>
      <c r="S326">
        <v>0.282491912949</v>
      </c>
      <c r="T326">
        <v>34.7433824405</v>
      </c>
      <c r="U326" s="9"/>
      <c r="V32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6" s="9"/>
    </row>
    <row r="327" spans="1:23">
      <c r="A327" t="s">
        <v>799</v>
      </c>
      <c r="B327" t="s">
        <v>872</v>
      </c>
      <c r="C327" t="s">
        <v>873</v>
      </c>
      <c r="D327">
        <v>811</v>
      </c>
      <c r="E327">
        <v>55</v>
      </c>
      <c r="F327">
        <v>2</v>
      </c>
      <c r="M327" s="10" t="s">
        <v>946</v>
      </c>
      <c r="Q327" s="9" t="str">
        <f t="shared" si="10"/>
        <v>AlgeriaDZ037</v>
      </c>
      <c r="R327" s="9" t="str">
        <f>VLOOKUP(Tableau35676[[#This Row],[coca]],Table1[ID],1,FALSE)</f>
        <v>MauritaniaMR07</v>
      </c>
      <c r="S327">
        <v>5.4081876469800001</v>
      </c>
      <c r="T327">
        <v>36.124033873000002</v>
      </c>
      <c r="U327" s="9"/>
      <c r="V32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7" s="9"/>
    </row>
    <row r="328" spans="1:23">
      <c r="A328" t="s">
        <v>799</v>
      </c>
      <c r="B328" t="s">
        <v>874</v>
      </c>
      <c r="C328" t="s">
        <v>875</v>
      </c>
      <c r="D328">
        <v>105</v>
      </c>
      <c r="E328">
        <v>15</v>
      </c>
      <c r="F328">
        <v>0</v>
      </c>
      <c r="M328" s="10" t="s">
        <v>946</v>
      </c>
      <c r="Q328" s="9" t="str">
        <f t="shared" si="10"/>
        <v>AlgeriaDZ038</v>
      </c>
      <c r="R328" s="9" t="str">
        <f>VLOOKUP(Tableau35676[[#This Row],[coca]],Table1[ID],1,FALSE)</f>
        <v>MauritaniaMR08</v>
      </c>
      <c r="S328">
        <v>-0.52761742663900002</v>
      </c>
      <c r="T328">
        <v>34.697504356700001</v>
      </c>
      <c r="U328" s="9"/>
      <c r="V32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8" s="9"/>
    </row>
    <row r="329" spans="1:23">
      <c r="A329" t="s">
        <v>799</v>
      </c>
      <c r="B329" t="s">
        <v>876</v>
      </c>
      <c r="C329" t="s">
        <v>877</v>
      </c>
      <c r="D329">
        <v>162</v>
      </c>
      <c r="E329">
        <v>10</v>
      </c>
      <c r="F329">
        <v>3</v>
      </c>
      <c r="M329" s="10" t="s">
        <v>946</v>
      </c>
      <c r="Q329" s="9" t="str">
        <f t="shared" si="10"/>
        <v>AlgeriaDZ039</v>
      </c>
      <c r="R329" s="9" t="str">
        <f>VLOOKUP(Tableau35676[[#This Row],[coca]],Table1[ID],1,FALSE)</f>
        <v>MauritaniaMR09</v>
      </c>
      <c r="S329">
        <v>6.8294631137800001</v>
      </c>
      <c r="T329">
        <v>36.770239891199999</v>
      </c>
      <c r="U329" s="9"/>
      <c r="V32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9" s="9"/>
    </row>
    <row r="330" spans="1:23">
      <c r="A330" t="s">
        <v>799</v>
      </c>
      <c r="B330" t="s">
        <v>878</v>
      </c>
      <c r="C330" t="s">
        <v>879</v>
      </c>
      <c r="D330">
        <v>95</v>
      </c>
      <c r="E330">
        <v>7</v>
      </c>
      <c r="F330">
        <v>0</v>
      </c>
      <c r="M330" s="10" t="s">
        <v>946</v>
      </c>
      <c r="Q330" s="9" t="str">
        <f t="shared" si="10"/>
        <v>AlgeriaDZ040</v>
      </c>
      <c r="R330" s="9" t="str">
        <f>VLOOKUP(Tableau35676[[#This Row],[coca]],Table1[ID],1,FALSE)</f>
        <v>MauritaniaMR11</v>
      </c>
      <c r="S330">
        <v>7.8646877096800001</v>
      </c>
      <c r="T330">
        <v>36.145318481099999</v>
      </c>
      <c r="U330" s="9"/>
      <c r="V33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30" s="9"/>
    </row>
    <row r="331" spans="1:23">
      <c r="A331" t="s">
        <v>799</v>
      </c>
      <c r="B331" t="s">
        <v>880</v>
      </c>
      <c r="C331" t="s">
        <v>881</v>
      </c>
      <c r="D331">
        <v>22</v>
      </c>
      <c r="E331">
        <v>1</v>
      </c>
      <c r="F331">
        <v>0</v>
      </c>
      <c r="M331" s="10" t="s">
        <v>946</v>
      </c>
      <c r="Q331" s="9" t="str">
        <f t="shared" si="10"/>
        <v>AlgeriaDZ041</v>
      </c>
      <c r="R331" s="9" t="str">
        <f>VLOOKUP(Tableau35676[[#This Row],[coca]],Table1[ID],1,FALSE)</f>
        <v>MauritaniaMR12</v>
      </c>
      <c r="S331">
        <v>5.1102078524100003</v>
      </c>
      <c r="T331">
        <v>24.133125660099999</v>
      </c>
      <c r="U331" s="9"/>
      <c r="V33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31" s="9"/>
    </row>
    <row r="332" spans="1:23">
      <c r="A332" t="s">
        <v>799</v>
      </c>
      <c r="B332" t="s">
        <v>882</v>
      </c>
      <c r="C332" t="s">
        <v>883</v>
      </c>
      <c r="D332">
        <v>110</v>
      </c>
      <c r="E332">
        <v>6</v>
      </c>
      <c r="F332">
        <v>100</v>
      </c>
      <c r="M332" s="10" t="s">
        <v>946</v>
      </c>
      <c r="Q332" s="9" t="str">
        <f t="shared" si="10"/>
        <v>AlgeriaDZ042</v>
      </c>
      <c r="R332" s="9" t="str">
        <f>VLOOKUP(Tableau35676[[#This Row],[coca]],Table1[ID],1,FALSE)</f>
        <v>MauritaniaMR13</v>
      </c>
      <c r="S332">
        <v>7.8517197624200001</v>
      </c>
      <c r="T332">
        <v>35.093666581699999</v>
      </c>
      <c r="U332" s="9"/>
      <c r="V33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2" s="9"/>
    </row>
    <row r="333" spans="1:23">
      <c r="A333" t="s">
        <v>799</v>
      </c>
      <c r="B333" t="s">
        <v>884</v>
      </c>
      <c r="C333" t="s">
        <v>885</v>
      </c>
      <c r="D333">
        <v>218</v>
      </c>
      <c r="E333">
        <v>21</v>
      </c>
      <c r="F333">
        <v>0</v>
      </c>
      <c r="M333" s="10" t="s">
        <v>946</v>
      </c>
      <c r="Q333" s="9" t="str">
        <f t="shared" si="10"/>
        <v>AlgeriaDZ043</v>
      </c>
      <c r="R333" s="9" t="str">
        <f>VLOOKUP(Tableau35676[[#This Row],[coca]],Table1[ID],1,FALSE)</f>
        <v>NigerNE06</v>
      </c>
      <c r="S333">
        <v>1.55130570361</v>
      </c>
      <c r="T333">
        <v>34.931253091400002</v>
      </c>
      <c r="U333" s="9"/>
      <c r="V33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33" s="9"/>
    </row>
    <row r="334" spans="1:23">
      <c r="A334" t="s">
        <v>799</v>
      </c>
      <c r="B334" t="s">
        <v>886</v>
      </c>
      <c r="C334" t="s">
        <v>887</v>
      </c>
      <c r="D334">
        <v>14</v>
      </c>
      <c r="E334">
        <v>1</v>
      </c>
      <c r="F334">
        <v>0</v>
      </c>
      <c r="M334" s="10" t="s">
        <v>946</v>
      </c>
      <c r="Q334" s="9" t="str">
        <f t="shared" si="10"/>
        <v>AlgeriaDZ044</v>
      </c>
      <c r="R334" s="9" t="str">
        <f>VLOOKUP(Tableau35676[[#This Row],[coca]],Table1[ID],1,FALSE)</f>
        <v>NigerNE04</v>
      </c>
      <c r="S334">
        <v>-5.9544821690500003</v>
      </c>
      <c r="T334">
        <v>27.631754429400001</v>
      </c>
      <c r="U334" s="9"/>
      <c r="V33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4" s="9"/>
    </row>
    <row r="335" spans="1:23">
      <c r="A335" t="s">
        <v>799</v>
      </c>
      <c r="B335" t="s">
        <v>888</v>
      </c>
      <c r="C335" t="s">
        <v>889</v>
      </c>
      <c r="D335">
        <v>377</v>
      </c>
      <c r="E335">
        <v>37</v>
      </c>
      <c r="F335">
        <v>0</v>
      </c>
      <c r="M335" s="10" t="s">
        <v>946</v>
      </c>
      <c r="Q335" s="9" t="str">
        <f t="shared" si="10"/>
        <v>AlgeriaDZ045</v>
      </c>
      <c r="R335" s="9" t="str">
        <f>VLOOKUP(Tableau35676[[#This Row],[coca]],Table1[ID],1,FALSE)</f>
        <v>NigerNE08</v>
      </c>
      <c r="S335">
        <v>2.2287529457000002</v>
      </c>
      <c r="T335">
        <v>36.525664382800002</v>
      </c>
      <c r="U335" s="9"/>
      <c r="V33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35" s="9"/>
    </row>
    <row r="336" spans="1:23">
      <c r="A336" t="s">
        <v>799</v>
      </c>
      <c r="B336" t="s">
        <v>890</v>
      </c>
      <c r="C336" t="s">
        <v>891</v>
      </c>
      <c r="D336">
        <v>94</v>
      </c>
      <c r="E336">
        <v>5</v>
      </c>
      <c r="F336">
        <v>1</v>
      </c>
      <c r="M336" s="10" t="s">
        <v>946</v>
      </c>
      <c r="Q336" s="9" t="str">
        <f t="shared" si="10"/>
        <v>AlgeriaDZ046</v>
      </c>
      <c r="R336" s="9" t="str">
        <f>VLOOKUP(Tableau35676[[#This Row],[coca]],Table1[ID],1,FALSE)</f>
        <v>NigerNE07</v>
      </c>
      <c r="S336">
        <v>1.7971738238299999</v>
      </c>
      <c r="T336">
        <v>35.774215273899998</v>
      </c>
      <c r="U336" s="9"/>
      <c r="V33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36" s="9"/>
    </row>
    <row r="337" spans="1:23">
      <c r="A337" t="s">
        <v>799</v>
      </c>
      <c r="B337" t="s">
        <v>892</v>
      </c>
      <c r="C337" t="s">
        <v>893</v>
      </c>
      <c r="D337">
        <v>189</v>
      </c>
      <c r="E337">
        <v>16</v>
      </c>
      <c r="F337">
        <v>37</v>
      </c>
      <c r="M337" s="10" t="s">
        <v>946</v>
      </c>
      <c r="Q337" s="9" t="str">
        <f t="shared" si="10"/>
        <v>AlgeriaDZ047</v>
      </c>
      <c r="R337" s="9" t="str">
        <f>VLOOKUP(Tableau35676[[#This Row],[coca]],Table1[ID],1,FALSE)</f>
        <v>NigerNE05</v>
      </c>
      <c r="S337">
        <v>4.1949949495799999</v>
      </c>
      <c r="T337">
        <v>36.679534265400001</v>
      </c>
      <c r="U337" s="9"/>
      <c r="V33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7" s="9"/>
    </row>
    <row r="338" spans="1:23">
      <c r="A338" t="s">
        <v>799</v>
      </c>
      <c r="B338" t="s">
        <v>894</v>
      </c>
      <c r="C338" t="s">
        <v>895</v>
      </c>
      <c r="D338">
        <v>308</v>
      </c>
      <c r="E338">
        <v>8</v>
      </c>
      <c r="F338">
        <v>0</v>
      </c>
      <c r="M338" s="10" t="s">
        <v>946</v>
      </c>
      <c r="Q338" s="9" t="str">
        <f t="shared" si="10"/>
        <v>AlgeriaDZ048</v>
      </c>
      <c r="R338" s="9" t="str">
        <f>VLOOKUP(Tableau35676[[#This Row],[coca]],Table1[ID],1,FALSE)</f>
        <v>NigerNE03</v>
      </c>
      <c r="S338">
        <v>-1.4486337036100001</v>
      </c>
      <c r="T338">
        <v>34.700315319300003</v>
      </c>
      <c r="U338" s="9"/>
      <c r="V33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8" s="9"/>
    </row>
    <row r="339" spans="1:23">
      <c r="A339" t="s">
        <v>799</v>
      </c>
      <c r="B339" t="s">
        <v>499</v>
      </c>
      <c r="C339" t="s">
        <v>801</v>
      </c>
      <c r="D339">
        <v>217</v>
      </c>
      <c r="J339" s="1"/>
      <c r="K339" s="1"/>
      <c r="M339" s="10" t="s">
        <v>949</v>
      </c>
      <c r="Q339" s="9" t="str">
        <f t="shared" si="10"/>
        <v>AlgeriaDZ001</v>
      </c>
      <c r="R339" s="9" t="str">
        <f>VLOOKUP(Tableau3567691011[[#This Row],[coca]],Table1[ID],1,FALSE)</f>
        <v>NigerNE01</v>
      </c>
      <c r="S339">
        <v>-1.1294067909200001</v>
      </c>
      <c r="T339">
        <v>25.946045582299998</v>
      </c>
      <c r="U339" s="9"/>
      <c r="V33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39" s="9"/>
    </row>
    <row r="340" spans="1:23">
      <c r="A340" t="s">
        <v>799</v>
      </c>
      <c r="B340" t="s">
        <v>802</v>
      </c>
      <c r="C340" t="s">
        <v>803</v>
      </c>
      <c r="D340">
        <v>435</v>
      </c>
      <c r="J340" s="1"/>
      <c r="K340" s="1"/>
      <c r="M340" s="10" t="s">
        <v>949</v>
      </c>
      <c r="Q340" s="9" t="str">
        <f t="shared" si="10"/>
        <v>AlgeriaDZ002</v>
      </c>
      <c r="R340" s="9" t="str">
        <f>VLOOKUP(Tableau3567691011[[#This Row],[coca]],Table1[ID],1,FALSE)</f>
        <v>NigerNE02</v>
      </c>
      <c r="S340">
        <v>2.0719342482399998</v>
      </c>
      <c r="T340">
        <v>36.174280610799997</v>
      </c>
      <c r="U340" s="9"/>
      <c r="V34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40" s="9"/>
    </row>
    <row r="341" spans="1:23">
      <c r="A341" t="s">
        <v>799</v>
      </c>
      <c r="B341" t="s">
        <v>804</v>
      </c>
      <c r="C341" t="s">
        <v>805</v>
      </c>
      <c r="D341">
        <v>153</v>
      </c>
      <c r="J341" s="1"/>
      <c r="K341" s="1"/>
      <c r="M341" s="10" t="s">
        <v>949</v>
      </c>
      <c r="Q341" s="9" t="str">
        <f t="shared" si="10"/>
        <v>AlgeriaDZ003</v>
      </c>
      <c r="R341" s="9" t="str">
        <f>VLOOKUP(Tableau3567691011[[#This Row],[coca]],Table1[ID],1,FALSE)</f>
        <v>NigeriaNG01</v>
      </c>
      <c r="S341">
        <v>-1.07067966936</v>
      </c>
      <c r="T341">
        <v>35.382507130800001</v>
      </c>
      <c r="U341" s="9"/>
      <c r="V34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41" s="9"/>
    </row>
    <row r="342" spans="1:23">
      <c r="A342" t="s">
        <v>799</v>
      </c>
      <c r="B342" t="s">
        <v>806</v>
      </c>
      <c r="C342" t="s">
        <v>807</v>
      </c>
      <c r="D342">
        <v>1757</v>
      </c>
      <c r="J342" s="1"/>
      <c r="K342" s="1"/>
      <c r="M342" s="10" t="s">
        <v>949</v>
      </c>
      <c r="Q342" s="9" t="str">
        <f t="shared" si="10"/>
        <v>AlgeriaDZ004</v>
      </c>
      <c r="R342" s="9" t="str">
        <f>VLOOKUP(Tableau3567691011[[#This Row],[coca]],Table1[ID],1,FALSE)</f>
        <v>NigeriaNG02</v>
      </c>
      <c r="S342">
        <v>3.0751234641399998</v>
      </c>
      <c r="T342">
        <v>36.704394634899998</v>
      </c>
      <c r="U342" s="9"/>
      <c r="V34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42" s="9"/>
    </row>
    <row r="343" spans="1:23">
      <c r="A343" t="s">
        <v>799</v>
      </c>
      <c r="B343" t="s">
        <v>808</v>
      </c>
      <c r="C343" t="s">
        <v>809</v>
      </c>
      <c r="D343">
        <v>316</v>
      </c>
      <c r="J343" s="1"/>
      <c r="K343" s="1"/>
      <c r="M343" s="10" t="s">
        <v>949</v>
      </c>
      <c r="Q343" s="9" t="str">
        <f t="shared" si="10"/>
        <v>AlgeriaDZ005</v>
      </c>
      <c r="R343" s="9" t="str">
        <f>VLOOKUP(Tableau3567691011[[#This Row],[coca]],Table1[ID],1,FALSE)</f>
        <v>NigeriaNG03</v>
      </c>
      <c r="S343">
        <v>7.5514183938699997</v>
      </c>
      <c r="T343">
        <v>36.841511744599998</v>
      </c>
      <c r="U343" s="9"/>
      <c r="V34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43" s="9"/>
    </row>
    <row r="344" spans="1:23">
      <c r="A344" t="s">
        <v>799</v>
      </c>
      <c r="B344" t="s">
        <v>810</v>
      </c>
      <c r="C344" t="s">
        <v>811</v>
      </c>
      <c r="D344">
        <v>472</v>
      </c>
      <c r="J344" s="1"/>
      <c r="K344" s="1"/>
      <c r="M344" s="10" t="s">
        <v>949</v>
      </c>
      <c r="Q344" s="9" t="str">
        <f t="shared" si="10"/>
        <v>AlgeriaDZ006</v>
      </c>
      <c r="R344" s="9" t="str">
        <f>VLOOKUP(Tableau3567691011[[#This Row],[coca]],Table1[ID],1,FALSE)</f>
        <v>NigeriaNG04</v>
      </c>
      <c r="S344">
        <v>5.8192458556200002</v>
      </c>
      <c r="T344">
        <v>35.380904334</v>
      </c>
      <c r="U344" s="9"/>
      <c r="V34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44" s="9"/>
    </row>
    <row r="345" spans="1:23">
      <c r="A345" t="s">
        <v>799</v>
      </c>
      <c r="B345" t="s">
        <v>812</v>
      </c>
      <c r="C345" t="s">
        <v>813</v>
      </c>
      <c r="D345">
        <v>190</v>
      </c>
      <c r="J345" s="1"/>
      <c r="K345" s="1"/>
      <c r="M345" s="10" t="s">
        <v>949</v>
      </c>
      <c r="Q345" s="9" t="str">
        <f t="shared" si="10"/>
        <v>AlgeriaDZ007</v>
      </c>
      <c r="R345" s="9" t="str">
        <f>VLOOKUP(Tableau3567691011[[#This Row],[coca]],Table1[ID],1,FALSE)</f>
        <v>NigeriaNG05</v>
      </c>
      <c r="S345">
        <v>-2.52367248354</v>
      </c>
      <c r="T345">
        <v>29.963055450999999</v>
      </c>
      <c r="U345" s="9"/>
      <c r="V34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45" s="9"/>
    </row>
    <row r="346" spans="1:23">
      <c r="A346" t="s">
        <v>799</v>
      </c>
      <c r="B346" t="s">
        <v>814</v>
      </c>
      <c r="C346" t="s">
        <v>815</v>
      </c>
      <c r="D346">
        <v>453</v>
      </c>
      <c r="J346" s="1"/>
      <c r="K346" s="1"/>
      <c r="M346" s="10" t="s">
        <v>949</v>
      </c>
      <c r="Q346" s="9" t="str">
        <f t="shared" si="10"/>
        <v>AlgeriaDZ008</v>
      </c>
      <c r="R346" s="9" t="str">
        <f>VLOOKUP(Tableau3567691011[[#This Row],[coca]],Table1[ID],1,FALSE)</f>
        <v>NigeriaNG06</v>
      </c>
      <c r="S346">
        <v>4.8763268272099998</v>
      </c>
      <c r="T346">
        <v>36.567662629300003</v>
      </c>
      <c r="U346" s="9"/>
      <c r="V34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46" s="9"/>
    </row>
    <row r="347" spans="1:23">
      <c r="A347" t="s">
        <v>799</v>
      </c>
      <c r="B347" t="s">
        <v>816</v>
      </c>
      <c r="C347" t="s">
        <v>817</v>
      </c>
      <c r="D347">
        <v>343</v>
      </c>
      <c r="J347" s="1"/>
      <c r="K347" s="1"/>
      <c r="M347" s="10" t="s">
        <v>949</v>
      </c>
      <c r="Q347" s="9" t="str">
        <f t="shared" si="10"/>
        <v>AlgeriaDZ009</v>
      </c>
      <c r="R347" s="9" t="str">
        <f>VLOOKUP(Tableau3567691011[[#This Row],[coca]],Table1[ID],1,FALSE)</f>
        <v>NigeriaNG07</v>
      </c>
      <c r="S347">
        <v>5.3906165172499998</v>
      </c>
      <c r="T347">
        <v>34.396725736900002</v>
      </c>
      <c r="U347" s="9"/>
      <c r="V34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47" s="9"/>
    </row>
    <row r="348" spans="1:23">
      <c r="A348" t="s">
        <v>799</v>
      </c>
      <c r="B348" t="s">
        <v>818</v>
      </c>
      <c r="C348" t="s">
        <v>819</v>
      </c>
      <c r="D348">
        <v>1826</v>
      </c>
      <c r="E348">
        <v>978</v>
      </c>
      <c r="F348">
        <v>12329</v>
      </c>
      <c r="J348" s="1"/>
      <c r="K348" s="1"/>
      <c r="M348" s="10" t="s">
        <v>949</v>
      </c>
      <c r="Q348" s="9" t="str">
        <f t="shared" si="10"/>
        <v>AlgeriaDZ010</v>
      </c>
      <c r="R348" s="9" t="str">
        <f>VLOOKUP(Tableau3567691011[[#This Row],[coca]],Table1[ID],1,FALSE)</f>
        <v>NigeriaNG08</v>
      </c>
      <c r="S348">
        <v>2.9069791718700002</v>
      </c>
      <c r="T348">
        <v>36.4995988075</v>
      </c>
      <c r="U348" s="9"/>
      <c r="V34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48" s="9"/>
    </row>
    <row r="349" spans="1:23">
      <c r="A349" t="s">
        <v>799</v>
      </c>
      <c r="B349" t="s">
        <v>820</v>
      </c>
      <c r="C349" t="s">
        <v>821</v>
      </c>
      <c r="D349">
        <v>273</v>
      </c>
      <c r="J349" s="1"/>
      <c r="K349" s="1"/>
      <c r="M349" s="10" t="s">
        <v>949</v>
      </c>
      <c r="Q349" s="9" t="str">
        <f t="shared" si="10"/>
        <v>AlgeriaDZ011</v>
      </c>
      <c r="R349" s="9" t="str">
        <f>VLOOKUP(Tableau3567691011[[#This Row],[coca]],Table1[ID],1,FALSE)</f>
        <v>NigeriaNG09</v>
      </c>
      <c r="S349">
        <v>4.67330084555</v>
      </c>
      <c r="T349">
        <v>36.090753926300003</v>
      </c>
      <c r="U349" s="9"/>
      <c r="V34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49" s="9"/>
    </row>
    <row r="350" spans="1:23">
      <c r="A350" t="s">
        <v>799</v>
      </c>
      <c r="B350" t="s">
        <v>822</v>
      </c>
      <c r="C350" t="s">
        <v>823</v>
      </c>
      <c r="D350">
        <v>263</v>
      </c>
      <c r="J350" s="1"/>
      <c r="K350" s="1"/>
      <c r="M350" s="10" t="s">
        <v>949</v>
      </c>
      <c r="Q350" s="9" t="str">
        <f t="shared" si="10"/>
        <v>AlgeriaDZ012</v>
      </c>
      <c r="R350" s="9" t="str">
        <f>VLOOKUP(Tableau3567691011[[#This Row],[coca]],Table1[ID],1,FALSE)</f>
        <v>NigeriaNG10</v>
      </c>
      <c r="S350">
        <v>3.8440659939400001</v>
      </c>
      <c r="T350">
        <v>36.244556226900002</v>
      </c>
      <c r="U350" s="9"/>
      <c r="V35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50" s="9"/>
    </row>
    <row r="351" spans="1:23">
      <c r="A351" t="s">
        <v>799</v>
      </c>
      <c r="B351" t="s">
        <v>824</v>
      </c>
      <c r="C351" t="s">
        <v>825</v>
      </c>
      <c r="D351">
        <v>273</v>
      </c>
      <c r="J351" s="1"/>
      <c r="K351" s="1"/>
      <c r="M351" s="10" t="s">
        <v>949</v>
      </c>
      <c r="Q351" s="9" t="str">
        <f t="shared" si="10"/>
        <v>AlgeriaDZ013</v>
      </c>
      <c r="R351" s="9" t="str">
        <f>VLOOKUP(Tableau3567691011[[#This Row],[coca]],Table1[ID],1,FALSE)</f>
        <v>NigeriaNG11</v>
      </c>
      <c r="S351">
        <v>3.63606595729</v>
      </c>
      <c r="T351">
        <v>36.733379041699997</v>
      </c>
      <c r="U351" s="9"/>
      <c r="V35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51" s="9"/>
    </row>
    <row r="352" spans="1:23">
      <c r="A352" t="s">
        <v>799</v>
      </c>
      <c r="B352" t="s">
        <v>826</v>
      </c>
      <c r="C352" t="s">
        <v>827</v>
      </c>
      <c r="D352">
        <v>100</v>
      </c>
      <c r="J352" s="1"/>
      <c r="K352" s="1"/>
      <c r="M352" s="10" t="s">
        <v>949</v>
      </c>
      <c r="Q352" s="9" t="str">
        <f t="shared" si="10"/>
        <v>AlgeriaDZ014</v>
      </c>
      <c r="R352" s="9" t="str">
        <f>VLOOKUP(Tableau3567691011[[#This Row],[coca]],Table1[ID],1,FALSE)</f>
        <v>NigeriaNG12</v>
      </c>
      <c r="S352">
        <v>1.23053769842</v>
      </c>
      <c r="T352">
        <v>36.221936481900002</v>
      </c>
      <c r="U352" s="9"/>
      <c r="V35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52" s="9"/>
    </row>
    <row r="353" spans="1:23">
      <c r="A353" t="s">
        <v>799</v>
      </c>
      <c r="B353" t="s">
        <v>828</v>
      </c>
      <c r="C353" t="s">
        <v>829</v>
      </c>
      <c r="D353">
        <v>680</v>
      </c>
      <c r="J353" s="1"/>
      <c r="K353" s="1"/>
      <c r="M353" s="10" t="s">
        <v>949</v>
      </c>
      <c r="Q353" s="9" t="str">
        <f t="shared" si="10"/>
        <v>AlgeriaDZ015</v>
      </c>
      <c r="R353" s="9" t="str">
        <f>VLOOKUP(Tableau3567691011[[#This Row],[coca]],Table1[ID],1,FALSE)</f>
        <v>NigeriaNG13</v>
      </c>
      <c r="S353">
        <v>6.6842465795499999</v>
      </c>
      <c r="T353">
        <v>36.355357283899998</v>
      </c>
      <c r="U353" s="9"/>
      <c r="V35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53" s="9"/>
    </row>
    <row r="354" spans="1:23">
      <c r="A354" t="s">
        <v>799</v>
      </c>
      <c r="B354" t="s">
        <v>830</v>
      </c>
      <c r="C354" t="s">
        <v>831</v>
      </c>
      <c r="D354">
        <v>398</v>
      </c>
      <c r="J354" s="1"/>
      <c r="K354" s="1"/>
      <c r="M354" s="10" t="s">
        <v>949</v>
      </c>
      <c r="Q354" s="9" t="str">
        <f t="shared" si="10"/>
        <v>AlgeriaDZ016</v>
      </c>
      <c r="R354" s="9" t="str">
        <f>VLOOKUP(Tableau3567691011[[#This Row],[coca]],Table1[ID],1,FALSE)</f>
        <v>NigeriaNG14</v>
      </c>
      <c r="S354">
        <v>3.5353215787800001</v>
      </c>
      <c r="T354">
        <v>34.3669039579</v>
      </c>
      <c r="U354" s="9"/>
      <c r="V35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4" s="9"/>
    </row>
    <row r="355" spans="1:23">
      <c r="A355" t="s">
        <v>799</v>
      </c>
      <c r="B355" t="s">
        <v>834</v>
      </c>
      <c r="C355" t="s">
        <v>835</v>
      </c>
      <c r="D355">
        <v>101</v>
      </c>
      <c r="J355" s="1"/>
      <c r="K355" s="1"/>
      <c r="M355" s="10" t="s">
        <v>949</v>
      </c>
      <c r="Q355" s="9" t="str">
        <f t="shared" ref="Q355:Q386" si="11">_xlfn.CONCAT(A355,C355)</f>
        <v>AlgeriaDZ017</v>
      </c>
      <c r="R355" s="9" t="str">
        <f>VLOOKUP(Tableau3567691011[[#This Row],[coca]],Table1[ID],1,FALSE)</f>
        <v>NigeriaNG15</v>
      </c>
      <c r="S355">
        <v>0.93161580725100002</v>
      </c>
      <c r="T355">
        <v>32.5725372709</v>
      </c>
      <c r="U355" s="9"/>
      <c r="V35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55" s="9"/>
    </row>
    <row r="356" spans="1:23">
      <c r="A356" t="s">
        <v>799</v>
      </c>
      <c r="B356" t="s">
        <v>836</v>
      </c>
      <c r="C356" t="s">
        <v>837</v>
      </c>
      <c r="D356">
        <v>358</v>
      </c>
      <c r="J356" s="1"/>
      <c r="K356" s="1"/>
      <c r="M356" s="10" t="s">
        <v>949</v>
      </c>
      <c r="Q356" s="9" t="str">
        <f t="shared" si="11"/>
        <v>AlgeriaDZ018</v>
      </c>
      <c r="R356" s="9" t="str">
        <f>VLOOKUP(Tableau3567691011[[#This Row],[coca]],Table1[ID],1,FALSE)</f>
        <v>NigeriaNG16</v>
      </c>
      <c r="S356">
        <v>7.0601903401400001</v>
      </c>
      <c r="T356">
        <v>33.268876881799997</v>
      </c>
      <c r="U356" s="9"/>
      <c r="V35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56" s="9"/>
    </row>
    <row r="357" spans="1:23">
      <c r="A357" t="s">
        <v>799</v>
      </c>
      <c r="B357" t="s">
        <v>832</v>
      </c>
      <c r="C357" t="s">
        <v>833</v>
      </c>
      <c r="D357">
        <v>65</v>
      </c>
      <c r="J357" s="1"/>
      <c r="K357" s="1"/>
      <c r="M357" s="10" t="s">
        <v>949</v>
      </c>
      <c r="Q357" s="9" t="str">
        <f t="shared" si="11"/>
        <v>AlgeriaDZ019</v>
      </c>
      <c r="R357" s="9" t="str">
        <f>VLOOKUP(Tableau3567691011[[#This Row],[coca]],Table1[ID],1,FALSE)</f>
        <v>NigeriaNG17</v>
      </c>
      <c r="S357">
        <v>8.1604356829900002</v>
      </c>
      <c r="T357">
        <v>36.6930839073</v>
      </c>
      <c r="U357" s="9"/>
      <c r="V35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7" s="9"/>
    </row>
    <row r="358" spans="1:23">
      <c r="A358" t="s">
        <v>799</v>
      </c>
      <c r="B358" t="s">
        <v>838</v>
      </c>
      <c r="C358" t="s">
        <v>839</v>
      </c>
      <c r="D358">
        <v>184</v>
      </c>
      <c r="J358" s="1"/>
      <c r="K358" s="1"/>
      <c r="M358" s="10" t="s">
        <v>949</v>
      </c>
      <c r="Q358" s="9" t="str">
        <f t="shared" si="11"/>
        <v>AlgeriaDZ020</v>
      </c>
      <c r="R358" s="9" t="str">
        <f>VLOOKUP(Tableau3567691011[[#This Row],[coca]],Table1[ID],1,FALSE)</f>
        <v>NigeriaNG18</v>
      </c>
      <c r="S358">
        <v>3.30842433788</v>
      </c>
      <c r="T358">
        <v>31.0840947224</v>
      </c>
      <c r="U358" s="9"/>
      <c r="V35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58" s="9"/>
    </row>
    <row r="359" spans="1:23">
      <c r="A359" t="s">
        <v>799</v>
      </c>
      <c r="B359" t="s">
        <v>840</v>
      </c>
      <c r="C359" t="s">
        <v>841</v>
      </c>
      <c r="D359">
        <v>139</v>
      </c>
      <c r="J359" s="1"/>
      <c r="K359" s="1"/>
      <c r="M359" s="10" t="s">
        <v>949</v>
      </c>
      <c r="Q359" s="9" t="str">
        <f t="shared" si="11"/>
        <v>AlgeriaDZ021</v>
      </c>
      <c r="R359" s="9" t="str">
        <f>VLOOKUP(Tableau3567691011[[#This Row],[coca]],Table1[ID],1,FALSE)</f>
        <v>NigeriaNG19</v>
      </c>
      <c r="S359">
        <v>7.4234289807999998</v>
      </c>
      <c r="T359">
        <v>36.374571486000001</v>
      </c>
      <c r="U359" s="9"/>
      <c r="V35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59" s="9"/>
    </row>
    <row r="360" spans="1:23">
      <c r="A360" t="s">
        <v>799</v>
      </c>
      <c r="B360" t="s">
        <v>842</v>
      </c>
      <c r="C360" t="s">
        <v>843</v>
      </c>
      <c r="D360">
        <v>28</v>
      </c>
      <c r="J360" s="1"/>
      <c r="K360" s="1"/>
      <c r="M360" s="10" t="s">
        <v>949</v>
      </c>
      <c r="Q360" s="9" t="str">
        <f t="shared" si="11"/>
        <v>AlgeriaDZ022</v>
      </c>
      <c r="R360" s="9" t="str">
        <f>VLOOKUP(Tableau3567691011[[#This Row],[coca]],Table1[ID],1,FALSE)</f>
        <v>NigeriaNG20</v>
      </c>
      <c r="S360">
        <v>8.5592191257800003</v>
      </c>
      <c r="T360">
        <v>26.649925548100001</v>
      </c>
      <c r="U360" s="9"/>
      <c r="V36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60" s="9"/>
    </row>
    <row r="361" spans="1:23">
      <c r="A361" t="s">
        <v>799</v>
      </c>
      <c r="B361" t="s">
        <v>844</v>
      </c>
      <c r="C361" t="s">
        <v>845</v>
      </c>
      <c r="D361">
        <v>135</v>
      </c>
      <c r="J361" s="1"/>
      <c r="K361" s="1"/>
      <c r="M361" s="10" t="s">
        <v>949</v>
      </c>
      <c r="Q361" s="9" t="str">
        <f t="shared" si="11"/>
        <v>AlgeriaDZ023</v>
      </c>
      <c r="R361" s="9" t="str">
        <f>VLOOKUP(Tableau3567691011[[#This Row],[coca]],Table1[ID],1,FALSE)</f>
        <v>NigeriaNG21</v>
      </c>
      <c r="S361">
        <v>5.9709481475999997</v>
      </c>
      <c r="T361">
        <v>36.7170152952</v>
      </c>
      <c r="U361" s="9"/>
      <c r="V36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61" s="9"/>
    </row>
    <row r="362" spans="1:23">
      <c r="A362" t="s">
        <v>799</v>
      </c>
      <c r="B362" t="s">
        <v>846</v>
      </c>
      <c r="C362" t="s">
        <v>847</v>
      </c>
      <c r="D362">
        <v>249</v>
      </c>
      <c r="J362" s="1"/>
      <c r="K362" s="1"/>
      <c r="M362" s="10" t="s">
        <v>949</v>
      </c>
      <c r="Q362" s="9" t="str">
        <f t="shared" si="11"/>
        <v>AlgeriaDZ024</v>
      </c>
      <c r="R362" s="9" t="str">
        <f>VLOOKUP(Tableau3567691011[[#This Row],[coca]],Table1[ID],1,FALSE)</f>
        <v>NigeriaNG22</v>
      </c>
      <c r="S362">
        <v>7.0074560897199998</v>
      </c>
      <c r="T362">
        <v>34.950069442100002</v>
      </c>
      <c r="U362" s="9"/>
      <c r="V36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62" s="9"/>
    </row>
    <row r="363" spans="1:23">
      <c r="A363" t="s">
        <v>799</v>
      </c>
      <c r="B363" t="s">
        <v>848</v>
      </c>
      <c r="C363" t="s">
        <v>849</v>
      </c>
      <c r="D363">
        <v>328</v>
      </c>
      <c r="J363" s="1"/>
      <c r="K363" s="1"/>
      <c r="M363" s="10" t="s">
        <v>949</v>
      </c>
      <c r="Q363" s="9" t="str">
        <f t="shared" si="11"/>
        <v>AlgeriaDZ025</v>
      </c>
      <c r="R363" s="9" t="str">
        <f>VLOOKUP(Tableau3567691011[[#This Row],[coca]],Table1[ID],1,FALSE)</f>
        <v>NigeriaNG23</v>
      </c>
      <c r="S363">
        <v>2.8117301171100002</v>
      </c>
      <c r="T363">
        <v>33.680731728200001</v>
      </c>
      <c r="U363" s="9"/>
      <c r="V36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63" s="9"/>
    </row>
    <row r="364" spans="1:23">
      <c r="A364" t="s">
        <v>799</v>
      </c>
      <c r="B364" t="s">
        <v>852</v>
      </c>
      <c r="C364" t="s">
        <v>853</v>
      </c>
      <c r="D364">
        <v>232</v>
      </c>
      <c r="J364" s="1"/>
      <c r="K364" s="1"/>
      <c r="M364" s="10" t="s">
        <v>949</v>
      </c>
      <c r="Q364" s="9" t="str">
        <f t="shared" si="11"/>
        <v>AlgeriaDZ026</v>
      </c>
      <c r="R364" s="9" t="str">
        <f>VLOOKUP(Tableau3567691011[[#This Row],[coca]],Table1[ID],1,FALSE)</f>
        <v>NigeriaNG24</v>
      </c>
      <c r="S364">
        <v>0.172097947704</v>
      </c>
      <c r="T364">
        <v>35.397603492800002</v>
      </c>
      <c r="U364" s="9"/>
      <c r="V36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64" s="9"/>
    </row>
    <row r="365" spans="1:23">
      <c r="A365" t="s">
        <v>799</v>
      </c>
      <c r="B365" t="s">
        <v>854</v>
      </c>
      <c r="C365" t="s">
        <v>855</v>
      </c>
      <c r="D365">
        <v>340</v>
      </c>
      <c r="J365" s="1"/>
      <c r="K365" s="1"/>
      <c r="M365" s="10" t="s">
        <v>949</v>
      </c>
      <c r="Q365" s="9" t="str">
        <f t="shared" si="11"/>
        <v>AlgeriaDZ027</v>
      </c>
      <c r="R365" s="9" t="str">
        <f>VLOOKUP(Tableau3567691011[[#This Row],[coca]],Table1[ID],1,FALSE)</f>
        <v>NigeriaNG25</v>
      </c>
      <c r="S365">
        <v>2.9025593012900002</v>
      </c>
      <c r="T365">
        <v>35.979451002499999</v>
      </c>
      <c r="U365" s="9"/>
      <c r="V36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65" s="9"/>
    </row>
    <row r="366" spans="1:23">
      <c r="A366" t="s">
        <v>799</v>
      </c>
      <c r="B366" t="s">
        <v>856</v>
      </c>
      <c r="C366" t="s">
        <v>857</v>
      </c>
      <c r="D366">
        <v>147</v>
      </c>
      <c r="J366" s="1"/>
      <c r="K366" s="1"/>
      <c r="M366" s="10" t="s">
        <v>949</v>
      </c>
      <c r="Q366" s="9" t="str">
        <f t="shared" si="11"/>
        <v>AlgeriaDZ028</v>
      </c>
      <c r="R366" s="9" t="str">
        <f>VLOOKUP(Tableau3567691011[[#This Row],[coca]],Table1[ID],1,FALSE)</f>
        <v>NigeriaNG26</v>
      </c>
      <c r="S366">
        <v>6.1441737186200003</v>
      </c>
      <c r="T366">
        <v>36.273827545300001</v>
      </c>
      <c r="U366" s="9"/>
      <c r="V36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66" s="9"/>
    </row>
    <row r="367" spans="1:23">
      <c r="A367" t="s">
        <v>799</v>
      </c>
      <c r="B367" t="s">
        <v>858</v>
      </c>
      <c r="C367" t="s">
        <v>859</v>
      </c>
      <c r="D367">
        <v>168</v>
      </c>
      <c r="J367" s="1"/>
      <c r="K367" s="1"/>
      <c r="M367" s="10" t="s">
        <v>949</v>
      </c>
      <c r="Q367" s="9" t="str">
        <f t="shared" si="11"/>
        <v>AlgeriaDZ029</v>
      </c>
      <c r="R367" s="9" t="str">
        <f>VLOOKUP(Tableau3567691011[[#This Row],[coca]],Table1[ID],1,FALSE)</f>
        <v>NigeriaNG27</v>
      </c>
      <c r="S367">
        <v>0.32217287373100001</v>
      </c>
      <c r="T367">
        <v>35.9964681254</v>
      </c>
      <c r="U367" s="9"/>
      <c r="V36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67" s="9"/>
    </row>
    <row r="368" spans="1:23">
      <c r="A368" t="s">
        <v>799</v>
      </c>
      <c r="B368" t="s">
        <v>850</v>
      </c>
      <c r="C368" t="s">
        <v>851</v>
      </c>
      <c r="D368">
        <v>235</v>
      </c>
      <c r="J368" s="1"/>
      <c r="K368" s="1"/>
      <c r="M368" s="10" t="s">
        <v>949</v>
      </c>
      <c r="Q368" s="9" t="str">
        <f t="shared" si="11"/>
        <v>AlgeriaDZ030</v>
      </c>
      <c r="R368" s="9" t="str">
        <f>VLOOKUP(Tableau3567691011[[#This Row],[coca]],Table1[ID],1,FALSE)</f>
        <v>NigeriaNG28</v>
      </c>
      <c r="S368">
        <v>4.3042990040899998</v>
      </c>
      <c r="T368">
        <v>35.210866390699998</v>
      </c>
      <c r="U368" s="9"/>
      <c r="V36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68" s="9"/>
    </row>
    <row r="369" spans="1:23">
      <c r="A369" t="s">
        <v>799</v>
      </c>
      <c r="B369" t="s">
        <v>860</v>
      </c>
      <c r="C369" t="s">
        <v>861</v>
      </c>
      <c r="D369">
        <v>101</v>
      </c>
      <c r="J369" s="1"/>
      <c r="K369" s="1"/>
      <c r="M369" s="10" t="s">
        <v>949</v>
      </c>
      <c r="Q369" s="9" t="str">
        <f t="shared" si="11"/>
        <v>AlgeriaDZ031</v>
      </c>
      <c r="R369" s="9" t="str">
        <f>VLOOKUP(Tableau3567691011[[#This Row],[coca]],Table1[ID],1,FALSE)</f>
        <v>NigeriaNG29</v>
      </c>
      <c r="S369">
        <v>-0.77975888514799996</v>
      </c>
      <c r="T369">
        <v>33.2729958356</v>
      </c>
      <c r="U369" s="9"/>
      <c r="V36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69" s="9"/>
    </row>
    <row r="370" spans="1:23">
      <c r="A370" t="s">
        <v>799</v>
      </c>
      <c r="B370" t="s">
        <v>862</v>
      </c>
      <c r="C370" t="s">
        <v>863</v>
      </c>
      <c r="D370">
        <v>1115</v>
      </c>
      <c r="J370" s="1"/>
      <c r="K370" s="1"/>
      <c r="M370" s="10" t="s">
        <v>949</v>
      </c>
      <c r="Q370" s="9" t="str">
        <f t="shared" si="11"/>
        <v>AlgeriaDZ032</v>
      </c>
      <c r="R370" s="9" t="str">
        <f>VLOOKUP(Tableau3567691011[[#This Row],[coca]],Table1[ID],1,FALSE)</f>
        <v>NigeriaNG30</v>
      </c>
      <c r="S370">
        <v>-0.59439690923900002</v>
      </c>
      <c r="T370">
        <v>35.636344610000002</v>
      </c>
      <c r="U370" s="9"/>
      <c r="V37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70" s="9"/>
    </row>
    <row r="371" spans="1:23">
      <c r="A371" t="s">
        <v>799</v>
      </c>
      <c r="B371" t="s">
        <v>864</v>
      </c>
      <c r="C371" t="s">
        <v>865</v>
      </c>
      <c r="D371">
        <v>595</v>
      </c>
      <c r="J371" s="1"/>
      <c r="K371" s="1"/>
      <c r="M371" s="10" t="s">
        <v>949</v>
      </c>
      <c r="Q371" s="9" t="str">
        <f t="shared" si="11"/>
        <v>AlgeriaDZ033</v>
      </c>
      <c r="R371" s="9" t="str">
        <f>VLOOKUP(Tableau3567691011[[#This Row],[coca]],Table1[ID],1,FALSE)</f>
        <v>NigeriaNG31</v>
      </c>
      <c r="S371">
        <v>6.16479785753</v>
      </c>
      <c r="T371">
        <v>31.1769006299</v>
      </c>
      <c r="U371" s="9"/>
      <c r="V37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71" s="9"/>
    </row>
    <row r="372" spans="1:23">
      <c r="A372" t="s">
        <v>799</v>
      </c>
      <c r="B372" t="s">
        <v>866</v>
      </c>
      <c r="C372" t="s">
        <v>867</v>
      </c>
      <c r="D372">
        <v>302</v>
      </c>
      <c r="J372" s="1"/>
      <c r="K372" s="1"/>
      <c r="M372" s="10" t="s">
        <v>949</v>
      </c>
      <c r="Q372" s="9" t="str">
        <f t="shared" si="11"/>
        <v>AlgeriaDZ034</v>
      </c>
      <c r="R372" s="9" t="str">
        <f>VLOOKUP(Tableau3567691011[[#This Row],[coca]],Table1[ID],1,FALSE)</f>
        <v>NigeriaNG32</v>
      </c>
      <c r="S372">
        <v>7.0374991928400004</v>
      </c>
      <c r="T372">
        <v>35.825424950299997</v>
      </c>
      <c r="U372" s="9"/>
      <c r="V37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E:250 - 500</v>
      </c>
      <c r="W372" s="9"/>
    </row>
    <row r="373" spans="1:23">
      <c r="A373" t="s">
        <v>799</v>
      </c>
      <c r="B373" t="s">
        <v>868</v>
      </c>
      <c r="C373" t="s">
        <v>869</v>
      </c>
      <c r="D373">
        <v>101</v>
      </c>
      <c r="J373" s="1"/>
      <c r="K373" s="1"/>
      <c r="M373" s="10" t="s">
        <v>949</v>
      </c>
      <c r="Q373" s="9" t="str">
        <f t="shared" si="11"/>
        <v>AlgeriaDZ035</v>
      </c>
      <c r="R373" s="9" t="str">
        <f>VLOOKUP(Tableau3567691011[[#This Row],[coca]],Table1[ID],1,FALSE)</f>
        <v>NigeriaNG33</v>
      </c>
      <c r="S373">
        <v>0.812801273755</v>
      </c>
      <c r="T373">
        <v>35.821269260000001</v>
      </c>
      <c r="U373" s="9"/>
      <c r="V37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73" s="9"/>
    </row>
    <row r="374" spans="1:23">
      <c r="A374" t="s">
        <v>799</v>
      </c>
      <c r="B374" t="s">
        <v>870</v>
      </c>
      <c r="C374" t="s">
        <v>871</v>
      </c>
      <c r="D374">
        <v>46</v>
      </c>
      <c r="J374" s="1"/>
      <c r="K374" s="1"/>
      <c r="M374" s="10" t="s">
        <v>949</v>
      </c>
      <c r="Q374" s="9" t="str">
        <f t="shared" si="11"/>
        <v>AlgeriaDZ036</v>
      </c>
      <c r="R374" s="9" t="str">
        <f>VLOOKUP(Tableau3567691011[[#This Row],[coca]],Table1[ID],1,FALSE)</f>
        <v>NigeriaNG34</v>
      </c>
      <c r="S374">
        <v>0.282491912949</v>
      </c>
      <c r="T374">
        <v>34.7433824405</v>
      </c>
      <c r="U374" s="9"/>
      <c r="V37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D:100 - 250</v>
      </c>
      <c r="W374" s="9"/>
    </row>
    <row r="375" spans="1:23">
      <c r="A375" t="s">
        <v>799</v>
      </c>
      <c r="B375" t="s">
        <v>872</v>
      </c>
      <c r="C375" t="s">
        <v>873</v>
      </c>
      <c r="D375">
        <v>1656</v>
      </c>
      <c r="J375" s="1"/>
      <c r="K375" s="1"/>
      <c r="M375" s="10" t="s">
        <v>949</v>
      </c>
      <c r="Q375" s="9" t="str">
        <f t="shared" si="11"/>
        <v>AlgeriaDZ037</v>
      </c>
      <c r="R375" s="9" t="str">
        <f>VLOOKUP(Tableau3567691011[[#This Row],[coca]],Table1[ID],1,FALSE)</f>
        <v>NigeriaNG35</v>
      </c>
      <c r="S375">
        <v>5.4081876469800001</v>
      </c>
      <c r="T375">
        <v>36.124033873000002</v>
      </c>
      <c r="U375" s="9"/>
      <c r="V37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75" s="9"/>
    </row>
    <row r="376" spans="1:23">
      <c r="A376" t="s">
        <v>799</v>
      </c>
      <c r="B376" t="s">
        <v>874</v>
      </c>
      <c r="C376" t="s">
        <v>875</v>
      </c>
      <c r="D376">
        <v>147</v>
      </c>
      <c r="J376" s="1"/>
      <c r="K376" s="1"/>
      <c r="M376" s="10" t="s">
        <v>949</v>
      </c>
      <c r="Q376" s="9" t="str">
        <f t="shared" si="11"/>
        <v>AlgeriaDZ038</v>
      </c>
      <c r="R376" s="9" t="str">
        <f>VLOOKUP(Tableau3567691011[[#This Row],[coca]],Table1[ID],1,FALSE)</f>
        <v>NigeriaNG36</v>
      </c>
      <c r="S376">
        <v>-0.52761742663900002</v>
      </c>
      <c r="T376">
        <v>34.697504356700001</v>
      </c>
      <c r="U376" s="9"/>
      <c r="V37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76" s="9"/>
    </row>
    <row r="377" spans="1:23">
      <c r="A377" t="s">
        <v>799</v>
      </c>
      <c r="B377" t="s">
        <v>876</v>
      </c>
      <c r="C377" t="s">
        <v>877</v>
      </c>
      <c r="D377">
        <v>211</v>
      </c>
      <c r="J377" s="1"/>
      <c r="K377" s="1"/>
      <c r="M377" s="10" t="s">
        <v>949</v>
      </c>
      <c r="Q377" s="9" t="str">
        <f t="shared" si="11"/>
        <v>AlgeriaDZ039</v>
      </c>
      <c r="R377" s="9" t="str">
        <f>VLOOKUP(Tableau3567691011[[#This Row],[coca]],Table1[ID],1,FALSE)</f>
        <v>NigeriaNG37</v>
      </c>
      <c r="S377">
        <v>6.8294631137800001</v>
      </c>
      <c r="T377">
        <v>36.770239891199999</v>
      </c>
      <c r="U377" s="9"/>
      <c r="V377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C:50 - 100</v>
      </c>
      <c r="W377" s="9"/>
    </row>
    <row r="378" spans="1:23">
      <c r="A378" t="s">
        <v>799</v>
      </c>
      <c r="B378" t="s">
        <v>878</v>
      </c>
      <c r="C378" t="s">
        <v>879</v>
      </c>
      <c r="D378">
        <v>147</v>
      </c>
      <c r="J378" s="1"/>
      <c r="K378" s="1"/>
      <c r="M378" s="10" t="s">
        <v>949</v>
      </c>
      <c r="Q378" s="9" t="str">
        <f t="shared" si="11"/>
        <v>AlgeriaDZ040</v>
      </c>
      <c r="R378" s="9" t="str">
        <f>VLOOKUP(Tableau3567691011[[#This Row],[coca]],Table1[ID],1,FALSE)</f>
        <v>Republic of CongoCG11</v>
      </c>
      <c r="S378">
        <v>7.8646877096800001</v>
      </c>
      <c r="T378">
        <v>36.145318481099999</v>
      </c>
      <c r="U378" s="9"/>
      <c r="V378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78" s="9"/>
    </row>
    <row r="379" spans="1:23">
      <c r="A379" t="s">
        <v>799</v>
      </c>
      <c r="B379" t="s">
        <v>880</v>
      </c>
      <c r="C379" t="s">
        <v>881</v>
      </c>
      <c r="D379">
        <v>83</v>
      </c>
      <c r="J379" s="1"/>
      <c r="K379" s="1"/>
      <c r="M379" s="10" t="s">
        <v>949</v>
      </c>
      <c r="Q379" s="9" t="str">
        <f t="shared" si="11"/>
        <v>AlgeriaDZ041</v>
      </c>
      <c r="R379" s="9" t="str">
        <f>VLOOKUP(Tableau3567691011[[#This Row],[coca]],Table1[ID],1,FALSE)</f>
        <v>Republic of CongoCG05</v>
      </c>
      <c r="S379">
        <v>5.1102078524100003</v>
      </c>
      <c r="T379">
        <v>24.133125660099999</v>
      </c>
      <c r="U379" s="9"/>
      <c r="V379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79" s="9"/>
    </row>
    <row r="380" spans="1:23">
      <c r="A380" t="s">
        <v>799</v>
      </c>
      <c r="B380" t="s">
        <v>882</v>
      </c>
      <c r="C380" t="s">
        <v>883</v>
      </c>
      <c r="D380">
        <v>226</v>
      </c>
      <c r="J380" s="1"/>
      <c r="K380" s="1"/>
      <c r="M380" s="10" t="s">
        <v>949</v>
      </c>
      <c r="Q380" s="9" t="str">
        <f t="shared" si="11"/>
        <v>AlgeriaDZ042</v>
      </c>
      <c r="R380" s="9" t="str">
        <f>VLOOKUP(Tableau3567691011[[#This Row],[coca]],Table1[ID],1,FALSE)</f>
        <v>Republic of CongoCG04</v>
      </c>
      <c r="S380">
        <v>7.8517197624200001</v>
      </c>
      <c r="T380">
        <v>35.093666581699999</v>
      </c>
      <c r="U380" s="9"/>
      <c r="V380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0" s="9"/>
    </row>
    <row r="381" spans="1:23">
      <c r="A381" t="s">
        <v>799</v>
      </c>
      <c r="B381" t="s">
        <v>884</v>
      </c>
      <c r="C381" t="s">
        <v>885</v>
      </c>
      <c r="D381">
        <v>316</v>
      </c>
      <c r="J381" s="1"/>
      <c r="K381" s="1"/>
      <c r="M381" s="10" t="s">
        <v>949</v>
      </c>
      <c r="Q381" s="9" t="str">
        <f t="shared" si="11"/>
        <v>AlgeriaDZ043</v>
      </c>
      <c r="R381" s="9" t="str">
        <f>VLOOKUP(Tableau3567691011[[#This Row],[coca]],Table1[ID],1,FALSE)</f>
        <v>Republic of CongoCG12</v>
      </c>
      <c r="S381">
        <v>1.55130570361</v>
      </c>
      <c r="T381">
        <v>34.931253091400002</v>
      </c>
      <c r="U381" s="9"/>
      <c r="V381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1" s="9"/>
    </row>
    <row r="382" spans="1:23">
      <c r="A382" t="s">
        <v>799</v>
      </c>
      <c r="B382" t="s">
        <v>886</v>
      </c>
      <c r="C382" t="s">
        <v>887</v>
      </c>
      <c r="D382">
        <v>28</v>
      </c>
      <c r="J382" s="1"/>
      <c r="K382" s="1"/>
      <c r="M382" s="10" t="s">
        <v>949</v>
      </c>
      <c r="Q382" s="9" t="str">
        <f t="shared" si="11"/>
        <v>AlgeriaDZ044</v>
      </c>
      <c r="R382" s="9" t="str">
        <f>VLOOKUP(Tableau3567691011[[#This Row],[coca]],Table1[ID],1,FALSE)</f>
        <v>Republic of CongoCG10</v>
      </c>
      <c r="S382">
        <v>-5.9544821690500003</v>
      </c>
      <c r="T382">
        <v>27.631754429400001</v>
      </c>
      <c r="U382" s="9"/>
      <c r="V382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F:500 - 1000</v>
      </c>
      <c r="W382" s="9"/>
    </row>
    <row r="383" spans="1:23">
      <c r="A383" t="s">
        <v>799</v>
      </c>
      <c r="B383" t="s">
        <v>888</v>
      </c>
      <c r="C383" t="s">
        <v>889</v>
      </c>
      <c r="D383">
        <v>580</v>
      </c>
      <c r="J383" s="1"/>
      <c r="K383" s="1"/>
      <c r="M383" s="10" t="s">
        <v>949</v>
      </c>
      <c r="Q383" s="9" t="str">
        <f t="shared" si="11"/>
        <v>AlgeriaDZ045</v>
      </c>
      <c r="R383" s="9" t="str">
        <f>VLOOKUP(Tableau3567691011[[#This Row],[coca]],Table1[ID],1,FALSE)</f>
        <v>Republic of CongoCG02</v>
      </c>
      <c r="S383">
        <v>2.2287529457000002</v>
      </c>
      <c r="T383">
        <v>36.525664382800002</v>
      </c>
      <c r="U383" s="9"/>
      <c r="V383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G:1000 et plus</v>
      </c>
      <c r="W383" s="9"/>
    </row>
    <row r="384" spans="1:23">
      <c r="A384" t="s">
        <v>799</v>
      </c>
      <c r="B384" t="s">
        <v>890</v>
      </c>
      <c r="C384" t="s">
        <v>891</v>
      </c>
      <c r="D384">
        <v>138</v>
      </c>
      <c r="J384" s="1"/>
      <c r="K384" s="1"/>
      <c r="M384" s="10" t="s">
        <v>949</v>
      </c>
      <c r="Q384" s="9" t="str">
        <f t="shared" si="11"/>
        <v>AlgeriaDZ046</v>
      </c>
      <c r="R384" s="9" t="str">
        <f>VLOOKUP(Tableau3567691011[[#This Row],[coca]],Table1[ID],1,FALSE)</f>
        <v>Republic of CongoCG01</v>
      </c>
      <c r="S384">
        <v>1.7971738238299999</v>
      </c>
      <c r="T384">
        <v>35.774215273899998</v>
      </c>
      <c r="U384" s="9"/>
      <c r="V384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B:10-50</v>
      </c>
      <c r="W384" s="9"/>
    </row>
    <row r="385" spans="1:23">
      <c r="A385" t="s">
        <v>799</v>
      </c>
      <c r="B385" t="s">
        <v>892</v>
      </c>
      <c r="C385" t="s">
        <v>893</v>
      </c>
      <c r="D385">
        <v>281</v>
      </c>
      <c r="J385" s="1"/>
      <c r="K385" s="1"/>
      <c r="M385" s="10" t="s">
        <v>949</v>
      </c>
      <c r="Q385" s="9" t="str">
        <f t="shared" si="11"/>
        <v>AlgeriaDZ047</v>
      </c>
      <c r="R385" s="9" t="str">
        <f>VLOOKUP(Tableau3567691011[[#This Row],[coca]],Table1[ID],1,FALSE)</f>
        <v>Republic of CongoCG03</v>
      </c>
      <c r="S385">
        <v>4.1949949495799999</v>
      </c>
      <c r="T385">
        <v>36.679534265400001</v>
      </c>
      <c r="U385" s="9"/>
      <c r="V385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5" s="9"/>
    </row>
    <row r="386" spans="1:23">
      <c r="A386" t="s">
        <v>799</v>
      </c>
      <c r="B386" t="s">
        <v>894</v>
      </c>
      <c r="C386" t="s">
        <v>895</v>
      </c>
      <c r="D386">
        <v>398</v>
      </c>
      <c r="J386" s="1"/>
      <c r="K386" s="1"/>
      <c r="M386" s="10" t="s">
        <v>949</v>
      </c>
      <c r="Q386" s="9" t="str">
        <f t="shared" si="11"/>
        <v>AlgeriaDZ048</v>
      </c>
      <c r="R386" s="9" t="str">
        <f>VLOOKUP(Tableau3567691011[[#This Row],[coca]],Table1[ID],1,FALSE)</f>
        <v>Republic of CongoCG06</v>
      </c>
      <c r="S386">
        <v>-1.4486337036100001</v>
      </c>
      <c r="T386">
        <v>34.700315319300003</v>
      </c>
      <c r="U386" s="9"/>
      <c r="V386" s="9" t="str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A:&lt;10</v>
      </c>
      <c r="W386" s="9"/>
    </row>
    <row r="387" spans="1:23">
      <c r="A387" t="s">
        <v>896</v>
      </c>
      <c r="B387" t="s">
        <v>898</v>
      </c>
      <c r="C387" t="s">
        <v>899</v>
      </c>
      <c r="D387">
        <v>0</v>
      </c>
      <c r="E387">
        <v>0</v>
      </c>
      <c r="J387" s="1"/>
      <c r="K387" s="1"/>
      <c r="M387" s="10" t="s">
        <v>948</v>
      </c>
      <c r="Q387" s="9" t="str">
        <f t="shared" ref="Q387:Q418" si="12">_xlfn.CONCAT(A387,C387)</f>
        <v>AngolaAO01</v>
      </c>
      <c r="R387" s="9" t="str">
        <f>VLOOKUP(Tableau35676910[[#This Row],[coca]],Table1[ID],1,FALSE)</f>
        <v>Republic of CongoCG07</v>
      </c>
      <c r="S387">
        <v>14.0357561556</v>
      </c>
      <c r="T387">
        <v>-8.29184354693</v>
      </c>
      <c r="U387" s="9"/>
      <c r="V38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7" s="9"/>
    </row>
    <row r="388" spans="1:23">
      <c r="A388" t="s">
        <v>896</v>
      </c>
      <c r="B388" t="s">
        <v>900</v>
      </c>
      <c r="C388" t="s">
        <v>901</v>
      </c>
      <c r="D388">
        <v>0</v>
      </c>
      <c r="E388">
        <v>0</v>
      </c>
      <c r="J388" s="1"/>
      <c r="K388" s="1"/>
      <c r="M388" s="10" t="s">
        <v>948</v>
      </c>
      <c r="Q388" s="9" t="str">
        <f t="shared" si="12"/>
        <v>AngolaAO02</v>
      </c>
      <c r="R388" s="9" t="str">
        <f>VLOOKUP(Tableau35676910[[#This Row],[coca]],Table1[ID],1,FALSE)</f>
        <v>Republic of CongoCG08</v>
      </c>
      <c r="S388">
        <v>13.9042323372</v>
      </c>
      <c r="T388">
        <v>-12.876367805899999</v>
      </c>
      <c r="U388" s="9"/>
      <c r="V38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8" s="9"/>
    </row>
    <row r="389" spans="1:23">
      <c r="A389" t="s">
        <v>896</v>
      </c>
      <c r="B389" t="s">
        <v>942</v>
      </c>
      <c r="C389" t="s">
        <v>903</v>
      </c>
      <c r="D389">
        <v>0</v>
      </c>
      <c r="E389">
        <v>0</v>
      </c>
      <c r="J389" s="1"/>
      <c r="K389" s="1"/>
      <c r="M389" s="10" t="s">
        <v>948</v>
      </c>
      <c r="Q389" s="9" t="str">
        <f t="shared" si="12"/>
        <v>AngolaAO03</v>
      </c>
      <c r="R389" s="9" t="str">
        <f>VLOOKUP(Tableau35676910[[#This Row],[coca]],Table1[ID],1,FALSE)</f>
        <v>Republic of CongoCG09</v>
      </c>
      <c r="S389">
        <v>17.431693979799999</v>
      </c>
      <c r="T389">
        <v>-12.3835718972</v>
      </c>
      <c r="U389" s="9"/>
      <c r="V38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9" s="9"/>
    </row>
    <row r="390" spans="1:23">
      <c r="A390" t="s">
        <v>896</v>
      </c>
      <c r="B390" t="s">
        <v>904</v>
      </c>
      <c r="C390" t="s">
        <v>905</v>
      </c>
      <c r="D390">
        <v>0</v>
      </c>
      <c r="E390">
        <v>0</v>
      </c>
      <c r="J390" s="1"/>
      <c r="K390" s="1"/>
      <c r="M390" s="10" t="s">
        <v>948</v>
      </c>
      <c r="Q390" s="9" t="str">
        <f t="shared" si="12"/>
        <v>AngolaAO04</v>
      </c>
      <c r="R390" s="9" t="str">
        <f>VLOOKUP(Tableau35676910[[#This Row],[coca]],Table1[ID],1,FALSE)</f>
        <v>Sao Tome and PrincipeST02</v>
      </c>
      <c r="S390">
        <v>12.517939481200001</v>
      </c>
      <c r="T390">
        <v>-5.0637003705400003</v>
      </c>
      <c r="U390" s="9"/>
      <c r="V39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90" s="9"/>
    </row>
    <row r="391" spans="1:23">
      <c r="A391" t="s">
        <v>896</v>
      </c>
      <c r="B391" t="s">
        <v>906</v>
      </c>
      <c r="C391" t="s">
        <v>907</v>
      </c>
      <c r="D391">
        <v>0</v>
      </c>
      <c r="E391">
        <v>0</v>
      </c>
      <c r="J391" s="1"/>
      <c r="K391" s="1"/>
      <c r="M391" s="10" t="s">
        <v>948</v>
      </c>
      <c r="Q391" s="9" t="str">
        <f t="shared" si="12"/>
        <v>AngolaAO05</v>
      </c>
      <c r="R391" s="9" t="str">
        <f>VLOOKUP(Tableau35676910[[#This Row],[coca]],Table1[ID],1,FALSE)</f>
        <v>Sao Tome and PrincipeST01</v>
      </c>
      <c r="S391">
        <v>19.7315565643</v>
      </c>
      <c r="T391">
        <v>-15.961377219899999</v>
      </c>
      <c r="U391" s="9"/>
      <c r="V39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1" s="9"/>
    </row>
    <row r="392" spans="1:23">
      <c r="A392" t="s">
        <v>896</v>
      </c>
      <c r="B392" t="s">
        <v>908</v>
      </c>
      <c r="C392" t="s">
        <v>909</v>
      </c>
      <c r="D392">
        <v>0</v>
      </c>
      <c r="E392">
        <v>0</v>
      </c>
      <c r="J392" s="1"/>
      <c r="K392" s="1"/>
      <c r="M392" s="10" t="s">
        <v>948</v>
      </c>
      <c r="Q392" s="9" t="str">
        <f t="shared" si="12"/>
        <v>AngolaAO06</v>
      </c>
      <c r="R392" s="9" t="str">
        <f>VLOOKUP(Tableau35676910[[#This Row],[coca]],Table1[ID],1,FALSE)</f>
        <v>SenegalSN10</v>
      </c>
      <c r="S392">
        <v>14.9737266287</v>
      </c>
      <c r="T392">
        <v>-8.9036836566400002</v>
      </c>
      <c r="U392" s="9"/>
      <c r="V39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2" s="9"/>
    </row>
    <row r="393" spans="1:23">
      <c r="A393" t="s">
        <v>896</v>
      </c>
      <c r="B393" t="s">
        <v>910</v>
      </c>
      <c r="C393" t="s">
        <v>911</v>
      </c>
      <c r="D393">
        <v>0</v>
      </c>
      <c r="E393">
        <v>0</v>
      </c>
      <c r="J393" s="1"/>
      <c r="K393" s="1"/>
      <c r="M393" s="10" t="s">
        <v>948</v>
      </c>
      <c r="Q393" s="9" t="str">
        <f t="shared" si="12"/>
        <v>AngolaAO07</v>
      </c>
      <c r="R393" s="9" t="str">
        <f>VLOOKUP(Tableau35676910[[#This Row],[coca]],Table1[ID],1,FALSE)</f>
        <v>SenegalSN05</v>
      </c>
      <c r="S393">
        <v>15.0494229857</v>
      </c>
      <c r="T393">
        <v>-10.8840368596</v>
      </c>
      <c r="U393" s="9"/>
      <c r="V39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3" s="9"/>
    </row>
    <row r="394" spans="1:23">
      <c r="A394" t="s">
        <v>896</v>
      </c>
      <c r="B394" t="s">
        <v>912</v>
      </c>
      <c r="C394" t="s">
        <v>913</v>
      </c>
      <c r="D394">
        <v>0</v>
      </c>
      <c r="E394">
        <v>0</v>
      </c>
      <c r="J394" s="1"/>
      <c r="K394" s="1"/>
      <c r="M394" s="10" t="s">
        <v>948</v>
      </c>
      <c r="Q394" s="9" t="str">
        <f t="shared" si="12"/>
        <v>AngolaAO08</v>
      </c>
      <c r="R394" s="9" t="str">
        <f>VLOOKUP(Tableau35676910[[#This Row],[coca]],Table1[ID],1,FALSE)</f>
        <v>SenegalSN03</v>
      </c>
      <c r="S394">
        <v>15.4281306912</v>
      </c>
      <c r="T394">
        <v>-16.3987927453</v>
      </c>
      <c r="U394" s="9"/>
      <c r="V39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4" s="9"/>
    </row>
    <row r="395" spans="1:23">
      <c r="A395" t="s">
        <v>896</v>
      </c>
      <c r="B395" t="s">
        <v>914</v>
      </c>
      <c r="C395" t="s">
        <v>915</v>
      </c>
      <c r="D395">
        <v>0</v>
      </c>
      <c r="E395">
        <v>0</v>
      </c>
      <c r="J395" s="1"/>
      <c r="K395" s="1"/>
      <c r="M395" s="10" t="s">
        <v>948</v>
      </c>
      <c r="Q395" s="9" t="str">
        <f t="shared" si="12"/>
        <v>AngolaAO10</v>
      </c>
      <c r="R395" s="9" t="str">
        <f>VLOOKUP(Tableau35676910[[#This Row],[coca]],Table1[ID],1,FALSE)</f>
        <v>SenegalSN01</v>
      </c>
      <c r="S395">
        <v>15.719692348900001</v>
      </c>
      <c r="T395">
        <v>-12.585104574900001</v>
      </c>
      <c r="U395" s="9"/>
      <c r="V39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95" s="9"/>
    </row>
    <row r="396" spans="1:23">
      <c r="A396" t="s">
        <v>896</v>
      </c>
      <c r="B396" t="s">
        <v>945</v>
      </c>
      <c r="C396" t="s">
        <v>917</v>
      </c>
      <c r="D396">
        <v>0</v>
      </c>
      <c r="E396">
        <v>0</v>
      </c>
      <c r="J396" s="1"/>
      <c r="K396" s="1"/>
      <c r="M396" s="10" t="s">
        <v>948</v>
      </c>
      <c r="Q396" s="9" t="str">
        <f t="shared" si="12"/>
        <v>AngolaAO09</v>
      </c>
      <c r="R396" s="9" t="str">
        <f>VLOOKUP(Tableau35676910[[#This Row],[coca]],Table1[ID],1,FALSE)</f>
        <v>SenegalSN13</v>
      </c>
      <c r="S396">
        <v>14.9653143102</v>
      </c>
      <c r="T396">
        <v>-14.797795759</v>
      </c>
      <c r="U396" s="9"/>
      <c r="V39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96" s="9"/>
    </row>
    <row r="397" spans="1:23">
      <c r="A397" t="s">
        <v>896</v>
      </c>
      <c r="B397" t="s">
        <v>918</v>
      </c>
      <c r="C397" t="s">
        <v>919</v>
      </c>
      <c r="D397">
        <v>291</v>
      </c>
      <c r="E397">
        <v>15</v>
      </c>
      <c r="F397">
        <v>97</v>
      </c>
      <c r="J397" s="1"/>
      <c r="K397" s="1"/>
      <c r="M397" s="10" t="s">
        <v>948</v>
      </c>
      <c r="Q397" s="9" t="str">
        <f t="shared" si="12"/>
        <v>AngolaAO11</v>
      </c>
      <c r="R397" s="9" t="str">
        <f>VLOOKUP(Tableau35676910[[#This Row],[coca]],Table1[ID],1,FALSE)</f>
        <v>SenegalSN11</v>
      </c>
      <c r="S397">
        <v>13.800717044200001</v>
      </c>
      <c r="T397">
        <v>-9.6048273438600003</v>
      </c>
      <c r="U397" s="9"/>
      <c r="V39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97" s="9"/>
    </row>
    <row r="398" spans="1:23">
      <c r="A398" t="s">
        <v>896</v>
      </c>
      <c r="B398" t="s">
        <v>920</v>
      </c>
      <c r="C398" t="s">
        <v>921</v>
      </c>
      <c r="D398">
        <v>0</v>
      </c>
      <c r="E398">
        <v>0</v>
      </c>
      <c r="J398" s="1"/>
      <c r="K398" s="1"/>
      <c r="M398" s="10" t="s">
        <v>948</v>
      </c>
      <c r="Q398" s="9" t="str">
        <f t="shared" si="12"/>
        <v>AngolaAO12</v>
      </c>
      <c r="R398" s="9" t="str">
        <f>VLOOKUP(Tableau35676910[[#This Row],[coca]],Table1[ID],1,FALSE)</f>
        <v>SenegalSN12</v>
      </c>
      <c r="S398">
        <v>19.6061314765</v>
      </c>
      <c r="T398">
        <v>-8.5579723811800008</v>
      </c>
      <c r="U398" s="9"/>
      <c r="V39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98" s="9"/>
    </row>
    <row r="399" spans="1:23">
      <c r="A399" t="s">
        <v>896</v>
      </c>
      <c r="B399" t="s">
        <v>922</v>
      </c>
      <c r="C399" t="s">
        <v>923</v>
      </c>
      <c r="D399">
        <v>0</v>
      </c>
      <c r="E399">
        <v>0</v>
      </c>
      <c r="J399" s="1"/>
      <c r="K399" s="1"/>
      <c r="M399" s="10" t="s">
        <v>948</v>
      </c>
      <c r="Q399" s="9" t="str">
        <f t="shared" si="12"/>
        <v>AngolaAO13</v>
      </c>
      <c r="R399" s="9" t="str">
        <f>VLOOKUP(Tableau35676910[[#This Row],[coca]],Table1[ID],1,FALSE)</f>
        <v>SenegalSN02</v>
      </c>
      <c r="S399">
        <v>20.494288345000001</v>
      </c>
      <c r="T399">
        <v>-10.033905667499999</v>
      </c>
      <c r="U399" s="9"/>
      <c r="V39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99" s="9"/>
    </row>
    <row r="400" spans="1:23">
      <c r="A400" t="s">
        <v>896</v>
      </c>
      <c r="B400" t="s">
        <v>924</v>
      </c>
      <c r="C400" t="s">
        <v>925</v>
      </c>
      <c r="D400">
        <v>0</v>
      </c>
      <c r="E400">
        <v>0</v>
      </c>
      <c r="J400" s="1"/>
      <c r="K400" s="1"/>
      <c r="M400" s="10" t="s">
        <v>948</v>
      </c>
      <c r="Q400" s="9" t="str">
        <f t="shared" si="12"/>
        <v>AngolaAO14</v>
      </c>
      <c r="R400" s="9" t="str">
        <f>VLOOKUP(Tableau35676910[[#This Row],[coca]],Table1[ID],1,FALSE)</f>
        <v>SenegalSN08</v>
      </c>
      <c r="S400">
        <v>17.015393384599999</v>
      </c>
      <c r="T400">
        <v>-9.5315829104199992</v>
      </c>
      <c r="U400" s="9"/>
      <c r="V40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00" s="9"/>
    </row>
    <row r="401" spans="1:23">
      <c r="A401" t="s">
        <v>896</v>
      </c>
      <c r="B401" t="s">
        <v>926</v>
      </c>
      <c r="C401" t="s">
        <v>927</v>
      </c>
      <c r="D401">
        <v>0</v>
      </c>
      <c r="E401">
        <v>0</v>
      </c>
      <c r="J401" s="1"/>
      <c r="K401" s="1"/>
      <c r="M401" s="10" t="s">
        <v>948</v>
      </c>
      <c r="Q401" s="9" t="str">
        <f t="shared" si="12"/>
        <v>AngolaAO15</v>
      </c>
      <c r="R401" s="9" t="str">
        <f>VLOOKUP(Tableau35676910[[#This Row],[coca]],Table1[ID],1,FALSE)</f>
        <v>SenegalSN07</v>
      </c>
      <c r="S401">
        <v>21.024787518499998</v>
      </c>
      <c r="T401">
        <v>-13.129694843999999</v>
      </c>
      <c r="U401" s="9"/>
      <c r="V40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01" s="9"/>
    </row>
    <row r="402" spans="1:23">
      <c r="A402" t="s">
        <v>896</v>
      </c>
      <c r="B402" t="s">
        <v>928</v>
      </c>
      <c r="C402" t="s">
        <v>929</v>
      </c>
      <c r="D402">
        <v>0</v>
      </c>
      <c r="E402">
        <v>0</v>
      </c>
      <c r="J402" s="1"/>
      <c r="K402" s="1"/>
      <c r="M402" s="10" t="s">
        <v>948</v>
      </c>
      <c r="Q402" s="9" t="str">
        <f t="shared" si="12"/>
        <v>AngolaAO16</v>
      </c>
      <c r="R402" s="9" t="str">
        <f>VLOOKUP(Tableau35676910[[#This Row],[coca]],Table1[ID],1,FALSE)</f>
        <v>SenegalSN14</v>
      </c>
      <c r="S402">
        <v>12.702332206199999</v>
      </c>
      <c r="T402">
        <v>-15.4420249689</v>
      </c>
      <c r="U402" s="9"/>
      <c r="V40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02" s="9"/>
    </row>
    <row r="403" spans="1:23">
      <c r="A403" t="s">
        <v>896</v>
      </c>
      <c r="B403" t="s">
        <v>941</v>
      </c>
      <c r="C403" t="s">
        <v>931</v>
      </c>
      <c r="D403">
        <v>0</v>
      </c>
      <c r="E403">
        <v>0</v>
      </c>
      <c r="J403" s="1"/>
      <c r="K403" s="1"/>
      <c r="M403" s="10" t="s">
        <v>948</v>
      </c>
      <c r="Q403" s="9" t="str">
        <f t="shared" si="12"/>
        <v>AngolaAO17</v>
      </c>
      <c r="R403" s="9" t="str">
        <f>VLOOKUP(Tableau35676910[[#This Row],[coca]],Table1[ID],1,FALSE)</f>
        <v>SenegalSN04</v>
      </c>
      <c r="S403">
        <v>15.4687218535</v>
      </c>
      <c r="T403">
        <v>-7.0814419175900003</v>
      </c>
      <c r="U403" s="9"/>
      <c r="V40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03" s="9"/>
    </row>
    <row r="404" spans="1:23">
      <c r="A404" t="s">
        <v>896</v>
      </c>
      <c r="B404" t="s">
        <v>932</v>
      </c>
      <c r="C404" t="s">
        <v>933</v>
      </c>
      <c r="D404">
        <v>0</v>
      </c>
      <c r="E404">
        <v>0</v>
      </c>
      <c r="J404" s="1"/>
      <c r="K404" s="1"/>
      <c r="M404" s="10" t="s">
        <v>948</v>
      </c>
      <c r="Q404" s="9" t="str">
        <f t="shared" si="12"/>
        <v>AngolaAO18</v>
      </c>
      <c r="R404" s="9" t="str">
        <f>VLOOKUP(Tableau35676910[[#This Row],[coca]],Table1[ID],1,FALSE)</f>
        <v>SenegalSN06</v>
      </c>
      <c r="S404">
        <v>13.5955294028</v>
      </c>
      <c r="T404">
        <v>-6.7148519893399996</v>
      </c>
      <c r="U404" s="9"/>
      <c r="V40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04" s="9"/>
    </row>
    <row r="405" spans="1:23">
      <c r="A405" t="s">
        <v>896</v>
      </c>
      <c r="B405" t="s">
        <v>898</v>
      </c>
      <c r="C405" t="s">
        <v>899</v>
      </c>
      <c r="D405">
        <v>0</v>
      </c>
      <c r="M405" s="10" t="s">
        <v>947</v>
      </c>
      <c r="Q405" s="9" t="str">
        <f t="shared" si="12"/>
        <v>AngolaAO01</v>
      </c>
      <c r="R405" s="9" t="str">
        <f>VLOOKUP(Tableau356769[[#This Row],[coca]],Table1[ID],1,FALSE)</f>
        <v>SenegalSN09</v>
      </c>
      <c r="S405">
        <v>14.0357561556</v>
      </c>
      <c r="T405">
        <v>-8.29184354693</v>
      </c>
      <c r="U405" s="9"/>
      <c r="V40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5" s="9"/>
    </row>
    <row r="406" spans="1:23">
      <c r="A406" t="s">
        <v>896</v>
      </c>
      <c r="B406" t="s">
        <v>900</v>
      </c>
      <c r="C406" t="s">
        <v>901</v>
      </c>
      <c r="D406">
        <v>0</v>
      </c>
      <c r="M406" s="10" t="s">
        <v>947</v>
      </c>
      <c r="Q406" s="9" t="str">
        <f t="shared" si="12"/>
        <v>AngolaAO02</v>
      </c>
      <c r="R406" s="9" t="str">
        <f>VLOOKUP(Tableau356769[[#This Row],[coca]],Table1[ID],1,FALSE)</f>
        <v>Sierra LeoneSL0204</v>
      </c>
      <c r="S406">
        <v>13.9042323372</v>
      </c>
      <c r="T406">
        <v>-12.876367805899999</v>
      </c>
      <c r="U406" s="9"/>
      <c r="V40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6" s="9"/>
    </row>
    <row r="407" spans="1:23">
      <c r="A407" t="s">
        <v>896</v>
      </c>
      <c r="B407" t="s">
        <v>942</v>
      </c>
      <c r="C407" t="s">
        <v>903</v>
      </c>
      <c r="D407">
        <v>0</v>
      </c>
      <c r="M407" s="10" t="s">
        <v>947</v>
      </c>
      <c r="Q407" s="9" t="str">
        <f t="shared" si="12"/>
        <v>AngolaAO03</v>
      </c>
      <c r="R407" s="9" t="str">
        <f>VLOOKUP(Tableau356769[[#This Row],[coca]],Table1[ID],1,FALSE)</f>
        <v>Sierra LeoneSL0201</v>
      </c>
      <c r="S407">
        <v>17.431693979799999</v>
      </c>
      <c r="T407">
        <v>-12.3835718972</v>
      </c>
      <c r="U407" s="9"/>
      <c r="V40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7" s="9"/>
    </row>
    <row r="408" spans="1:23">
      <c r="A408" t="s">
        <v>896</v>
      </c>
      <c r="B408" t="s">
        <v>904</v>
      </c>
      <c r="C408" t="s">
        <v>905</v>
      </c>
      <c r="D408">
        <v>0</v>
      </c>
      <c r="M408" s="10" t="s">
        <v>947</v>
      </c>
      <c r="Q408" s="9" t="str">
        <f t="shared" si="12"/>
        <v>AngolaAO04</v>
      </c>
      <c r="R408" s="9" t="str">
        <f>VLOOKUP(Tableau356769[[#This Row],[coca]],Table1[ID],1,FALSE)</f>
        <v>Sierra LeoneSL0102</v>
      </c>
      <c r="S408">
        <v>12.517939481200001</v>
      </c>
      <c r="T408">
        <v>-5.0637003705400003</v>
      </c>
      <c r="U408" s="9"/>
      <c r="V40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08" s="9"/>
    </row>
    <row r="409" spans="1:23">
      <c r="A409" t="s">
        <v>896</v>
      </c>
      <c r="B409" t="s">
        <v>906</v>
      </c>
      <c r="C409" t="s">
        <v>907</v>
      </c>
      <c r="D409">
        <v>0</v>
      </c>
      <c r="M409" s="10" t="s">
        <v>947</v>
      </c>
      <c r="Q409" s="9" t="str">
        <f t="shared" si="12"/>
        <v>AngolaAO05</v>
      </c>
      <c r="R409" s="9" t="str">
        <f>VLOOKUP(Tableau356769[[#This Row],[coca]],Table1[ID],1,FALSE)</f>
        <v>Sierra LeoneSL0205</v>
      </c>
      <c r="S409">
        <v>19.7315565643</v>
      </c>
      <c r="T409">
        <v>-15.961377219899999</v>
      </c>
      <c r="U409" s="9"/>
      <c r="V40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9" s="9"/>
    </row>
    <row r="410" spans="1:23">
      <c r="A410" t="s">
        <v>896</v>
      </c>
      <c r="B410" t="s">
        <v>908</v>
      </c>
      <c r="C410" t="s">
        <v>909</v>
      </c>
      <c r="D410">
        <v>0</v>
      </c>
      <c r="M410" s="10" t="s">
        <v>947</v>
      </c>
      <c r="Q410" s="9" t="str">
        <f t="shared" si="12"/>
        <v>AngolaAO06</v>
      </c>
      <c r="R410" s="9" t="str">
        <f>VLOOKUP(Tableau356769[[#This Row],[coca]],Table1[ID],1,FALSE)</f>
        <v>Sierra LeoneSL0402</v>
      </c>
      <c r="S410">
        <v>14.9737266287</v>
      </c>
      <c r="T410">
        <v>-8.9036836566400002</v>
      </c>
      <c r="U410" s="9"/>
      <c r="V41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410" s="9"/>
    </row>
    <row r="411" spans="1:23">
      <c r="A411" t="s">
        <v>896</v>
      </c>
      <c r="B411" t="s">
        <v>910</v>
      </c>
      <c r="C411" t="s">
        <v>911</v>
      </c>
      <c r="D411">
        <v>0</v>
      </c>
      <c r="M411" s="10" t="s">
        <v>947</v>
      </c>
      <c r="Q411" s="9" t="str">
        <f t="shared" si="12"/>
        <v>AngolaAO07</v>
      </c>
      <c r="R411" s="9" t="str">
        <f>VLOOKUP(Tableau356769[[#This Row],[coca]],Table1[ID],1,FALSE)</f>
        <v>Sierra LeoneSL0401</v>
      </c>
      <c r="S411">
        <v>15.0494229857</v>
      </c>
      <c r="T411">
        <v>-10.8840368596</v>
      </c>
      <c r="U411" s="9"/>
      <c r="V41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11" s="9"/>
    </row>
    <row r="412" spans="1:23">
      <c r="A412" t="s">
        <v>896</v>
      </c>
      <c r="B412" t="s">
        <v>912</v>
      </c>
      <c r="C412" t="s">
        <v>913</v>
      </c>
      <c r="D412">
        <v>0</v>
      </c>
      <c r="M412" s="10" t="s">
        <v>947</v>
      </c>
      <c r="Q412" s="9" t="str">
        <f t="shared" si="12"/>
        <v>AngolaAO08</v>
      </c>
      <c r="R412" s="9" t="str">
        <f>VLOOKUP(Tableau356769[[#This Row],[coca]],Table1[ID],1,FALSE)</f>
        <v>Sierra LeoneSL0302</v>
      </c>
      <c r="S412">
        <v>15.4281306912</v>
      </c>
      <c r="T412">
        <v>-16.3987927453</v>
      </c>
      <c r="U412" s="9"/>
      <c r="V41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2" s="9"/>
    </row>
    <row r="413" spans="1:23">
      <c r="A413" t="s">
        <v>896</v>
      </c>
      <c r="B413" t="s">
        <v>914</v>
      </c>
      <c r="C413" t="s">
        <v>915</v>
      </c>
      <c r="D413">
        <v>0</v>
      </c>
      <c r="M413" s="10" t="s">
        <v>947</v>
      </c>
      <c r="Q413" s="9" t="str">
        <f t="shared" si="12"/>
        <v>AngolaAO10</v>
      </c>
      <c r="R413" s="9" t="str">
        <f>VLOOKUP(Tableau356769[[#This Row],[coca]],Table1[ID],1,FALSE)</f>
        <v>Sierra LeoneSL0304</v>
      </c>
      <c r="S413">
        <v>15.719692348900001</v>
      </c>
      <c r="T413">
        <v>-12.585104574900001</v>
      </c>
      <c r="U413" s="9"/>
      <c r="V41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13" s="9"/>
    </row>
    <row r="414" spans="1:23">
      <c r="A414" t="s">
        <v>896</v>
      </c>
      <c r="B414" t="s">
        <v>945</v>
      </c>
      <c r="C414" t="s">
        <v>917</v>
      </c>
      <c r="D414">
        <v>0</v>
      </c>
      <c r="M414" s="10" t="s">
        <v>947</v>
      </c>
      <c r="Q414" s="9" t="str">
        <f t="shared" si="12"/>
        <v>AngolaAO09</v>
      </c>
      <c r="R414" s="9" t="str">
        <f>VLOOKUP(Tableau356769[[#This Row],[coca]],Table1[ID],1,FALSE)</f>
        <v>Sierra LeoneSL0301</v>
      </c>
      <c r="S414">
        <v>14.9653143102</v>
      </c>
      <c r="T414">
        <v>-14.797795759</v>
      </c>
      <c r="U414" s="9"/>
      <c r="V41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14" s="9"/>
    </row>
    <row r="415" spans="1:23">
      <c r="A415" t="s">
        <v>896</v>
      </c>
      <c r="B415" t="s">
        <v>918</v>
      </c>
      <c r="C415" t="s">
        <v>919</v>
      </c>
      <c r="D415">
        <v>197</v>
      </c>
      <c r="E415">
        <v>10</v>
      </c>
      <c r="F415">
        <v>77</v>
      </c>
      <c r="M415" s="10" t="s">
        <v>947</v>
      </c>
      <c r="Q415" s="9" t="str">
        <f t="shared" si="12"/>
        <v>AngolaAO11</v>
      </c>
      <c r="R415" s="9" t="str">
        <f>VLOOKUP(Tableau356769[[#This Row],[coca]],Table1[ID],1,FALSE)</f>
        <v>Sierra LeoneSL0202</v>
      </c>
      <c r="S415">
        <v>13.800717044200001</v>
      </c>
      <c r="T415">
        <v>-9.6048273438600003</v>
      </c>
      <c r="U415" s="9"/>
      <c r="V41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5" s="9"/>
    </row>
    <row r="416" spans="1:23">
      <c r="A416" t="s">
        <v>896</v>
      </c>
      <c r="B416" t="s">
        <v>920</v>
      </c>
      <c r="C416" t="s">
        <v>921</v>
      </c>
      <c r="D416">
        <v>0</v>
      </c>
      <c r="M416" s="10" t="s">
        <v>947</v>
      </c>
      <c r="Q416" s="9" t="str">
        <f t="shared" si="12"/>
        <v>AngolaAO12</v>
      </c>
      <c r="R416" s="9" t="str">
        <f>VLOOKUP(Tableau356769[[#This Row],[coca]],Table1[ID],1,FALSE)</f>
        <v>Sierra LeoneSL0101</v>
      </c>
      <c r="S416">
        <v>19.6061314765</v>
      </c>
      <c r="T416">
        <v>-8.5579723811800008</v>
      </c>
      <c r="U416" s="9"/>
      <c r="V41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6" s="9"/>
    </row>
    <row r="417" spans="1:23">
      <c r="A417" t="s">
        <v>896</v>
      </c>
      <c r="B417" t="s">
        <v>922</v>
      </c>
      <c r="C417" t="s">
        <v>923</v>
      </c>
      <c r="D417">
        <v>0</v>
      </c>
      <c r="M417" s="10" t="s">
        <v>947</v>
      </c>
      <c r="Q417" s="9" t="str">
        <f t="shared" si="12"/>
        <v>AngolaAO13</v>
      </c>
      <c r="R417" s="9" t="str">
        <f>VLOOKUP(Tableau356769[[#This Row],[coca]],Table1[ID],1,FALSE)</f>
        <v>Sierra LeoneSL0203</v>
      </c>
      <c r="S417">
        <v>20.494288345000001</v>
      </c>
      <c r="T417">
        <v>-10.033905667499999</v>
      </c>
      <c r="U417" s="9"/>
      <c r="V41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17" s="9"/>
    </row>
    <row r="418" spans="1:23">
      <c r="A418" t="s">
        <v>896</v>
      </c>
      <c r="B418" t="s">
        <v>924</v>
      </c>
      <c r="C418" t="s">
        <v>925</v>
      </c>
      <c r="D418">
        <v>0</v>
      </c>
      <c r="M418" s="10" t="s">
        <v>947</v>
      </c>
      <c r="Q418" s="9" t="str">
        <f t="shared" si="12"/>
        <v>AngolaAO14</v>
      </c>
      <c r="R418" s="9" t="str">
        <f>VLOOKUP(Tableau356769[[#This Row],[coca]],Table1[ID],1,FALSE)</f>
        <v>Sierra LeoneSL0303</v>
      </c>
      <c r="S418">
        <v>17.015393384599999</v>
      </c>
      <c r="T418">
        <v>-9.5315829104199992</v>
      </c>
      <c r="U418" s="9"/>
      <c r="V41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8" s="9"/>
    </row>
    <row r="419" spans="1:23">
      <c r="A419" t="s">
        <v>896</v>
      </c>
      <c r="B419" t="s">
        <v>926</v>
      </c>
      <c r="C419" t="s">
        <v>927</v>
      </c>
      <c r="D419">
        <v>0</v>
      </c>
      <c r="M419" s="10" t="s">
        <v>947</v>
      </c>
      <c r="Q419" s="9" t="str">
        <f t="shared" ref="Q419:Q450" si="13">_xlfn.CONCAT(A419,C419)</f>
        <v>AngolaAO15</v>
      </c>
      <c r="R419" s="9" t="str">
        <f>VLOOKUP(Tableau356769[[#This Row],[coca]],Table1[ID],1,FALSE)</f>
        <v>Sierra LeoneSL0103</v>
      </c>
      <c r="S419">
        <v>21.024787518499998</v>
      </c>
      <c r="T419">
        <v>-13.129694843999999</v>
      </c>
      <c r="U419" s="9"/>
      <c r="V41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19" s="9"/>
    </row>
    <row r="420" spans="1:23">
      <c r="A420" t="s">
        <v>896</v>
      </c>
      <c r="B420" t="s">
        <v>928</v>
      </c>
      <c r="C420" t="s">
        <v>929</v>
      </c>
      <c r="D420">
        <v>0</v>
      </c>
      <c r="M420" s="10" t="s">
        <v>947</v>
      </c>
      <c r="Q420" s="9" t="str">
        <f t="shared" si="13"/>
        <v>AngolaAO16</v>
      </c>
      <c r="R420" s="9" t="e">
        <f>VLOOKUP(Tableau356769[[#This Row],[coca]],Table1[ID],1,FALSE)</f>
        <v>#N/A</v>
      </c>
      <c r="S420">
        <v>12.702332206199999</v>
      </c>
      <c r="T420">
        <v>-15.4420249689</v>
      </c>
      <c r="U420" s="9"/>
      <c r="V42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20" s="9"/>
    </row>
    <row r="421" spans="1:23">
      <c r="A421" t="s">
        <v>896</v>
      </c>
      <c r="B421" t="s">
        <v>941</v>
      </c>
      <c r="C421" t="s">
        <v>931</v>
      </c>
      <c r="D421">
        <v>0</v>
      </c>
      <c r="M421" s="10" t="s">
        <v>947</v>
      </c>
      <c r="Q421" s="9" t="str">
        <f t="shared" si="13"/>
        <v>AngolaAO17</v>
      </c>
      <c r="R421" s="9" t="str">
        <f>VLOOKUP(Tableau356769[[#This Row],[coca]],Table1[ID],1,FALSE)</f>
        <v>TogoTG05</v>
      </c>
      <c r="S421">
        <v>15.4687218535</v>
      </c>
      <c r="T421">
        <v>-7.0814419175900003</v>
      </c>
      <c r="U421" s="9"/>
      <c r="V42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21" s="9"/>
    </row>
    <row r="422" spans="1:23">
      <c r="A422" t="s">
        <v>896</v>
      </c>
      <c r="B422" t="s">
        <v>932</v>
      </c>
      <c r="C422" t="s">
        <v>933</v>
      </c>
      <c r="D422">
        <v>0</v>
      </c>
      <c r="M422" s="10" t="s">
        <v>947</v>
      </c>
      <c r="Q422" s="9" t="str">
        <f t="shared" si="13"/>
        <v>AngolaAO18</v>
      </c>
      <c r="R422" s="9" t="str">
        <f>VLOOKUP(Tableau356769[[#This Row],[coca]],Table1[ID],1,FALSE)</f>
        <v>TogoTG02</v>
      </c>
      <c r="S422">
        <v>13.5955294028</v>
      </c>
      <c r="T422">
        <v>-6.7148519893399996</v>
      </c>
      <c r="U422" s="9"/>
      <c r="V42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22" s="9"/>
    </row>
    <row r="423" spans="1:23">
      <c r="A423" t="s">
        <v>896</v>
      </c>
      <c r="B423" t="s">
        <v>898</v>
      </c>
      <c r="C423" t="s">
        <v>899</v>
      </c>
      <c r="M423" s="10" t="s">
        <v>936</v>
      </c>
      <c r="Q423" s="9" t="str">
        <f t="shared" si="13"/>
        <v>AngolaAO01</v>
      </c>
      <c r="R423" t="e">
        <f>VLOOKUP(Tableau3[[#This Row],[coca]],Table1[ID],1,FALSE)</f>
        <v>#N/A</v>
      </c>
      <c r="S423">
        <v>14.0357561556</v>
      </c>
      <c r="T423">
        <v>-8.29184354693</v>
      </c>
      <c r="U423" s="9"/>
      <c r="V42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3" s="9"/>
    </row>
    <row r="424" spans="1:23">
      <c r="A424" t="s">
        <v>896</v>
      </c>
      <c r="B424" t="s">
        <v>900</v>
      </c>
      <c r="C424" t="s">
        <v>901</v>
      </c>
      <c r="M424" s="10" t="s">
        <v>936</v>
      </c>
      <c r="Q424" s="9" t="str">
        <f t="shared" si="13"/>
        <v>AngolaAO02</v>
      </c>
      <c r="R424" t="e">
        <f>VLOOKUP(Tableau3[[#This Row],[coca]],Table1[ID],1,FALSE)</f>
        <v>#N/A</v>
      </c>
      <c r="S424">
        <v>13.9042323372</v>
      </c>
      <c r="T424">
        <v>-12.876367805899999</v>
      </c>
      <c r="U424" s="9"/>
      <c r="V42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4" s="9"/>
    </row>
    <row r="425" spans="1:23">
      <c r="A425" t="s">
        <v>896</v>
      </c>
      <c r="B425" t="s">
        <v>942</v>
      </c>
      <c r="C425" t="s">
        <v>903</v>
      </c>
      <c r="M425" s="10" t="s">
        <v>936</v>
      </c>
      <c r="Q425" s="9" t="str">
        <f t="shared" si="13"/>
        <v>AngolaAO03</v>
      </c>
      <c r="R425" t="e">
        <f>VLOOKUP(Tableau3[[#This Row],[coca]],Table1[ID],1,FALSE)</f>
        <v>#N/A</v>
      </c>
      <c r="S425">
        <v>17.431693979799999</v>
      </c>
      <c r="T425">
        <v>-12.3835718972</v>
      </c>
      <c r="U425" s="9"/>
      <c r="V42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5" s="9"/>
    </row>
    <row r="426" spans="1:23">
      <c r="A426" t="s">
        <v>896</v>
      </c>
      <c r="B426" t="s">
        <v>904</v>
      </c>
      <c r="C426" t="s">
        <v>905</v>
      </c>
      <c r="M426" s="10" t="s">
        <v>936</v>
      </c>
      <c r="Q426" s="9" t="str">
        <f t="shared" si="13"/>
        <v>AngolaAO04</v>
      </c>
      <c r="R426" t="e">
        <f>VLOOKUP(Tableau3[[#This Row],[coca]],Table1[ID],1,FALSE)</f>
        <v>#N/A</v>
      </c>
      <c r="S426">
        <v>12.517939481200001</v>
      </c>
      <c r="T426">
        <v>-5.0637003705400003</v>
      </c>
      <c r="U426" s="9"/>
      <c r="V42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6" s="9"/>
    </row>
    <row r="427" spans="1:23">
      <c r="A427" t="s">
        <v>896</v>
      </c>
      <c r="B427" t="s">
        <v>906</v>
      </c>
      <c r="C427" t="s">
        <v>907</v>
      </c>
      <c r="M427" s="10" t="s">
        <v>936</v>
      </c>
      <c r="Q427" s="9" t="str">
        <f t="shared" si="13"/>
        <v>AngolaAO05</v>
      </c>
      <c r="R427" t="e">
        <f>VLOOKUP(Tableau3[[#This Row],[coca]],Table1[ID],1,FALSE)</f>
        <v>#N/A</v>
      </c>
      <c r="S427">
        <v>19.7315565643</v>
      </c>
      <c r="T427">
        <v>-15.961377219899999</v>
      </c>
      <c r="U427" s="9"/>
      <c r="V42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7" s="9"/>
    </row>
    <row r="428" spans="1:23">
      <c r="A428" t="s">
        <v>896</v>
      </c>
      <c r="B428" t="s">
        <v>908</v>
      </c>
      <c r="C428" t="s">
        <v>909</v>
      </c>
      <c r="M428" s="10" t="s">
        <v>936</v>
      </c>
      <c r="Q428" s="9" t="str">
        <f t="shared" si="13"/>
        <v>AngolaAO06</v>
      </c>
      <c r="R428" t="e">
        <f>VLOOKUP(Tableau3[[#This Row],[coca]],Table1[ID],1,FALSE)</f>
        <v>#N/A</v>
      </c>
      <c r="S428">
        <v>14.9737266287</v>
      </c>
      <c r="T428">
        <v>-8.9036836566400002</v>
      </c>
      <c r="U428" s="9"/>
      <c r="V42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8" s="9"/>
    </row>
    <row r="429" spans="1:23">
      <c r="A429" t="s">
        <v>896</v>
      </c>
      <c r="B429" t="s">
        <v>910</v>
      </c>
      <c r="C429" t="s">
        <v>911</v>
      </c>
      <c r="M429" s="10" t="s">
        <v>936</v>
      </c>
      <c r="Q429" s="9" t="str">
        <f t="shared" si="13"/>
        <v>AngolaAO07</v>
      </c>
      <c r="R429" t="e">
        <f>VLOOKUP(Tableau3[[#This Row],[coca]],Table1[ID],1,FALSE)</f>
        <v>#N/A</v>
      </c>
      <c r="S429">
        <v>15.0494229857</v>
      </c>
      <c r="T429">
        <v>-10.8840368596</v>
      </c>
      <c r="U429" s="9"/>
      <c r="V42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29" s="9"/>
    </row>
    <row r="430" spans="1:23">
      <c r="A430" t="s">
        <v>896</v>
      </c>
      <c r="B430" t="s">
        <v>912</v>
      </c>
      <c r="C430" t="s">
        <v>913</v>
      </c>
      <c r="M430" s="10" t="s">
        <v>936</v>
      </c>
      <c r="Q430" s="9" t="str">
        <f t="shared" si="13"/>
        <v>AngolaAO08</v>
      </c>
      <c r="R430" t="e">
        <f>VLOOKUP(Tableau3[[#This Row],[coca]],Table1[ID],1,FALSE)</f>
        <v>#N/A</v>
      </c>
      <c r="S430">
        <v>15.4281306912</v>
      </c>
      <c r="T430">
        <v>-16.3987927453</v>
      </c>
      <c r="U430" s="9"/>
      <c r="V43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0" s="9"/>
    </row>
    <row r="431" spans="1:23">
      <c r="A431" t="s">
        <v>896</v>
      </c>
      <c r="B431" t="s">
        <v>914</v>
      </c>
      <c r="C431" t="s">
        <v>915</v>
      </c>
      <c r="M431" s="10" t="s">
        <v>936</v>
      </c>
      <c r="Q431" s="9" t="str">
        <f t="shared" si="13"/>
        <v>AngolaAO10</v>
      </c>
      <c r="R431" t="e">
        <f>VLOOKUP(Tableau3[[#This Row],[coca]],Table1[ID],1,FALSE)</f>
        <v>#N/A</v>
      </c>
      <c r="S431">
        <v>15.719692348900001</v>
      </c>
      <c r="T431">
        <v>-12.585104574900001</v>
      </c>
      <c r="U431" s="9"/>
      <c r="V43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1" s="9"/>
    </row>
    <row r="432" spans="1:23">
      <c r="A432" t="s">
        <v>896</v>
      </c>
      <c r="B432" t="s">
        <v>916</v>
      </c>
      <c r="C432" t="s">
        <v>917</v>
      </c>
      <c r="M432" s="10" t="s">
        <v>936</v>
      </c>
      <c r="Q432" s="9" t="str">
        <f t="shared" si="13"/>
        <v>AngolaAO09</v>
      </c>
      <c r="R432" t="e">
        <f>VLOOKUP(Tableau3[[#This Row],[coca]],Table1[ID],1,FALSE)</f>
        <v>#N/A</v>
      </c>
      <c r="S432">
        <v>14.9653143102</v>
      </c>
      <c r="T432">
        <v>-14.797795759</v>
      </c>
      <c r="U432" s="9"/>
      <c r="V43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2" s="9"/>
    </row>
    <row r="433" spans="1:23">
      <c r="A433" t="s">
        <v>896</v>
      </c>
      <c r="B433" t="s">
        <v>918</v>
      </c>
      <c r="C433" t="s">
        <v>919</v>
      </c>
      <c r="D433" s="13">
        <v>48</v>
      </c>
      <c r="E433">
        <v>2</v>
      </c>
      <c r="F433">
        <v>17</v>
      </c>
      <c r="M433" s="10" t="s">
        <v>936</v>
      </c>
      <c r="Q433" s="9" t="str">
        <f t="shared" si="13"/>
        <v>AngolaAO11</v>
      </c>
      <c r="R433" t="e">
        <f>VLOOKUP(Tableau3[[#This Row],[coca]],Table1[ID],1,FALSE)</f>
        <v>#N/A</v>
      </c>
      <c r="S433">
        <v>13.800717044200001</v>
      </c>
      <c r="T433">
        <v>-9.6048273438600003</v>
      </c>
      <c r="U433" s="9"/>
      <c r="V43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433" s="9"/>
    </row>
    <row r="434" spans="1:23">
      <c r="A434" t="s">
        <v>896</v>
      </c>
      <c r="B434" t="s">
        <v>920</v>
      </c>
      <c r="C434" t="s">
        <v>921</v>
      </c>
      <c r="M434" s="10" t="s">
        <v>936</v>
      </c>
      <c r="Q434" s="9" t="str">
        <f t="shared" si="13"/>
        <v>AngolaAO12</v>
      </c>
      <c r="R434" t="e">
        <f>VLOOKUP(Tableau3[[#This Row],[coca]],Table1[ID],1,FALSE)</f>
        <v>#N/A</v>
      </c>
      <c r="S434">
        <v>19.6061314765</v>
      </c>
      <c r="T434">
        <v>-8.5579723811800008</v>
      </c>
      <c r="U434" s="9"/>
      <c r="V43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4" s="9"/>
    </row>
    <row r="435" spans="1:23">
      <c r="A435" t="s">
        <v>896</v>
      </c>
      <c r="B435" t="s">
        <v>922</v>
      </c>
      <c r="C435" t="s">
        <v>923</v>
      </c>
      <c r="M435" s="10" t="s">
        <v>936</v>
      </c>
      <c r="Q435" s="9" t="str">
        <f t="shared" si="13"/>
        <v>AngolaAO13</v>
      </c>
      <c r="R435" t="e">
        <f>VLOOKUP(Tableau3[[#This Row],[coca]],Table1[ID],1,FALSE)</f>
        <v>#N/A</v>
      </c>
      <c r="S435">
        <v>20.494288345000001</v>
      </c>
      <c r="T435">
        <v>-10.033905667499999</v>
      </c>
      <c r="U435" s="9"/>
      <c r="V4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5" s="9"/>
    </row>
    <row r="436" spans="1:23">
      <c r="A436" t="s">
        <v>896</v>
      </c>
      <c r="B436" t="s">
        <v>924</v>
      </c>
      <c r="C436" t="s">
        <v>925</v>
      </c>
      <c r="M436" s="10" t="s">
        <v>936</v>
      </c>
      <c r="Q436" s="9" t="str">
        <f t="shared" si="13"/>
        <v>AngolaAO14</v>
      </c>
      <c r="R436" t="e">
        <f>VLOOKUP(Tableau3[[#This Row],[coca]],Table1[ID],1,FALSE)</f>
        <v>#N/A</v>
      </c>
      <c r="S436">
        <v>17.015393384599999</v>
      </c>
      <c r="T436">
        <v>-9.5315829104199992</v>
      </c>
      <c r="U436" s="9"/>
      <c r="V43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6" s="9"/>
    </row>
    <row r="437" spans="1:23">
      <c r="A437" t="s">
        <v>896</v>
      </c>
      <c r="B437" t="s">
        <v>926</v>
      </c>
      <c r="C437" t="s">
        <v>927</v>
      </c>
      <c r="M437" s="10" t="s">
        <v>936</v>
      </c>
      <c r="Q437" s="9" t="str">
        <f t="shared" si="13"/>
        <v>AngolaAO15</v>
      </c>
      <c r="R437" t="e">
        <f>VLOOKUP(Tableau3[[#This Row],[coca]],Table1[ID],1,FALSE)</f>
        <v>#N/A</v>
      </c>
      <c r="S437">
        <v>21.024787518499998</v>
      </c>
      <c r="T437">
        <v>-13.129694843999999</v>
      </c>
      <c r="U437" s="9"/>
      <c r="V4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7" s="9"/>
    </row>
    <row r="438" spans="1:23">
      <c r="A438" t="s">
        <v>896</v>
      </c>
      <c r="B438" t="s">
        <v>928</v>
      </c>
      <c r="C438" t="s">
        <v>929</v>
      </c>
      <c r="M438" s="10" t="s">
        <v>936</v>
      </c>
      <c r="Q438" s="9" t="str">
        <f t="shared" si="13"/>
        <v>AngolaAO16</v>
      </c>
      <c r="R438" t="e">
        <f>VLOOKUP(Tableau3[[#This Row],[coca]],Table1[ID],1,FALSE)</f>
        <v>#N/A</v>
      </c>
      <c r="S438">
        <v>12.702332206199999</v>
      </c>
      <c r="T438">
        <v>-15.4420249689</v>
      </c>
      <c r="U438" s="9"/>
      <c r="V4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8" s="9"/>
    </row>
    <row r="439" spans="1:23">
      <c r="A439" t="s">
        <v>896</v>
      </c>
      <c r="B439" t="s">
        <v>941</v>
      </c>
      <c r="C439" t="s">
        <v>931</v>
      </c>
      <c r="M439" s="10" t="s">
        <v>936</v>
      </c>
      <c r="Q439" s="9" t="str">
        <f t="shared" si="13"/>
        <v>AngolaAO17</v>
      </c>
      <c r="R439" t="e">
        <f>VLOOKUP(Tableau3[[#This Row],[coca]],Table1[ID],1,FALSE)</f>
        <v>#N/A</v>
      </c>
      <c r="S439">
        <v>15.4687218535</v>
      </c>
      <c r="T439">
        <v>-7.0814419175900003</v>
      </c>
      <c r="U439" s="9"/>
      <c r="V4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39" s="9"/>
    </row>
    <row r="440" spans="1:23">
      <c r="A440" t="s">
        <v>896</v>
      </c>
      <c r="B440" t="s">
        <v>932</v>
      </c>
      <c r="C440" t="s">
        <v>933</v>
      </c>
      <c r="M440" s="10" t="s">
        <v>936</v>
      </c>
      <c r="Q440" s="9" t="str">
        <f t="shared" si="13"/>
        <v>AngolaAO18</v>
      </c>
      <c r="R440" t="e">
        <f>VLOOKUP(Tableau3[[#This Row],[coca]],Table1[ID],1,FALSE)</f>
        <v>#N/A</v>
      </c>
      <c r="S440">
        <v>13.5955294028</v>
      </c>
      <c r="T440">
        <v>-6.7148519893399996</v>
      </c>
      <c r="U440" s="9"/>
      <c r="V4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440" s="9"/>
    </row>
    <row r="441" spans="1:23">
      <c r="A441" t="s">
        <v>896</v>
      </c>
      <c r="B441" t="s">
        <v>920</v>
      </c>
      <c r="C441" t="s">
        <v>921</v>
      </c>
      <c r="D441" t="s">
        <v>938</v>
      </c>
      <c r="M441" t="s">
        <v>937</v>
      </c>
      <c r="Q441" s="9" t="str">
        <f t="shared" si="13"/>
        <v>AngolaAO12</v>
      </c>
      <c r="R441" t="e">
        <f>VLOOKUP(Tableau3[[#This Row],[coca]],Table1[ID],1,FALSE)</f>
        <v>#N/A</v>
      </c>
      <c r="S441">
        <v>19.6061314765</v>
      </c>
      <c r="T441">
        <v>-8.5579723811800008</v>
      </c>
      <c r="U441" s="9"/>
      <c r="V44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1" s="9"/>
    </row>
    <row r="442" spans="1:23">
      <c r="A442" t="s">
        <v>896</v>
      </c>
      <c r="B442" t="s">
        <v>910</v>
      </c>
      <c r="C442" t="s">
        <v>911</v>
      </c>
      <c r="D442" t="s">
        <v>938</v>
      </c>
      <c r="M442" t="s">
        <v>937</v>
      </c>
      <c r="Q442" s="9" t="str">
        <f t="shared" si="13"/>
        <v>AngolaAO07</v>
      </c>
      <c r="R442" t="e">
        <f>VLOOKUP(Tableau3[[#This Row],[coca]],Table1[ID],1,FALSE)</f>
        <v>#N/A</v>
      </c>
      <c r="S442">
        <v>15.0494229857</v>
      </c>
      <c r="T442">
        <v>-10.8840368596</v>
      </c>
      <c r="U442" s="9"/>
      <c r="V44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2" s="9"/>
    </row>
    <row r="443" spans="1:23">
      <c r="A443" t="s">
        <v>896</v>
      </c>
      <c r="B443" t="s">
        <v>918</v>
      </c>
      <c r="C443" t="s">
        <v>919</v>
      </c>
      <c r="D443" s="13" t="s">
        <v>938</v>
      </c>
      <c r="M443" s="10" t="s">
        <v>937</v>
      </c>
      <c r="Q443" s="9" t="str">
        <f t="shared" si="13"/>
        <v>AngolaAO11</v>
      </c>
      <c r="R443" t="e">
        <f>VLOOKUP(Tableau3[[#This Row],[coca]],Table1[ID],1,FALSE)</f>
        <v>#N/A</v>
      </c>
      <c r="S443">
        <v>13.800717044200001</v>
      </c>
      <c r="T443">
        <v>-9.6048273438600003</v>
      </c>
      <c r="U443" s="9"/>
      <c r="V44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3" s="9"/>
    </row>
    <row r="444" spans="1:23">
      <c r="A444" t="s">
        <v>896</v>
      </c>
      <c r="B444" t="s">
        <v>924</v>
      </c>
      <c r="C444" t="s">
        <v>925</v>
      </c>
      <c r="D444" t="s">
        <v>938</v>
      </c>
      <c r="M444" t="s">
        <v>937</v>
      </c>
      <c r="Q444" s="9" t="str">
        <f t="shared" si="13"/>
        <v>AngolaAO14</v>
      </c>
      <c r="R444" t="e">
        <f>VLOOKUP(Tableau3[[#This Row],[coca]],Table1[ID],1,FALSE)</f>
        <v>#N/A</v>
      </c>
      <c r="S444">
        <v>17.015393384599999</v>
      </c>
      <c r="T444">
        <v>-9.5315829104199992</v>
      </c>
      <c r="U444" s="9"/>
      <c r="V44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4" s="9"/>
    </row>
    <row r="445" spans="1:23">
      <c r="A445" t="s">
        <v>896</v>
      </c>
      <c r="B445" t="s">
        <v>922</v>
      </c>
      <c r="C445" t="s">
        <v>923</v>
      </c>
      <c r="D445" t="s">
        <v>938</v>
      </c>
      <c r="M445" t="s">
        <v>937</v>
      </c>
      <c r="Q445" s="9" t="str">
        <f t="shared" si="13"/>
        <v>AngolaAO13</v>
      </c>
      <c r="R445" t="e">
        <f>VLOOKUP(Tableau3[[#This Row],[coca]],Table1[ID],1,FALSE)</f>
        <v>#N/A</v>
      </c>
      <c r="S445">
        <v>20.494288345000001</v>
      </c>
      <c r="T445">
        <v>-10.033905667499999</v>
      </c>
      <c r="U445" s="9"/>
      <c r="V44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5" s="9"/>
    </row>
    <row r="446" spans="1:23">
      <c r="A446" t="s">
        <v>896</v>
      </c>
      <c r="B446" t="s">
        <v>928</v>
      </c>
      <c r="C446" t="s">
        <v>929</v>
      </c>
      <c r="D446" t="s">
        <v>938</v>
      </c>
      <c r="M446" t="s">
        <v>937</v>
      </c>
      <c r="Q446" s="9" t="str">
        <f t="shared" si="13"/>
        <v>AngolaAO16</v>
      </c>
      <c r="R446" t="e">
        <f>VLOOKUP(Tableau3[[#This Row],[coca]],Table1[ID],1,FALSE)</f>
        <v>#N/A</v>
      </c>
      <c r="S446">
        <v>12.702332206199999</v>
      </c>
      <c r="T446">
        <v>-15.4420249689</v>
      </c>
      <c r="U446" s="9"/>
      <c r="V44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6" s="9"/>
    </row>
    <row r="447" spans="1:23">
      <c r="A447" t="s">
        <v>896</v>
      </c>
      <c r="B447" t="s">
        <v>916</v>
      </c>
      <c r="C447" t="s">
        <v>917</v>
      </c>
      <c r="D447" t="s">
        <v>938</v>
      </c>
      <c r="M447" t="s">
        <v>937</v>
      </c>
      <c r="Q447" s="9" t="str">
        <f t="shared" si="13"/>
        <v>AngolaAO09</v>
      </c>
      <c r="R447" t="e">
        <f>VLOOKUP(Tableau3[[#This Row],[coca]],Table1[ID],1,FALSE)</f>
        <v>#N/A</v>
      </c>
      <c r="S447">
        <v>14.9653143102</v>
      </c>
      <c r="T447">
        <v>-14.797795759</v>
      </c>
      <c r="U447" s="9"/>
      <c r="V4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7" s="9"/>
    </row>
    <row r="448" spans="1:23">
      <c r="A448" t="s">
        <v>896</v>
      </c>
      <c r="B448" t="s">
        <v>912</v>
      </c>
      <c r="C448" t="s">
        <v>913</v>
      </c>
      <c r="D448" t="s">
        <v>938</v>
      </c>
      <c r="M448" t="s">
        <v>937</v>
      </c>
      <c r="Q448" s="9" t="str">
        <f t="shared" si="13"/>
        <v>AngolaAO08</v>
      </c>
      <c r="R448" t="e">
        <f>VLOOKUP(Tableau3[[#This Row],[coca]],Table1[ID],1,FALSE)</f>
        <v>#N/A</v>
      </c>
      <c r="S448">
        <v>15.4281306912</v>
      </c>
      <c r="T448">
        <v>-16.3987927453</v>
      </c>
      <c r="U448" s="9"/>
      <c r="V4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8" s="9"/>
    </row>
    <row r="449" spans="1:23">
      <c r="A449" t="s">
        <v>896</v>
      </c>
      <c r="B449" t="s">
        <v>914</v>
      </c>
      <c r="C449" t="s">
        <v>915</v>
      </c>
      <c r="D449" t="s">
        <v>938</v>
      </c>
      <c r="M449" t="s">
        <v>937</v>
      </c>
      <c r="Q449" s="9" t="str">
        <f t="shared" si="13"/>
        <v>AngolaAO10</v>
      </c>
      <c r="R449" t="e">
        <f>VLOOKUP(Tableau3[[#This Row],[coca]],Table1[ID],1,FALSE)</f>
        <v>#N/A</v>
      </c>
      <c r="S449">
        <v>15.719692348900001</v>
      </c>
      <c r="T449">
        <v>-12.585104574900001</v>
      </c>
      <c r="U449" s="9"/>
      <c r="V4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49" s="9"/>
    </row>
    <row r="450" spans="1:23">
      <c r="A450" t="s">
        <v>896</v>
      </c>
      <c r="B450" t="s">
        <v>908</v>
      </c>
      <c r="C450" t="s">
        <v>909</v>
      </c>
      <c r="D450" t="s">
        <v>938</v>
      </c>
      <c r="M450" t="s">
        <v>937</v>
      </c>
      <c r="Q450" s="9" t="str">
        <f t="shared" si="13"/>
        <v>AngolaAO06</v>
      </c>
      <c r="R450" t="e">
        <f>VLOOKUP(Tableau3[[#This Row],[coca]],Table1[ID],1,FALSE)</f>
        <v>#N/A</v>
      </c>
      <c r="S450">
        <v>14.9737266287</v>
      </c>
      <c r="T450">
        <v>-8.9036836566400002</v>
      </c>
      <c r="U450" s="9"/>
      <c r="V4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0" s="9"/>
    </row>
    <row r="451" spans="1:23">
      <c r="A451" t="s">
        <v>896</v>
      </c>
      <c r="B451" t="s">
        <v>926</v>
      </c>
      <c r="C451" t="s">
        <v>927</v>
      </c>
      <c r="D451" t="s">
        <v>938</v>
      </c>
      <c r="M451" t="s">
        <v>937</v>
      </c>
      <c r="Q451" s="9" t="str">
        <f t="shared" ref="Q451:Q458" si="14">_xlfn.CONCAT(A451,C451)</f>
        <v>AngolaAO15</v>
      </c>
      <c r="R451" t="e">
        <f>VLOOKUP(Tableau3[[#This Row],[coca]],Table1[ID],1,FALSE)</f>
        <v>#N/A</v>
      </c>
      <c r="S451">
        <v>21.024787518499998</v>
      </c>
      <c r="T451">
        <v>-13.129694843999999</v>
      </c>
      <c r="U451" s="9"/>
      <c r="V45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1" s="9"/>
    </row>
    <row r="452" spans="1:23">
      <c r="A452" t="s">
        <v>896</v>
      </c>
      <c r="B452" t="s">
        <v>932</v>
      </c>
      <c r="C452" t="s">
        <v>933</v>
      </c>
      <c r="D452" t="s">
        <v>938</v>
      </c>
      <c r="M452" t="s">
        <v>937</v>
      </c>
      <c r="Q452" s="9" t="str">
        <f t="shared" si="14"/>
        <v>AngolaAO18</v>
      </c>
      <c r="R452" t="e">
        <f>VLOOKUP(Tableau3[[#This Row],[coca]],Table1[ID],1,FALSE)</f>
        <v>#N/A</v>
      </c>
      <c r="S452">
        <v>13.5955294028</v>
      </c>
      <c r="T452">
        <v>-6.7148519893399996</v>
      </c>
      <c r="U452" s="9"/>
      <c r="V45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2" s="9"/>
    </row>
    <row r="453" spans="1:23">
      <c r="A453" t="s">
        <v>896</v>
      </c>
      <c r="B453" t="s">
        <v>941</v>
      </c>
      <c r="C453" t="s">
        <v>931</v>
      </c>
      <c r="D453" t="s">
        <v>938</v>
      </c>
      <c r="M453" t="s">
        <v>937</v>
      </c>
      <c r="Q453" s="9" t="str">
        <f t="shared" si="14"/>
        <v>AngolaAO17</v>
      </c>
      <c r="R453" t="e">
        <f>VLOOKUP(Tableau3[[#This Row],[coca]],Table1[ID],1,FALSE)</f>
        <v>#N/A</v>
      </c>
      <c r="S453">
        <v>15.4687218535</v>
      </c>
      <c r="T453">
        <v>-7.0814419175900003</v>
      </c>
      <c r="U453" s="9"/>
      <c r="V45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3" s="9"/>
    </row>
    <row r="454" spans="1:23">
      <c r="A454" t="s">
        <v>896</v>
      </c>
      <c r="B454" t="s">
        <v>898</v>
      </c>
      <c r="C454" t="s">
        <v>899</v>
      </c>
      <c r="D454" t="s">
        <v>938</v>
      </c>
      <c r="M454" t="s">
        <v>937</v>
      </c>
      <c r="Q454" s="9" t="str">
        <f t="shared" si="14"/>
        <v>AngolaAO01</v>
      </c>
      <c r="R454" t="e">
        <f>VLOOKUP(Tableau3[[#This Row],[coca]],Table1[ID],1,FALSE)</f>
        <v>#N/A</v>
      </c>
      <c r="S454">
        <v>14.0357561556</v>
      </c>
      <c r="T454">
        <v>-8.29184354693</v>
      </c>
      <c r="U454" s="9"/>
      <c r="V4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4" s="9"/>
    </row>
    <row r="455" spans="1:23">
      <c r="A455" t="s">
        <v>896</v>
      </c>
      <c r="B455" t="s">
        <v>900</v>
      </c>
      <c r="C455" t="s">
        <v>901</v>
      </c>
      <c r="D455" t="s">
        <v>938</v>
      </c>
      <c r="M455" t="s">
        <v>937</v>
      </c>
      <c r="Q455" s="9" t="str">
        <f t="shared" si="14"/>
        <v>AngolaAO02</v>
      </c>
      <c r="R455" t="e">
        <f>VLOOKUP(Tableau3[[#This Row],[coca]],Table1[ID],1,FALSE)</f>
        <v>#N/A</v>
      </c>
      <c r="S455">
        <v>13.9042323372</v>
      </c>
      <c r="T455">
        <v>-12.876367805899999</v>
      </c>
      <c r="U455" s="9"/>
      <c r="V4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5" s="9"/>
    </row>
    <row r="456" spans="1:23">
      <c r="A456" t="s">
        <v>896</v>
      </c>
      <c r="B456" t="s">
        <v>942</v>
      </c>
      <c r="C456" t="s">
        <v>903</v>
      </c>
      <c r="D456" t="s">
        <v>938</v>
      </c>
      <c r="M456" t="s">
        <v>937</v>
      </c>
      <c r="Q456" s="9" t="str">
        <f t="shared" si="14"/>
        <v>AngolaAO03</v>
      </c>
      <c r="R456" t="e">
        <f>VLOOKUP(Tableau3[[#This Row],[coca]],Table1[ID],1,FALSE)</f>
        <v>#N/A</v>
      </c>
      <c r="S456">
        <v>17.431693979799999</v>
      </c>
      <c r="T456">
        <v>-12.3835718972</v>
      </c>
      <c r="U456" s="9"/>
      <c r="V4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6" s="9"/>
    </row>
    <row r="457" spans="1:23">
      <c r="A457" t="s">
        <v>896</v>
      </c>
      <c r="B457" t="s">
        <v>904</v>
      </c>
      <c r="C457" t="s">
        <v>905</v>
      </c>
      <c r="D457" t="s">
        <v>938</v>
      </c>
      <c r="M457" t="s">
        <v>937</v>
      </c>
      <c r="Q457" s="9" t="str">
        <f t="shared" si="14"/>
        <v>AngolaAO04</v>
      </c>
      <c r="R457" t="e">
        <f>VLOOKUP(Tableau3[[#This Row],[coca]],Table1[ID],1,FALSE)</f>
        <v>#N/A</v>
      </c>
      <c r="S457">
        <v>12.517939481200001</v>
      </c>
      <c r="T457">
        <v>-5.0637003705400003</v>
      </c>
      <c r="U457" s="9"/>
      <c r="V4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7" s="9"/>
    </row>
    <row r="458" spans="1:23">
      <c r="A458" t="s">
        <v>896</v>
      </c>
      <c r="B458" t="s">
        <v>906</v>
      </c>
      <c r="C458" t="s">
        <v>907</v>
      </c>
      <c r="D458" t="s">
        <v>938</v>
      </c>
      <c r="M458" t="s">
        <v>937</v>
      </c>
      <c r="Q458" s="9" t="str">
        <f t="shared" si="14"/>
        <v>AngolaAO05</v>
      </c>
      <c r="R458" t="e">
        <f>VLOOKUP(Tableau3[[#This Row],[coca]],Table1[ID],1,FALSE)</f>
        <v>#N/A</v>
      </c>
      <c r="S458">
        <v>19.7315565643</v>
      </c>
      <c r="T458">
        <v>-15.961377219899999</v>
      </c>
      <c r="U458" s="9"/>
      <c r="V4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458" s="9"/>
    </row>
    <row r="459" spans="1:23">
      <c r="A459" t="s">
        <v>896</v>
      </c>
      <c r="B459" t="s">
        <v>898</v>
      </c>
      <c r="C459" t="s">
        <v>899</v>
      </c>
      <c r="D459" t="s">
        <v>938</v>
      </c>
      <c r="E459" t="s">
        <v>938</v>
      </c>
      <c r="F459" t="s">
        <v>938</v>
      </c>
      <c r="M459" s="10" t="s">
        <v>940</v>
      </c>
      <c r="P459" s="9" t="str">
        <f t="shared" ref="P459:P494" si="15">_xlfn.CONCAT(A459,C459)</f>
        <v>AngolaAO01</v>
      </c>
      <c r="Q459" s="9" t="e">
        <f>VLOOKUP(#REF!,Table1[ID],1,FALSE)</f>
        <v>#REF!</v>
      </c>
      <c r="R459">
        <v>14.0357561556</v>
      </c>
      <c r="S459">
        <v>-8.29184354693</v>
      </c>
      <c r="T459" s="9"/>
      <c r="U459" s="9" t="e">
        <f>IF(#REF!&lt;=10,"A:&lt;10",IF(#REF!&lt;=50,"B:10-50",IF(#REF!&lt;=100,"C:50 - 100",IF(#REF!&lt;=250,"D:100 - 250",IF(#REF!&lt;=500,"E:250 - 500",IF(#REF!&lt;=1000,"F:500 - 1000","G:1000 et plus"))))))</f>
        <v>#REF!</v>
      </c>
      <c r="V459" s="9"/>
    </row>
    <row r="460" spans="1:23">
      <c r="A460" t="s">
        <v>896</v>
      </c>
      <c r="B460" t="s">
        <v>900</v>
      </c>
      <c r="C460" t="s">
        <v>901</v>
      </c>
      <c r="D460" t="s">
        <v>938</v>
      </c>
      <c r="E460" t="s">
        <v>938</v>
      </c>
      <c r="F460" t="s">
        <v>938</v>
      </c>
      <c r="M460" s="10" t="s">
        <v>940</v>
      </c>
      <c r="P460" s="9" t="str">
        <f t="shared" si="15"/>
        <v>AngolaAO02</v>
      </c>
      <c r="Q460" s="9" t="e">
        <f>VLOOKUP(#REF!,Table1[ID],1,FALSE)</f>
        <v>#REF!</v>
      </c>
      <c r="R460">
        <v>13.9042323372</v>
      </c>
      <c r="S460">
        <v>-12.876367805899999</v>
      </c>
      <c r="T460" s="9"/>
      <c r="U460" s="9" t="e">
        <f>IF(#REF!&lt;=10,"A:&lt;10",IF(#REF!&lt;=50,"B:10-50",IF(#REF!&lt;=100,"C:50 - 100",IF(#REF!&lt;=250,"D:100 - 250",IF(#REF!&lt;=500,"E:250 - 500",IF(#REF!&lt;=1000,"F:500 - 1000","G:1000 et plus"))))))</f>
        <v>#REF!</v>
      </c>
      <c r="V460" s="9"/>
    </row>
    <row r="461" spans="1:23">
      <c r="A461" t="s">
        <v>896</v>
      </c>
      <c r="B461" t="s">
        <v>942</v>
      </c>
      <c r="C461" t="s">
        <v>903</v>
      </c>
      <c r="D461" t="s">
        <v>938</v>
      </c>
      <c r="E461" t="s">
        <v>938</v>
      </c>
      <c r="F461" t="s">
        <v>938</v>
      </c>
      <c r="M461" s="10" t="s">
        <v>940</v>
      </c>
      <c r="P461" s="9" t="str">
        <f t="shared" si="15"/>
        <v>AngolaAO03</v>
      </c>
      <c r="Q461" s="9" t="e">
        <f>VLOOKUP(#REF!,Table1[ID],1,FALSE)</f>
        <v>#REF!</v>
      </c>
      <c r="R461">
        <v>17.431693979799999</v>
      </c>
      <c r="S461">
        <v>-12.3835718972</v>
      </c>
      <c r="T461" s="9"/>
      <c r="U461" s="9" t="e">
        <f>IF(#REF!&lt;=10,"A:&lt;10",IF(#REF!&lt;=50,"B:10-50",IF(#REF!&lt;=100,"C:50 - 100",IF(#REF!&lt;=250,"D:100 - 250",IF(#REF!&lt;=500,"E:250 - 500",IF(#REF!&lt;=1000,"F:500 - 1000","G:1000 et plus"))))))</f>
        <v>#REF!</v>
      </c>
      <c r="V461" s="9"/>
    </row>
    <row r="462" spans="1:23">
      <c r="A462" t="s">
        <v>896</v>
      </c>
      <c r="B462" t="s">
        <v>904</v>
      </c>
      <c r="C462" t="s">
        <v>905</v>
      </c>
      <c r="D462" t="s">
        <v>938</v>
      </c>
      <c r="E462" t="s">
        <v>938</v>
      </c>
      <c r="F462" t="s">
        <v>938</v>
      </c>
      <c r="M462" s="10" t="s">
        <v>940</v>
      </c>
      <c r="P462" s="9" t="str">
        <f t="shared" si="15"/>
        <v>AngolaAO04</v>
      </c>
      <c r="Q462" s="9" t="e">
        <f>VLOOKUP(#REF!,Table1[ID],1,FALSE)</f>
        <v>#REF!</v>
      </c>
      <c r="R462">
        <v>12.517939481200001</v>
      </c>
      <c r="S462">
        <v>-5.0637003705400003</v>
      </c>
      <c r="T462" s="9"/>
      <c r="U462" s="9" t="e">
        <f>IF(#REF!&lt;=10,"A:&lt;10",IF(#REF!&lt;=50,"B:10-50",IF(#REF!&lt;=100,"C:50 - 100",IF(#REF!&lt;=250,"D:100 - 250",IF(#REF!&lt;=500,"E:250 - 500",IF(#REF!&lt;=1000,"F:500 - 1000","G:1000 et plus"))))))</f>
        <v>#REF!</v>
      </c>
      <c r="V462" s="9"/>
    </row>
    <row r="463" spans="1:23">
      <c r="A463" t="s">
        <v>896</v>
      </c>
      <c r="B463" t="s">
        <v>906</v>
      </c>
      <c r="C463" t="s">
        <v>907</v>
      </c>
      <c r="D463" t="s">
        <v>938</v>
      </c>
      <c r="E463" t="s">
        <v>938</v>
      </c>
      <c r="F463" t="s">
        <v>938</v>
      </c>
      <c r="M463" s="10" t="s">
        <v>940</v>
      </c>
      <c r="P463" s="9" t="str">
        <f t="shared" si="15"/>
        <v>AngolaAO05</v>
      </c>
      <c r="Q463" s="9" t="e">
        <f>VLOOKUP(#REF!,Table1[ID],1,FALSE)</f>
        <v>#REF!</v>
      </c>
      <c r="R463">
        <v>19.7315565643</v>
      </c>
      <c r="S463">
        <v>-15.961377219899999</v>
      </c>
      <c r="T463" s="9"/>
      <c r="U463" s="9" t="e">
        <f>IF(#REF!&lt;=10,"A:&lt;10",IF(#REF!&lt;=50,"B:10-50",IF(#REF!&lt;=100,"C:50 - 100",IF(#REF!&lt;=250,"D:100 - 250",IF(#REF!&lt;=500,"E:250 - 500",IF(#REF!&lt;=1000,"F:500 - 1000","G:1000 et plus"))))))</f>
        <v>#REF!</v>
      </c>
      <c r="V463" s="9"/>
    </row>
    <row r="464" spans="1:23">
      <c r="A464" t="s">
        <v>896</v>
      </c>
      <c r="B464" t="s">
        <v>908</v>
      </c>
      <c r="C464" t="s">
        <v>909</v>
      </c>
      <c r="D464" t="s">
        <v>938</v>
      </c>
      <c r="E464" t="s">
        <v>938</v>
      </c>
      <c r="F464" t="s">
        <v>938</v>
      </c>
      <c r="M464" s="10" t="s">
        <v>940</v>
      </c>
      <c r="P464" s="9" t="str">
        <f t="shared" si="15"/>
        <v>AngolaAO06</v>
      </c>
      <c r="Q464" s="9" t="e">
        <f>VLOOKUP(#REF!,Table1[ID],1,FALSE)</f>
        <v>#REF!</v>
      </c>
      <c r="R464">
        <v>14.9737266287</v>
      </c>
      <c r="S464">
        <v>-8.9036836566400002</v>
      </c>
      <c r="T464" s="9"/>
      <c r="U464" s="9" t="e">
        <f>IF(#REF!&lt;=10,"A:&lt;10",IF(#REF!&lt;=50,"B:10-50",IF(#REF!&lt;=100,"C:50 - 100",IF(#REF!&lt;=250,"D:100 - 250",IF(#REF!&lt;=500,"E:250 - 500",IF(#REF!&lt;=1000,"F:500 - 1000","G:1000 et plus"))))))</f>
        <v>#REF!</v>
      </c>
      <c r="V464" s="9"/>
    </row>
    <row r="465" spans="1:22">
      <c r="A465" t="s">
        <v>896</v>
      </c>
      <c r="B465" t="s">
        <v>910</v>
      </c>
      <c r="C465" t="s">
        <v>911</v>
      </c>
      <c r="D465" t="s">
        <v>938</v>
      </c>
      <c r="E465" t="s">
        <v>938</v>
      </c>
      <c r="F465" t="s">
        <v>938</v>
      </c>
      <c r="M465" s="10" t="s">
        <v>940</v>
      </c>
      <c r="P465" s="9" t="str">
        <f t="shared" si="15"/>
        <v>AngolaAO07</v>
      </c>
      <c r="Q465" s="9" t="e">
        <f>VLOOKUP(#REF!,Table1[ID],1,FALSE)</f>
        <v>#REF!</v>
      </c>
      <c r="R465">
        <v>15.0494229857</v>
      </c>
      <c r="S465">
        <v>-10.8840368596</v>
      </c>
      <c r="T465" s="9"/>
      <c r="U465" s="9" t="e">
        <f>IF(#REF!&lt;=10,"A:&lt;10",IF(#REF!&lt;=50,"B:10-50",IF(#REF!&lt;=100,"C:50 - 100",IF(#REF!&lt;=250,"D:100 - 250",IF(#REF!&lt;=500,"E:250 - 500",IF(#REF!&lt;=1000,"F:500 - 1000","G:1000 et plus"))))))</f>
        <v>#REF!</v>
      </c>
      <c r="V465" s="9"/>
    </row>
    <row r="466" spans="1:22">
      <c r="A466" t="s">
        <v>896</v>
      </c>
      <c r="B466" t="s">
        <v>912</v>
      </c>
      <c r="C466" t="s">
        <v>913</v>
      </c>
      <c r="D466" t="s">
        <v>938</v>
      </c>
      <c r="E466" t="s">
        <v>938</v>
      </c>
      <c r="F466" t="s">
        <v>938</v>
      </c>
      <c r="M466" s="10" t="s">
        <v>940</v>
      </c>
      <c r="P466" s="9" t="str">
        <f t="shared" si="15"/>
        <v>AngolaAO08</v>
      </c>
      <c r="Q466" s="9" t="e">
        <f>VLOOKUP(#REF!,Table1[ID],1,FALSE)</f>
        <v>#REF!</v>
      </c>
      <c r="R466">
        <v>15.4281306912</v>
      </c>
      <c r="S466">
        <v>-16.3987927453</v>
      </c>
      <c r="T466" s="9"/>
      <c r="U466" s="9" t="e">
        <f>IF(#REF!&lt;=10,"A:&lt;10",IF(#REF!&lt;=50,"B:10-50",IF(#REF!&lt;=100,"C:50 - 100",IF(#REF!&lt;=250,"D:100 - 250",IF(#REF!&lt;=500,"E:250 - 500",IF(#REF!&lt;=1000,"F:500 - 1000","G:1000 et plus"))))))</f>
        <v>#REF!</v>
      </c>
      <c r="V466" s="9"/>
    </row>
    <row r="467" spans="1:22">
      <c r="A467" t="s">
        <v>896</v>
      </c>
      <c r="B467" t="s">
        <v>914</v>
      </c>
      <c r="C467" t="s">
        <v>915</v>
      </c>
      <c r="D467" t="s">
        <v>938</v>
      </c>
      <c r="E467" t="s">
        <v>938</v>
      </c>
      <c r="F467" t="s">
        <v>938</v>
      </c>
      <c r="M467" s="10" t="s">
        <v>940</v>
      </c>
      <c r="P467" s="9" t="str">
        <f t="shared" si="15"/>
        <v>AngolaAO10</v>
      </c>
      <c r="Q467" s="9" t="e">
        <f>VLOOKUP(#REF!,Table1[ID],1,FALSE)</f>
        <v>#REF!</v>
      </c>
      <c r="R467">
        <v>15.719692348900001</v>
      </c>
      <c r="S467">
        <v>-12.585104574900001</v>
      </c>
      <c r="T467" s="9"/>
      <c r="U467" s="9" t="e">
        <f>IF(#REF!&lt;=10,"A:&lt;10",IF(#REF!&lt;=50,"B:10-50",IF(#REF!&lt;=100,"C:50 - 100",IF(#REF!&lt;=250,"D:100 - 250",IF(#REF!&lt;=500,"E:250 - 500",IF(#REF!&lt;=1000,"F:500 - 1000","G:1000 et plus"))))))</f>
        <v>#REF!</v>
      </c>
      <c r="V467" s="9"/>
    </row>
    <row r="468" spans="1:22">
      <c r="A468" t="s">
        <v>896</v>
      </c>
      <c r="B468" t="s">
        <v>916</v>
      </c>
      <c r="C468" t="s">
        <v>917</v>
      </c>
      <c r="D468" t="s">
        <v>938</v>
      </c>
      <c r="E468" t="s">
        <v>938</v>
      </c>
      <c r="F468" t="s">
        <v>938</v>
      </c>
      <c r="M468" s="10" t="s">
        <v>940</v>
      </c>
      <c r="P468" s="9" t="str">
        <f t="shared" si="15"/>
        <v>AngolaAO09</v>
      </c>
      <c r="Q468" s="9" t="e">
        <f>VLOOKUP(#REF!,Table1[ID],1,FALSE)</f>
        <v>#REF!</v>
      </c>
      <c r="R468">
        <v>14.9653143102</v>
      </c>
      <c r="S468">
        <v>-14.797795759</v>
      </c>
      <c r="T468" s="9"/>
      <c r="U468" s="9" t="e">
        <f>IF(#REF!&lt;=10,"A:&lt;10",IF(#REF!&lt;=50,"B:10-50",IF(#REF!&lt;=100,"C:50 - 100",IF(#REF!&lt;=250,"D:100 - 250",IF(#REF!&lt;=500,"E:250 - 500",IF(#REF!&lt;=1000,"F:500 - 1000","G:1000 et plus"))))))</f>
        <v>#REF!</v>
      </c>
      <c r="V468" s="9"/>
    </row>
    <row r="469" spans="1:22">
      <c r="A469" t="s">
        <v>896</v>
      </c>
      <c r="B469" t="s">
        <v>918</v>
      </c>
      <c r="C469" t="s">
        <v>919</v>
      </c>
      <c r="D469" s="13">
        <v>86</v>
      </c>
      <c r="E469">
        <v>4</v>
      </c>
      <c r="F469">
        <v>18</v>
      </c>
      <c r="L469" s="10"/>
      <c r="M469" s="10" t="s">
        <v>940</v>
      </c>
      <c r="P469" s="9" t="str">
        <f t="shared" si="15"/>
        <v>AngolaAO11</v>
      </c>
      <c r="Q469" s="9" t="e">
        <f>VLOOKUP(#REF!,Table1[ID],1,FALSE)</f>
        <v>#REF!</v>
      </c>
      <c r="R469">
        <v>13.800717044200001</v>
      </c>
      <c r="S469">
        <v>-9.6048273438600003</v>
      </c>
      <c r="T469" s="9"/>
      <c r="U469" s="9" t="e">
        <f>IF(#REF!&lt;=10,"A:&lt;10",IF(#REF!&lt;=50,"B:10-50",IF(#REF!&lt;=100,"C:50 - 100",IF(#REF!&lt;=250,"D:100 - 250",IF(#REF!&lt;=500,"E:250 - 500",IF(#REF!&lt;=1000,"F:500 - 1000","G:1000 et plus"))))))</f>
        <v>#REF!</v>
      </c>
      <c r="V469" s="9"/>
    </row>
    <row r="470" spans="1:22">
      <c r="A470" t="s">
        <v>896</v>
      </c>
      <c r="B470" t="s">
        <v>920</v>
      </c>
      <c r="C470" t="s">
        <v>921</v>
      </c>
      <c r="D470" t="s">
        <v>938</v>
      </c>
      <c r="E470" t="s">
        <v>938</v>
      </c>
      <c r="F470" t="s">
        <v>938</v>
      </c>
      <c r="M470" s="10" t="s">
        <v>940</v>
      </c>
      <c r="P470" s="9" t="str">
        <f t="shared" si="15"/>
        <v>AngolaAO12</v>
      </c>
      <c r="Q470" s="9" t="e">
        <f>VLOOKUP(#REF!,Table1[ID],1,FALSE)</f>
        <v>#REF!</v>
      </c>
      <c r="R470">
        <v>19.6061314765</v>
      </c>
      <c r="S470">
        <v>-8.5579723811800008</v>
      </c>
      <c r="T470" s="9"/>
      <c r="U470" s="9" t="e">
        <f>IF(#REF!&lt;=10,"A:&lt;10",IF(#REF!&lt;=50,"B:10-50",IF(#REF!&lt;=100,"C:50 - 100",IF(#REF!&lt;=250,"D:100 - 250",IF(#REF!&lt;=500,"E:250 - 500",IF(#REF!&lt;=1000,"F:500 - 1000","G:1000 et plus"))))))</f>
        <v>#REF!</v>
      </c>
      <c r="V470" s="9"/>
    </row>
    <row r="471" spans="1:22">
      <c r="A471" t="s">
        <v>896</v>
      </c>
      <c r="B471" t="s">
        <v>922</v>
      </c>
      <c r="C471" t="s">
        <v>923</v>
      </c>
      <c r="D471" t="s">
        <v>938</v>
      </c>
      <c r="E471" t="s">
        <v>938</v>
      </c>
      <c r="F471" t="s">
        <v>938</v>
      </c>
      <c r="M471" s="10" t="s">
        <v>940</v>
      </c>
      <c r="P471" s="9" t="str">
        <f t="shared" si="15"/>
        <v>AngolaAO13</v>
      </c>
      <c r="Q471" s="9" t="e">
        <f>VLOOKUP(#REF!,Table1[ID],1,FALSE)</f>
        <v>#REF!</v>
      </c>
      <c r="R471">
        <v>20.494288345000001</v>
      </c>
      <c r="S471">
        <v>-10.033905667499999</v>
      </c>
      <c r="T471" s="9"/>
      <c r="U471" s="9" t="e">
        <f>IF(#REF!&lt;=10,"A:&lt;10",IF(#REF!&lt;=50,"B:10-50",IF(#REF!&lt;=100,"C:50 - 100",IF(#REF!&lt;=250,"D:100 - 250",IF(#REF!&lt;=500,"E:250 - 500",IF(#REF!&lt;=1000,"F:500 - 1000","G:1000 et plus"))))))</f>
        <v>#REF!</v>
      </c>
      <c r="V471" s="9"/>
    </row>
    <row r="472" spans="1:22">
      <c r="A472" t="s">
        <v>896</v>
      </c>
      <c r="B472" t="s">
        <v>924</v>
      </c>
      <c r="C472" t="s">
        <v>925</v>
      </c>
      <c r="D472" t="s">
        <v>938</v>
      </c>
      <c r="E472" t="s">
        <v>938</v>
      </c>
      <c r="F472" t="s">
        <v>938</v>
      </c>
      <c r="M472" s="10" t="s">
        <v>940</v>
      </c>
      <c r="P472" s="9" t="str">
        <f t="shared" si="15"/>
        <v>AngolaAO14</v>
      </c>
      <c r="Q472" s="9" t="e">
        <f>VLOOKUP(#REF!,Table1[ID],1,FALSE)</f>
        <v>#REF!</v>
      </c>
      <c r="R472">
        <v>17.015393384599999</v>
      </c>
      <c r="S472">
        <v>-9.5315829104199992</v>
      </c>
      <c r="T472" s="9"/>
      <c r="U472" s="9" t="e">
        <f>IF(#REF!&lt;=10,"A:&lt;10",IF(#REF!&lt;=50,"B:10-50",IF(#REF!&lt;=100,"C:50 - 100",IF(#REF!&lt;=250,"D:100 - 250",IF(#REF!&lt;=500,"E:250 - 500",IF(#REF!&lt;=1000,"F:500 - 1000","G:1000 et plus"))))))</f>
        <v>#REF!</v>
      </c>
      <c r="V472" s="9"/>
    </row>
    <row r="473" spans="1:22">
      <c r="A473" t="s">
        <v>896</v>
      </c>
      <c r="B473" t="s">
        <v>926</v>
      </c>
      <c r="C473" t="s">
        <v>927</v>
      </c>
      <c r="D473" t="s">
        <v>938</v>
      </c>
      <c r="E473" t="s">
        <v>938</v>
      </c>
      <c r="F473" t="s">
        <v>938</v>
      </c>
      <c r="M473" s="10" t="s">
        <v>940</v>
      </c>
      <c r="P473" s="9" t="str">
        <f t="shared" si="15"/>
        <v>AngolaAO15</v>
      </c>
      <c r="Q473" s="9" t="e">
        <f>VLOOKUP(#REF!,Table1[ID],1,FALSE)</f>
        <v>#REF!</v>
      </c>
      <c r="R473">
        <v>21.024787518499998</v>
      </c>
      <c r="S473">
        <v>-13.129694843999999</v>
      </c>
      <c r="T473" s="9"/>
      <c r="U473" s="9" t="e">
        <f>IF(#REF!&lt;=10,"A:&lt;10",IF(#REF!&lt;=50,"B:10-50",IF(#REF!&lt;=100,"C:50 - 100",IF(#REF!&lt;=250,"D:100 - 250",IF(#REF!&lt;=500,"E:250 - 500",IF(#REF!&lt;=1000,"F:500 - 1000","G:1000 et plus"))))))</f>
        <v>#REF!</v>
      </c>
      <c r="V473" s="9"/>
    </row>
    <row r="474" spans="1:22">
      <c r="A474" t="s">
        <v>896</v>
      </c>
      <c r="B474" t="s">
        <v>928</v>
      </c>
      <c r="C474" t="s">
        <v>929</v>
      </c>
      <c r="D474" t="s">
        <v>938</v>
      </c>
      <c r="E474" t="s">
        <v>938</v>
      </c>
      <c r="F474" t="s">
        <v>938</v>
      </c>
      <c r="M474" s="10" t="s">
        <v>940</v>
      </c>
      <c r="P474" s="9" t="str">
        <f t="shared" si="15"/>
        <v>AngolaAO16</v>
      </c>
      <c r="Q474" s="9" t="e">
        <f>VLOOKUP(#REF!,Table1[ID],1,FALSE)</f>
        <v>#REF!</v>
      </c>
      <c r="R474">
        <v>12.702332206199999</v>
      </c>
      <c r="S474">
        <v>-15.4420249689</v>
      </c>
      <c r="T474" s="9"/>
      <c r="U474" s="9" t="e">
        <f>IF(#REF!&lt;=10,"A:&lt;10",IF(#REF!&lt;=50,"B:10-50",IF(#REF!&lt;=100,"C:50 - 100",IF(#REF!&lt;=250,"D:100 - 250",IF(#REF!&lt;=500,"E:250 - 500",IF(#REF!&lt;=1000,"F:500 - 1000","G:1000 et plus"))))))</f>
        <v>#REF!</v>
      </c>
      <c r="V474" s="9"/>
    </row>
    <row r="475" spans="1:22">
      <c r="A475" t="s">
        <v>896</v>
      </c>
      <c r="B475" t="s">
        <v>941</v>
      </c>
      <c r="C475" t="s">
        <v>931</v>
      </c>
      <c r="D475" t="s">
        <v>938</v>
      </c>
      <c r="E475" t="s">
        <v>938</v>
      </c>
      <c r="F475" t="s">
        <v>938</v>
      </c>
      <c r="M475" s="10" t="s">
        <v>940</v>
      </c>
      <c r="P475" s="9" t="str">
        <f t="shared" si="15"/>
        <v>AngolaAO17</v>
      </c>
      <c r="Q475" s="9" t="e">
        <f>VLOOKUP(#REF!,Table1[ID],1,FALSE)</f>
        <v>#REF!</v>
      </c>
      <c r="R475">
        <v>15.4687218535</v>
      </c>
      <c r="S475">
        <v>-7.0814419175900003</v>
      </c>
      <c r="T475" s="9"/>
      <c r="U475" s="9" t="e">
        <f>IF(#REF!&lt;=10,"A:&lt;10",IF(#REF!&lt;=50,"B:10-50",IF(#REF!&lt;=100,"C:50 - 100",IF(#REF!&lt;=250,"D:100 - 250",IF(#REF!&lt;=500,"E:250 - 500",IF(#REF!&lt;=1000,"F:500 - 1000","G:1000 et plus"))))))</f>
        <v>#REF!</v>
      </c>
      <c r="V475" s="9"/>
    </row>
    <row r="476" spans="1:22">
      <c r="A476" t="s">
        <v>896</v>
      </c>
      <c r="B476" t="s">
        <v>932</v>
      </c>
      <c r="C476" t="s">
        <v>933</v>
      </c>
      <c r="D476" t="s">
        <v>938</v>
      </c>
      <c r="E476" t="s">
        <v>938</v>
      </c>
      <c r="F476" t="s">
        <v>938</v>
      </c>
      <c r="M476" s="10" t="s">
        <v>940</v>
      </c>
      <c r="P476" s="9" t="str">
        <f t="shared" si="15"/>
        <v>AngolaAO18</v>
      </c>
      <c r="Q476" s="9" t="e">
        <f>VLOOKUP(#REF!,Table1[ID],1,FALSE)</f>
        <v>#REF!</v>
      </c>
      <c r="R476">
        <v>13.5955294028</v>
      </c>
      <c r="S476">
        <v>-6.7148519893399996</v>
      </c>
      <c r="T476" s="9"/>
      <c r="U476" s="9" t="e">
        <f>IF(#REF!&lt;=10,"A:&lt;10",IF(#REF!&lt;=50,"B:10-50",IF(#REF!&lt;=100,"C:50 - 100",IF(#REF!&lt;=250,"D:100 - 250",IF(#REF!&lt;=500,"E:250 - 500",IF(#REF!&lt;=1000,"F:500 - 1000","G:1000 et plus"))))))</f>
        <v>#REF!</v>
      </c>
      <c r="V476" s="9"/>
    </row>
    <row r="477" spans="1:22">
      <c r="A477" t="s">
        <v>896</v>
      </c>
      <c r="B477" t="s">
        <v>898</v>
      </c>
      <c r="C477" t="s">
        <v>899</v>
      </c>
      <c r="D477" t="s">
        <v>938</v>
      </c>
      <c r="L477" s="10"/>
      <c r="M477" s="10" t="s">
        <v>944</v>
      </c>
      <c r="P477" s="9" t="str">
        <f t="shared" si="15"/>
        <v>AngolaAO01</v>
      </c>
      <c r="Q477" s="9" t="e">
        <f>VLOOKUP(Tableau3567[[#This Row],[coca]],Table1[ID],1,FALSE)</f>
        <v>#VALUE!</v>
      </c>
      <c r="R477">
        <v>14.0357561556</v>
      </c>
      <c r="S477">
        <v>-8.29184354693</v>
      </c>
      <c r="T477" s="9"/>
      <c r="U47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77" s="9"/>
    </row>
    <row r="478" spans="1:22">
      <c r="A478" t="s">
        <v>896</v>
      </c>
      <c r="B478" t="s">
        <v>900</v>
      </c>
      <c r="C478" t="s">
        <v>901</v>
      </c>
      <c r="D478" t="s">
        <v>938</v>
      </c>
      <c r="L478" s="10"/>
      <c r="M478" s="10" t="s">
        <v>944</v>
      </c>
      <c r="P478" s="9" t="str">
        <f t="shared" si="15"/>
        <v>AngolaAO02</v>
      </c>
      <c r="Q478" s="9" t="e">
        <f>VLOOKUP(Tableau3567[[#This Row],[coca]],Table1[ID],1,FALSE)</f>
        <v>#VALUE!</v>
      </c>
      <c r="R478">
        <v>13.9042323372</v>
      </c>
      <c r="S478">
        <v>-12.876367805899999</v>
      </c>
      <c r="T478" s="9"/>
      <c r="U47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78" s="9"/>
    </row>
    <row r="479" spans="1:22">
      <c r="A479" t="s">
        <v>896</v>
      </c>
      <c r="B479" t="s">
        <v>942</v>
      </c>
      <c r="C479" t="s">
        <v>903</v>
      </c>
      <c r="D479" t="s">
        <v>938</v>
      </c>
      <c r="L479" s="10"/>
      <c r="M479" s="10" t="s">
        <v>944</v>
      </c>
      <c r="P479" s="9" t="str">
        <f t="shared" si="15"/>
        <v>AngolaAO03</v>
      </c>
      <c r="Q479" s="9" t="e">
        <f>VLOOKUP(Tableau3567[[#This Row],[coca]],Table1[ID],1,FALSE)</f>
        <v>#VALUE!</v>
      </c>
      <c r="R479">
        <v>17.431693979799999</v>
      </c>
      <c r="S479">
        <v>-12.3835718972</v>
      </c>
      <c r="T479" s="9"/>
      <c r="U47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79" s="9"/>
    </row>
    <row r="480" spans="1:22">
      <c r="A480" t="s">
        <v>896</v>
      </c>
      <c r="B480" t="s">
        <v>904</v>
      </c>
      <c r="C480" t="s">
        <v>905</v>
      </c>
      <c r="D480" t="s">
        <v>938</v>
      </c>
      <c r="L480" s="10"/>
      <c r="M480" s="10" t="s">
        <v>944</v>
      </c>
      <c r="P480" s="9" t="str">
        <f t="shared" si="15"/>
        <v>AngolaAO04</v>
      </c>
      <c r="Q480" s="9" t="e">
        <f>VLOOKUP(Tableau3567[[#This Row],[coca]],Table1[ID],1,FALSE)</f>
        <v>#VALUE!</v>
      </c>
      <c r="R480">
        <v>12.517939481200001</v>
      </c>
      <c r="S480">
        <v>-5.0637003705400003</v>
      </c>
      <c r="T480" s="9"/>
      <c r="U48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0" s="9"/>
    </row>
    <row r="481" spans="1:23">
      <c r="A481" t="s">
        <v>896</v>
      </c>
      <c r="B481" t="s">
        <v>906</v>
      </c>
      <c r="C481" t="s">
        <v>907</v>
      </c>
      <c r="D481" t="s">
        <v>938</v>
      </c>
      <c r="L481" s="10"/>
      <c r="M481" s="10" t="s">
        <v>944</v>
      </c>
      <c r="P481" s="9" t="str">
        <f t="shared" si="15"/>
        <v>AngolaAO05</v>
      </c>
      <c r="Q481" s="9" t="e">
        <f>VLOOKUP(Tableau3567[[#This Row],[coca]],Table1[ID],1,FALSE)</f>
        <v>#VALUE!</v>
      </c>
      <c r="R481">
        <v>19.7315565643</v>
      </c>
      <c r="S481">
        <v>-15.961377219899999</v>
      </c>
      <c r="T481" s="9"/>
      <c r="U48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1" s="9"/>
    </row>
    <row r="482" spans="1:23">
      <c r="A482" t="s">
        <v>896</v>
      </c>
      <c r="B482" t="s">
        <v>908</v>
      </c>
      <c r="C482" t="s">
        <v>909</v>
      </c>
      <c r="D482" t="s">
        <v>938</v>
      </c>
      <c r="L482" s="10"/>
      <c r="M482" s="10" t="s">
        <v>944</v>
      </c>
      <c r="P482" s="9" t="str">
        <f t="shared" si="15"/>
        <v>AngolaAO06</v>
      </c>
      <c r="Q482" s="9" t="e">
        <f>VLOOKUP(Tableau3567[[#This Row],[coca]],Table1[ID],1,FALSE)</f>
        <v>#VALUE!</v>
      </c>
      <c r="R482">
        <v>14.9737266287</v>
      </c>
      <c r="S482">
        <v>-8.9036836566400002</v>
      </c>
      <c r="T482" s="9"/>
      <c r="U48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2" s="9"/>
    </row>
    <row r="483" spans="1:23">
      <c r="A483" t="s">
        <v>896</v>
      </c>
      <c r="B483" t="s">
        <v>910</v>
      </c>
      <c r="C483" t="s">
        <v>911</v>
      </c>
      <c r="D483" t="s">
        <v>938</v>
      </c>
      <c r="L483" s="10"/>
      <c r="M483" s="10" t="s">
        <v>944</v>
      </c>
      <c r="P483" s="9" t="str">
        <f t="shared" si="15"/>
        <v>AngolaAO07</v>
      </c>
      <c r="Q483" s="9" t="e">
        <f>VLOOKUP(Tableau3567[[#This Row],[coca]],Table1[ID],1,FALSE)</f>
        <v>#VALUE!</v>
      </c>
      <c r="R483">
        <v>15.0494229857</v>
      </c>
      <c r="S483">
        <v>-10.8840368596</v>
      </c>
      <c r="T483" s="9"/>
      <c r="U48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3" s="9"/>
    </row>
    <row r="484" spans="1:23">
      <c r="A484" t="s">
        <v>896</v>
      </c>
      <c r="B484" t="s">
        <v>912</v>
      </c>
      <c r="C484" t="s">
        <v>913</v>
      </c>
      <c r="D484" t="s">
        <v>938</v>
      </c>
      <c r="L484" s="10"/>
      <c r="M484" s="10" t="s">
        <v>944</v>
      </c>
      <c r="P484" s="9" t="str">
        <f t="shared" si="15"/>
        <v>AngolaAO08</v>
      </c>
      <c r="Q484" s="9" t="e">
        <f>VLOOKUP(Tableau3567[[#This Row],[coca]],Table1[ID],1,FALSE)</f>
        <v>#VALUE!</v>
      </c>
      <c r="R484">
        <v>15.4281306912</v>
      </c>
      <c r="S484">
        <v>-16.3987927453</v>
      </c>
      <c r="T484" s="9"/>
      <c r="U48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4" s="9"/>
    </row>
    <row r="485" spans="1:23">
      <c r="A485" t="s">
        <v>896</v>
      </c>
      <c r="B485" t="s">
        <v>914</v>
      </c>
      <c r="C485" t="s">
        <v>915</v>
      </c>
      <c r="D485" t="s">
        <v>938</v>
      </c>
      <c r="L485" s="10"/>
      <c r="M485" s="10" t="s">
        <v>944</v>
      </c>
      <c r="P485" s="9" t="str">
        <f t="shared" si="15"/>
        <v>AngolaAO10</v>
      </c>
      <c r="Q485" s="9" t="e">
        <f>VLOOKUP(Tableau3567[[#This Row],[coca]],Table1[ID],1,FALSE)</f>
        <v>#VALUE!</v>
      </c>
      <c r="R485">
        <v>15.719692348900001</v>
      </c>
      <c r="S485">
        <v>-12.585104574900001</v>
      </c>
      <c r="T485" s="9"/>
      <c r="U48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5" s="9"/>
    </row>
    <row r="486" spans="1:23">
      <c r="A486" t="s">
        <v>896</v>
      </c>
      <c r="B486" t="s">
        <v>945</v>
      </c>
      <c r="C486" t="s">
        <v>917</v>
      </c>
      <c r="D486" t="s">
        <v>938</v>
      </c>
      <c r="L486" s="10"/>
      <c r="M486" s="10" t="s">
        <v>944</v>
      </c>
      <c r="P486" s="9" t="str">
        <f t="shared" si="15"/>
        <v>AngolaAO09</v>
      </c>
      <c r="Q486" s="9" t="e">
        <f>VLOOKUP(Tableau3567[[#This Row],[coca]],Table1[ID],1,FALSE)</f>
        <v>#VALUE!</v>
      </c>
      <c r="R486">
        <v>14.9653143102</v>
      </c>
      <c r="S486">
        <v>-14.797795759</v>
      </c>
      <c r="T486" s="9"/>
      <c r="U48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6" s="9"/>
    </row>
    <row r="487" spans="1:23">
      <c r="A487" t="s">
        <v>896</v>
      </c>
      <c r="B487" t="s">
        <v>918</v>
      </c>
      <c r="C487" t="s">
        <v>919</v>
      </c>
      <c r="D487" t="s">
        <v>938</v>
      </c>
      <c r="L487" s="10"/>
      <c r="M487" s="10" t="s">
        <v>944</v>
      </c>
      <c r="P487" s="9" t="str">
        <f t="shared" si="15"/>
        <v>AngolaAO11</v>
      </c>
      <c r="Q487" s="9" t="e">
        <f>VLOOKUP(Tableau3567[[#This Row],[coca]],Table1[ID],1,FALSE)</f>
        <v>#VALUE!</v>
      </c>
      <c r="R487">
        <v>13.800717044200001</v>
      </c>
      <c r="S487">
        <v>-9.6048273438600003</v>
      </c>
      <c r="T487" s="9"/>
      <c r="U48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7" s="9"/>
    </row>
    <row r="488" spans="1:23">
      <c r="A488" t="s">
        <v>896</v>
      </c>
      <c r="B488" t="s">
        <v>920</v>
      </c>
      <c r="C488" t="s">
        <v>921</v>
      </c>
      <c r="D488" t="s">
        <v>938</v>
      </c>
      <c r="L488" s="10"/>
      <c r="M488" s="10" t="s">
        <v>944</v>
      </c>
      <c r="P488" s="9" t="str">
        <f t="shared" si="15"/>
        <v>AngolaAO12</v>
      </c>
      <c r="Q488" s="9" t="e">
        <f>VLOOKUP(Tableau3567[[#This Row],[coca]],Table1[ID],1,FALSE)</f>
        <v>#VALUE!</v>
      </c>
      <c r="R488">
        <v>19.6061314765</v>
      </c>
      <c r="S488">
        <v>-8.5579723811800008</v>
      </c>
      <c r="T488" s="9"/>
      <c r="U48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8" s="9"/>
    </row>
    <row r="489" spans="1:23">
      <c r="A489" t="s">
        <v>896</v>
      </c>
      <c r="B489" t="s">
        <v>922</v>
      </c>
      <c r="C489" t="s">
        <v>923</v>
      </c>
      <c r="D489" t="s">
        <v>938</v>
      </c>
      <c r="L489" s="10"/>
      <c r="M489" s="10" t="s">
        <v>944</v>
      </c>
      <c r="P489" s="9" t="str">
        <f t="shared" si="15"/>
        <v>AngolaAO13</v>
      </c>
      <c r="Q489" s="9" t="e">
        <f>VLOOKUP(Tableau3567[[#This Row],[coca]],Table1[ID],1,FALSE)</f>
        <v>#VALUE!</v>
      </c>
      <c r="R489">
        <v>20.494288345000001</v>
      </c>
      <c r="S489">
        <v>-10.033905667499999</v>
      </c>
      <c r="T489" s="9"/>
      <c r="U48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89" s="9"/>
    </row>
    <row r="490" spans="1:23">
      <c r="A490" t="s">
        <v>896</v>
      </c>
      <c r="B490" t="s">
        <v>924</v>
      </c>
      <c r="C490" t="s">
        <v>925</v>
      </c>
      <c r="D490" t="s">
        <v>938</v>
      </c>
      <c r="L490" s="10"/>
      <c r="M490" s="10" t="s">
        <v>944</v>
      </c>
      <c r="P490" s="9" t="str">
        <f t="shared" si="15"/>
        <v>AngolaAO14</v>
      </c>
      <c r="Q490" s="9" t="e">
        <f>VLOOKUP(Tableau3567[[#This Row],[coca]],Table1[ID],1,FALSE)</f>
        <v>#VALUE!</v>
      </c>
      <c r="R490">
        <v>17.015393384599999</v>
      </c>
      <c r="S490">
        <v>-9.5315829104199992</v>
      </c>
      <c r="T490" s="9"/>
      <c r="U49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90" s="9"/>
    </row>
    <row r="491" spans="1:23">
      <c r="A491" t="s">
        <v>896</v>
      </c>
      <c r="B491" t="s">
        <v>926</v>
      </c>
      <c r="C491" t="s">
        <v>927</v>
      </c>
      <c r="D491" t="s">
        <v>938</v>
      </c>
      <c r="L491" s="10"/>
      <c r="M491" s="10" t="s">
        <v>944</v>
      </c>
      <c r="P491" s="9" t="str">
        <f t="shared" si="15"/>
        <v>AngolaAO15</v>
      </c>
      <c r="Q491" s="9" t="e">
        <f>VLOOKUP(Tableau3567[[#This Row],[coca]],Table1[ID],1,FALSE)</f>
        <v>#VALUE!</v>
      </c>
      <c r="R491">
        <v>21.024787518499998</v>
      </c>
      <c r="S491">
        <v>-13.129694843999999</v>
      </c>
      <c r="T491" s="9"/>
      <c r="U4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91" s="9"/>
    </row>
    <row r="492" spans="1:23">
      <c r="A492" t="s">
        <v>896</v>
      </c>
      <c r="B492" t="s">
        <v>928</v>
      </c>
      <c r="C492" t="s">
        <v>929</v>
      </c>
      <c r="D492" t="s">
        <v>938</v>
      </c>
      <c r="L492" s="10"/>
      <c r="M492" s="10" t="s">
        <v>944</v>
      </c>
      <c r="P492" s="9" t="str">
        <f t="shared" si="15"/>
        <v>AngolaAO16</v>
      </c>
      <c r="Q492" s="9" t="e">
        <f>VLOOKUP(Tableau3567[[#This Row],[coca]],Table1[ID],1,FALSE)</f>
        <v>#VALUE!</v>
      </c>
      <c r="R492">
        <v>12.702332206199999</v>
      </c>
      <c r="S492">
        <v>-15.4420249689</v>
      </c>
      <c r="T492" s="9"/>
      <c r="U4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92" s="9"/>
    </row>
    <row r="493" spans="1:23">
      <c r="A493" t="s">
        <v>896</v>
      </c>
      <c r="B493" t="s">
        <v>941</v>
      </c>
      <c r="C493" t="s">
        <v>931</v>
      </c>
      <c r="D493" t="s">
        <v>938</v>
      </c>
      <c r="L493" s="10"/>
      <c r="M493" s="10" t="s">
        <v>944</v>
      </c>
      <c r="P493" s="9" t="str">
        <f t="shared" si="15"/>
        <v>AngolaAO17</v>
      </c>
      <c r="Q493" s="9" t="e">
        <f>VLOOKUP(Tableau3567[[#This Row],[coca]],Table1[ID],1,FALSE)</f>
        <v>#VALUE!</v>
      </c>
      <c r="R493">
        <v>15.4687218535</v>
      </c>
      <c r="S493">
        <v>-7.0814419175900003</v>
      </c>
      <c r="T493" s="9"/>
      <c r="U4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93" s="9"/>
    </row>
    <row r="494" spans="1:23">
      <c r="A494" t="s">
        <v>896</v>
      </c>
      <c r="B494" t="s">
        <v>932</v>
      </c>
      <c r="C494" t="s">
        <v>933</v>
      </c>
      <c r="D494" t="s">
        <v>938</v>
      </c>
      <c r="L494" s="10"/>
      <c r="M494" s="10" t="s">
        <v>944</v>
      </c>
      <c r="P494" s="9" t="str">
        <f t="shared" si="15"/>
        <v>AngolaAO18</v>
      </c>
      <c r="Q494" s="9" t="e">
        <f>VLOOKUP(Tableau3567[[#This Row],[coca]],Table1[ID],1,FALSE)</f>
        <v>#VALUE!</v>
      </c>
      <c r="R494">
        <v>13.5955294028</v>
      </c>
      <c r="S494">
        <v>-6.7148519893399996</v>
      </c>
      <c r="T494" s="9"/>
      <c r="U4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494" s="9"/>
    </row>
    <row r="495" spans="1:23">
      <c r="A495" t="s">
        <v>896</v>
      </c>
      <c r="B495" t="s">
        <v>898</v>
      </c>
      <c r="C495" t="s">
        <v>899</v>
      </c>
      <c r="D495">
        <v>0</v>
      </c>
      <c r="M495" s="10" t="s">
        <v>946</v>
      </c>
      <c r="Q495" s="9" t="str">
        <f t="shared" ref="Q495:Q526" si="16">_xlfn.CONCAT(A495,C495)</f>
        <v>AngolaAO01</v>
      </c>
      <c r="R495" s="9" t="e">
        <f>VLOOKUP(Tableau35676[[#This Row],[coca]],Table1[ID],1,FALSE)</f>
        <v>#VALUE!</v>
      </c>
      <c r="S495">
        <v>14.0357561556</v>
      </c>
      <c r="T495">
        <v>-8.29184354693</v>
      </c>
      <c r="U495" s="9"/>
      <c r="V49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495" s="9"/>
    </row>
    <row r="496" spans="1:23">
      <c r="A496" t="s">
        <v>896</v>
      </c>
      <c r="B496" t="s">
        <v>900</v>
      </c>
      <c r="C496" t="s">
        <v>901</v>
      </c>
      <c r="D496">
        <v>0</v>
      </c>
      <c r="M496" s="10" t="s">
        <v>946</v>
      </c>
      <c r="Q496" s="9" t="str">
        <f t="shared" si="16"/>
        <v>AngolaAO02</v>
      </c>
      <c r="R496" s="9" t="e">
        <f>VLOOKUP(Tableau35676[[#This Row],[coca]],Table1[ID],1,FALSE)</f>
        <v>#VALUE!</v>
      </c>
      <c r="S496">
        <v>13.9042323372</v>
      </c>
      <c r="T496">
        <v>-12.876367805899999</v>
      </c>
      <c r="U496" s="9"/>
      <c r="V49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496" s="9"/>
    </row>
    <row r="497" spans="1:23">
      <c r="A497" t="s">
        <v>896</v>
      </c>
      <c r="B497" t="s">
        <v>942</v>
      </c>
      <c r="C497" t="s">
        <v>903</v>
      </c>
      <c r="D497">
        <v>0</v>
      </c>
      <c r="M497" s="10" t="s">
        <v>946</v>
      </c>
      <c r="Q497" s="9" t="str">
        <f t="shared" si="16"/>
        <v>AngolaAO03</v>
      </c>
      <c r="R497" s="9" t="e">
        <f>VLOOKUP(Tableau35676[[#This Row],[coca]],Table1[ID],1,FALSE)</f>
        <v>#VALUE!</v>
      </c>
      <c r="S497">
        <v>17.431693979799999</v>
      </c>
      <c r="T497">
        <v>-12.3835718972</v>
      </c>
      <c r="U497" s="9"/>
      <c r="V49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497" s="9"/>
    </row>
    <row r="498" spans="1:23">
      <c r="A498" t="s">
        <v>896</v>
      </c>
      <c r="B498" t="s">
        <v>904</v>
      </c>
      <c r="C498" t="s">
        <v>905</v>
      </c>
      <c r="D498">
        <v>0</v>
      </c>
      <c r="M498" s="10" t="s">
        <v>946</v>
      </c>
      <c r="Q498" s="9" t="str">
        <f t="shared" si="16"/>
        <v>AngolaAO04</v>
      </c>
      <c r="R498" s="9" t="e">
        <f>VLOOKUP(Tableau35676[[#This Row],[coca]],Table1[ID],1,FALSE)</f>
        <v>#VALUE!</v>
      </c>
      <c r="S498">
        <v>12.517939481200001</v>
      </c>
      <c r="T498">
        <v>-5.0637003705400003</v>
      </c>
      <c r="U498" s="9"/>
      <c r="V49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498" s="9"/>
    </row>
    <row r="499" spans="1:23">
      <c r="A499" t="s">
        <v>896</v>
      </c>
      <c r="B499" t="s">
        <v>906</v>
      </c>
      <c r="C499" t="s">
        <v>907</v>
      </c>
      <c r="D499">
        <v>0</v>
      </c>
      <c r="M499" s="10" t="s">
        <v>946</v>
      </c>
      <c r="Q499" s="9" t="str">
        <f t="shared" si="16"/>
        <v>AngolaAO05</v>
      </c>
      <c r="R499" s="9" t="e">
        <f>VLOOKUP(Tableau35676[[#This Row],[coca]],Table1[ID],1,FALSE)</f>
        <v>#VALUE!</v>
      </c>
      <c r="S499">
        <v>19.7315565643</v>
      </c>
      <c r="T499">
        <v>-15.961377219899999</v>
      </c>
      <c r="U499" s="9"/>
      <c r="V49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499" s="9"/>
    </row>
    <row r="500" spans="1:23">
      <c r="A500" t="s">
        <v>896</v>
      </c>
      <c r="B500" t="s">
        <v>908</v>
      </c>
      <c r="C500" t="s">
        <v>909</v>
      </c>
      <c r="D500">
        <v>0</v>
      </c>
      <c r="M500" s="10" t="s">
        <v>946</v>
      </c>
      <c r="Q500" s="9" t="str">
        <f t="shared" si="16"/>
        <v>AngolaAO06</v>
      </c>
      <c r="R500" s="9" t="e">
        <f>VLOOKUP(Tableau35676[[#This Row],[coca]],Table1[ID],1,FALSE)</f>
        <v>#VALUE!</v>
      </c>
      <c r="S500">
        <v>14.9737266287</v>
      </c>
      <c r="T500">
        <v>-8.9036836566400002</v>
      </c>
      <c r="U500" s="9"/>
      <c r="V50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0" s="9"/>
    </row>
    <row r="501" spans="1:23">
      <c r="A501" t="s">
        <v>896</v>
      </c>
      <c r="B501" t="s">
        <v>910</v>
      </c>
      <c r="C501" t="s">
        <v>911</v>
      </c>
      <c r="D501">
        <v>0</v>
      </c>
      <c r="M501" s="10" t="s">
        <v>946</v>
      </c>
      <c r="Q501" s="9" t="str">
        <f t="shared" si="16"/>
        <v>AngolaAO07</v>
      </c>
      <c r="R501" s="9" t="e">
        <f>VLOOKUP(Tableau35676[[#This Row],[coca]],Table1[ID],1,FALSE)</f>
        <v>#VALUE!</v>
      </c>
      <c r="S501">
        <v>15.0494229857</v>
      </c>
      <c r="T501">
        <v>-10.8840368596</v>
      </c>
      <c r="U501" s="9"/>
      <c r="V50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1" s="9"/>
    </row>
    <row r="502" spans="1:23">
      <c r="A502" t="s">
        <v>896</v>
      </c>
      <c r="B502" t="s">
        <v>912</v>
      </c>
      <c r="C502" t="s">
        <v>913</v>
      </c>
      <c r="D502">
        <v>0</v>
      </c>
      <c r="M502" s="10" t="s">
        <v>946</v>
      </c>
      <c r="Q502" s="9" t="str">
        <f t="shared" si="16"/>
        <v>AngolaAO08</v>
      </c>
      <c r="R502" s="9" t="e">
        <f>VLOOKUP(Tableau35676[[#This Row],[coca]],Table1[ID],1,FALSE)</f>
        <v>#VALUE!</v>
      </c>
      <c r="S502">
        <v>15.4281306912</v>
      </c>
      <c r="T502">
        <v>-16.3987927453</v>
      </c>
      <c r="U502" s="9"/>
      <c r="V50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2" s="9"/>
    </row>
    <row r="503" spans="1:23">
      <c r="A503" t="s">
        <v>896</v>
      </c>
      <c r="B503" t="s">
        <v>914</v>
      </c>
      <c r="C503" t="s">
        <v>915</v>
      </c>
      <c r="D503">
        <v>0</v>
      </c>
      <c r="M503" s="10" t="s">
        <v>946</v>
      </c>
      <c r="Q503" s="9" t="str">
        <f t="shared" si="16"/>
        <v>AngolaAO10</v>
      </c>
      <c r="R503" s="9" t="e">
        <f>VLOOKUP(Tableau35676[[#This Row],[coca]],Table1[ID],1,FALSE)</f>
        <v>#VALUE!</v>
      </c>
      <c r="S503">
        <v>15.719692348900001</v>
      </c>
      <c r="T503">
        <v>-12.585104574900001</v>
      </c>
      <c r="U503" s="9"/>
      <c r="V50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3" s="9"/>
    </row>
    <row r="504" spans="1:23">
      <c r="A504" t="s">
        <v>896</v>
      </c>
      <c r="B504" t="s">
        <v>945</v>
      </c>
      <c r="C504" t="s">
        <v>917</v>
      </c>
      <c r="D504">
        <v>0</v>
      </c>
      <c r="M504" s="10" t="s">
        <v>946</v>
      </c>
      <c r="Q504" s="9" t="str">
        <f t="shared" si="16"/>
        <v>AngolaAO09</v>
      </c>
      <c r="R504" s="9" t="e">
        <f>VLOOKUP(Tableau35676[[#This Row],[coca]],Table1[ID],1,FALSE)</f>
        <v>#VALUE!</v>
      </c>
      <c r="S504">
        <v>14.9653143102</v>
      </c>
      <c r="T504">
        <v>-14.797795759</v>
      </c>
      <c r="U504" s="9"/>
      <c r="V50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4" s="9"/>
    </row>
    <row r="505" spans="1:23">
      <c r="A505" t="s">
        <v>896</v>
      </c>
      <c r="B505" t="s">
        <v>918</v>
      </c>
      <c r="C505" t="s">
        <v>919</v>
      </c>
      <c r="D505">
        <v>142</v>
      </c>
      <c r="E505">
        <v>6</v>
      </c>
      <c r="M505" s="10" t="s">
        <v>946</v>
      </c>
      <c r="Q505" s="9" t="str">
        <f t="shared" si="16"/>
        <v>AngolaAO11</v>
      </c>
      <c r="R505" s="9" t="e">
        <f>VLOOKUP(Tableau35676[[#This Row],[coca]],Table1[ID],1,FALSE)</f>
        <v>#VALUE!</v>
      </c>
      <c r="S505">
        <v>13.800717044200001</v>
      </c>
      <c r="T505">
        <v>-9.6048273438600003</v>
      </c>
      <c r="U505" s="9"/>
      <c r="V5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5" s="9"/>
    </row>
    <row r="506" spans="1:23">
      <c r="A506" t="s">
        <v>896</v>
      </c>
      <c r="B506" t="s">
        <v>920</v>
      </c>
      <c r="C506" t="s">
        <v>921</v>
      </c>
      <c r="D506">
        <v>0</v>
      </c>
      <c r="M506" s="10" t="s">
        <v>946</v>
      </c>
      <c r="Q506" s="9" t="str">
        <f t="shared" si="16"/>
        <v>AngolaAO12</v>
      </c>
      <c r="R506" s="9" t="e">
        <f>VLOOKUP(Tableau35676[[#This Row],[coca]],Table1[ID],1,FALSE)</f>
        <v>#VALUE!</v>
      </c>
      <c r="S506">
        <v>19.6061314765</v>
      </c>
      <c r="T506">
        <v>-8.5579723811800008</v>
      </c>
      <c r="U506" s="9"/>
      <c r="V5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6" s="9"/>
    </row>
    <row r="507" spans="1:23">
      <c r="A507" t="s">
        <v>896</v>
      </c>
      <c r="B507" t="s">
        <v>922</v>
      </c>
      <c r="C507" t="s">
        <v>923</v>
      </c>
      <c r="D507">
        <v>0</v>
      </c>
      <c r="M507" s="10" t="s">
        <v>946</v>
      </c>
      <c r="Q507" s="9" t="str">
        <f t="shared" si="16"/>
        <v>AngolaAO13</v>
      </c>
      <c r="R507" s="9" t="e">
        <f>VLOOKUP(Tableau35676[[#This Row],[coca]],Table1[ID],1,FALSE)</f>
        <v>#VALUE!</v>
      </c>
      <c r="S507">
        <v>20.494288345000001</v>
      </c>
      <c r="T507">
        <v>-10.033905667499999</v>
      </c>
      <c r="U507" s="9"/>
      <c r="V50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7" s="9"/>
    </row>
    <row r="508" spans="1:23">
      <c r="A508" t="s">
        <v>896</v>
      </c>
      <c r="B508" t="s">
        <v>924</v>
      </c>
      <c r="C508" t="s">
        <v>925</v>
      </c>
      <c r="D508">
        <v>0</v>
      </c>
      <c r="M508" s="10" t="s">
        <v>946</v>
      </c>
      <c r="Q508" s="9" t="str">
        <f t="shared" si="16"/>
        <v>AngolaAO14</v>
      </c>
      <c r="R508" s="9" t="e">
        <f>VLOOKUP(Tableau35676[[#This Row],[coca]],Table1[ID],1,FALSE)</f>
        <v>#VALUE!</v>
      </c>
      <c r="S508">
        <v>17.015393384599999</v>
      </c>
      <c r="T508">
        <v>-9.5315829104199992</v>
      </c>
      <c r="U508" s="9"/>
      <c r="V50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8" s="9"/>
    </row>
    <row r="509" spans="1:23">
      <c r="A509" t="s">
        <v>896</v>
      </c>
      <c r="B509" t="s">
        <v>926</v>
      </c>
      <c r="C509" t="s">
        <v>927</v>
      </c>
      <c r="D509">
        <v>0</v>
      </c>
      <c r="M509" s="10" t="s">
        <v>946</v>
      </c>
      <c r="Q509" s="9" t="str">
        <f t="shared" si="16"/>
        <v>AngolaAO15</v>
      </c>
      <c r="R509" s="9" t="e">
        <f>VLOOKUP(Tableau35676[[#This Row],[coca]],Table1[ID],1,FALSE)</f>
        <v>#VALUE!</v>
      </c>
      <c r="S509">
        <v>21.024787518499998</v>
      </c>
      <c r="T509">
        <v>-13.129694843999999</v>
      </c>
      <c r="U509" s="9"/>
      <c r="V50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09" s="9"/>
    </row>
    <row r="510" spans="1:23">
      <c r="A510" t="s">
        <v>896</v>
      </c>
      <c r="B510" t="s">
        <v>928</v>
      </c>
      <c r="C510" t="s">
        <v>929</v>
      </c>
      <c r="D510">
        <v>0</v>
      </c>
      <c r="M510" s="10" t="s">
        <v>946</v>
      </c>
      <c r="Q510" s="9" t="str">
        <f t="shared" si="16"/>
        <v>AngolaAO16</v>
      </c>
      <c r="R510" s="9" t="e">
        <f>VLOOKUP(Tableau35676[[#This Row],[coca]],Table1[ID],1,FALSE)</f>
        <v>#VALUE!</v>
      </c>
      <c r="S510">
        <v>12.702332206199999</v>
      </c>
      <c r="T510">
        <v>-15.4420249689</v>
      </c>
      <c r="U510" s="9"/>
      <c r="V51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10" s="9"/>
    </row>
    <row r="511" spans="1:23">
      <c r="A511" t="s">
        <v>896</v>
      </c>
      <c r="B511" t="s">
        <v>941</v>
      </c>
      <c r="C511" t="s">
        <v>931</v>
      </c>
      <c r="D511">
        <v>0</v>
      </c>
      <c r="M511" s="10" t="s">
        <v>946</v>
      </c>
      <c r="Q511" s="9" t="str">
        <f t="shared" si="16"/>
        <v>AngolaAO17</v>
      </c>
      <c r="R511" s="9" t="e">
        <f>VLOOKUP(Tableau35676[[#This Row],[coca]],Table1[ID],1,FALSE)</f>
        <v>#VALUE!</v>
      </c>
      <c r="S511">
        <v>15.4687218535</v>
      </c>
      <c r="T511">
        <v>-7.0814419175900003</v>
      </c>
      <c r="U511" s="9"/>
      <c r="V5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11" s="9"/>
    </row>
    <row r="512" spans="1:23">
      <c r="A512" t="s">
        <v>896</v>
      </c>
      <c r="B512" t="s">
        <v>932</v>
      </c>
      <c r="C512" t="s">
        <v>933</v>
      </c>
      <c r="D512">
        <v>0</v>
      </c>
      <c r="M512" s="10" t="s">
        <v>946</v>
      </c>
      <c r="Q512" s="9" t="str">
        <f t="shared" si="16"/>
        <v>AngolaAO18</v>
      </c>
      <c r="R512" s="9" t="e">
        <f>VLOOKUP(Tableau35676[[#This Row],[coca]],Table1[ID],1,FALSE)</f>
        <v>#VALUE!</v>
      </c>
      <c r="S512">
        <v>13.5955294028</v>
      </c>
      <c r="T512">
        <v>-6.7148519893399996</v>
      </c>
      <c r="U512" s="9"/>
      <c r="V5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512" s="9"/>
    </row>
    <row r="513" spans="1:23">
      <c r="A513" t="s">
        <v>896</v>
      </c>
      <c r="B513" t="s">
        <v>898</v>
      </c>
      <c r="C513" t="s">
        <v>899</v>
      </c>
      <c r="D513">
        <v>0</v>
      </c>
      <c r="J513" s="1"/>
      <c r="K513" s="1"/>
      <c r="M513" s="10" t="s">
        <v>949</v>
      </c>
      <c r="Q513" s="9" t="str">
        <f t="shared" si="16"/>
        <v>AngolaAO01</v>
      </c>
      <c r="R513" s="9" t="e">
        <f>VLOOKUP(Tableau3567691011[[#This Row],[coca]],Table1[ID],1,FALSE)</f>
        <v>#VALUE!</v>
      </c>
      <c r="S513">
        <v>14.0357561556</v>
      </c>
      <c r="T513">
        <v>-8.29184354693</v>
      </c>
      <c r="U513" s="9"/>
      <c r="V51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3" s="9"/>
    </row>
    <row r="514" spans="1:23">
      <c r="A514" t="s">
        <v>896</v>
      </c>
      <c r="B514" t="s">
        <v>900</v>
      </c>
      <c r="C514" t="s">
        <v>901</v>
      </c>
      <c r="D514">
        <v>0</v>
      </c>
      <c r="J514" s="1"/>
      <c r="K514" s="1"/>
      <c r="M514" s="10" t="s">
        <v>949</v>
      </c>
      <c r="Q514" s="9" t="str">
        <f t="shared" si="16"/>
        <v>AngolaAO02</v>
      </c>
      <c r="R514" s="9" t="e">
        <f>VLOOKUP(Tableau3567691011[[#This Row],[coca]],Table1[ID],1,FALSE)</f>
        <v>#VALUE!</v>
      </c>
      <c r="S514">
        <v>13.9042323372</v>
      </c>
      <c r="T514">
        <v>-12.876367805899999</v>
      </c>
      <c r="U514" s="9"/>
      <c r="V51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4" s="9"/>
    </row>
    <row r="515" spans="1:23">
      <c r="A515" t="s">
        <v>896</v>
      </c>
      <c r="B515" t="s">
        <v>942</v>
      </c>
      <c r="C515" t="s">
        <v>903</v>
      </c>
      <c r="D515">
        <v>0</v>
      </c>
      <c r="J515" s="1"/>
      <c r="K515" s="1"/>
      <c r="M515" s="10" t="s">
        <v>949</v>
      </c>
      <c r="Q515" s="9" t="str">
        <f t="shared" si="16"/>
        <v>AngolaAO03</v>
      </c>
      <c r="R515" s="9" t="e">
        <f>VLOOKUP(Tableau3567691011[[#This Row],[coca]],Table1[ID],1,FALSE)</f>
        <v>#VALUE!</v>
      </c>
      <c r="S515">
        <v>17.431693979799999</v>
      </c>
      <c r="T515">
        <v>-12.3835718972</v>
      </c>
      <c r="U515" s="9"/>
      <c r="V51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5" s="9"/>
    </row>
    <row r="516" spans="1:23">
      <c r="A516" t="s">
        <v>896</v>
      </c>
      <c r="B516" t="s">
        <v>904</v>
      </c>
      <c r="C516" t="s">
        <v>905</v>
      </c>
      <c r="D516">
        <v>0</v>
      </c>
      <c r="J516" s="1"/>
      <c r="K516" s="1"/>
      <c r="M516" s="10" t="s">
        <v>949</v>
      </c>
      <c r="Q516" s="9" t="str">
        <f t="shared" si="16"/>
        <v>AngolaAO04</v>
      </c>
      <c r="R516" s="9" t="e">
        <f>VLOOKUP(Tableau3567691011[[#This Row],[coca]],Table1[ID],1,FALSE)</f>
        <v>#VALUE!</v>
      </c>
      <c r="S516">
        <v>12.517939481200001</v>
      </c>
      <c r="T516">
        <v>-5.0637003705400003</v>
      </c>
      <c r="U516" s="9"/>
      <c r="V51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6" s="9"/>
    </row>
    <row r="517" spans="1:23">
      <c r="A517" t="s">
        <v>896</v>
      </c>
      <c r="B517" t="s">
        <v>906</v>
      </c>
      <c r="C517" t="s">
        <v>907</v>
      </c>
      <c r="D517">
        <v>0</v>
      </c>
      <c r="J517" s="1"/>
      <c r="K517" s="1"/>
      <c r="M517" s="10" t="s">
        <v>949</v>
      </c>
      <c r="Q517" s="9" t="str">
        <f t="shared" si="16"/>
        <v>AngolaAO05</v>
      </c>
      <c r="R517" s="9" t="e">
        <f>VLOOKUP(Tableau3567691011[[#This Row],[coca]],Table1[ID],1,FALSE)</f>
        <v>#VALUE!</v>
      </c>
      <c r="S517">
        <v>19.7315565643</v>
      </c>
      <c r="T517">
        <v>-15.961377219899999</v>
      </c>
      <c r="U517" s="9"/>
      <c r="V51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7" s="9"/>
    </row>
    <row r="518" spans="1:23">
      <c r="A518" t="s">
        <v>896</v>
      </c>
      <c r="B518" t="s">
        <v>908</v>
      </c>
      <c r="C518" t="s">
        <v>909</v>
      </c>
      <c r="D518">
        <v>0</v>
      </c>
      <c r="J518" s="1"/>
      <c r="K518" s="1"/>
      <c r="M518" s="10" t="s">
        <v>949</v>
      </c>
      <c r="Q518" s="9" t="str">
        <f t="shared" si="16"/>
        <v>AngolaAO06</v>
      </c>
      <c r="R518" s="9" t="e">
        <f>VLOOKUP(Tableau3567691011[[#This Row],[coca]],Table1[ID],1,FALSE)</f>
        <v>#VALUE!</v>
      </c>
      <c r="S518">
        <v>14.9737266287</v>
      </c>
      <c r="T518">
        <v>-8.9036836566400002</v>
      </c>
      <c r="U518" s="9"/>
      <c r="V51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8" s="9"/>
    </row>
    <row r="519" spans="1:23">
      <c r="A519" t="s">
        <v>896</v>
      </c>
      <c r="B519" t="s">
        <v>910</v>
      </c>
      <c r="C519" t="s">
        <v>911</v>
      </c>
      <c r="D519">
        <v>0</v>
      </c>
      <c r="J519" s="1"/>
      <c r="K519" s="1"/>
      <c r="M519" s="10" t="s">
        <v>949</v>
      </c>
      <c r="Q519" s="9" t="str">
        <f t="shared" si="16"/>
        <v>AngolaAO07</v>
      </c>
      <c r="R519" s="9" t="e">
        <f>VLOOKUP(Tableau3567691011[[#This Row],[coca]],Table1[ID],1,FALSE)</f>
        <v>#VALUE!</v>
      </c>
      <c r="S519">
        <v>15.0494229857</v>
      </c>
      <c r="T519">
        <v>-10.8840368596</v>
      </c>
      <c r="U519" s="9"/>
      <c r="V51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19" s="9"/>
    </row>
    <row r="520" spans="1:23">
      <c r="A520" t="s">
        <v>896</v>
      </c>
      <c r="B520" t="s">
        <v>912</v>
      </c>
      <c r="C520" t="s">
        <v>913</v>
      </c>
      <c r="D520">
        <v>0</v>
      </c>
      <c r="J520" s="1"/>
      <c r="K520" s="1"/>
      <c r="M520" s="10" t="s">
        <v>949</v>
      </c>
      <c r="Q520" s="9" t="str">
        <f t="shared" si="16"/>
        <v>AngolaAO08</v>
      </c>
      <c r="R520" s="9" t="e">
        <f>VLOOKUP(Tableau3567691011[[#This Row],[coca]],Table1[ID],1,FALSE)</f>
        <v>#VALUE!</v>
      </c>
      <c r="S520">
        <v>15.4281306912</v>
      </c>
      <c r="T520">
        <v>-16.3987927453</v>
      </c>
      <c r="U520" s="9"/>
      <c r="V52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0" s="9"/>
    </row>
    <row r="521" spans="1:23">
      <c r="A521" t="s">
        <v>896</v>
      </c>
      <c r="B521" t="s">
        <v>914</v>
      </c>
      <c r="C521" t="s">
        <v>915</v>
      </c>
      <c r="D521">
        <v>0</v>
      </c>
      <c r="J521" s="1"/>
      <c r="K521" s="1"/>
      <c r="M521" s="10" t="s">
        <v>949</v>
      </c>
      <c r="Q521" s="9" t="str">
        <f t="shared" si="16"/>
        <v>AngolaAO10</v>
      </c>
      <c r="R521" s="9" t="e">
        <f>VLOOKUP(Tableau3567691011[[#This Row],[coca]],Table1[ID],1,FALSE)</f>
        <v>#VALUE!</v>
      </c>
      <c r="S521">
        <v>15.719692348900001</v>
      </c>
      <c r="T521">
        <v>-12.585104574900001</v>
      </c>
      <c r="U521" s="9"/>
      <c r="V5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1" s="9"/>
    </row>
    <row r="522" spans="1:23">
      <c r="A522" t="s">
        <v>896</v>
      </c>
      <c r="B522" t="s">
        <v>945</v>
      </c>
      <c r="C522" t="s">
        <v>917</v>
      </c>
      <c r="D522">
        <v>0</v>
      </c>
      <c r="J522" s="1"/>
      <c r="K522" s="1"/>
      <c r="M522" s="10" t="s">
        <v>949</v>
      </c>
      <c r="Q522" s="9" t="str">
        <f t="shared" si="16"/>
        <v>AngolaAO09</v>
      </c>
      <c r="R522" s="9" t="e">
        <f>VLOOKUP(Tableau3567691011[[#This Row],[coca]],Table1[ID],1,FALSE)</f>
        <v>#VALUE!</v>
      </c>
      <c r="S522">
        <v>14.9653143102</v>
      </c>
      <c r="T522">
        <v>-14.797795759</v>
      </c>
      <c r="U522" s="9"/>
      <c r="V5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2" s="9"/>
    </row>
    <row r="523" spans="1:23">
      <c r="A523" t="s">
        <v>896</v>
      </c>
      <c r="B523" t="s">
        <v>918</v>
      </c>
      <c r="C523" t="s">
        <v>919</v>
      </c>
      <c r="D523">
        <v>396</v>
      </c>
      <c r="E523">
        <v>22</v>
      </c>
      <c r="F523">
        <v>117</v>
      </c>
      <c r="J523" s="1"/>
      <c r="K523" s="1"/>
      <c r="M523" s="10" t="s">
        <v>949</v>
      </c>
      <c r="Q523" s="9" t="str">
        <f t="shared" si="16"/>
        <v>AngolaAO11</v>
      </c>
      <c r="R523" s="9" t="e">
        <f>VLOOKUP(Tableau3567691011[[#This Row],[coca]],Table1[ID],1,FALSE)</f>
        <v>#VALUE!</v>
      </c>
      <c r="S523">
        <v>13.800717044200001</v>
      </c>
      <c r="T523">
        <v>-9.6048273438600003</v>
      </c>
      <c r="U523" s="9"/>
      <c r="V52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3" s="9"/>
    </row>
    <row r="524" spans="1:23">
      <c r="A524" t="s">
        <v>896</v>
      </c>
      <c r="B524" t="s">
        <v>920</v>
      </c>
      <c r="C524" t="s">
        <v>921</v>
      </c>
      <c r="D524">
        <v>0</v>
      </c>
      <c r="J524" s="1"/>
      <c r="K524" s="1"/>
      <c r="M524" s="10" t="s">
        <v>949</v>
      </c>
      <c r="Q524" s="9" t="str">
        <f t="shared" si="16"/>
        <v>AngolaAO12</v>
      </c>
      <c r="R524" s="9" t="e">
        <f>VLOOKUP(Tableau3567691011[[#This Row],[coca]],Table1[ID],1,FALSE)</f>
        <v>#VALUE!</v>
      </c>
      <c r="S524">
        <v>19.6061314765</v>
      </c>
      <c r="T524">
        <v>-8.5579723811800008</v>
      </c>
      <c r="U524" s="9"/>
      <c r="V52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4" s="9"/>
    </row>
    <row r="525" spans="1:23">
      <c r="A525" t="s">
        <v>896</v>
      </c>
      <c r="B525" t="s">
        <v>922</v>
      </c>
      <c r="C525" t="s">
        <v>923</v>
      </c>
      <c r="D525">
        <v>0</v>
      </c>
      <c r="J525" s="1"/>
      <c r="K525" s="1"/>
      <c r="M525" s="10" t="s">
        <v>949</v>
      </c>
      <c r="Q525" s="9" t="str">
        <f t="shared" si="16"/>
        <v>AngolaAO13</v>
      </c>
      <c r="R525" s="9" t="e">
        <f>VLOOKUP(Tableau3567691011[[#This Row],[coca]],Table1[ID],1,FALSE)</f>
        <v>#VALUE!</v>
      </c>
      <c r="S525">
        <v>20.494288345000001</v>
      </c>
      <c r="T525">
        <v>-10.033905667499999</v>
      </c>
      <c r="U525" s="9"/>
      <c r="V52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5" s="9"/>
    </row>
    <row r="526" spans="1:23">
      <c r="A526" t="s">
        <v>896</v>
      </c>
      <c r="B526" t="s">
        <v>924</v>
      </c>
      <c r="C526" t="s">
        <v>925</v>
      </c>
      <c r="D526">
        <v>0</v>
      </c>
      <c r="J526" s="1"/>
      <c r="K526" s="1"/>
      <c r="M526" s="10" t="s">
        <v>949</v>
      </c>
      <c r="Q526" s="9" t="str">
        <f t="shared" si="16"/>
        <v>AngolaAO14</v>
      </c>
      <c r="R526" s="9" t="e">
        <f>VLOOKUP(Tableau3567691011[[#This Row],[coca]],Table1[ID],1,FALSE)</f>
        <v>#VALUE!</v>
      </c>
      <c r="S526">
        <v>17.015393384599999</v>
      </c>
      <c r="T526">
        <v>-9.5315829104199992</v>
      </c>
      <c r="U526" s="9"/>
      <c r="V52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6" s="9"/>
    </row>
    <row r="527" spans="1:23">
      <c r="A527" t="s">
        <v>896</v>
      </c>
      <c r="B527" t="s">
        <v>926</v>
      </c>
      <c r="C527" t="s">
        <v>927</v>
      </c>
      <c r="D527">
        <v>0</v>
      </c>
      <c r="J527" s="1"/>
      <c r="K527" s="1"/>
      <c r="M527" s="10" t="s">
        <v>949</v>
      </c>
      <c r="Q527" s="9" t="str">
        <f t="shared" ref="Q527:Q558" si="17">_xlfn.CONCAT(A527,C527)</f>
        <v>AngolaAO15</v>
      </c>
      <c r="R527" s="9" t="e">
        <f>VLOOKUP(Tableau3567691011[[#This Row],[coca]],Table1[ID],1,FALSE)</f>
        <v>#VALUE!</v>
      </c>
      <c r="S527">
        <v>21.024787518499998</v>
      </c>
      <c r="T527">
        <v>-13.129694843999999</v>
      </c>
      <c r="U527" s="9"/>
      <c r="V52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7" s="9"/>
    </row>
    <row r="528" spans="1:23">
      <c r="A528" t="s">
        <v>896</v>
      </c>
      <c r="B528" t="s">
        <v>928</v>
      </c>
      <c r="C528" t="s">
        <v>929</v>
      </c>
      <c r="D528">
        <v>0</v>
      </c>
      <c r="J528" s="1"/>
      <c r="K528" s="1"/>
      <c r="M528" s="10" t="s">
        <v>949</v>
      </c>
      <c r="Q528" s="9" t="str">
        <f t="shared" si="17"/>
        <v>AngolaAO16</v>
      </c>
      <c r="R528" s="9" t="e">
        <f>VLOOKUP(Tableau3567691011[[#This Row],[coca]],Table1[ID],1,FALSE)</f>
        <v>#VALUE!</v>
      </c>
      <c r="S528">
        <v>12.702332206199999</v>
      </c>
      <c r="T528">
        <v>-15.4420249689</v>
      </c>
      <c r="U528" s="9"/>
      <c r="V52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8" s="9"/>
    </row>
    <row r="529" spans="1:23">
      <c r="A529" t="s">
        <v>896</v>
      </c>
      <c r="B529" t="s">
        <v>941</v>
      </c>
      <c r="C529" t="s">
        <v>931</v>
      </c>
      <c r="D529">
        <v>0</v>
      </c>
      <c r="J529" s="1"/>
      <c r="K529" s="1"/>
      <c r="M529" s="10" t="s">
        <v>949</v>
      </c>
      <c r="Q529" s="9" t="str">
        <f t="shared" si="17"/>
        <v>AngolaAO17</v>
      </c>
      <c r="R529" s="9" t="e">
        <f>VLOOKUP(Tableau3567691011[[#This Row],[coca]],Table1[ID],1,FALSE)</f>
        <v>#VALUE!</v>
      </c>
      <c r="S529">
        <v>15.4687218535</v>
      </c>
      <c r="T529">
        <v>-7.0814419175900003</v>
      </c>
      <c r="U529" s="9"/>
      <c r="V52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29" s="9"/>
    </row>
    <row r="530" spans="1:23">
      <c r="A530" t="s">
        <v>896</v>
      </c>
      <c r="B530" t="s">
        <v>932</v>
      </c>
      <c r="C530" t="s">
        <v>933</v>
      </c>
      <c r="D530">
        <v>0</v>
      </c>
      <c r="J530" s="1"/>
      <c r="K530" s="1"/>
      <c r="M530" s="10" t="s">
        <v>949</v>
      </c>
      <c r="Q530" s="9" t="str">
        <f t="shared" si="17"/>
        <v>AngolaAO18</v>
      </c>
      <c r="R530" s="9" t="e">
        <f>VLOOKUP(Tableau3567691011[[#This Row],[coca]],Table1[ID],1,FALSE)</f>
        <v>#VALUE!</v>
      </c>
      <c r="S530">
        <v>13.5955294028</v>
      </c>
      <c r="T530">
        <v>-6.7148519893399996</v>
      </c>
      <c r="U530" s="9"/>
      <c r="V53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530" s="9"/>
    </row>
    <row r="531" spans="1:23">
      <c r="A531" t="s">
        <v>9</v>
      </c>
      <c r="B531" t="s">
        <v>11</v>
      </c>
      <c r="C531" t="s">
        <v>12</v>
      </c>
      <c r="D531" t="s">
        <v>938</v>
      </c>
      <c r="E531" t="s">
        <v>938</v>
      </c>
      <c r="F531" t="s">
        <v>938</v>
      </c>
      <c r="J531" s="1"/>
      <c r="K531" s="1"/>
      <c r="M531" s="10" t="s">
        <v>948</v>
      </c>
      <c r="Q531" t="str">
        <f t="shared" si="17"/>
        <v>BeninBJ01</v>
      </c>
      <c r="R531" t="e">
        <f>VLOOKUP(Tableau35676910[[#This Row],[coca]],Table1[ID],1,FALSE)</f>
        <v>#VALUE!</v>
      </c>
      <c r="S531" t="e">
        <f>VLOOKUP(Tableau35676910[[#This Row],[coca]],Table1[[#All],[ID]:[b]],2,FALSE)</f>
        <v>#VALUE!</v>
      </c>
      <c r="T531" s="9" t="e">
        <f>VLOOKUP(Tableau35676910[[#This Row],[coca]],Table1[[ID]:[b]],3,FALSE)</f>
        <v>#VALUE!</v>
      </c>
      <c r="U531" s="9"/>
      <c r="V5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1" s="9"/>
    </row>
    <row r="532" spans="1:23">
      <c r="A532" t="s">
        <v>9</v>
      </c>
      <c r="B532" t="s">
        <v>13</v>
      </c>
      <c r="C532" t="s">
        <v>14</v>
      </c>
      <c r="D532" t="s">
        <v>938</v>
      </c>
      <c r="E532" t="s">
        <v>938</v>
      </c>
      <c r="F532" t="s">
        <v>938</v>
      </c>
      <c r="J532" s="1"/>
      <c r="K532" s="1"/>
      <c r="M532" s="10" t="s">
        <v>948</v>
      </c>
      <c r="Q532" t="str">
        <f t="shared" si="17"/>
        <v>BeninBJ02</v>
      </c>
      <c r="R532" t="e">
        <f>VLOOKUP(Tableau35676910[[#This Row],[coca]],Table1[ID],1,FALSE)</f>
        <v>#VALUE!</v>
      </c>
      <c r="S532" t="e">
        <f>VLOOKUP(Tableau35676910[[#This Row],[coca]],Table1[[#All],[ID]:[b]],2,FALSE)</f>
        <v>#VALUE!</v>
      </c>
      <c r="T532" s="9" t="e">
        <f>VLOOKUP(Tableau35676910[[#This Row],[coca]],Table1[[ID]:[b]],3,FALSE)</f>
        <v>#VALUE!</v>
      </c>
      <c r="U532" s="9"/>
      <c r="V5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2" s="9"/>
    </row>
    <row r="533" spans="1:23">
      <c r="A533" t="s">
        <v>9</v>
      </c>
      <c r="B533" t="s">
        <v>15</v>
      </c>
      <c r="C533" t="s">
        <v>16</v>
      </c>
      <c r="D533" t="s">
        <v>938</v>
      </c>
      <c r="E533" t="s">
        <v>938</v>
      </c>
      <c r="F533" t="s">
        <v>938</v>
      </c>
      <c r="J533" s="1"/>
      <c r="K533" s="1"/>
      <c r="M533" s="10" t="s">
        <v>948</v>
      </c>
      <c r="Q533" t="str">
        <f t="shared" si="17"/>
        <v>BeninBJ03</v>
      </c>
      <c r="R533" t="e">
        <f>VLOOKUP(Tableau35676910[[#This Row],[coca]],Table1[ID],1,FALSE)</f>
        <v>#VALUE!</v>
      </c>
      <c r="S533" t="e">
        <f>VLOOKUP(Tableau35676910[[#This Row],[coca]],Table1[[#All],[ID]:[b]],2,FALSE)</f>
        <v>#VALUE!</v>
      </c>
      <c r="T533" s="9" t="e">
        <f>VLOOKUP(Tableau35676910[[#This Row],[coca]],Table1[[ID]:[b]],3,FALSE)</f>
        <v>#VALUE!</v>
      </c>
      <c r="U533" s="9"/>
      <c r="V5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3" s="9"/>
    </row>
    <row r="534" spans="1:23">
      <c r="A534" t="s">
        <v>9</v>
      </c>
      <c r="B534" t="s">
        <v>17</v>
      </c>
      <c r="C534" t="s">
        <v>18</v>
      </c>
      <c r="D534" t="s">
        <v>938</v>
      </c>
      <c r="E534" t="s">
        <v>938</v>
      </c>
      <c r="F534" t="s">
        <v>938</v>
      </c>
      <c r="J534" s="1"/>
      <c r="K534" s="1"/>
      <c r="M534" s="10" t="s">
        <v>948</v>
      </c>
      <c r="Q534" t="str">
        <f t="shared" si="17"/>
        <v>BeninBJ04</v>
      </c>
      <c r="R534" t="e">
        <f>VLOOKUP(Tableau35676910[[#This Row],[coca]],Table1[ID],1,FALSE)</f>
        <v>#VALUE!</v>
      </c>
      <c r="S534" t="e">
        <f>VLOOKUP(Tableau35676910[[#This Row],[coca]],Table1[[#All],[ID]:[b]],2,FALSE)</f>
        <v>#VALUE!</v>
      </c>
      <c r="T534" s="9" t="e">
        <f>VLOOKUP(Tableau35676910[[#This Row],[coca]],Table1[[ID]:[b]],3,FALSE)</f>
        <v>#VALUE!</v>
      </c>
      <c r="U534" s="9"/>
      <c r="V5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4" s="9"/>
    </row>
    <row r="535" spans="1:23">
      <c r="A535" t="s">
        <v>9</v>
      </c>
      <c r="B535" t="s">
        <v>19</v>
      </c>
      <c r="C535" t="s">
        <v>20</v>
      </c>
      <c r="D535" t="s">
        <v>938</v>
      </c>
      <c r="E535" t="s">
        <v>938</v>
      </c>
      <c r="F535" t="s">
        <v>938</v>
      </c>
      <c r="J535" s="1"/>
      <c r="K535" s="1"/>
      <c r="M535" s="10" t="s">
        <v>948</v>
      </c>
      <c r="Q535" t="str">
        <f t="shared" si="17"/>
        <v>BeninBJ05</v>
      </c>
      <c r="R535" t="e">
        <f>VLOOKUP(Tableau35676910[[#This Row],[coca]],Table1[ID],1,FALSE)</f>
        <v>#VALUE!</v>
      </c>
      <c r="S535" t="e">
        <f>VLOOKUP(Tableau35676910[[#This Row],[coca]],Table1[[#All],[ID]:[b]],2,FALSE)</f>
        <v>#VALUE!</v>
      </c>
      <c r="T535" s="9" t="e">
        <f>VLOOKUP(Tableau35676910[[#This Row],[coca]],Table1[[ID]:[b]],3,FALSE)</f>
        <v>#VALUE!</v>
      </c>
      <c r="U535" s="9"/>
      <c r="V5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5" s="9"/>
    </row>
    <row r="536" spans="1:23">
      <c r="A536" t="s">
        <v>9</v>
      </c>
      <c r="B536" t="s">
        <v>21</v>
      </c>
      <c r="C536" t="s">
        <v>22</v>
      </c>
      <c r="D536" t="s">
        <v>938</v>
      </c>
      <c r="E536" t="s">
        <v>938</v>
      </c>
      <c r="F536" t="s">
        <v>938</v>
      </c>
      <c r="J536" s="1"/>
      <c r="K536" s="1"/>
      <c r="M536" s="10" t="s">
        <v>948</v>
      </c>
      <c r="Q536" t="str">
        <f t="shared" si="17"/>
        <v>BeninBJ06</v>
      </c>
      <c r="R536" t="e">
        <f>VLOOKUP(Tableau35676910[[#This Row],[coca]],Table1[ID],1,FALSE)</f>
        <v>#VALUE!</v>
      </c>
      <c r="S536" t="e">
        <f>VLOOKUP(Tableau35676910[[#This Row],[coca]],Table1[[#All],[ID]:[b]],2,FALSE)</f>
        <v>#VALUE!</v>
      </c>
      <c r="T536" s="9" t="e">
        <f>VLOOKUP(Tableau35676910[[#This Row],[coca]],Table1[[ID]:[b]],3,FALSE)</f>
        <v>#VALUE!</v>
      </c>
      <c r="U536" s="9"/>
      <c r="V5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6" s="9"/>
    </row>
    <row r="537" spans="1:23">
      <c r="A537" t="s">
        <v>9</v>
      </c>
      <c r="B537" t="s">
        <v>23</v>
      </c>
      <c r="C537" t="s">
        <v>24</v>
      </c>
      <c r="D537" t="s">
        <v>938</v>
      </c>
      <c r="E537" t="s">
        <v>938</v>
      </c>
      <c r="F537" t="s">
        <v>938</v>
      </c>
      <c r="J537" s="1"/>
      <c r="K537" s="1"/>
      <c r="M537" s="10" t="s">
        <v>948</v>
      </c>
      <c r="Q537" t="str">
        <f t="shared" si="17"/>
        <v>BeninBJ07</v>
      </c>
      <c r="R537" t="e">
        <f>VLOOKUP(Tableau35676910[[#This Row],[coca]],Table1[ID],1,FALSE)</f>
        <v>#VALUE!</v>
      </c>
      <c r="S537" t="e">
        <f>VLOOKUP(Tableau35676910[[#This Row],[coca]],Table1[[#All],[ID]:[b]],2,FALSE)</f>
        <v>#VALUE!</v>
      </c>
      <c r="T537" s="9" t="e">
        <f>VLOOKUP(Tableau35676910[[#This Row],[coca]],Table1[[ID]:[b]],3,FALSE)</f>
        <v>#VALUE!</v>
      </c>
      <c r="U537" s="9"/>
      <c r="V5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7" s="9"/>
    </row>
    <row r="538" spans="1:23">
      <c r="A538" t="s">
        <v>9</v>
      </c>
      <c r="B538" t="s">
        <v>25</v>
      </c>
      <c r="C538" t="s">
        <v>26</v>
      </c>
      <c r="D538" t="s">
        <v>938</v>
      </c>
      <c r="E538" t="s">
        <v>938</v>
      </c>
      <c r="F538" t="s">
        <v>938</v>
      </c>
      <c r="J538" s="1"/>
      <c r="K538" s="1"/>
      <c r="M538" s="10" t="s">
        <v>948</v>
      </c>
      <c r="Q538" t="str">
        <f t="shared" si="17"/>
        <v>BeninBJ08</v>
      </c>
      <c r="R538" t="e">
        <f>VLOOKUP(Tableau35676910[[#This Row],[coca]],Table1[ID],1,FALSE)</f>
        <v>#VALUE!</v>
      </c>
      <c r="S538" t="e">
        <f>VLOOKUP(Tableau35676910[[#This Row],[coca]],Table1[[#All],[ID]:[b]],2,FALSE)</f>
        <v>#VALUE!</v>
      </c>
      <c r="T538" s="9" t="e">
        <f>VLOOKUP(Tableau35676910[[#This Row],[coca]],Table1[[ID]:[b]],3,FALSE)</f>
        <v>#VALUE!</v>
      </c>
      <c r="U538" s="9" t="s">
        <v>774</v>
      </c>
      <c r="V5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8" s="9">
        <v>3</v>
      </c>
    </row>
    <row r="539" spans="1:23">
      <c r="A539" t="s">
        <v>9</v>
      </c>
      <c r="B539" t="s">
        <v>27</v>
      </c>
      <c r="C539" t="s">
        <v>28</v>
      </c>
      <c r="D539" t="s">
        <v>938</v>
      </c>
      <c r="E539" t="s">
        <v>938</v>
      </c>
      <c r="F539" t="s">
        <v>938</v>
      </c>
      <c r="J539" s="1"/>
      <c r="K539" s="1"/>
      <c r="M539" s="10" t="s">
        <v>948</v>
      </c>
      <c r="Q539" t="str">
        <f t="shared" si="17"/>
        <v>BeninBJ09</v>
      </c>
      <c r="R539" t="e">
        <f>VLOOKUP(Tableau35676910[[#This Row],[coca]],Table1[ID],1,FALSE)</f>
        <v>#VALUE!</v>
      </c>
      <c r="S539" t="e">
        <f>VLOOKUP(Tableau35676910[[#This Row],[coca]],Table1[[#All],[ID]:[b]],2,FALSE)</f>
        <v>#VALUE!</v>
      </c>
      <c r="T539" s="9" t="e">
        <f>VLOOKUP(Tableau35676910[[#This Row],[coca]],Table1[[ID]:[b]],3,FALSE)</f>
        <v>#VALUE!</v>
      </c>
      <c r="U539" s="9"/>
      <c r="V5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39" s="9"/>
    </row>
    <row r="540" spans="1:23">
      <c r="A540" t="s">
        <v>9</v>
      </c>
      <c r="B540" t="s">
        <v>29</v>
      </c>
      <c r="C540" t="s">
        <v>30</v>
      </c>
      <c r="D540" t="s">
        <v>938</v>
      </c>
      <c r="E540" t="s">
        <v>938</v>
      </c>
      <c r="F540" t="s">
        <v>938</v>
      </c>
      <c r="J540" s="1"/>
      <c r="K540" s="1"/>
      <c r="M540" s="10" t="s">
        <v>948</v>
      </c>
      <c r="Q540" t="str">
        <f t="shared" si="17"/>
        <v>BeninBJ10</v>
      </c>
      <c r="R540" t="e">
        <f>VLOOKUP(Tableau35676910[[#This Row],[coca]],Table1[ID],1,FALSE)</f>
        <v>#VALUE!</v>
      </c>
      <c r="S540" t="e">
        <f>VLOOKUP(Tableau35676910[[#This Row],[coca]],Table1[[#All],[ID]:[b]],2,FALSE)</f>
        <v>#VALUE!</v>
      </c>
      <c r="T540" s="9" t="e">
        <f>VLOOKUP(Tableau35676910[[#This Row],[coca]],Table1[[ID]:[b]],3,FALSE)</f>
        <v>#VALUE!</v>
      </c>
      <c r="U540" s="9"/>
      <c r="V54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40" s="9"/>
    </row>
    <row r="541" spans="1:23">
      <c r="A541" t="s">
        <v>9</v>
      </c>
      <c r="B541" t="s">
        <v>31</v>
      </c>
      <c r="C541" t="s">
        <v>32</v>
      </c>
      <c r="D541" t="s">
        <v>938</v>
      </c>
      <c r="E541" t="s">
        <v>938</v>
      </c>
      <c r="F541" t="s">
        <v>938</v>
      </c>
      <c r="J541" s="1"/>
      <c r="K541" s="1"/>
      <c r="M541" s="10" t="s">
        <v>948</v>
      </c>
      <c r="Q541" t="str">
        <f t="shared" si="17"/>
        <v>BeninBJ11</v>
      </c>
      <c r="R541" t="e">
        <f>VLOOKUP(Tableau35676910[[#This Row],[coca]],Table1[ID],1,FALSE)</f>
        <v>#VALUE!</v>
      </c>
      <c r="S541" t="e">
        <f>VLOOKUP(Tableau35676910[[#This Row],[coca]],Table1[[#All],[ID]:[b]],2,FALSE)</f>
        <v>#VALUE!</v>
      </c>
      <c r="T541" s="9" t="e">
        <f>VLOOKUP(Tableau35676910[[#This Row],[coca]],Table1[[ID]:[b]],3,FALSE)</f>
        <v>#VALUE!</v>
      </c>
      <c r="U541" s="9"/>
      <c r="V54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41" s="9"/>
    </row>
    <row r="542" spans="1:23">
      <c r="A542" t="s">
        <v>9</v>
      </c>
      <c r="B542" t="s">
        <v>33</v>
      </c>
      <c r="C542" t="s">
        <v>34</v>
      </c>
      <c r="D542" t="s">
        <v>938</v>
      </c>
      <c r="E542" t="s">
        <v>938</v>
      </c>
      <c r="F542" t="s">
        <v>938</v>
      </c>
      <c r="J542" s="1"/>
      <c r="K542" s="1"/>
      <c r="M542" s="10" t="s">
        <v>948</v>
      </c>
      <c r="Q542" t="str">
        <f t="shared" si="17"/>
        <v>BeninBJ12</v>
      </c>
      <c r="R542" t="e">
        <f>VLOOKUP(Tableau35676910[[#This Row],[coca]],Table1[ID],1,FALSE)</f>
        <v>#VALUE!</v>
      </c>
      <c r="S542" t="e">
        <f>VLOOKUP(Tableau35676910[[#This Row],[coca]],Table1[[#All],[ID]:[b]],2,FALSE)</f>
        <v>#VALUE!</v>
      </c>
      <c r="T542" s="9" t="e">
        <f>VLOOKUP(Tableau35676910[[#This Row],[coca]],Table1[[ID]:[b]],3,FALSE)</f>
        <v>#VALUE!</v>
      </c>
      <c r="U542" s="9"/>
      <c r="V54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542" s="9"/>
    </row>
    <row r="543" spans="1:23">
      <c r="A543" t="s">
        <v>9</v>
      </c>
      <c r="B543" t="s">
        <v>11</v>
      </c>
      <c r="C543" t="s">
        <v>12</v>
      </c>
      <c r="D543" t="s">
        <v>938</v>
      </c>
      <c r="M543" s="10" t="s">
        <v>947</v>
      </c>
      <c r="Q543" t="str">
        <f t="shared" si="17"/>
        <v>BeninBJ01</v>
      </c>
      <c r="R543" t="e">
        <f>VLOOKUP(Tableau356769[[#This Row],[coca]],Table1[ID],1,FALSE)</f>
        <v>#VALUE!</v>
      </c>
      <c r="S543" t="e">
        <f>VLOOKUP(Tableau356769[[#This Row],[coca]],Table1[[#All],[ID]:[b]],2,FALSE)</f>
        <v>#VALUE!</v>
      </c>
      <c r="T543" s="9" t="e">
        <f>VLOOKUP(Tableau356769[[#This Row],[coca]],Table1[[ID]:[b]],3,FALSE)</f>
        <v>#VALUE!</v>
      </c>
      <c r="U543" s="9"/>
      <c r="V54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3" s="9"/>
    </row>
    <row r="544" spans="1:23">
      <c r="A544" t="s">
        <v>9</v>
      </c>
      <c r="B544" t="s">
        <v>13</v>
      </c>
      <c r="C544" t="s">
        <v>14</v>
      </c>
      <c r="D544" t="s">
        <v>938</v>
      </c>
      <c r="M544" s="10" t="s">
        <v>947</v>
      </c>
      <c r="Q544" t="str">
        <f t="shared" si="17"/>
        <v>BeninBJ02</v>
      </c>
      <c r="R544" t="e">
        <f>VLOOKUP(Tableau356769[[#This Row],[coca]],Table1[ID],1,FALSE)</f>
        <v>#VALUE!</v>
      </c>
      <c r="S544" t="e">
        <f>VLOOKUP(Tableau356769[[#This Row],[coca]],Table1[[#All],[ID]:[b]],2,FALSE)</f>
        <v>#VALUE!</v>
      </c>
      <c r="T544" s="9" t="e">
        <f>VLOOKUP(Tableau356769[[#This Row],[coca]],Table1[[ID]:[b]],3,FALSE)</f>
        <v>#VALUE!</v>
      </c>
      <c r="U544" s="9"/>
      <c r="V54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4" s="9"/>
    </row>
    <row r="545" spans="1:23">
      <c r="A545" t="s">
        <v>9</v>
      </c>
      <c r="B545" t="s">
        <v>15</v>
      </c>
      <c r="C545" t="s">
        <v>16</v>
      </c>
      <c r="D545" t="s">
        <v>938</v>
      </c>
      <c r="M545" s="10" t="s">
        <v>947</v>
      </c>
      <c r="Q545" t="str">
        <f t="shared" si="17"/>
        <v>BeninBJ03</v>
      </c>
      <c r="R545" t="e">
        <f>VLOOKUP(Tableau356769[[#This Row],[coca]],Table1[ID],1,FALSE)</f>
        <v>#VALUE!</v>
      </c>
      <c r="S545" t="e">
        <f>VLOOKUP(Tableau356769[[#This Row],[coca]],Table1[[#All],[ID]:[b]],2,FALSE)</f>
        <v>#VALUE!</v>
      </c>
      <c r="T545" s="9" t="e">
        <f>VLOOKUP(Tableau356769[[#This Row],[coca]],Table1[[ID]:[b]],3,FALSE)</f>
        <v>#VALUE!</v>
      </c>
      <c r="U545" s="9"/>
      <c r="V54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5" s="9"/>
    </row>
    <row r="546" spans="1:23">
      <c r="A546" t="s">
        <v>9</v>
      </c>
      <c r="B546" t="s">
        <v>17</v>
      </c>
      <c r="C546" t="s">
        <v>18</v>
      </c>
      <c r="D546" t="s">
        <v>938</v>
      </c>
      <c r="M546" s="10" t="s">
        <v>947</v>
      </c>
      <c r="Q546" t="str">
        <f t="shared" si="17"/>
        <v>BeninBJ04</v>
      </c>
      <c r="R546" t="e">
        <f>VLOOKUP(Tableau356769[[#This Row],[coca]],Table1[ID],1,FALSE)</f>
        <v>#VALUE!</v>
      </c>
      <c r="S546" t="e">
        <f>VLOOKUP(Tableau356769[[#This Row],[coca]],Table1[[#All],[ID]:[b]],2,FALSE)</f>
        <v>#VALUE!</v>
      </c>
      <c r="T546" s="9" t="e">
        <f>VLOOKUP(Tableau356769[[#This Row],[coca]],Table1[[ID]:[b]],3,FALSE)</f>
        <v>#VALUE!</v>
      </c>
      <c r="U546" s="9"/>
      <c r="V54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6" s="9"/>
    </row>
    <row r="547" spans="1:23">
      <c r="A547" t="s">
        <v>9</v>
      </c>
      <c r="B547" t="s">
        <v>19</v>
      </c>
      <c r="C547" t="s">
        <v>20</v>
      </c>
      <c r="D547" t="s">
        <v>938</v>
      </c>
      <c r="M547" s="10" t="s">
        <v>947</v>
      </c>
      <c r="Q547" t="str">
        <f t="shared" si="17"/>
        <v>BeninBJ05</v>
      </c>
      <c r="R547" t="e">
        <f>VLOOKUP(Tableau356769[[#This Row],[coca]],Table1[ID],1,FALSE)</f>
        <v>#VALUE!</v>
      </c>
      <c r="S547" t="e">
        <f>VLOOKUP(Tableau356769[[#This Row],[coca]],Table1[[#All],[ID]:[b]],2,FALSE)</f>
        <v>#VALUE!</v>
      </c>
      <c r="T547" s="9" t="e">
        <f>VLOOKUP(Tableau356769[[#This Row],[coca]],Table1[[ID]:[b]],3,FALSE)</f>
        <v>#VALUE!</v>
      </c>
      <c r="U547" s="9"/>
      <c r="V54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7" s="9"/>
    </row>
    <row r="548" spans="1:23">
      <c r="A548" t="s">
        <v>9</v>
      </c>
      <c r="B548" t="s">
        <v>21</v>
      </c>
      <c r="C548" t="s">
        <v>22</v>
      </c>
      <c r="D548" t="s">
        <v>938</v>
      </c>
      <c r="M548" s="10" t="s">
        <v>947</v>
      </c>
      <c r="Q548" t="str">
        <f t="shared" si="17"/>
        <v>BeninBJ06</v>
      </c>
      <c r="R548" t="e">
        <f>VLOOKUP(Tableau356769[[#This Row],[coca]],Table1[ID],1,FALSE)</f>
        <v>#VALUE!</v>
      </c>
      <c r="S548" t="e">
        <f>VLOOKUP(Tableau356769[[#This Row],[coca]],Table1[[#All],[ID]:[b]],2,FALSE)</f>
        <v>#VALUE!</v>
      </c>
      <c r="T548" s="9" t="e">
        <f>VLOOKUP(Tableau356769[[#This Row],[coca]],Table1[[ID]:[b]],3,FALSE)</f>
        <v>#VALUE!</v>
      </c>
      <c r="U548" s="9"/>
      <c r="V54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8" s="9"/>
    </row>
    <row r="549" spans="1:23">
      <c r="A549" t="s">
        <v>9</v>
      </c>
      <c r="B549" t="s">
        <v>23</v>
      </c>
      <c r="C549" t="s">
        <v>24</v>
      </c>
      <c r="D549" t="s">
        <v>938</v>
      </c>
      <c r="M549" s="10" t="s">
        <v>947</v>
      </c>
      <c r="Q549" t="str">
        <f t="shared" si="17"/>
        <v>BeninBJ07</v>
      </c>
      <c r="R549" t="e">
        <f>VLOOKUP(Tableau356769[[#This Row],[coca]],Table1[ID],1,FALSE)</f>
        <v>#VALUE!</v>
      </c>
      <c r="S549" t="e">
        <f>VLOOKUP(Tableau356769[[#This Row],[coca]],Table1[[#All],[ID]:[b]],2,FALSE)</f>
        <v>#VALUE!</v>
      </c>
      <c r="T549" s="9" t="e">
        <f>VLOOKUP(Tableau356769[[#This Row],[coca]],Table1[[ID]:[b]],3,FALSE)</f>
        <v>#VALUE!</v>
      </c>
      <c r="U549" s="9"/>
      <c r="V54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49" s="9"/>
    </row>
    <row r="550" spans="1:23">
      <c r="A550" t="s">
        <v>9</v>
      </c>
      <c r="B550" t="s">
        <v>25</v>
      </c>
      <c r="C550" t="s">
        <v>26</v>
      </c>
      <c r="D550" t="s">
        <v>938</v>
      </c>
      <c r="M550" s="10" t="s">
        <v>947</v>
      </c>
      <c r="Q550" t="str">
        <f t="shared" si="17"/>
        <v>BeninBJ08</v>
      </c>
      <c r="R550" t="e">
        <f>VLOOKUP(Tableau356769[[#This Row],[coca]],Table1[ID],1,FALSE)</f>
        <v>#VALUE!</v>
      </c>
      <c r="S550" t="e">
        <f>VLOOKUP(Tableau356769[[#This Row],[coca]],Table1[[#All],[ID]:[b]],2,FALSE)</f>
        <v>#VALUE!</v>
      </c>
      <c r="T550" s="9" t="e">
        <f>VLOOKUP(Tableau356769[[#This Row],[coca]],Table1[[ID]:[b]],3,FALSE)</f>
        <v>#VALUE!</v>
      </c>
      <c r="U550" s="9" t="s">
        <v>774</v>
      </c>
      <c r="V5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50" s="9">
        <v>3</v>
      </c>
    </row>
    <row r="551" spans="1:23">
      <c r="A551" t="s">
        <v>9</v>
      </c>
      <c r="B551" t="s">
        <v>27</v>
      </c>
      <c r="C551" t="s">
        <v>28</v>
      </c>
      <c r="D551" t="s">
        <v>938</v>
      </c>
      <c r="M551" s="10" t="s">
        <v>947</v>
      </c>
      <c r="Q551" t="str">
        <f t="shared" si="17"/>
        <v>BeninBJ09</v>
      </c>
      <c r="R551" t="e">
        <f>VLOOKUP(Tableau356769[[#This Row],[coca]],Table1[ID],1,FALSE)</f>
        <v>#VALUE!</v>
      </c>
      <c r="S551" t="e">
        <f>VLOOKUP(Tableau356769[[#This Row],[coca]],Table1[[#All],[ID]:[b]],2,FALSE)</f>
        <v>#VALUE!</v>
      </c>
      <c r="T551" s="9" t="e">
        <f>VLOOKUP(Tableau356769[[#This Row],[coca]],Table1[[ID]:[b]],3,FALSE)</f>
        <v>#VALUE!</v>
      </c>
      <c r="U551" s="9"/>
      <c r="V55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51" s="9"/>
    </row>
    <row r="552" spans="1:23">
      <c r="A552" t="s">
        <v>9</v>
      </c>
      <c r="B552" t="s">
        <v>29</v>
      </c>
      <c r="C552" t="s">
        <v>30</v>
      </c>
      <c r="D552" t="s">
        <v>938</v>
      </c>
      <c r="M552" s="10" t="s">
        <v>947</v>
      </c>
      <c r="Q552" t="str">
        <f t="shared" si="17"/>
        <v>BeninBJ10</v>
      </c>
      <c r="R552" t="e">
        <f>VLOOKUP(Tableau356769[[#This Row],[coca]],Table1[ID],1,FALSE)</f>
        <v>#VALUE!</v>
      </c>
      <c r="S552" t="e">
        <f>VLOOKUP(Tableau356769[[#This Row],[coca]],Table1[[#All],[ID]:[b]],2,FALSE)</f>
        <v>#VALUE!</v>
      </c>
      <c r="T552" s="9" t="e">
        <f>VLOOKUP(Tableau356769[[#This Row],[coca]],Table1[[ID]:[b]],3,FALSE)</f>
        <v>#VALUE!</v>
      </c>
      <c r="U552" s="9"/>
      <c r="V5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52" s="9"/>
    </row>
    <row r="553" spans="1:23">
      <c r="A553" t="s">
        <v>9</v>
      </c>
      <c r="B553" t="s">
        <v>31</v>
      </c>
      <c r="C553" t="s">
        <v>32</v>
      </c>
      <c r="D553" t="s">
        <v>938</v>
      </c>
      <c r="M553" s="10" t="s">
        <v>947</v>
      </c>
      <c r="Q553" t="str">
        <f t="shared" si="17"/>
        <v>BeninBJ11</v>
      </c>
      <c r="R553" t="e">
        <f>VLOOKUP(Tableau356769[[#This Row],[coca]],Table1[ID],1,FALSE)</f>
        <v>#VALUE!</v>
      </c>
      <c r="S553" t="e">
        <f>VLOOKUP(Tableau356769[[#This Row],[coca]],Table1[[#All],[ID]:[b]],2,FALSE)</f>
        <v>#VALUE!</v>
      </c>
      <c r="T553" s="9" t="e">
        <f>VLOOKUP(Tableau356769[[#This Row],[coca]],Table1[[ID]:[b]],3,FALSE)</f>
        <v>#VALUE!</v>
      </c>
      <c r="U553" s="9"/>
      <c r="V55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53" s="9"/>
    </row>
    <row r="554" spans="1:23">
      <c r="A554" t="s">
        <v>9</v>
      </c>
      <c r="B554" t="s">
        <v>33</v>
      </c>
      <c r="C554" t="s">
        <v>34</v>
      </c>
      <c r="D554" t="s">
        <v>938</v>
      </c>
      <c r="M554" s="10" t="s">
        <v>947</v>
      </c>
      <c r="Q554" t="str">
        <f t="shared" si="17"/>
        <v>BeninBJ12</v>
      </c>
      <c r="R554" t="e">
        <f>VLOOKUP(Tableau356769[[#This Row],[coca]],Table1[ID],1,FALSE)</f>
        <v>#VALUE!</v>
      </c>
      <c r="S554" t="e">
        <f>VLOOKUP(Tableau356769[[#This Row],[coca]],Table1[[#All],[ID]:[b]],2,FALSE)</f>
        <v>#VALUE!</v>
      </c>
      <c r="T554" s="9" t="e">
        <f>VLOOKUP(Tableau356769[[#This Row],[coca]],Table1[[ID]:[b]],3,FALSE)</f>
        <v>#VALUE!</v>
      </c>
      <c r="U554" s="9"/>
      <c r="V55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554" s="9"/>
    </row>
    <row r="555" spans="1:23" ht="17">
      <c r="A555" t="s">
        <v>9</v>
      </c>
      <c r="B555" t="s">
        <v>11</v>
      </c>
      <c r="C555" t="s">
        <v>12</v>
      </c>
      <c r="D555" s="15">
        <v>12</v>
      </c>
      <c r="M555" s="10" t="s">
        <v>936</v>
      </c>
      <c r="Q555" t="str">
        <f t="shared" si="17"/>
        <v>BeninBJ01</v>
      </c>
      <c r="R555" t="str">
        <f>VLOOKUP(Tableau3[[#This Row],[coca]],Table1[ID],1,FALSE)</f>
        <v>BeninBJ01</v>
      </c>
      <c r="S555">
        <f>VLOOKUP(Tableau3[[#This Row],[coca]],Table1[[#All],[ID]:[b]],2,FALSE)</f>
        <v>2.8980453400499999</v>
      </c>
      <c r="T555" s="9">
        <f>VLOOKUP(Tableau3[[#This Row],[coca]],Table1[[ID]:[b]],3,FALSE)</f>
        <v>11.3251932547</v>
      </c>
      <c r="U555" s="9"/>
      <c r="V55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555" s="9"/>
    </row>
    <row r="556" spans="1:23">
      <c r="A556" t="s">
        <v>9</v>
      </c>
      <c r="B556" t="s">
        <v>13</v>
      </c>
      <c r="C556" t="s">
        <v>14</v>
      </c>
      <c r="D556">
        <v>3</v>
      </c>
      <c r="M556" s="10" t="s">
        <v>936</v>
      </c>
      <c r="Q556" t="str">
        <f t="shared" si="17"/>
        <v>BeninBJ02</v>
      </c>
      <c r="R556" t="str">
        <f>VLOOKUP(Tableau3[[#This Row],[coca]],Table1[ID],1,FALSE)</f>
        <v>BeninBJ02</v>
      </c>
      <c r="S556">
        <f>VLOOKUP(Tableau3[[#This Row],[coca]],Table1[[#All],[ID]:[b]],2,FALSE)</f>
        <v>1.5757936347899999</v>
      </c>
      <c r="T556" s="9">
        <f>VLOOKUP(Tableau3[[#This Row],[coca]],Table1[[ID]:[b]],3,FALSE)</f>
        <v>10.6868790271</v>
      </c>
      <c r="U556" s="9"/>
      <c r="V55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56" s="9"/>
    </row>
    <row r="557" spans="1:23">
      <c r="A557" t="s">
        <v>9</v>
      </c>
      <c r="B557" t="s">
        <v>15</v>
      </c>
      <c r="C557" t="s">
        <v>16</v>
      </c>
      <c r="D557">
        <v>30</v>
      </c>
      <c r="M557" s="10" t="s">
        <v>936</v>
      </c>
      <c r="Q557" t="str">
        <f t="shared" si="17"/>
        <v>BeninBJ03</v>
      </c>
      <c r="R557" t="str">
        <f>VLOOKUP(Tableau3[[#This Row],[coca]],Table1[ID],1,FALSE)</f>
        <v>BeninBJ03</v>
      </c>
      <c r="S557">
        <f>VLOOKUP(Tableau3[[#This Row],[coca]],Table1[[#All],[ID]:[b]],2,FALSE)</f>
        <v>2.2134882935500002</v>
      </c>
      <c r="T557" s="9">
        <f>VLOOKUP(Tableau3[[#This Row],[coca]],Table1[[ID]:[b]],3,FALSE)</f>
        <v>6.6094810526299996</v>
      </c>
      <c r="U557" s="9"/>
      <c r="V55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557" s="9"/>
    </row>
    <row r="558" spans="1:23">
      <c r="A558" t="s">
        <v>9</v>
      </c>
      <c r="B558" t="s">
        <v>17</v>
      </c>
      <c r="C558" t="s">
        <v>18</v>
      </c>
      <c r="D558">
        <v>9</v>
      </c>
      <c r="M558" s="10" t="s">
        <v>936</v>
      </c>
      <c r="Q558" t="str">
        <f t="shared" si="17"/>
        <v>BeninBJ04</v>
      </c>
      <c r="R558" t="str">
        <f>VLOOKUP(Tableau3[[#This Row],[coca]],Table1[ID],1,FALSE)</f>
        <v>BeninBJ04</v>
      </c>
      <c r="S558">
        <f>VLOOKUP(Tableau3[[#This Row],[coca]],Table1[[#All],[ID]:[b]],2,FALSE)</f>
        <v>2.7733520773899998</v>
      </c>
      <c r="T558" s="9">
        <f>VLOOKUP(Tableau3[[#This Row],[coca]],Table1[[ID]:[b]],3,FALSE)</f>
        <v>9.7987156254599999</v>
      </c>
      <c r="U558" s="9"/>
      <c r="V55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58" s="9"/>
    </row>
    <row r="559" spans="1:23">
      <c r="A559" t="s">
        <v>9</v>
      </c>
      <c r="B559" t="s">
        <v>19</v>
      </c>
      <c r="C559" t="s">
        <v>20</v>
      </c>
      <c r="D559">
        <v>1</v>
      </c>
      <c r="M559" s="10" t="s">
        <v>936</v>
      </c>
      <c r="Q559" t="str">
        <f t="shared" ref="Q559:Q578" si="18">_xlfn.CONCAT(A559,C559)</f>
        <v>BeninBJ05</v>
      </c>
      <c r="R559" t="str">
        <f>VLOOKUP(Tableau3[[#This Row],[coca]],Table1[ID],1,FALSE)</f>
        <v>BeninBJ05</v>
      </c>
      <c r="S559">
        <f>VLOOKUP(Tableau3[[#This Row],[coca]],Table1[[#All],[ID]:[b]],2,FALSE)</f>
        <v>2.2048644938000002</v>
      </c>
      <c r="T559" s="9">
        <f>VLOOKUP(Tableau3[[#This Row],[coca]],Table1[[ID]:[b]],3,FALSE)</f>
        <v>8.1359018468599995</v>
      </c>
      <c r="U559" s="9"/>
      <c r="V55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59" s="9"/>
    </row>
    <row r="560" spans="1:23">
      <c r="A560" t="s">
        <v>9</v>
      </c>
      <c r="B560" t="s">
        <v>21</v>
      </c>
      <c r="C560" t="s">
        <v>22</v>
      </c>
      <c r="D560">
        <v>14</v>
      </c>
      <c r="M560" s="10" t="s">
        <v>936</v>
      </c>
      <c r="Q560" t="str">
        <f t="shared" si="18"/>
        <v>BeninBJ06</v>
      </c>
      <c r="R560" t="str">
        <f>VLOOKUP(Tableau3[[#This Row],[coca]],Table1[ID],1,FALSE)</f>
        <v>BeninBJ06</v>
      </c>
      <c r="S560">
        <f>VLOOKUP(Tableau3[[#This Row],[coca]],Table1[[#All],[ID]:[b]],2,FALSE)</f>
        <v>1.78097738562</v>
      </c>
      <c r="T560" s="9">
        <f>VLOOKUP(Tableau3[[#This Row],[coca]],Table1[[ID]:[b]],3,FALSE)</f>
        <v>6.9996946938500004</v>
      </c>
      <c r="U560" s="9"/>
      <c r="V56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560" s="9"/>
    </row>
    <row r="561" spans="1:23">
      <c r="A561" t="s">
        <v>9</v>
      </c>
      <c r="B561" t="s">
        <v>23</v>
      </c>
      <c r="C561" t="s">
        <v>24</v>
      </c>
      <c r="D561">
        <v>0</v>
      </c>
      <c r="M561" s="10" t="s">
        <v>936</v>
      </c>
      <c r="Q561" t="str">
        <f t="shared" si="18"/>
        <v>BeninBJ07</v>
      </c>
      <c r="R561" t="str">
        <f>VLOOKUP(Tableau3[[#This Row],[coca]],Table1[ID],1,FALSE)</f>
        <v>BeninBJ07</v>
      </c>
      <c r="S561">
        <f>VLOOKUP(Tableau3[[#This Row],[coca]],Table1[[#All],[ID]:[b]],2,FALSE)</f>
        <v>1.8087397628899999</v>
      </c>
      <c r="T561" s="9">
        <f>VLOOKUP(Tableau3[[#This Row],[coca]],Table1[[ID]:[b]],3,FALSE)</f>
        <v>9.32421024788</v>
      </c>
      <c r="U561" s="9"/>
      <c r="V56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61" s="9"/>
    </row>
    <row r="562" spans="1:23">
      <c r="A562" t="s">
        <v>9</v>
      </c>
      <c r="B562" t="s">
        <v>25</v>
      </c>
      <c r="C562" t="s">
        <v>26</v>
      </c>
      <c r="D562">
        <v>47</v>
      </c>
      <c r="E562">
        <v>3</v>
      </c>
      <c r="F562">
        <v>82</v>
      </c>
      <c r="G562">
        <v>102</v>
      </c>
      <c r="M562" s="10" t="s">
        <v>936</v>
      </c>
      <c r="Q562" t="str">
        <f t="shared" si="18"/>
        <v>BeninBJ08</v>
      </c>
      <c r="R562" t="str">
        <f>VLOOKUP(Tableau3[[#This Row],[coca]],Table1[ID],1,FALSE)</f>
        <v>BeninBJ08</v>
      </c>
      <c r="S562">
        <f>VLOOKUP(Tableau3[[#This Row],[coca]],Table1[[#All],[ID]:[b]],2,FALSE)</f>
        <v>2.4174614639900001</v>
      </c>
      <c r="T562" s="9">
        <f>VLOOKUP(Tableau3[[#This Row],[coca]],Table1[[ID]:[b]],3,FALSE)</f>
        <v>6.3674352054799996</v>
      </c>
      <c r="U562" s="9" t="s">
        <v>774</v>
      </c>
      <c r="V56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562" s="9">
        <v>3</v>
      </c>
    </row>
    <row r="563" spans="1:23">
      <c r="A563" t="s">
        <v>9</v>
      </c>
      <c r="B563" t="s">
        <v>27</v>
      </c>
      <c r="C563" t="s">
        <v>28</v>
      </c>
      <c r="D563">
        <v>9</v>
      </c>
      <c r="M563" s="10" t="s">
        <v>936</v>
      </c>
      <c r="Q563" t="str">
        <f t="shared" si="18"/>
        <v>BeninBJ09</v>
      </c>
      <c r="R563" t="str">
        <f>VLOOKUP(Tableau3[[#This Row],[coca]],Table1[ID],1,FALSE)</f>
        <v>BeninBJ09</v>
      </c>
      <c r="S563">
        <f>VLOOKUP(Tableau3[[#This Row],[coca]],Table1[[#All],[ID]:[b]],2,FALSE)</f>
        <v>1.8336366609800001</v>
      </c>
      <c r="T563" s="9">
        <f>VLOOKUP(Tableau3[[#This Row],[coca]],Table1[[ID]:[b]],3,FALSE)</f>
        <v>6.5514016290899999</v>
      </c>
      <c r="U563" s="9"/>
      <c r="V56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63" s="9"/>
    </row>
    <row r="564" spans="1:23">
      <c r="A564" t="s">
        <v>9</v>
      </c>
      <c r="B564" t="s">
        <v>29</v>
      </c>
      <c r="C564" t="s">
        <v>30</v>
      </c>
      <c r="D564">
        <v>29</v>
      </c>
      <c r="M564" s="10" t="s">
        <v>936</v>
      </c>
      <c r="Q564" t="str">
        <f t="shared" si="18"/>
        <v>BeninBJ10</v>
      </c>
      <c r="R564" t="str">
        <f>VLOOKUP(Tableau3[[#This Row],[coca]],Table1[ID],1,FALSE)</f>
        <v>BeninBJ10</v>
      </c>
      <c r="S564">
        <f>VLOOKUP(Tableau3[[#This Row],[coca]],Table1[[#All],[ID]:[b]],2,FALSE)</f>
        <v>2.5404401299299999</v>
      </c>
      <c r="T564" s="9">
        <f>VLOOKUP(Tableau3[[#This Row],[coca]],Table1[[ID]:[b]],3,FALSE)</f>
        <v>6.6124623461300001</v>
      </c>
      <c r="U564" s="9"/>
      <c r="V56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564" s="9"/>
    </row>
    <row r="565" spans="1:23">
      <c r="A565" t="s">
        <v>9</v>
      </c>
      <c r="B565" t="s">
        <v>31</v>
      </c>
      <c r="C565" t="s">
        <v>32</v>
      </c>
      <c r="D565">
        <v>6</v>
      </c>
      <c r="M565" s="10" t="s">
        <v>936</v>
      </c>
      <c r="Q565" t="str">
        <f t="shared" si="18"/>
        <v>BeninBJ11</v>
      </c>
      <c r="R565" t="str">
        <f>VLOOKUP(Tableau3[[#This Row],[coca]],Table1[ID],1,FALSE)</f>
        <v>BeninBJ11</v>
      </c>
      <c r="S565">
        <f>VLOOKUP(Tableau3[[#This Row],[coca]],Table1[[#All],[ID]:[b]],2,FALSE)</f>
        <v>2.62696486302</v>
      </c>
      <c r="T565" s="9">
        <f>VLOOKUP(Tableau3[[#This Row],[coca]],Table1[[ID]:[b]],3,FALSE)</f>
        <v>7.1977786518800002</v>
      </c>
      <c r="U565" s="9"/>
      <c r="V56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65" s="9"/>
    </row>
    <row r="566" spans="1:23">
      <c r="A566" t="s">
        <v>9</v>
      </c>
      <c r="B566" t="s">
        <v>33</v>
      </c>
      <c r="C566" t="s">
        <v>34</v>
      </c>
      <c r="D566">
        <v>6</v>
      </c>
      <c r="M566" s="10" t="s">
        <v>936</v>
      </c>
      <c r="Q566" t="str">
        <f t="shared" si="18"/>
        <v>BeninBJ12</v>
      </c>
      <c r="R566" t="str">
        <f>VLOOKUP(Tableau3[[#This Row],[coca]],Table1[ID],1,FALSE)</f>
        <v>BeninBJ12</v>
      </c>
      <c r="S566">
        <f>VLOOKUP(Tableau3[[#This Row],[coca]],Table1[[#All],[ID]:[b]],2,FALSE)</f>
        <v>2.1073453946499998</v>
      </c>
      <c r="T566" s="9">
        <f>VLOOKUP(Tableau3[[#This Row],[coca]],Table1[[ID]:[b]],3,FALSE)</f>
        <v>7.2783836335999998</v>
      </c>
      <c r="U566" s="9"/>
      <c r="V56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566" s="9"/>
    </row>
    <row r="567" spans="1:23">
      <c r="A567" t="s">
        <v>9</v>
      </c>
      <c r="B567" t="s">
        <v>11</v>
      </c>
      <c r="C567" t="s">
        <v>12</v>
      </c>
      <c r="D567" t="s">
        <v>938</v>
      </c>
      <c r="M567" s="14" t="s">
        <v>937</v>
      </c>
      <c r="Q567" t="str">
        <f t="shared" si="18"/>
        <v>BeninBJ01</v>
      </c>
      <c r="R567" t="str">
        <f>VLOOKUP(Tableau3[[#This Row],[coca]],Table1[ID],1,FALSE)</f>
        <v>BeninBJ01</v>
      </c>
      <c r="S567" t="e">
        <f>VLOOKUP(Tableau35[[#This Row],[coca]],Table1[[#All],[ID]:[b]],2,FALSE)</f>
        <v>#VALUE!</v>
      </c>
      <c r="T567" s="9" t="e">
        <f>VLOOKUP(Tableau35[[#This Row],[coca]],Table1[[ID]:[b]],3,FALSE)</f>
        <v>#VALUE!</v>
      </c>
      <c r="U567" s="9"/>
      <c r="V56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67" s="9"/>
    </row>
    <row r="568" spans="1:23">
      <c r="A568" t="s">
        <v>9</v>
      </c>
      <c r="B568" t="s">
        <v>13</v>
      </c>
      <c r="C568" t="s">
        <v>14</v>
      </c>
      <c r="D568" t="s">
        <v>938</v>
      </c>
      <c r="M568" t="s">
        <v>937</v>
      </c>
      <c r="Q568" t="str">
        <f t="shared" si="18"/>
        <v>BeninBJ02</v>
      </c>
      <c r="R568" t="str">
        <f>VLOOKUP(Tableau3[[#This Row],[coca]],Table1[ID],1,FALSE)</f>
        <v>BeninBJ02</v>
      </c>
      <c r="S568" t="e">
        <f>VLOOKUP(Tableau35[[#This Row],[coca]],Table1[[#All],[ID]:[b]],2,FALSE)</f>
        <v>#VALUE!</v>
      </c>
      <c r="T568" s="9" t="e">
        <f>VLOOKUP(Tableau35[[#This Row],[coca]],Table1[[ID]:[b]],3,FALSE)</f>
        <v>#VALUE!</v>
      </c>
      <c r="U568" s="9"/>
      <c r="V56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68" s="9"/>
    </row>
    <row r="569" spans="1:23">
      <c r="A569" t="s">
        <v>9</v>
      </c>
      <c r="B569" t="s">
        <v>15</v>
      </c>
      <c r="C569" t="s">
        <v>16</v>
      </c>
      <c r="D569" t="s">
        <v>938</v>
      </c>
      <c r="M569" t="s">
        <v>937</v>
      </c>
      <c r="Q569" t="str">
        <f t="shared" si="18"/>
        <v>BeninBJ03</v>
      </c>
      <c r="R569" t="str">
        <f>VLOOKUP(Tableau3[[#This Row],[coca]],Table1[ID],1,FALSE)</f>
        <v>BeninBJ03</v>
      </c>
      <c r="S569" t="e">
        <f>VLOOKUP(Tableau35[[#This Row],[coca]],Table1[[#All],[ID]:[b]],2,FALSE)</f>
        <v>#VALUE!</v>
      </c>
      <c r="T569" s="9" t="e">
        <f>VLOOKUP(Tableau35[[#This Row],[coca]],Table1[[ID]:[b]],3,FALSE)</f>
        <v>#VALUE!</v>
      </c>
      <c r="U569" s="9"/>
      <c r="V56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69" s="9"/>
    </row>
    <row r="570" spans="1:23">
      <c r="A570" t="s">
        <v>9</v>
      </c>
      <c r="B570" t="s">
        <v>17</v>
      </c>
      <c r="C570" t="s">
        <v>18</v>
      </c>
      <c r="D570" t="s">
        <v>938</v>
      </c>
      <c r="M570" t="s">
        <v>937</v>
      </c>
      <c r="Q570" t="str">
        <f t="shared" si="18"/>
        <v>BeninBJ04</v>
      </c>
      <c r="R570" t="str">
        <f>VLOOKUP(Tableau3[[#This Row],[coca]],Table1[ID],1,FALSE)</f>
        <v>BeninBJ04</v>
      </c>
      <c r="S570" t="e">
        <f>VLOOKUP(Tableau35[[#This Row],[coca]],Table1[[#All],[ID]:[b]],2,FALSE)</f>
        <v>#VALUE!</v>
      </c>
      <c r="T570" s="9" t="e">
        <f>VLOOKUP(Tableau35[[#This Row],[coca]],Table1[[ID]:[b]],3,FALSE)</f>
        <v>#VALUE!</v>
      </c>
      <c r="U570" s="9"/>
      <c r="V57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0" s="9"/>
    </row>
    <row r="571" spans="1:23">
      <c r="A571" t="s">
        <v>9</v>
      </c>
      <c r="B571" t="s">
        <v>19</v>
      </c>
      <c r="C571" t="s">
        <v>20</v>
      </c>
      <c r="D571" t="s">
        <v>938</v>
      </c>
      <c r="M571" t="s">
        <v>937</v>
      </c>
      <c r="Q571" t="str">
        <f t="shared" si="18"/>
        <v>BeninBJ05</v>
      </c>
      <c r="R571" t="str">
        <f>VLOOKUP(Tableau3[[#This Row],[coca]],Table1[ID],1,FALSE)</f>
        <v>BeninBJ05</v>
      </c>
      <c r="S571" t="e">
        <f>VLOOKUP(Tableau35[[#This Row],[coca]],Table1[[#All],[ID]:[b]],2,FALSE)</f>
        <v>#VALUE!</v>
      </c>
      <c r="T571" s="9" t="e">
        <f>VLOOKUP(Tableau35[[#This Row],[coca]],Table1[[ID]:[b]],3,FALSE)</f>
        <v>#VALUE!</v>
      </c>
      <c r="U571" s="9"/>
      <c r="V57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1" s="9"/>
    </row>
    <row r="572" spans="1:23">
      <c r="A572" t="s">
        <v>9</v>
      </c>
      <c r="B572" t="s">
        <v>21</v>
      </c>
      <c r="C572" t="s">
        <v>22</v>
      </c>
      <c r="D572" t="s">
        <v>938</v>
      </c>
      <c r="M572" t="s">
        <v>937</v>
      </c>
      <c r="Q572" t="str">
        <f t="shared" si="18"/>
        <v>BeninBJ06</v>
      </c>
      <c r="R572" t="str">
        <f>VLOOKUP(Tableau3[[#This Row],[coca]],Table1[ID],1,FALSE)</f>
        <v>BeninBJ06</v>
      </c>
      <c r="S572" t="e">
        <f>VLOOKUP(Tableau35[[#This Row],[coca]],Table1[[#All],[ID]:[b]],2,FALSE)</f>
        <v>#VALUE!</v>
      </c>
      <c r="T572" s="9" t="e">
        <f>VLOOKUP(Tableau35[[#This Row],[coca]],Table1[[ID]:[b]],3,FALSE)</f>
        <v>#VALUE!</v>
      </c>
      <c r="U572" s="9"/>
      <c r="V57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2" s="9"/>
    </row>
    <row r="573" spans="1:23">
      <c r="A573" t="s">
        <v>9</v>
      </c>
      <c r="B573" t="s">
        <v>23</v>
      </c>
      <c r="C573" t="s">
        <v>24</v>
      </c>
      <c r="D573" t="s">
        <v>938</v>
      </c>
      <c r="M573" t="s">
        <v>937</v>
      </c>
      <c r="Q573" t="str">
        <f t="shared" si="18"/>
        <v>BeninBJ07</v>
      </c>
      <c r="R573" t="str">
        <f>VLOOKUP(Tableau3[[#This Row],[coca]],Table1[ID],1,FALSE)</f>
        <v>BeninBJ07</v>
      </c>
      <c r="S573" t="e">
        <f>VLOOKUP(Tableau35[[#This Row],[coca]],Table1[[#All],[ID]:[b]],2,FALSE)</f>
        <v>#VALUE!</v>
      </c>
      <c r="T573" s="9" t="e">
        <f>VLOOKUP(Tableau35[[#This Row],[coca]],Table1[[ID]:[b]],3,FALSE)</f>
        <v>#VALUE!</v>
      </c>
      <c r="U573" s="9"/>
      <c r="V57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3" s="9"/>
    </row>
    <row r="574" spans="1:23">
      <c r="A574" t="s">
        <v>9</v>
      </c>
      <c r="B574" t="s">
        <v>25</v>
      </c>
      <c r="C574" t="s">
        <v>26</v>
      </c>
      <c r="D574" t="s">
        <v>938</v>
      </c>
      <c r="M574" s="10" t="s">
        <v>937</v>
      </c>
      <c r="Q574" t="str">
        <f t="shared" si="18"/>
        <v>BeninBJ08</v>
      </c>
      <c r="R574" t="str">
        <f>VLOOKUP(Tableau3[[#This Row],[coca]],Table1[ID],1,FALSE)</f>
        <v>BeninBJ08</v>
      </c>
      <c r="S574" t="e">
        <f>VLOOKUP(Tableau35[[#This Row],[coca]],Table1[[#All],[ID]:[b]],2,FALSE)</f>
        <v>#VALUE!</v>
      </c>
      <c r="T574" s="9" t="e">
        <f>VLOOKUP(Tableau35[[#This Row],[coca]],Table1[[ID]:[b]],3,FALSE)</f>
        <v>#VALUE!</v>
      </c>
      <c r="U574" s="9" t="s">
        <v>774</v>
      </c>
      <c r="V57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4" s="9">
        <v>3</v>
      </c>
    </row>
    <row r="575" spans="1:23">
      <c r="A575" t="s">
        <v>9</v>
      </c>
      <c r="B575" t="s">
        <v>27</v>
      </c>
      <c r="C575" t="s">
        <v>28</v>
      </c>
      <c r="D575" t="s">
        <v>938</v>
      </c>
      <c r="M575" t="s">
        <v>937</v>
      </c>
      <c r="Q575" t="str">
        <f t="shared" si="18"/>
        <v>BeninBJ09</v>
      </c>
      <c r="R575" t="str">
        <f>VLOOKUP(Tableau3[[#This Row],[coca]],Table1[ID],1,FALSE)</f>
        <v>BeninBJ09</v>
      </c>
      <c r="S575" t="e">
        <f>VLOOKUP(Tableau35[[#This Row],[coca]],Table1[[#All],[ID]:[b]],2,FALSE)</f>
        <v>#VALUE!</v>
      </c>
      <c r="T575" s="9" t="e">
        <f>VLOOKUP(Tableau35[[#This Row],[coca]],Table1[[ID]:[b]],3,FALSE)</f>
        <v>#VALUE!</v>
      </c>
      <c r="U575" s="9"/>
      <c r="V57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5" s="9"/>
    </row>
    <row r="576" spans="1:23">
      <c r="A576" t="s">
        <v>9</v>
      </c>
      <c r="B576" t="s">
        <v>29</v>
      </c>
      <c r="C576" t="s">
        <v>30</v>
      </c>
      <c r="D576" t="s">
        <v>938</v>
      </c>
      <c r="M576" t="s">
        <v>937</v>
      </c>
      <c r="Q576" t="str">
        <f t="shared" si="18"/>
        <v>BeninBJ10</v>
      </c>
      <c r="R576" t="str">
        <f>VLOOKUP(Tableau3[[#This Row],[coca]],Table1[ID],1,FALSE)</f>
        <v>BeninBJ10</v>
      </c>
      <c r="S576" t="e">
        <f>VLOOKUP(Tableau35[[#This Row],[coca]],Table1[[#All],[ID]:[b]],2,FALSE)</f>
        <v>#VALUE!</v>
      </c>
      <c r="T576" s="9" t="e">
        <f>VLOOKUP(Tableau35[[#This Row],[coca]],Table1[[ID]:[b]],3,FALSE)</f>
        <v>#VALUE!</v>
      </c>
      <c r="U576" s="9"/>
      <c r="V57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6" s="9"/>
    </row>
    <row r="577" spans="1:23">
      <c r="A577" t="s">
        <v>9</v>
      </c>
      <c r="B577" t="s">
        <v>31</v>
      </c>
      <c r="C577" t="s">
        <v>32</v>
      </c>
      <c r="D577" t="s">
        <v>938</v>
      </c>
      <c r="M577" t="s">
        <v>937</v>
      </c>
      <c r="Q577" t="str">
        <f t="shared" si="18"/>
        <v>BeninBJ11</v>
      </c>
      <c r="R577" t="str">
        <f>VLOOKUP(Tableau3[[#This Row],[coca]],Table1[ID],1,FALSE)</f>
        <v>BeninBJ11</v>
      </c>
      <c r="S577" t="e">
        <f>VLOOKUP(Tableau35[[#This Row],[coca]],Table1[[#All],[ID]:[b]],2,FALSE)</f>
        <v>#VALUE!</v>
      </c>
      <c r="T577" s="9" t="e">
        <f>VLOOKUP(Tableau35[[#This Row],[coca]],Table1[[ID]:[b]],3,FALSE)</f>
        <v>#VALUE!</v>
      </c>
      <c r="U577" s="9"/>
      <c r="V57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7" s="9"/>
    </row>
    <row r="578" spans="1:23">
      <c r="A578" t="s">
        <v>9</v>
      </c>
      <c r="B578" t="s">
        <v>33</v>
      </c>
      <c r="C578" t="s">
        <v>34</v>
      </c>
      <c r="D578" t="s">
        <v>938</v>
      </c>
      <c r="M578" t="s">
        <v>937</v>
      </c>
      <c r="Q578" t="str">
        <f t="shared" si="18"/>
        <v>BeninBJ12</v>
      </c>
      <c r="R578" t="str">
        <f>VLOOKUP(Tableau3[[#This Row],[coca]],Table1[ID],1,FALSE)</f>
        <v>BeninBJ12</v>
      </c>
      <c r="S578" t="e">
        <f>VLOOKUP(Tableau35[[#This Row],[coca]],Table1[[#All],[ID]:[b]],2,FALSE)</f>
        <v>#VALUE!</v>
      </c>
      <c r="T578" s="9" t="e">
        <f>VLOOKUP(Tableau35[[#This Row],[coca]],Table1[[ID]:[b]],3,FALSE)</f>
        <v>#VALUE!</v>
      </c>
      <c r="U578" s="9"/>
      <c r="V57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578" s="9"/>
    </row>
    <row r="579" spans="1:23">
      <c r="A579" t="s">
        <v>9</v>
      </c>
      <c r="B579" t="s">
        <v>11</v>
      </c>
      <c r="C579" t="s">
        <v>12</v>
      </c>
      <c r="D579">
        <v>12</v>
      </c>
      <c r="L579" s="14"/>
      <c r="M579" s="10" t="s">
        <v>940</v>
      </c>
      <c r="P579" t="str">
        <f t="shared" ref="P579:P602" si="19">_xlfn.CONCAT(A579,C579)</f>
        <v>BeninBJ01</v>
      </c>
      <c r="Q579" t="e">
        <f>VLOOKUP(#REF!,Table1[ID],1,FALSE)</f>
        <v>#REF!</v>
      </c>
      <c r="R579" t="e">
        <f>VLOOKUP(#REF!,Table1[[#All],[ID]:[b]],2,FALSE)</f>
        <v>#REF!</v>
      </c>
      <c r="S579" s="9" t="e">
        <f>VLOOKUP(#REF!,Table1[[ID]:[b]],3,FALSE)</f>
        <v>#REF!</v>
      </c>
      <c r="T579" s="9"/>
      <c r="U579" s="9" t="e">
        <f>IF(#REF!&lt;=10,"A:&lt;10",IF(#REF!&lt;=50,"B:10-50",IF(#REF!&lt;=100,"C:50 - 100",IF(#REF!&lt;=250,"D:100 - 250",IF(#REF!&lt;=500,"E:250 - 500",IF(#REF!&lt;=1000,"F:500 - 1000","G:1000 et plus"))))))</f>
        <v>#REF!</v>
      </c>
      <c r="V579" s="9"/>
    </row>
    <row r="580" spans="1:23">
      <c r="A580" t="s">
        <v>9</v>
      </c>
      <c r="B580" t="s">
        <v>13</v>
      </c>
      <c r="C580" t="s">
        <v>14</v>
      </c>
      <c r="D580">
        <v>3</v>
      </c>
      <c r="M580" s="10" t="s">
        <v>940</v>
      </c>
      <c r="P580" t="str">
        <f t="shared" si="19"/>
        <v>BeninBJ02</v>
      </c>
      <c r="Q580" t="e">
        <f>VLOOKUP(#REF!,Table1[ID],1,FALSE)</f>
        <v>#REF!</v>
      </c>
      <c r="R580" t="e">
        <f>VLOOKUP(#REF!,Table1[[#All],[ID]:[b]],2,FALSE)</f>
        <v>#REF!</v>
      </c>
      <c r="S580" s="9" t="e">
        <f>VLOOKUP(#REF!,Table1[[ID]:[b]],3,FALSE)</f>
        <v>#REF!</v>
      </c>
      <c r="T580" s="9"/>
      <c r="U580" s="9" t="e">
        <f>IF(#REF!&lt;=10,"A:&lt;10",IF(#REF!&lt;=50,"B:10-50",IF(#REF!&lt;=100,"C:50 - 100",IF(#REF!&lt;=250,"D:100 - 250",IF(#REF!&lt;=500,"E:250 - 500",IF(#REF!&lt;=1000,"F:500 - 1000","G:1000 et plus"))))))</f>
        <v>#REF!</v>
      </c>
      <c r="V580" s="9"/>
    </row>
    <row r="581" spans="1:23">
      <c r="A581" t="s">
        <v>9</v>
      </c>
      <c r="B581" t="s">
        <v>15</v>
      </c>
      <c r="C581" t="s">
        <v>16</v>
      </c>
      <c r="D581">
        <v>59</v>
      </c>
      <c r="M581" s="10" t="s">
        <v>940</v>
      </c>
      <c r="P581" t="str">
        <f t="shared" si="19"/>
        <v>BeninBJ03</v>
      </c>
      <c r="Q581" t="e">
        <f>VLOOKUP(#REF!,Table1[ID],1,FALSE)</f>
        <v>#REF!</v>
      </c>
      <c r="R581" t="e">
        <f>VLOOKUP(#REF!,Table1[[#All],[ID]:[b]],2,FALSE)</f>
        <v>#REF!</v>
      </c>
      <c r="S581" s="9" t="e">
        <f>VLOOKUP(#REF!,Table1[[ID]:[b]],3,FALSE)</f>
        <v>#REF!</v>
      </c>
      <c r="T581" s="9"/>
      <c r="U581" s="9" t="e">
        <f>IF(#REF!&lt;=10,"A:&lt;10",IF(#REF!&lt;=50,"B:10-50",IF(#REF!&lt;=100,"C:50 - 100",IF(#REF!&lt;=250,"D:100 - 250",IF(#REF!&lt;=500,"E:250 - 500",IF(#REF!&lt;=1000,"F:500 - 1000","G:1000 et plus"))))))</f>
        <v>#REF!</v>
      </c>
      <c r="V581" s="9"/>
    </row>
    <row r="582" spans="1:23">
      <c r="A582" t="s">
        <v>9</v>
      </c>
      <c r="B582" t="s">
        <v>17</v>
      </c>
      <c r="C582" t="s">
        <v>18</v>
      </c>
      <c r="D582">
        <v>9</v>
      </c>
      <c r="M582" s="10" t="s">
        <v>940</v>
      </c>
      <c r="P582" t="str">
        <f t="shared" si="19"/>
        <v>BeninBJ04</v>
      </c>
      <c r="Q582" t="e">
        <f>VLOOKUP(#REF!,Table1[ID],1,FALSE)</f>
        <v>#REF!</v>
      </c>
      <c r="R582" t="e">
        <f>VLOOKUP(#REF!,Table1[[#All],[ID]:[b]],2,FALSE)</f>
        <v>#REF!</v>
      </c>
      <c r="S582" s="9" t="e">
        <f>VLOOKUP(#REF!,Table1[[ID]:[b]],3,FALSE)</f>
        <v>#REF!</v>
      </c>
      <c r="T582" s="9"/>
      <c r="U582" s="9" t="e">
        <f>IF(#REF!&lt;=10,"A:&lt;10",IF(#REF!&lt;=50,"B:10-50",IF(#REF!&lt;=100,"C:50 - 100",IF(#REF!&lt;=250,"D:100 - 250",IF(#REF!&lt;=500,"E:250 - 500",IF(#REF!&lt;=1000,"F:500 - 1000","G:1000 et plus"))))))</f>
        <v>#REF!</v>
      </c>
      <c r="V582" s="9"/>
    </row>
    <row r="583" spans="1:23">
      <c r="A583" t="s">
        <v>9</v>
      </c>
      <c r="B583" t="s">
        <v>19</v>
      </c>
      <c r="C583" t="s">
        <v>20</v>
      </c>
      <c r="D583">
        <v>1</v>
      </c>
      <c r="M583" s="10" t="s">
        <v>940</v>
      </c>
      <c r="P583" t="str">
        <f t="shared" si="19"/>
        <v>BeninBJ05</v>
      </c>
      <c r="Q583" t="e">
        <f>VLOOKUP(#REF!,Table1[ID],1,FALSE)</f>
        <v>#REF!</v>
      </c>
      <c r="R583" t="e">
        <f>VLOOKUP(#REF!,Table1[[#All],[ID]:[b]],2,FALSE)</f>
        <v>#REF!</v>
      </c>
      <c r="S583" s="9" t="e">
        <f>VLOOKUP(#REF!,Table1[[ID]:[b]],3,FALSE)</f>
        <v>#REF!</v>
      </c>
      <c r="T583" s="9"/>
      <c r="U583" s="9" t="e">
        <f>IF(#REF!&lt;=10,"A:&lt;10",IF(#REF!&lt;=50,"B:10-50",IF(#REF!&lt;=100,"C:50 - 100",IF(#REF!&lt;=250,"D:100 - 250",IF(#REF!&lt;=500,"E:250 - 500",IF(#REF!&lt;=1000,"F:500 - 1000","G:1000 et plus"))))))</f>
        <v>#REF!</v>
      </c>
      <c r="V583" s="9"/>
    </row>
    <row r="584" spans="1:23">
      <c r="A584" t="s">
        <v>9</v>
      </c>
      <c r="B584" t="s">
        <v>21</v>
      </c>
      <c r="C584" t="s">
        <v>22</v>
      </c>
      <c r="D584">
        <v>15</v>
      </c>
      <c r="M584" s="10" t="s">
        <v>940</v>
      </c>
      <c r="P584" t="str">
        <f t="shared" si="19"/>
        <v>BeninBJ06</v>
      </c>
      <c r="Q584" t="e">
        <f>VLOOKUP(#REF!,Table1[ID],1,FALSE)</f>
        <v>#REF!</v>
      </c>
      <c r="R584" t="e">
        <f>VLOOKUP(#REF!,Table1[[#All],[ID]:[b]],2,FALSE)</f>
        <v>#REF!</v>
      </c>
      <c r="S584" s="9" t="e">
        <f>VLOOKUP(#REF!,Table1[[ID]:[b]],3,FALSE)</f>
        <v>#REF!</v>
      </c>
      <c r="T584" s="9"/>
      <c r="U584" s="9" t="e">
        <f>IF(#REF!&lt;=10,"A:&lt;10",IF(#REF!&lt;=50,"B:10-50",IF(#REF!&lt;=100,"C:50 - 100",IF(#REF!&lt;=250,"D:100 - 250",IF(#REF!&lt;=500,"E:250 - 500",IF(#REF!&lt;=1000,"F:500 - 1000","G:1000 et plus"))))))</f>
        <v>#REF!</v>
      </c>
      <c r="V584" s="9"/>
    </row>
    <row r="585" spans="1:23">
      <c r="A585" t="s">
        <v>9</v>
      </c>
      <c r="B585" t="s">
        <v>23</v>
      </c>
      <c r="C585" t="s">
        <v>24</v>
      </c>
      <c r="D585">
        <v>0</v>
      </c>
      <c r="M585" s="10" t="s">
        <v>940</v>
      </c>
      <c r="P585" t="str">
        <f t="shared" si="19"/>
        <v>BeninBJ07</v>
      </c>
      <c r="Q585" t="e">
        <f>VLOOKUP(#REF!,Table1[ID],1,FALSE)</f>
        <v>#REF!</v>
      </c>
      <c r="R585" t="e">
        <f>VLOOKUP(#REF!,Table1[[#All],[ID]:[b]],2,FALSE)</f>
        <v>#REF!</v>
      </c>
      <c r="S585" s="9" t="e">
        <f>VLOOKUP(#REF!,Table1[[ID]:[b]],3,FALSE)</f>
        <v>#REF!</v>
      </c>
      <c r="T585" s="9"/>
      <c r="U585" s="9" t="e">
        <f>IF(#REF!&lt;=10,"A:&lt;10",IF(#REF!&lt;=50,"B:10-50",IF(#REF!&lt;=100,"C:50 - 100",IF(#REF!&lt;=250,"D:100 - 250",IF(#REF!&lt;=500,"E:250 - 500",IF(#REF!&lt;=1000,"F:500 - 1000","G:1000 et plus"))))))</f>
        <v>#REF!</v>
      </c>
      <c r="V585" s="9"/>
    </row>
    <row r="586" spans="1:23">
      <c r="A586" t="s">
        <v>9</v>
      </c>
      <c r="B586" t="s">
        <v>25</v>
      </c>
      <c r="C586" t="s">
        <v>26</v>
      </c>
      <c r="D586">
        <v>73</v>
      </c>
      <c r="E586">
        <v>3</v>
      </c>
      <c r="F586">
        <v>147</v>
      </c>
      <c r="L586" s="10"/>
      <c r="M586" s="10" t="s">
        <v>940</v>
      </c>
      <c r="P586" t="str">
        <f t="shared" si="19"/>
        <v>BeninBJ08</v>
      </c>
      <c r="Q586" t="e">
        <f>VLOOKUP(#REF!,Table1[ID],1,FALSE)</f>
        <v>#REF!</v>
      </c>
      <c r="R586" t="e">
        <f>VLOOKUP(#REF!,Table1[[#All],[ID]:[b]],2,FALSE)</f>
        <v>#REF!</v>
      </c>
      <c r="S586" s="9" t="e">
        <f>VLOOKUP(#REF!,Table1[[ID]:[b]],3,FALSE)</f>
        <v>#REF!</v>
      </c>
      <c r="T586" s="9" t="s">
        <v>774</v>
      </c>
      <c r="U586" s="9" t="e">
        <f>IF(#REF!&lt;=10,"A:&lt;10",IF(#REF!&lt;=50,"B:10-50",IF(#REF!&lt;=100,"C:50 - 100",IF(#REF!&lt;=250,"D:100 - 250",IF(#REF!&lt;=500,"E:250 - 500",IF(#REF!&lt;=1000,"F:500 - 1000","G:1000 et plus"))))))</f>
        <v>#REF!</v>
      </c>
      <c r="V586" s="9">
        <v>3</v>
      </c>
    </row>
    <row r="587" spans="1:23">
      <c r="A587" t="s">
        <v>9</v>
      </c>
      <c r="B587" t="s">
        <v>27</v>
      </c>
      <c r="C587" t="s">
        <v>28</v>
      </c>
      <c r="D587">
        <v>12</v>
      </c>
      <c r="M587" s="10" t="s">
        <v>940</v>
      </c>
      <c r="P587" t="str">
        <f t="shared" si="19"/>
        <v>BeninBJ09</v>
      </c>
      <c r="Q587" t="e">
        <f>VLOOKUP(#REF!,Table1[ID],1,FALSE)</f>
        <v>#REF!</v>
      </c>
      <c r="R587" t="e">
        <f>VLOOKUP(#REF!,Table1[[#All],[ID]:[b]],2,FALSE)</f>
        <v>#REF!</v>
      </c>
      <c r="S587" s="9" t="e">
        <f>VLOOKUP(#REF!,Table1[[ID]:[b]],3,FALSE)</f>
        <v>#REF!</v>
      </c>
      <c r="T587" s="9"/>
      <c r="U587" s="9" t="e">
        <f>IF(#REF!&lt;=10,"A:&lt;10",IF(#REF!&lt;=50,"B:10-50",IF(#REF!&lt;=100,"C:50 - 100",IF(#REF!&lt;=250,"D:100 - 250",IF(#REF!&lt;=500,"E:250 - 500",IF(#REF!&lt;=1000,"F:500 - 1000","G:1000 et plus"))))))</f>
        <v>#REF!</v>
      </c>
      <c r="V587" s="9"/>
    </row>
    <row r="588" spans="1:23">
      <c r="A588" t="s">
        <v>9</v>
      </c>
      <c r="B588" t="s">
        <v>29</v>
      </c>
      <c r="C588" t="s">
        <v>30</v>
      </c>
      <c r="D588">
        <v>47</v>
      </c>
      <c r="M588" s="10" t="s">
        <v>940</v>
      </c>
      <c r="P588" t="str">
        <f t="shared" si="19"/>
        <v>BeninBJ10</v>
      </c>
      <c r="Q588" t="e">
        <f>VLOOKUP(#REF!,Table1[ID],1,FALSE)</f>
        <v>#REF!</v>
      </c>
      <c r="R588" t="e">
        <f>VLOOKUP(#REF!,Table1[[#All],[ID]:[b]],2,FALSE)</f>
        <v>#REF!</v>
      </c>
      <c r="S588" s="9" t="e">
        <f>VLOOKUP(#REF!,Table1[[ID]:[b]],3,FALSE)</f>
        <v>#REF!</v>
      </c>
      <c r="T588" s="9"/>
      <c r="U588" s="9" t="e">
        <f>IF(#REF!&lt;=10,"A:&lt;10",IF(#REF!&lt;=50,"B:10-50",IF(#REF!&lt;=100,"C:50 - 100",IF(#REF!&lt;=250,"D:100 - 250",IF(#REF!&lt;=500,"E:250 - 500",IF(#REF!&lt;=1000,"F:500 - 1000","G:1000 et plus"))))))</f>
        <v>#REF!</v>
      </c>
      <c r="V588" s="9"/>
    </row>
    <row r="589" spans="1:23">
      <c r="A589" t="s">
        <v>9</v>
      </c>
      <c r="B589" t="s">
        <v>31</v>
      </c>
      <c r="C589" t="s">
        <v>32</v>
      </c>
      <c r="D589">
        <v>6</v>
      </c>
      <c r="M589" s="10" t="s">
        <v>940</v>
      </c>
      <c r="P589" t="str">
        <f t="shared" si="19"/>
        <v>BeninBJ11</v>
      </c>
      <c r="Q589" t="e">
        <f>VLOOKUP(#REF!,Table1[ID],1,FALSE)</f>
        <v>#REF!</v>
      </c>
      <c r="R589" t="e">
        <f>VLOOKUP(#REF!,Table1[[#All],[ID]:[b]],2,FALSE)</f>
        <v>#REF!</v>
      </c>
      <c r="S589" s="9" t="e">
        <f>VLOOKUP(#REF!,Table1[[ID]:[b]],3,FALSE)</f>
        <v>#REF!</v>
      </c>
      <c r="T589" s="9"/>
      <c r="U589" s="9" t="e">
        <f>IF(#REF!&lt;=10,"A:&lt;10",IF(#REF!&lt;=50,"B:10-50",IF(#REF!&lt;=100,"C:50 - 100",IF(#REF!&lt;=250,"D:100 - 250",IF(#REF!&lt;=500,"E:250 - 500",IF(#REF!&lt;=1000,"F:500 - 1000","G:1000 et plus"))))))</f>
        <v>#REF!</v>
      </c>
      <c r="V589" s="9"/>
    </row>
    <row r="590" spans="1:23">
      <c r="A590" t="s">
        <v>9</v>
      </c>
      <c r="B590" t="s">
        <v>33</v>
      </c>
      <c r="C590" t="s">
        <v>34</v>
      </c>
      <c r="D590">
        <v>6</v>
      </c>
      <c r="M590" s="10" t="s">
        <v>940</v>
      </c>
      <c r="P590" t="str">
        <f t="shared" si="19"/>
        <v>BeninBJ12</v>
      </c>
      <c r="Q590" t="e">
        <f>VLOOKUP(#REF!,Table1[ID],1,FALSE)</f>
        <v>#REF!</v>
      </c>
      <c r="R590" t="e">
        <f>VLOOKUP(#REF!,Table1[[#All],[ID]:[b]],2,FALSE)</f>
        <v>#REF!</v>
      </c>
      <c r="S590" s="9" t="e">
        <f>VLOOKUP(#REF!,Table1[[ID]:[b]],3,FALSE)</f>
        <v>#REF!</v>
      </c>
      <c r="T590" s="9"/>
      <c r="U590" s="9" t="e">
        <f>IF(#REF!&lt;=10,"A:&lt;10",IF(#REF!&lt;=50,"B:10-50",IF(#REF!&lt;=100,"C:50 - 100",IF(#REF!&lt;=250,"D:100 - 250",IF(#REF!&lt;=500,"E:250 - 500",IF(#REF!&lt;=1000,"F:500 - 1000","G:1000 et plus"))))))</f>
        <v>#REF!</v>
      </c>
      <c r="V590" s="9"/>
    </row>
    <row r="591" spans="1:23">
      <c r="A591" t="s">
        <v>9</v>
      </c>
      <c r="B591" t="s">
        <v>11</v>
      </c>
      <c r="C591" t="s">
        <v>12</v>
      </c>
      <c r="D591">
        <v>12</v>
      </c>
      <c r="L591" s="10"/>
      <c r="M591" s="10" t="s">
        <v>944</v>
      </c>
      <c r="P591" t="str">
        <f t="shared" si="19"/>
        <v>BeninBJ01</v>
      </c>
      <c r="Q591" t="e">
        <f>VLOOKUP(Tableau3567[[#This Row],[coca]],Table1[ID],1,FALSE)</f>
        <v>#VALUE!</v>
      </c>
      <c r="R591" t="e">
        <f>VLOOKUP(Tableau3567[[#This Row],[coca]],Table1[[#All],[ID]:[b]],2,FALSE)</f>
        <v>#VALUE!</v>
      </c>
      <c r="S591" s="9" t="e">
        <f>VLOOKUP(Tableau3567[[#This Row],[coca]],Table1[[ID]:[b]],3,FALSE)</f>
        <v>#VALUE!</v>
      </c>
      <c r="T591" s="9"/>
      <c r="U5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1" s="9"/>
    </row>
    <row r="592" spans="1:23">
      <c r="A592" t="s">
        <v>9</v>
      </c>
      <c r="B592" t="s">
        <v>13</v>
      </c>
      <c r="C592" t="s">
        <v>14</v>
      </c>
      <c r="D592">
        <v>3</v>
      </c>
      <c r="L592" s="10"/>
      <c r="M592" s="10" t="s">
        <v>944</v>
      </c>
      <c r="P592" t="str">
        <f t="shared" si="19"/>
        <v>BeninBJ02</v>
      </c>
      <c r="Q592" t="e">
        <f>VLOOKUP(Tableau3567[[#This Row],[coca]],Table1[ID],1,FALSE)</f>
        <v>#VALUE!</v>
      </c>
      <c r="R592" t="e">
        <f>VLOOKUP(Tableau3567[[#This Row],[coca]],Table1[[#All],[ID]:[b]],2,FALSE)</f>
        <v>#VALUE!</v>
      </c>
      <c r="S592" s="9" t="e">
        <f>VLOOKUP(Tableau3567[[#This Row],[coca]],Table1[[ID]:[b]],3,FALSE)</f>
        <v>#VALUE!</v>
      </c>
      <c r="T592" s="9"/>
      <c r="U5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2" s="9"/>
    </row>
    <row r="593" spans="1:23">
      <c r="A593" t="s">
        <v>9</v>
      </c>
      <c r="B593" t="s">
        <v>15</v>
      </c>
      <c r="C593" t="s">
        <v>16</v>
      </c>
      <c r="D593">
        <v>62</v>
      </c>
      <c r="L593" s="10"/>
      <c r="M593" s="10" t="s">
        <v>944</v>
      </c>
      <c r="P593" t="str">
        <f t="shared" si="19"/>
        <v>BeninBJ03</v>
      </c>
      <c r="Q593" t="e">
        <f>VLOOKUP(Tableau3567[[#This Row],[coca]],Table1[ID],1,FALSE)</f>
        <v>#VALUE!</v>
      </c>
      <c r="R593" t="e">
        <f>VLOOKUP(Tableau3567[[#This Row],[coca]],Table1[[#All],[ID]:[b]],2,FALSE)</f>
        <v>#VALUE!</v>
      </c>
      <c r="S593" s="9" t="e">
        <f>VLOOKUP(Tableau3567[[#This Row],[coca]],Table1[[ID]:[b]],3,FALSE)</f>
        <v>#VALUE!</v>
      </c>
      <c r="T593" s="9"/>
      <c r="U5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3" s="9"/>
    </row>
    <row r="594" spans="1:23">
      <c r="A594" t="s">
        <v>9</v>
      </c>
      <c r="B594" t="s">
        <v>17</v>
      </c>
      <c r="C594" t="s">
        <v>18</v>
      </c>
      <c r="D594">
        <v>10</v>
      </c>
      <c r="L594" s="10"/>
      <c r="M594" s="10" t="s">
        <v>944</v>
      </c>
      <c r="P594" t="str">
        <f t="shared" si="19"/>
        <v>BeninBJ04</v>
      </c>
      <c r="Q594" t="e">
        <f>VLOOKUP(Tableau3567[[#This Row],[coca]],Table1[ID],1,FALSE)</f>
        <v>#VALUE!</v>
      </c>
      <c r="R594" t="e">
        <f>VLOOKUP(Tableau3567[[#This Row],[coca]],Table1[[#All],[ID]:[b]],2,FALSE)</f>
        <v>#VALUE!</v>
      </c>
      <c r="S594" s="9" t="e">
        <f>VLOOKUP(Tableau3567[[#This Row],[coca]],Table1[[ID]:[b]],3,FALSE)</f>
        <v>#VALUE!</v>
      </c>
      <c r="T594" s="9"/>
      <c r="U5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4" s="9"/>
    </row>
    <row r="595" spans="1:23">
      <c r="A595" t="s">
        <v>9</v>
      </c>
      <c r="B595" t="s">
        <v>19</v>
      </c>
      <c r="C595" t="s">
        <v>20</v>
      </c>
      <c r="D595">
        <v>1</v>
      </c>
      <c r="L595" s="10"/>
      <c r="M595" s="10" t="s">
        <v>944</v>
      </c>
      <c r="P595" t="str">
        <f t="shared" si="19"/>
        <v>BeninBJ05</v>
      </c>
      <c r="Q595" t="e">
        <f>VLOOKUP(Tableau3567[[#This Row],[coca]],Table1[ID],1,FALSE)</f>
        <v>#VALUE!</v>
      </c>
      <c r="R595" t="e">
        <f>VLOOKUP(Tableau3567[[#This Row],[coca]],Table1[[#All],[ID]:[b]],2,FALSE)</f>
        <v>#VALUE!</v>
      </c>
      <c r="S595" s="9" t="e">
        <f>VLOOKUP(Tableau3567[[#This Row],[coca]],Table1[[ID]:[b]],3,FALSE)</f>
        <v>#VALUE!</v>
      </c>
      <c r="T595" s="9"/>
      <c r="U59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5" s="9"/>
    </row>
    <row r="596" spans="1:23">
      <c r="A596" t="s">
        <v>9</v>
      </c>
      <c r="B596" t="s">
        <v>21</v>
      </c>
      <c r="C596" t="s">
        <v>22</v>
      </c>
      <c r="D596">
        <v>15</v>
      </c>
      <c r="L596" s="10"/>
      <c r="M596" s="10" t="s">
        <v>944</v>
      </c>
      <c r="P596" t="str">
        <f t="shared" si="19"/>
        <v>BeninBJ06</v>
      </c>
      <c r="Q596" t="e">
        <f>VLOOKUP(Tableau3567[[#This Row],[coca]],Table1[ID],1,FALSE)</f>
        <v>#VALUE!</v>
      </c>
      <c r="R596" t="e">
        <f>VLOOKUP(Tableau3567[[#This Row],[coca]],Table1[[#All],[ID]:[b]],2,FALSE)</f>
        <v>#VALUE!</v>
      </c>
      <c r="S596" s="9" t="e">
        <f>VLOOKUP(Tableau3567[[#This Row],[coca]],Table1[[ID]:[b]],3,FALSE)</f>
        <v>#VALUE!</v>
      </c>
      <c r="T596" s="9"/>
      <c r="U59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6" s="9"/>
    </row>
    <row r="597" spans="1:23">
      <c r="A597" t="s">
        <v>9</v>
      </c>
      <c r="B597" t="s">
        <v>23</v>
      </c>
      <c r="C597" t="s">
        <v>24</v>
      </c>
      <c r="D597">
        <v>0</v>
      </c>
      <c r="L597" s="10"/>
      <c r="M597" s="10" t="s">
        <v>944</v>
      </c>
      <c r="P597" t="str">
        <f t="shared" si="19"/>
        <v>BeninBJ07</v>
      </c>
      <c r="Q597" t="e">
        <f>VLOOKUP(Tableau3567[[#This Row],[coca]],Table1[ID],1,FALSE)</f>
        <v>#VALUE!</v>
      </c>
      <c r="R597" t="e">
        <f>VLOOKUP(Tableau3567[[#This Row],[coca]],Table1[[#All],[ID]:[b]],2,FALSE)</f>
        <v>#VALUE!</v>
      </c>
      <c r="S597" s="9" t="e">
        <f>VLOOKUP(Tableau3567[[#This Row],[coca]],Table1[[ID]:[b]],3,FALSE)</f>
        <v>#VALUE!</v>
      </c>
      <c r="T597" s="9"/>
      <c r="U59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7" s="9"/>
    </row>
    <row r="598" spans="1:23">
      <c r="A598" t="s">
        <v>9</v>
      </c>
      <c r="B598" t="s">
        <v>25</v>
      </c>
      <c r="C598" t="s">
        <v>26</v>
      </c>
      <c r="D598">
        <v>92</v>
      </c>
      <c r="F598">
        <v>186</v>
      </c>
      <c r="G598">
        <v>4</v>
      </c>
      <c r="L598" s="10"/>
      <c r="M598" s="10" t="s">
        <v>944</v>
      </c>
      <c r="P598" t="str">
        <f t="shared" si="19"/>
        <v>BeninBJ08</v>
      </c>
      <c r="Q598" t="e">
        <f>VLOOKUP(Tableau3567[[#This Row],[coca]],Table1[ID],1,FALSE)</f>
        <v>#VALUE!</v>
      </c>
      <c r="R598" t="e">
        <f>VLOOKUP(Tableau3567[[#This Row],[coca]],Table1[[#All],[ID]:[b]],2,FALSE)</f>
        <v>#VALUE!</v>
      </c>
      <c r="S598" s="9" t="e">
        <f>VLOOKUP(Tableau3567[[#This Row],[coca]],Table1[[ID]:[b]],3,FALSE)</f>
        <v>#VALUE!</v>
      </c>
      <c r="T598" s="9" t="s">
        <v>774</v>
      </c>
      <c r="U59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8" s="9">
        <v>3</v>
      </c>
    </row>
    <row r="599" spans="1:23">
      <c r="A599" t="s">
        <v>9</v>
      </c>
      <c r="B599" t="s">
        <v>27</v>
      </c>
      <c r="C599" t="s">
        <v>28</v>
      </c>
      <c r="D599">
        <v>12</v>
      </c>
      <c r="L599" s="10"/>
      <c r="M599" s="10" t="s">
        <v>944</v>
      </c>
      <c r="P599" t="str">
        <f t="shared" si="19"/>
        <v>BeninBJ09</v>
      </c>
      <c r="Q599" t="e">
        <f>VLOOKUP(Tableau3567[[#This Row],[coca]],Table1[ID],1,FALSE)</f>
        <v>#VALUE!</v>
      </c>
      <c r="R599" t="e">
        <f>VLOOKUP(Tableau3567[[#This Row],[coca]],Table1[[#All],[ID]:[b]],2,FALSE)</f>
        <v>#VALUE!</v>
      </c>
      <c r="S599" s="9" t="e">
        <f>VLOOKUP(Tableau3567[[#This Row],[coca]],Table1[[ID]:[b]],3,FALSE)</f>
        <v>#VALUE!</v>
      </c>
      <c r="T599" s="9"/>
      <c r="U59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599" s="9"/>
    </row>
    <row r="600" spans="1:23">
      <c r="A600" t="s">
        <v>9</v>
      </c>
      <c r="B600" t="s">
        <v>29</v>
      </c>
      <c r="C600" t="s">
        <v>30</v>
      </c>
      <c r="D600">
        <v>54</v>
      </c>
      <c r="L600" s="10"/>
      <c r="M600" s="10" t="s">
        <v>944</v>
      </c>
      <c r="P600" t="str">
        <f t="shared" si="19"/>
        <v>BeninBJ10</v>
      </c>
      <c r="Q600" t="e">
        <f>VLOOKUP(Tableau3567[[#This Row],[coca]],Table1[ID],1,FALSE)</f>
        <v>#VALUE!</v>
      </c>
      <c r="R600" t="e">
        <f>VLOOKUP(Tableau3567[[#This Row],[coca]],Table1[[#All],[ID]:[b]],2,FALSE)</f>
        <v>#VALUE!</v>
      </c>
      <c r="S600" s="9" t="e">
        <f>VLOOKUP(Tableau3567[[#This Row],[coca]],Table1[[ID]:[b]],3,FALSE)</f>
        <v>#VALUE!</v>
      </c>
      <c r="T600" s="9"/>
      <c r="U60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00" s="9"/>
    </row>
    <row r="601" spans="1:23">
      <c r="A601" t="s">
        <v>9</v>
      </c>
      <c r="B601" t="s">
        <v>31</v>
      </c>
      <c r="C601" t="s">
        <v>32</v>
      </c>
      <c r="D601">
        <v>6</v>
      </c>
      <c r="L601" s="10"/>
      <c r="M601" s="10" t="s">
        <v>944</v>
      </c>
      <c r="P601" t="str">
        <f t="shared" si="19"/>
        <v>BeninBJ11</v>
      </c>
      <c r="Q601" t="e">
        <f>VLOOKUP(Tableau3567[[#This Row],[coca]],Table1[ID],1,FALSE)</f>
        <v>#VALUE!</v>
      </c>
      <c r="R601" t="e">
        <f>VLOOKUP(Tableau3567[[#This Row],[coca]],Table1[[#All],[ID]:[b]],2,FALSE)</f>
        <v>#VALUE!</v>
      </c>
      <c r="S601" s="9" t="e">
        <f>VLOOKUP(Tableau3567[[#This Row],[coca]],Table1[[ID]:[b]],3,FALSE)</f>
        <v>#VALUE!</v>
      </c>
      <c r="T601" s="9"/>
      <c r="U60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01" s="9"/>
    </row>
    <row r="602" spans="1:23">
      <c r="A602" t="s">
        <v>9</v>
      </c>
      <c r="B602" t="s">
        <v>33</v>
      </c>
      <c r="C602" t="s">
        <v>34</v>
      </c>
      <c r="D602">
        <v>6</v>
      </c>
      <c r="L602" s="10"/>
      <c r="M602" s="10" t="s">
        <v>944</v>
      </c>
      <c r="P602" t="str">
        <f t="shared" si="19"/>
        <v>BeninBJ12</v>
      </c>
      <c r="Q602" t="e">
        <f>VLOOKUP(Tableau3567[[#This Row],[coca]],Table1[ID],1,FALSE)</f>
        <v>#VALUE!</v>
      </c>
      <c r="R602" t="e">
        <f>VLOOKUP(Tableau3567[[#This Row],[coca]],Table1[[#All],[ID]:[b]],2,FALSE)</f>
        <v>#VALUE!</v>
      </c>
      <c r="S602" s="9" t="e">
        <f>VLOOKUP(Tableau3567[[#This Row],[coca]],Table1[[ID]:[b]],3,FALSE)</f>
        <v>#VALUE!</v>
      </c>
      <c r="T602" s="9"/>
      <c r="U60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02" s="9"/>
    </row>
    <row r="603" spans="1:23">
      <c r="A603" t="s">
        <v>9</v>
      </c>
      <c r="B603" t="s">
        <v>11</v>
      </c>
      <c r="C603" t="s">
        <v>12</v>
      </c>
      <c r="D603">
        <v>13</v>
      </c>
      <c r="M603" s="10" t="s">
        <v>946</v>
      </c>
      <c r="Q603" t="str">
        <f t="shared" ref="Q603:Q634" si="20">_xlfn.CONCAT(A603,C603)</f>
        <v>BeninBJ01</v>
      </c>
      <c r="R603" t="e">
        <f>VLOOKUP(Tableau35676[[#This Row],[coca]],Table1[ID],1,FALSE)</f>
        <v>#VALUE!</v>
      </c>
      <c r="S603" t="e">
        <f>VLOOKUP(Tableau35676[[#This Row],[coca]],Table1[[#All],[ID]:[b]],2,FALSE)</f>
        <v>#VALUE!</v>
      </c>
      <c r="T603" s="9" t="e">
        <f>VLOOKUP(Tableau35676[[#This Row],[coca]],Table1[[ID]:[b]],3,FALSE)</f>
        <v>#VALUE!</v>
      </c>
      <c r="U603" s="9"/>
      <c r="V60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3" s="9"/>
    </row>
    <row r="604" spans="1:23">
      <c r="A604" t="s">
        <v>9</v>
      </c>
      <c r="B604" t="s">
        <v>13</v>
      </c>
      <c r="C604" t="s">
        <v>14</v>
      </c>
      <c r="D604">
        <v>3</v>
      </c>
      <c r="M604" s="10" t="s">
        <v>946</v>
      </c>
      <c r="Q604" t="str">
        <f t="shared" si="20"/>
        <v>BeninBJ02</v>
      </c>
      <c r="R604" t="e">
        <f>VLOOKUP(Tableau35676[[#This Row],[coca]],Table1[ID],1,FALSE)</f>
        <v>#VALUE!</v>
      </c>
      <c r="S604" t="e">
        <f>VLOOKUP(Tableau35676[[#This Row],[coca]],Table1[[#All],[ID]:[b]],2,FALSE)</f>
        <v>#VALUE!</v>
      </c>
      <c r="T604" s="9" t="e">
        <f>VLOOKUP(Tableau35676[[#This Row],[coca]],Table1[[ID]:[b]],3,FALSE)</f>
        <v>#VALUE!</v>
      </c>
      <c r="U604" s="9"/>
      <c r="V60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4" s="9"/>
    </row>
    <row r="605" spans="1:23">
      <c r="A605" t="s">
        <v>9</v>
      </c>
      <c r="B605" t="s">
        <v>15</v>
      </c>
      <c r="C605" t="s">
        <v>16</v>
      </c>
      <c r="D605">
        <f>27+37</f>
        <v>64</v>
      </c>
      <c r="M605" s="10" t="s">
        <v>946</v>
      </c>
      <c r="Q605" t="str">
        <f t="shared" si="20"/>
        <v>BeninBJ03</v>
      </c>
      <c r="R605" t="e">
        <f>VLOOKUP(Tableau35676[[#This Row],[coca]],Table1[ID],1,FALSE)</f>
        <v>#VALUE!</v>
      </c>
      <c r="S605" t="e">
        <f>VLOOKUP(Tableau35676[[#This Row],[coca]],Table1[[#All],[ID]:[b]],2,FALSE)</f>
        <v>#VALUE!</v>
      </c>
      <c r="T605" s="9" t="e">
        <f>VLOOKUP(Tableau35676[[#This Row],[coca]],Table1[[ID]:[b]],3,FALSE)</f>
        <v>#VALUE!</v>
      </c>
      <c r="U605" s="9"/>
      <c r="V6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5" s="9"/>
    </row>
    <row r="606" spans="1:23">
      <c r="A606" t="s">
        <v>9</v>
      </c>
      <c r="B606" t="s">
        <v>17</v>
      </c>
      <c r="C606" t="s">
        <v>18</v>
      </c>
      <c r="D606">
        <v>9</v>
      </c>
      <c r="M606" s="10" t="s">
        <v>946</v>
      </c>
      <c r="Q606" t="str">
        <f t="shared" si="20"/>
        <v>BeninBJ04</v>
      </c>
      <c r="R606" t="e">
        <f>VLOOKUP(Tableau35676[[#This Row],[coca]],Table1[ID],1,FALSE)</f>
        <v>#VALUE!</v>
      </c>
      <c r="S606" t="e">
        <f>VLOOKUP(Tableau35676[[#This Row],[coca]],Table1[[#All],[ID]:[b]],2,FALSE)</f>
        <v>#VALUE!</v>
      </c>
      <c r="T606" s="9" t="e">
        <f>VLOOKUP(Tableau35676[[#This Row],[coca]],Table1[[ID]:[b]],3,FALSE)</f>
        <v>#VALUE!</v>
      </c>
      <c r="U606" s="9"/>
      <c r="V6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6" s="9"/>
    </row>
    <row r="607" spans="1:23">
      <c r="A607" t="s">
        <v>9</v>
      </c>
      <c r="B607" t="s">
        <v>19</v>
      </c>
      <c r="C607" t="s">
        <v>20</v>
      </c>
      <c r="D607">
        <v>1</v>
      </c>
      <c r="M607" s="10" t="s">
        <v>946</v>
      </c>
      <c r="Q607" t="str">
        <f t="shared" si="20"/>
        <v>BeninBJ05</v>
      </c>
      <c r="R607" t="e">
        <f>VLOOKUP(Tableau35676[[#This Row],[coca]],Table1[ID],1,FALSE)</f>
        <v>#VALUE!</v>
      </c>
      <c r="S607" t="e">
        <f>VLOOKUP(Tableau35676[[#This Row],[coca]],Table1[[#All],[ID]:[b]],2,FALSE)</f>
        <v>#VALUE!</v>
      </c>
      <c r="T607" s="9" t="e">
        <f>VLOOKUP(Tableau35676[[#This Row],[coca]],Table1[[ID]:[b]],3,FALSE)</f>
        <v>#VALUE!</v>
      </c>
      <c r="U607" s="9"/>
      <c r="V60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7" s="9"/>
    </row>
    <row r="608" spans="1:23">
      <c r="A608" t="s">
        <v>9</v>
      </c>
      <c r="B608" t="s">
        <v>21</v>
      </c>
      <c r="C608" t="s">
        <v>22</v>
      </c>
      <c r="D608">
        <f>16+15</f>
        <v>31</v>
      </c>
      <c r="M608" s="10" t="s">
        <v>946</v>
      </c>
      <c r="Q608" t="str">
        <f t="shared" si="20"/>
        <v>BeninBJ06</v>
      </c>
      <c r="R608" t="e">
        <f>VLOOKUP(Tableau35676[[#This Row],[coca]],Table1[ID],1,FALSE)</f>
        <v>#VALUE!</v>
      </c>
      <c r="S608" t="e">
        <f>VLOOKUP(Tableau35676[[#This Row],[coca]],Table1[[#All],[ID]:[b]],2,FALSE)</f>
        <v>#VALUE!</v>
      </c>
      <c r="T608" s="9" t="e">
        <f>VLOOKUP(Tableau35676[[#This Row],[coca]],Table1[[ID]:[b]],3,FALSE)</f>
        <v>#VALUE!</v>
      </c>
      <c r="U608" s="9"/>
      <c r="V60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8" s="9"/>
    </row>
    <row r="609" spans="1:23">
      <c r="A609" t="s">
        <v>9</v>
      </c>
      <c r="B609" t="s">
        <v>23</v>
      </c>
      <c r="C609" t="s">
        <v>24</v>
      </c>
      <c r="D609">
        <v>0</v>
      </c>
      <c r="M609" s="10" t="s">
        <v>946</v>
      </c>
      <c r="Q609" t="str">
        <f t="shared" si="20"/>
        <v>BeninBJ07</v>
      </c>
      <c r="R609" t="e">
        <f>VLOOKUP(Tableau35676[[#This Row],[coca]],Table1[ID],1,FALSE)</f>
        <v>#VALUE!</v>
      </c>
      <c r="S609" t="e">
        <f>VLOOKUP(Tableau35676[[#This Row],[coca]],Table1[[#All],[ID]:[b]],2,FALSE)</f>
        <v>#VALUE!</v>
      </c>
      <c r="T609" s="9" t="e">
        <f>VLOOKUP(Tableau35676[[#This Row],[coca]],Table1[[ID]:[b]],3,FALSE)</f>
        <v>#VALUE!</v>
      </c>
      <c r="U609" s="9"/>
      <c r="V60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09" s="9"/>
    </row>
    <row r="610" spans="1:23">
      <c r="A610" t="s">
        <v>9</v>
      </c>
      <c r="B610" t="s">
        <v>25</v>
      </c>
      <c r="C610" t="s">
        <v>26</v>
      </c>
      <c r="D610">
        <f>27+162</f>
        <v>189</v>
      </c>
      <c r="E610">
        <v>236</v>
      </c>
      <c r="F610">
        <v>9</v>
      </c>
      <c r="M610" s="10" t="s">
        <v>946</v>
      </c>
      <c r="Q610" t="str">
        <f t="shared" si="20"/>
        <v>BeninBJ08</v>
      </c>
      <c r="R610" t="e">
        <f>VLOOKUP(Tableau35676[[#This Row],[coca]],Table1[ID],1,FALSE)</f>
        <v>#VALUE!</v>
      </c>
      <c r="S610" t="e">
        <f>VLOOKUP(Tableau35676[[#This Row],[coca]],Table1[[#All],[ID]:[b]],2,FALSE)</f>
        <v>#VALUE!</v>
      </c>
      <c r="T610" s="9" t="e">
        <f>VLOOKUP(Tableau35676[[#This Row],[coca]],Table1[[ID]:[b]],3,FALSE)</f>
        <v>#VALUE!</v>
      </c>
      <c r="U610" s="9" t="s">
        <v>774</v>
      </c>
      <c r="V61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10" s="9">
        <v>3</v>
      </c>
    </row>
    <row r="611" spans="1:23">
      <c r="A611" t="s">
        <v>9</v>
      </c>
      <c r="B611" t="s">
        <v>27</v>
      </c>
      <c r="C611" t="s">
        <v>28</v>
      </c>
      <c r="D611">
        <v>12</v>
      </c>
      <c r="M611" s="10" t="s">
        <v>946</v>
      </c>
      <c r="Q611" t="str">
        <f t="shared" si="20"/>
        <v>BeninBJ09</v>
      </c>
      <c r="R611" t="e">
        <f>VLOOKUP(Tableau35676[[#This Row],[coca]],Table1[ID],1,FALSE)</f>
        <v>#VALUE!</v>
      </c>
      <c r="S611" t="e">
        <f>VLOOKUP(Tableau35676[[#This Row],[coca]],Table1[[#All],[ID]:[b]],2,FALSE)</f>
        <v>#VALUE!</v>
      </c>
      <c r="T611" s="9" t="e">
        <f>VLOOKUP(Tableau35676[[#This Row],[coca]],Table1[[ID]:[b]],3,FALSE)</f>
        <v>#VALUE!</v>
      </c>
      <c r="U611" s="9"/>
      <c r="V6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11" s="9"/>
    </row>
    <row r="612" spans="1:23">
      <c r="A612" t="s">
        <v>9</v>
      </c>
      <c r="B612" t="s">
        <v>29</v>
      </c>
      <c r="C612" t="s">
        <v>30</v>
      </c>
      <c r="D612">
        <f>24+57</f>
        <v>81</v>
      </c>
      <c r="M612" s="10" t="s">
        <v>946</v>
      </c>
      <c r="Q612" t="str">
        <f t="shared" si="20"/>
        <v>BeninBJ10</v>
      </c>
      <c r="R612" t="e">
        <f>VLOOKUP(Tableau35676[[#This Row],[coca]],Table1[ID],1,FALSE)</f>
        <v>#VALUE!</v>
      </c>
      <c r="S612" t="e">
        <f>VLOOKUP(Tableau35676[[#This Row],[coca]],Table1[[#All],[ID]:[b]],2,FALSE)</f>
        <v>#VALUE!</v>
      </c>
      <c r="T612" s="9" t="e">
        <f>VLOOKUP(Tableau35676[[#This Row],[coca]],Table1[[ID]:[b]],3,FALSE)</f>
        <v>#VALUE!</v>
      </c>
      <c r="U612" s="9"/>
      <c r="V6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12" s="9"/>
    </row>
    <row r="613" spans="1:23">
      <c r="A613" t="s">
        <v>9</v>
      </c>
      <c r="B613" t="s">
        <v>31</v>
      </c>
      <c r="C613" t="s">
        <v>32</v>
      </c>
      <c r="D613">
        <v>7</v>
      </c>
      <c r="M613" s="10" t="s">
        <v>946</v>
      </c>
      <c r="Q613" t="str">
        <f t="shared" si="20"/>
        <v>BeninBJ11</v>
      </c>
      <c r="R613" t="e">
        <f>VLOOKUP(Tableau35676[[#This Row],[coca]],Table1[ID],1,FALSE)</f>
        <v>#VALUE!</v>
      </c>
      <c r="S613" t="e">
        <f>VLOOKUP(Tableau35676[[#This Row],[coca]],Table1[[#All],[ID]:[b]],2,FALSE)</f>
        <v>#VALUE!</v>
      </c>
      <c r="T613" s="9" t="e">
        <f>VLOOKUP(Tableau35676[[#This Row],[coca]],Table1[[ID]:[b]],3,FALSE)</f>
        <v>#VALUE!</v>
      </c>
      <c r="U613" s="9"/>
      <c r="V61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13" s="9"/>
    </row>
    <row r="614" spans="1:23">
      <c r="A614" t="s">
        <v>9</v>
      </c>
      <c r="B614" t="s">
        <v>33</v>
      </c>
      <c r="C614" t="s">
        <v>34</v>
      </c>
      <c r="D614">
        <f>11+9</f>
        <v>20</v>
      </c>
      <c r="M614" s="10" t="s">
        <v>946</v>
      </c>
      <c r="Q614" t="str">
        <f t="shared" si="20"/>
        <v>BeninBJ12</v>
      </c>
      <c r="R614" t="e">
        <f>VLOOKUP(Tableau35676[[#This Row],[coca]],Table1[ID],1,FALSE)</f>
        <v>#VALUE!</v>
      </c>
      <c r="S614" t="e">
        <f>VLOOKUP(Tableau35676[[#This Row],[coca]],Table1[[#All],[ID]:[b]],2,FALSE)</f>
        <v>#VALUE!</v>
      </c>
      <c r="T614" s="9" t="e">
        <f>VLOOKUP(Tableau35676[[#This Row],[coca]],Table1[[ID]:[b]],3,FALSE)</f>
        <v>#VALUE!</v>
      </c>
      <c r="U614" s="9"/>
      <c r="V61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614" s="9"/>
    </row>
    <row r="615" spans="1:23">
      <c r="A615" t="s">
        <v>9</v>
      </c>
      <c r="B615" t="s">
        <v>11</v>
      </c>
      <c r="C615" t="s">
        <v>12</v>
      </c>
      <c r="D615" t="s">
        <v>938</v>
      </c>
      <c r="E615" t="s">
        <v>938</v>
      </c>
      <c r="F615" t="s">
        <v>938</v>
      </c>
      <c r="J615" s="1"/>
      <c r="K615" s="1"/>
      <c r="M615" s="10" t="s">
        <v>949</v>
      </c>
      <c r="Q615" t="str">
        <f t="shared" si="20"/>
        <v>BeninBJ01</v>
      </c>
      <c r="R615" t="e">
        <f>VLOOKUP(Tableau3567691011[[#This Row],[coca]],Table1[ID],1,FALSE)</f>
        <v>#VALUE!</v>
      </c>
      <c r="S615" t="e">
        <f>VLOOKUP(Tableau3567691011[[#This Row],[coca]],Table1[[#All],[ID]:[b]],2,FALSE)</f>
        <v>#VALUE!</v>
      </c>
      <c r="T615" s="9" t="e">
        <f>VLOOKUP(Tableau3567691011[[#This Row],[coca]],Table1[[ID]:[b]],3,FALSE)</f>
        <v>#VALUE!</v>
      </c>
      <c r="U615" s="9"/>
      <c r="V61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15" s="9"/>
    </row>
    <row r="616" spans="1:23">
      <c r="A616" t="s">
        <v>9</v>
      </c>
      <c r="B616" t="s">
        <v>13</v>
      </c>
      <c r="C616" t="s">
        <v>14</v>
      </c>
      <c r="D616" t="s">
        <v>938</v>
      </c>
      <c r="E616" t="s">
        <v>938</v>
      </c>
      <c r="F616" t="s">
        <v>938</v>
      </c>
      <c r="J616" s="1"/>
      <c r="K616" s="1"/>
      <c r="M616" s="10" t="s">
        <v>949</v>
      </c>
      <c r="Q616" t="str">
        <f t="shared" si="20"/>
        <v>BeninBJ02</v>
      </c>
      <c r="R616" t="e">
        <f>VLOOKUP(Tableau3567691011[[#This Row],[coca]],Table1[ID],1,FALSE)</f>
        <v>#VALUE!</v>
      </c>
      <c r="S616" t="e">
        <f>VLOOKUP(Tableau3567691011[[#This Row],[coca]],Table1[[#All],[ID]:[b]],2,FALSE)</f>
        <v>#VALUE!</v>
      </c>
      <c r="T616" s="9" t="e">
        <f>VLOOKUP(Tableau3567691011[[#This Row],[coca]],Table1[[ID]:[b]],3,FALSE)</f>
        <v>#VALUE!</v>
      </c>
      <c r="U616" s="9"/>
      <c r="V61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16" s="9"/>
    </row>
    <row r="617" spans="1:23">
      <c r="A617" t="s">
        <v>9</v>
      </c>
      <c r="B617" t="s">
        <v>15</v>
      </c>
      <c r="C617" t="s">
        <v>16</v>
      </c>
      <c r="D617" t="s">
        <v>938</v>
      </c>
      <c r="E617" t="s">
        <v>938</v>
      </c>
      <c r="F617" t="s">
        <v>938</v>
      </c>
      <c r="J617" s="1"/>
      <c r="K617" s="1"/>
      <c r="M617" s="10" t="s">
        <v>949</v>
      </c>
      <c r="Q617" t="str">
        <f t="shared" si="20"/>
        <v>BeninBJ03</v>
      </c>
      <c r="R617" t="e">
        <f>VLOOKUP(Tableau3567691011[[#This Row],[coca]],Table1[ID],1,FALSE)</f>
        <v>#VALUE!</v>
      </c>
      <c r="S617" t="e">
        <f>VLOOKUP(Tableau3567691011[[#This Row],[coca]],Table1[[#All],[ID]:[b]],2,FALSE)</f>
        <v>#VALUE!</v>
      </c>
      <c r="T617" s="9" t="e">
        <f>VLOOKUP(Tableau3567691011[[#This Row],[coca]],Table1[[ID]:[b]],3,FALSE)</f>
        <v>#VALUE!</v>
      </c>
      <c r="U617" s="9"/>
      <c r="V61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17" s="9"/>
    </row>
    <row r="618" spans="1:23">
      <c r="A618" t="s">
        <v>9</v>
      </c>
      <c r="B618" t="s">
        <v>17</v>
      </c>
      <c r="C618" t="s">
        <v>18</v>
      </c>
      <c r="D618" t="s">
        <v>938</v>
      </c>
      <c r="E618" t="s">
        <v>938</v>
      </c>
      <c r="F618" t="s">
        <v>938</v>
      </c>
      <c r="J618" s="1"/>
      <c r="K618" s="1"/>
      <c r="M618" s="10" t="s">
        <v>949</v>
      </c>
      <c r="Q618" t="str">
        <f t="shared" si="20"/>
        <v>BeninBJ04</v>
      </c>
      <c r="R618" t="e">
        <f>VLOOKUP(Tableau3567691011[[#This Row],[coca]],Table1[ID],1,FALSE)</f>
        <v>#VALUE!</v>
      </c>
      <c r="S618" t="e">
        <f>VLOOKUP(Tableau3567691011[[#This Row],[coca]],Table1[[#All],[ID]:[b]],2,FALSE)</f>
        <v>#VALUE!</v>
      </c>
      <c r="T618" s="9" t="e">
        <f>VLOOKUP(Tableau3567691011[[#This Row],[coca]],Table1[[ID]:[b]],3,FALSE)</f>
        <v>#VALUE!</v>
      </c>
      <c r="U618" s="9"/>
      <c r="V61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18" s="9"/>
    </row>
    <row r="619" spans="1:23">
      <c r="A619" t="s">
        <v>9</v>
      </c>
      <c r="B619" t="s">
        <v>19</v>
      </c>
      <c r="C619" t="s">
        <v>20</v>
      </c>
      <c r="D619" t="s">
        <v>938</v>
      </c>
      <c r="E619" t="s">
        <v>938</v>
      </c>
      <c r="F619" t="s">
        <v>938</v>
      </c>
      <c r="J619" s="1"/>
      <c r="K619" s="1"/>
      <c r="M619" s="10" t="s">
        <v>949</v>
      </c>
      <c r="Q619" t="str">
        <f t="shared" si="20"/>
        <v>BeninBJ05</v>
      </c>
      <c r="R619" t="e">
        <f>VLOOKUP(Tableau3567691011[[#This Row],[coca]],Table1[ID],1,FALSE)</f>
        <v>#VALUE!</v>
      </c>
      <c r="S619" t="e">
        <f>VLOOKUP(Tableau3567691011[[#This Row],[coca]],Table1[[#All],[ID]:[b]],2,FALSE)</f>
        <v>#VALUE!</v>
      </c>
      <c r="T619" s="9" t="e">
        <f>VLOOKUP(Tableau3567691011[[#This Row],[coca]],Table1[[ID]:[b]],3,FALSE)</f>
        <v>#VALUE!</v>
      </c>
      <c r="U619" s="9"/>
      <c r="V61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19" s="9"/>
    </row>
    <row r="620" spans="1:23">
      <c r="A620" t="s">
        <v>9</v>
      </c>
      <c r="B620" t="s">
        <v>21</v>
      </c>
      <c r="C620" t="s">
        <v>22</v>
      </c>
      <c r="D620" t="s">
        <v>938</v>
      </c>
      <c r="E620" t="s">
        <v>938</v>
      </c>
      <c r="F620" t="s">
        <v>938</v>
      </c>
      <c r="J620" s="1"/>
      <c r="K620" s="1"/>
      <c r="M620" s="10" t="s">
        <v>949</v>
      </c>
      <c r="Q620" t="str">
        <f t="shared" si="20"/>
        <v>BeninBJ06</v>
      </c>
      <c r="R620" t="e">
        <f>VLOOKUP(Tableau3567691011[[#This Row],[coca]],Table1[ID],1,FALSE)</f>
        <v>#VALUE!</v>
      </c>
      <c r="S620" t="e">
        <f>VLOOKUP(Tableau3567691011[[#This Row],[coca]],Table1[[#All],[ID]:[b]],2,FALSE)</f>
        <v>#VALUE!</v>
      </c>
      <c r="T620" s="9" t="e">
        <f>VLOOKUP(Tableau3567691011[[#This Row],[coca]],Table1[[ID]:[b]],3,FALSE)</f>
        <v>#VALUE!</v>
      </c>
      <c r="U620" s="9"/>
      <c r="V62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0" s="9"/>
    </row>
    <row r="621" spans="1:23">
      <c r="A621" t="s">
        <v>9</v>
      </c>
      <c r="B621" t="s">
        <v>23</v>
      </c>
      <c r="C621" t="s">
        <v>24</v>
      </c>
      <c r="D621" t="s">
        <v>938</v>
      </c>
      <c r="E621" t="s">
        <v>938</v>
      </c>
      <c r="F621" t="s">
        <v>938</v>
      </c>
      <c r="J621" s="1"/>
      <c r="K621" s="1"/>
      <c r="M621" s="10" t="s">
        <v>949</v>
      </c>
      <c r="Q621" t="str">
        <f t="shared" si="20"/>
        <v>BeninBJ07</v>
      </c>
      <c r="R621" t="e">
        <f>VLOOKUP(Tableau3567691011[[#This Row],[coca]],Table1[ID],1,FALSE)</f>
        <v>#VALUE!</v>
      </c>
      <c r="S621" t="e">
        <f>VLOOKUP(Tableau3567691011[[#This Row],[coca]],Table1[[#All],[ID]:[b]],2,FALSE)</f>
        <v>#VALUE!</v>
      </c>
      <c r="T621" s="9" t="e">
        <f>VLOOKUP(Tableau3567691011[[#This Row],[coca]],Table1[[ID]:[b]],3,FALSE)</f>
        <v>#VALUE!</v>
      </c>
      <c r="U621" s="9"/>
      <c r="V6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1" s="9"/>
    </row>
    <row r="622" spans="1:23">
      <c r="A622" t="s">
        <v>9</v>
      </c>
      <c r="B622" t="s">
        <v>25</v>
      </c>
      <c r="C622" t="s">
        <v>26</v>
      </c>
      <c r="D622" t="s">
        <v>938</v>
      </c>
      <c r="E622" t="s">
        <v>938</v>
      </c>
      <c r="F622" t="s">
        <v>938</v>
      </c>
      <c r="J622" s="1"/>
      <c r="K622" s="1"/>
      <c r="M622" s="10" t="s">
        <v>949</v>
      </c>
      <c r="Q622" t="str">
        <f t="shared" si="20"/>
        <v>BeninBJ08</v>
      </c>
      <c r="R622" t="e">
        <f>VLOOKUP(Tableau3567691011[[#This Row],[coca]],Table1[ID],1,FALSE)</f>
        <v>#VALUE!</v>
      </c>
      <c r="S622" t="e">
        <f>VLOOKUP(Tableau3567691011[[#This Row],[coca]],Table1[[#All],[ID]:[b]],2,FALSE)</f>
        <v>#VALUE!</v>
      </c>
      <c r="T622" s="9" t="e">
        <f>VLOOKUP(Tableau3567691011[[#This Row],[coca]],Table1[[ID]:[b]],3,FALSE)</f>
        <v>#VALUE!</v>
      </c>
      <c r="U622" s="9" t="s">
        <v>774</v>
      </c>
      <c r="V6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2" s="9">
        <v>3</v>
      </c>
    </row>
    <row r="623" spans="1:23">
      <c r="A623" t="s">
        <v>9</v>
      </c>
      <c r="B623" t="s">
        <v>27</v>
      </c>
      <c r="C623" t="s">
        <v>28</v>
      </c>
      <c r="D623" t="s">
        <v>938</v>
      </c>
      <c r="E623" t="s">
        <v>938</v>
      </c>
      <c r="F623" t="s">
        <v>938</v>
      </c>
      <c r="J623" s="1"/>
      <c r="K623" s="1"/>
      <c r="M623" s="10" t="s">
        <v>949</v>
      </c>
      <c r="Q623" t="str">
        <f t="shared" si="20"/>
        <v>BeninBJ09</v>
      </c>
      <c r="R623" t="e">
        <f>VLOOKUP(Tableau3567691011[[#This Row],[coca]],Table1[ID],1,FALSE)</f>
        <v>#VALUE!</v>
      </c>
      <c r="S623" t="e">
        <f>VLOOKUP(Tableau3567691011[[#This Row],[coca]],Table1[[#All],[ID]:[b]],2,FALSE)</f>
        <v>#VALUE!</v>
      </c>
      <c r="T623" s="9" t="e">
        <f>VLOOKUP(Tableau3567691011[[#This Row],[coca]],Table1[[ID]:[b]],3,FALSE)</f>
        <v>#VALUE!</v>
      </c>
      <c r="U623" s="9"/>
      <c r="V62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3" s="9"/>
    </row>
    <row r="624" spans="1:23">
      <c r="A624" t="s">
        <v>9</v>
      </c>
      <c r="B624" t="s">
        <v>29</v>
      </c>
      <c r="C624" t="s">
        <v>30</v>
      </c>
      <c r="D624" t="s">
        <v>938</v>
      </c>
      <c r="E624" t="s">
        <v>938</v>
      </c>
      <c r="F624" t="s">
        <v>938</v>
      </c>
      <c r="J624" s="1"/>
      <c r="K624" s="1"/>
      <c r="M624" s="10" t="s">
        <v>949</v>
      </c>
      <c r="Q624" t="str">
        <f t="shared" si="20"/>
        <v>BeninBJ10</v>
      </c>
      <c r="R624" t="e">
        <f>VLOOKUP(Tableau3567691011[[#This Row],[coca]],Table1[ID],1,FALSE)</f>
        <v>#VALUE!</v>
      </c>
      <c r="S624" t="e">
        <f>VLOOKUP(Tableau3567691011[[#This Row],[coca]],Table1[[#All],[ID]:[b]],2,FALSE)</f>
        <v>#VALUE!</v>
      </c>
      <c r="T624" s="9" t="e">
        <f>VLOOKUP(Tableau3567691011[[#This Row],[coca]],Table1[[ID]:[b]],3,FALSE)</f>
        <v>#VALUE!</v>
      </c>
      <c r="U624" s="9"/>
      <c r="V62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4" s="9"/>
    </row>
    <row r="625" spans="1:23">
      <c r="A625" t="s">
        <v>9</v>
      </c>
      <c r="B625" t="s">
        <v>31</v>
      </c>
      <c r="C625" t="s">
        <v>32</v>
      </c>
      <c r="D625" t="s">
        <v>938</v>
      </c>
      <c r="E625" t="s">
        <v>938</v>
      </c>
      <c r="F625" t="s">
        <v>938</v>
      </c>
      <c r="J625" s="1"/>
      <c r="K625" s="1"/>
      <c r="M625" s="10" t="s">
        <v>949</v>
      </c>
      <c r="Q625" t="str">
        <f t="shared" si="20"/>
        <v>BeninBJ11</v>
      </c>
      <c r="R625" t="e">
        <f>VLOOKUP(Tableau3567691011[[#This Row],[coca]],Table1[ID],1,FALSE)</f>
        <v>#VALUE!</v>
      </c>
      <c r="S625" t="e">
        <f>VLOOKUP(Tableau3567691011[[#This Row],[coca]],Table1[[#All],[ID]:[b]],2,FALSE)</f>
        <v>#VALUE!</v>
      </c>
      <c r="T625" s="9" t="e">
        <f>VLOOKUP(Tableau3567691011[[#This Row],[coca]],Table1[[ID]:[b]],3,FALSE)</f>
        <v>#VALUE!</v>
      </c>
      <c r="U625" s="9"/>
      <c r="V62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5" s="9"/>
    </row>
    <row r="626" spans="1:23">
      <c r="A626" t="s">
        <v>9</v>
      </c>
      <c r="B626" t="s">
        <v>33</v>
      </c>
      <c r="C626" t="s">
        <v>34</v>
      </c>
      <c r="D626" t="s">
        <v>938</v>
      </c>
      <c r="E626" t="s">
        <v>938</v>
      </c>
      <c r="F626" t="s">
        <v>938</v>
      </c>
      <c r="J626" s="1"/>
      <c r="K626" s="1"/>
      <c r="M626" s="10" t="s">
        <v>949</v>
      </c>
      <c r="Q626" t="str">
        <f t="shared" si="20"/>
        <v>BeninBJ12</v>
      </c>
      <c r="R626" t="e">
        <f>VLOOKUP(Tableau3567691011[[#This Row],[coca]],Table1[ID],1,FALSE)</f>
        <v>#VALUE!</v>
      </c>
      <c r="S626" t="e">
        <f>VLOOKUP(Tableau3567691011[[#This Row],[coca]],Table1[[#All],[ID]:[b]],2,FALSE)</f>
        <v>#VALUE!</v>
      </c>
      <c r="T626" s="9" t="e">
        <f>VLOOKUP(Tableau3567691011[[#This Row],[coca]],Table1[[ID]:[b]],3,FALSE)</f>
        <v>#VALUE!</v>
      </c>
      <c r="U626" s="9"/>
      <c r="V62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626" s="9"/>
    </row>
    <row r="627" spans="1:23">
      <c r="A627" t="s">
        <v>35</v>
      </c>
      <c r="B627" t="s">
        <v>39</v>
      </c>
      <c r="C627" t="s">
        <v>40</v>
      </c>
      <c r="D627" t="s">
        <v>938</v>
      </c>
      <c r="E627" t="s">
        <v>938</v>
      </c>
      <c r="F627" t="s">
        <v>938</v>
      </c>
      <c r="J627" s="1"/>
      <c r="K627" s="1"/>
      <c r="M627" s="10" t="s">
        <v>948</v>
      </c>
      <c r="Q627" t="str">
        <f t="shared" si="20"/>
        <v>Burkina FasoBF47</v>
      </c>
      <c r="R627" t="e">
        <f>VLOOKUP(Tableau35676910[[#This Row],[coca]],Table1[ID],1,FALSE)</f>
        <v>#VALUE!</v>
      </c>
      <c r="S627" t="e">
        <f>VLOOKUP(Tableau35676910[[#This Row],[coca]],Table1[[#All],[ID]:[b]],2,FALSE)</f>
        <v>#VALUE!</v>
      </c>
      <c r="T627" s="9" t="e">
        <f>VLOOKUP(Tableau35676910[[#This Row],[coca]],Table1[[ID]:[b]],3,FALSE)</f>
        <v>#VALUE!</v>
      </c>
      <c r="U627" s="9" t="s">
        <v>775</v>
      </c>
      <c r="V62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27" s="9">
        <v>1</v>
      </c>
    </row>
    <row r="628" spans="1:23">
      <c r="A628" t="s">
        <v>35</v>
      </c>
      <c r="B628" t="s">
        <v>45</v>
      </c>
      <c r="C628" t="s">
        <v>46</v>
      </c>
      <c r="D628" t="s">
        <v>938</v>
      </c>
      <c r="E628" t="s">
        <v>938</v>
      </c>
      <c r="F628" t="s">
        <v>938</v>
      </c>
      <c r="J628" s="1"/>
      <c r="K628" s="1"/>
      <c r="M628" s="10" t="s">
        <v>948</v>
      </c>
      <c r="Q628" t="str">
        <f t="shared" si="20"/>
        <v>Burkina FasoBF49</v>
      </c>
      <c r="R628" t="e">
        <f>VLOOKUP(Tableau35676910[[#This Row],[coca]],Table1[ID],1,FALSE)</f>
        <v>#VALUE!</v>
      </c>
      <c r="S628" t="e">
        <f>VLOOKUP(Tableau35676910[[#This Row],[coca]],Table1[[#All],[ID]:[b]],2,FALSE)</f>
        <v>#VALUE!</v>
      </c>
      <c r="T628" s="9" t="e">
        <f>VLOOKUP(Tableau35676910[[#This Row],[coca]],Table1[[ID]:[b]],3,FALSE)</f>
        <v>#VALUE!</v>
      </c>
      <c r="U628" s="9" t="s">
        <v>775</v>
      </c>
      <c r="V62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28" s="9">
        <v>1</v>
      </c>
    </row>
    <row r="629" spans="1:23">
      <c r="A629" t="s">
        <v>35</v>
      </c>
      <c r="B629" t="s">
        <v>49</v>
      </c>
      <c r="C629" t="s">
        <v>50</v>
      </c>
      <c r="D629" t="s">
        <v>938</v>
      </c>
      <c r="E629" t="s">
        <v>938</v>
      </c>
      <c r="F629" t="s">
        <v>938</v>
      </c>
      <c r="J629" s="1"/>
      <c r="K629" s="1"/>
      <c r="M629" s="10" t="s">
        <v>948</v>
      </c>
      <c r="Q629" t="str">
        <f t="shared" si="20"/>
        <v>Burkina FasoBF51</v>
      </c>
      <c r="R629" t="e">
        <f>VLOOKUP(Tableau35676910[[#This Row],[coca]],Table1[ID],1,FALSE)</f>
        <v>#VALUE!</v>
      </c>
      <c r="S629" t="e">
        <f>VLOOKUP(Tableau35676910[[#This Row],[coca]],Table1[[#All],[ID]:[b]],2,FALSE)</f>
        <v>#VALUE!</v>
      </c>
      <c r="T629" s="9" t="e">
        <f>VLOOKUP(Tableau35676910[[#This Row],[coca]],Table1[[ID]:[b]],3,FALSE)</f>
        <v>#VALUE!</v>
      </c>
      <c r="U629" s="9" t="s">
        <v>775</v>
      </c>
      <c r="V62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29" s="9">
        <v>1</v>
      </c>
    </row>
    <row r="630" spans="1:23">
      <c r="A630" t="s">
        <v>35</v>
      </c>
      <c r="B630" t="s">
        <v>41</v>
      </c>
      <c r="C630" t="s">
        <v>42</v>
      </c>
      <c r="D630" t="s">
        <v>938</v>
      </c>
      <c r="E630" t="s">
        <v>938</v>
      </c>
      <c r="F630" t="s">
        <v>938</v>
      </c>
      <c r="J630" s="1"/>
      <c r="K630" s="1"/>
      <c r="M630" s="10" t="s">
        <v>948</v>
      </c>
      <c r="Q630" t="str">
        <f t="shared" si="20"/>
        <v>Burkina FasoBF13</v>
      </c>
      <c r="R630" t="e">
        <f>VLOOKUP(Tableau35676910[[#This Row],[coca]],Table1[ID],1,FALSE)</f>
        <v>#VALUE!</v>
      </c>
      <c r="S630" t="e">
        <f>VLOOKUP(Tableau35676910[[#This Row],[coca]],Table1[[#All],[ID]:[b]],2,FALSE)</f>
        <v>#VALUE!</v>
      </c>
      <c r="T630" s="9" t="e">
        <f>VLOOKUP(Tableau35676910[[#This Row],[coca]],Table1[[ID]:[b]],3,FALSE)</f>
        <v>#VALUE!</v>
      </c>
      <c r="U630" s="9" t="s">
        <v>776</v>
      </c>
      <c r="V63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0" s="9">
        <v>6</v>
      </c>
    </row>
    <row r="631" spans="1:23">
      <c r="A631" t="s">
        <v>35</v>
      </c>
      <c r="B631" t="s">
        <v>53</v>
      </c>
      <c r="C631" t="s">
        <v>54</v>
      </c>
      <c r="D631" t="s">
        <v>938</v>
      </c>
      <c r="E631" t="s">
        <v>938</v>
      </c>
      <c r="F631" t="s">
        <v>938</v>
      </c>
      <c r="J631" s="1"/>
      <c r="K631" s="1"/>
      <c r="M631" s="10" t="s">
        <v>948</v>
      </c>
      <c r="Q631" t="str">
        <f t="shared" si="20"/>
        <v>Burkina FasoBF53</v>
      </c>
      <c r="R631" t="e">
        <f>VLOOKUP(Tableau35676910[[#This Row],[coca]],Table1[ID],1,FALSE)</f>
        <v>#VALUE!</v>
      </c>
      <c r="S631" t="e">
        <f>VLOOKUP(Tableau35676910[[#This Row],[coca]],Table1[[#All],[ID]:[b]],2,FALSE)</f>
        <v>#VALUE!</v>
      </c>
      <c r="T631" s="9" t="e">
        <f>VLOOKUP(Tableau35676910[[#This Row],[coca]],Table1[[ID]:[b]],3,FALSE)</f>
        <v>#VALUE!</v>
      </c>
      <c r="U631" s="9" t="s">
        <v>774</v>
      </c>
      <c r="V6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1" s="9">
        <v>3</v>
      </c>
    </row>
    <row r="632" spans="1:23">
      <c r="A632" t="s">
        <v>35</v>
      </c>
      <c r="B632" t="s">
        <v>57</v>
      </c>
      <c r="C632" t="s">
        <v>58</v>
      </c>
      <c r="D632" t="s">
        <v>938</v>
      </c>
      <c r="E632" t="s">
        <v>938</v>
      </c>
      <c r="F632" t="s">
        <v>938</v>
      </c>
      <c r="J632" s="1"/>
      <c r="K632" s="1"/>
      <c r="M632" s="10" t="s">
        <v>948</v>
      </c>
      <c r="Q632" t="str">
        <f t="shared" si="20"/>
        <v>Burkina FasoBF55</v>
      </c>
      <c r="R632" t="e">
        <f>VLOOKUP(Tableau35676910[[#This Row],[coca]],Table1[ID],1,FALSE)</f>
        <v>#VALUE!</v>
      </c>
      <c r="S632" t="e">
        <f>VLOOKUP(Tableau35676910[[#This Row],[coca]],Table1[[#All],[ID]:[b]],2,FALSE)</f>
        <v>#VALUE!</v>
      </c>
      <c r="T632" s="9" t="e">
        <f>VLOOKUP(Tableau35676910[[#This Row],[coca]],Table1[[ID]:[b]],3,FALSE)</f>
        <v>#VALUE!</v>
      </c>
      <c r="U632" s="9" t="s">
        <v>777</v>
      </c>
      <c r="V6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2" s="9">
        <v>5</v>
      </c>
    </row>
    <row r="633" spans="1:23">
      <c r="A633" t="s">
        <v>35</v>
      </c>
      <c r="B633" t="s">
        <v>59</v>
      </c>
      <c r="C633" t="s">
        <v>60</v>
      </c>
      <c r="D633" t="s">
        <v>938</v>
      </c>
      <c r="E633" t="s">
        <v>938</v>
      </c>
      <c r="F633" t="s">
        <v>938</v>
      </c>
      <c r="J633" s="1"/>
      <c r="K633" s="1"/>
      <c r="M633" s="10" t="s">
        <v>948</v>
      </c>
      <c r="Q633" t="str">
        <f t="shared" si="20"/>
        <v>Burkina FasoBF56</v>
      </c>
      <c r="R633" t="e">
        <f>VLOOKUP(Tableau35676910[[#This Row],[coca]],Table1[ID],1,FALSE)</f>
        <v>#VALUE!</v>
      </c>
      <c r="S633" t="e">
        <f>VLOOKUP(Tableau35676910[[#This Row],[coca]],Table1[[#All],[ID]:[b]],2,FALSE)</f>
        <v>#VALUE!</v>
      </c>
      <c r="T633" s="9" t="e">
        <f>VLOOKUP(Tableau35676910[[#This Row],[coca]],Table1[[ID]:[b]],3,FALSE)</f>
        <v>#VALUE!</v>
      </c>
      <c r="U633" s="9" t="s">
        <v>778</v>
      </c>
      <c r="V6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3" s="9">
        <v>2</v>
      </c>
    </row>
    <row r="634" spans="1:23">
      <c r="A634" t="s">
        <v>35</v>
      </c>
      <c r="B634" t="s">
        <v>37</v>
      </c>
      <c r="C634" t="s">
        <v>38</v>
      </c>
      <c r="D634" t="s">
        <v>938</v>
      </c>
      <c r="E634" t="s">
        <v>938</v>
      </c>
      <c r="F634" t="s">
        <v>938</v>
      </c>
      <c r="J634" s="1"/>
      <c r="K634" s="1"/>
      <c r="M634" s="10" t="s">
        <v>948</v>
      </c>
      <c r="Q634" t="str">
        <f t="shared" si="20"/>
        <v>Burkina FasoBF46</v>
      </c>
      <c r="R634" t="e">
        <f>VLOOKUP(Tableau35676910[[#This Row],[coca]],Table1[ID],1,FALSE)</f>
        <v>#VALUE!</v>
      </c>
      <c r="S634" t="e">
        <f>VLOOKUP(Tableau35676910[[#This Row],[coca]],Table1[[#All],[ID]:[b]],2,FALSE)</f>
        <v>#VALUE!</v>
      </c>
      <c r="T634" s="9" t="e">
        <f>VLOOKUP(Tableau35676910[[#This Row],[coca]],Table1[[ID]:[b]],3,FALSE)</f>
        <v>#VALUE!</v>
      </c>
      <c r="U634" s="9" t="s">
        <v>778</v>
      </c>
      <c r="V6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4" s="9">
        <v>2</v>
      </c>
    </row>
    <row r="635" spans="1:23">
      <c r="A635" t="s">
        <v>35</v>
      </c>
      <c r="B635" t="s">
        <v>43</v>
      </c>
      <c r="C635" t="s">
        <v>44</v>
      </c>
      <c r="D635" t="s">
        <v>938</v>
      </c>
      <c r="E635" t="s">
        <v>938</v>
      </c>
      <c r="F635" t="s">
        <v>938</v>
      </c>
      <c r="J635" s="1"/>
      <c r="K635" s="1"/>
      <c r="M635" s="10" t="s">
        <v>948</v>
      </c>
      <c r="Q635" t="str">
        <f t="shared" ref="Q635:Q666" si="21">_xlfn.CONCAT(A635,C635)</f>
        <v>Burkina FasoBF48</v>
      </c>
      <c r="R635" t="e">
        <f>VLOOKUP(Tableau35676910[[#This Row],[coca]],Table1[ID],1,FALSE)</f>
        <v>#VALUE!</v>
      </c>
      <c r="S635" t="e">
        <f>VLOOKUP(Tableau35676910[[#This Row],[coca]],Table1[[#All],[ID]:[b]],2,FALSE)</f>
        <v>#VALUE!</v>
      </c>
      <c r="T635" s="9" t="e">
        <f>VLOOKUP(Tableau35676910[[#This Row],[coca]],Table1[[ID]:[b]],3,FALSE)</f>
        <v>#VALUE!</v>
      </c>
      <c r="U635" s="9"/>
      <c r="V6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5" s="9"/>
    </row>
    <row r="636" spans="1:23">
      <c r="A636" t="s">
        <v>35</v>
      </c>
      <c r="B636" t="s">
        <v>47</v>
      </c>
      <c r="C636" t="s">
        <v>48</v>
      </c>
      <c r="D636" t="s">
        <v>938</v>
      </c>
      <c r="E636" t="s">
        <v>938</v>
      </c>
      <c r="F636" t="s">
        <v>938</v>
      </c>
      <c r="J636" s="1"/>
      <c r="K636" s="1"/>
      <c r="M636" s="10" t="s">
        <v>948</v>
      </c>
      <c r="Q636" t="str">
        <f t="shared" si="21"/>
        <v>Burkina FasoBF50</v>
      </c>
      <c r="R636" t="e">
        <f>VLOOKUP(Tableau35676910[[#This Row],[coca]],Table1[ID],1,FALSE)</f>
        <v>#VALUE!</v>
      </c>
      <c r="S636" t="e">
        <f>VLOOKUP(Tableau35676910[[#This Row],[coca]],Table1[[#All],[ID]:[b]],2,FALSE)</f>
        <v>#VALUE!</v>
      </c>
      <c r="T636" s="9" t="e">
        <f>VLOOKUP(Tableau35676910[[#This Row],[coca]],Table1[[ID]:[b]],3,FALSE)</f>
        <v>#VALUE!</v>
      </c>
      <c r="U636" s="9"/>
      <c r="V6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6" s="9"/>
    </row>
    <row r="637" spans="1:23">
      <c r="A637" t="s">
        <v>35</v>
      </c>
      <c r="B637" t="s">
        <v>51</v>
      </c>
      <c r="C637" t="s">
        <v>52</v>
      </c>
      <c r="D637" t="s">
        <v>938</v>
      </c>
      <c r="E637" t="s">
        <v>938</v>
      </c>
      <c r="F637" t="s">
        <v>938</v>
      </c>
      <c r="J637" s="1"/>
      <c r="K637" s="1"/>
      <c r="M637" s="10" t="s">
        <v>948</v>
      </c>
      <c r="Q637" t="str">
        <f t="shared" si="21"/>
        <v>Burkina FasoBF52</v>
      </c>
      <c r="R637" t="e">
        <f>VLOOKUP(Tableau35676910[[#This Row],[coca]],Table1[ID],1,FALSE)</f>
        <v>#VALUE!</v>
      </c>
      <c r="S637" t="e">
        <f>VLOOKUP(Tableau35676910[[#This Row],[coca]],Table1[[#All],[ID]:[b]],2,FALSE)</f>
        <v>#VALUE!</v>
      </c>
      <c r="T637" s="9" t="e">
        <f>VLOOKUP(Tableau35676910[[#This Row],[coca]],Table1[[ID]:[b]],3,FALSE)</f>
        <v>#VALUE!</v>
      </c>
      <c r="U637" s="9"/>
      <c r="V6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7" s="9"/>
    </row>
    <row r="638" spans="1:23">
      <c r="A638" t="s">
        <v>35</v>
      </c>
      <c r="B638" t="s">
        <v>55</v>
      </c>
      <c r="C638" t="s">
        <v>56</v>
      </c>
      <c r="D638" t="s">
        <v>938</v>
      </c>
      <c r="E638" t="s">
        <v>938</v>
      </c>
      <c r="F638" t="s">
        <v>938</v>
      </c>
      <c r="J638" s="1"/>
      <c r="K638" s="1"/>
      <c r="M638" s="10" t="s">
        <v>948</v>
      </c>
      <c r="Q638" t="str">
        <f t="shared" si="21"/>
        <v>Burkina FasoBF54</v>
      </c>
      <c r="R638" t="e">
        <f>VLOOKUP(Tableau35676910[[#This Row],[coca]],Table1[ID],1,FALSE)</f>
        <v>#VALUE!</v>
      </c>
      <c r="S638" t="e">
        <f>VLOOKUP(Tableau35676910[[#This Row],[coca]],Table1[[#All],[ID]:[b]],2,FALSE)</f>
        <v>#VALUE!</v>
      </c>
      <c r="T638" s="9" t="e">
        <f>VLOOKUP(Tableau35676910[[#This Row],[coca]],Table1[[ID]:[b]],3,FALSE)</f>
        <v>#VALUE!</v>
      </c>
      <c r="U638" s="9"/>
      <c r="V6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8" s="9"/>
    </row>
    <row r="639" spans="1:23">
      <c r="A639" t="s">
        <v>35</v>
      </c>
      <c r="B639" t="s">
        <v>61</v>
      </c>
      <c r="C639" t="s">
        <v>62</v>
      </c>
      <c r="D639" t="s">
        <v>938</v>
      </c>
      <c r="E639" t="s">
        <v>938</v>
      </c>
      <c r="F639" t="s">
        <v>938</v>
      </c>
      <c r="J639" s="1"/>
      <c r="K639" s="1"/>
      <c r="M639" s="10" t="s">
        <v>948</v>
      </c>
      <c r="Q639" t="str">
        <f t="shared" si="21"/>
        <v>Burkina FasoBF57</v>
      </c>
      <c r="R639" t="e">
        <f>VLOOKUP(Tableau35676910[[#This Row],[coca]],Table1[ID],1,FALSE)</f>
        <v>#VALUE!</v>
      </c>
      <c r="S639" t="e">
        <f>VLOOKUP(Tableau35676910[[#This Row],[coca]],Table1[[#All],[ID]:[b]],2,FALSE)</f>
        <v>#VALUE!</v>
      </c>
      <c r="T639" s="9" t="e">
        <f>VLOOKUP(Tableau35676910[[#This Row],[coca]],Table1[[ID]:[b]],3,FALSE)</f>
        <v>#VALUE!</v>
      </c>
      <c r="U639" s="9"/>
      <c r="V6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639" s="9"/>
    </row>
    <row r="640" spans="1:23">
      <c r="A640" t="s">
        <v>35</v>
      </c>
      <c r="B640" t="s">
        <v>39</v>
      </c>
      <c r="C640" t="s">
        <v>40</v>
      </c>
      <c r="D640">
        <v>4</v>
      </c>
      <c r="E640">
        <v>0</v>
      </c>
      <c r="M640" s="10" t="s">
        <v>947</v>
      </c>
      <c r="Q640" t="str">
        <f t="shared" si="21"/>
        <v>Burkina FasoBF47</v>
      </c>
      <c r="R640" t="e">
        <f>VLOOKUP(Tableau356769[[#This Row],[coca]],Table1[ID],1,FALSE)</f>
        <v>#VALUE!</v>
      </c>
      <c r="S640" t="e">
        <f>VLOOKUP(Tableau356769[[#This Row],[coca]],Table1[[#All],[ID]:[b]],2,FALSE)</f>
        <v>#VALUE!</v>
      </c>
      <c r="T640" s="9" t="e">
        <f>VLOOKUP(Tableau356769[[#This Row],[coca]],Table1[[ID]:[b]],3,FALSE)</f>
        <v>#VALUE!</v>
      </c>
      <c r="U640" s="9" t="s">
        <v>775</v>
      </c>
      <c r="V64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0" s="9">
        <v>1</v>
      </c>
    </row>
    <row r="641" spans="1:23">
      <c r="A641" t="s">
        <v>35</v>
      </c>
      <c r="B641" t="s">
        <v>45</v>
      </c>
      <c r="C641" t="s">
        <v>46</v>
      </c>
      <c r="D641">
        <v>3</v>
      </c>
      <c r="E641">
        <v>0</v>
      </c>
      <c r="M641" s="10" t="s">
        <v>947</v>
      </c>
      <c r="Q641" t="str">
        <f t="shared" si="21"/>
        <v>Burkina FasoBF49</v>
      </c>
      <c r="R641" t="e">
        <f>VLOOKUP(Tableau356769[[#This Row],[coca]],Table1[ID],1,FALSE)</f>
        <v>#VALUE!</v>
      </c>
      <c r="S641" t="e">
        <f>VLOOKUP(Tableau356769[[#This Row],[coca]],Table1[[#All],[ID]:[b]],2,FALSE)</f>
        <v>#VALUE!</v>
      </c>
      <c r="T641" s="9" t="e">
        <f>VLOOKUP(Tableau356769[[#This Row],[coca]],Table1[[ID]:[b]],3,FALSE)</f>
        <v>#VALUE!</v>
      </c>
      <c r="U641" s="9" t="s">
        <v>775</v>
      </c>
      <c r="V64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1" s="9">
        <v>1</v>
      </c>
    </row>
    <row r="642" spans="1:23">
      <c r="A642" t="s">
        <v>35</v>
      </c>
      <c r="B642" t="s">
        <v>49</v>
      </c>
      <c r="C642" t="s">
        <v>50</v>
      </c>
      <c r="D642">
        <v>2</v>
      </c>
      <c r="E642">
        <v>0</v>
      </c>
      <c r="M642" s="10" t="s">
        <v>947</v>
      </c>
      <c r="Q642" t="str">
        <f t="shared" si="21"/>
        <v>Burkina FasoBF51</v>
      </c>
      <c r="R642" t="e">
        <f>VLOOKUP(Tableau356769[[#This Row],[coca]],Table1[ID],1,FALSE)</f>
        <v>#VALUE!</v>
      </c>
      <c r="S642" t="e">
        <f>VLOOKUP(Tableau356769[[#This Row],[coca]],Table1[[#All],[ID]:[b]],2,FALSE)</f>
        <v>#VALUE!</v>
      </c>
      <c r="T642" s="9" t="e">
        <f>VLOOKUP(Tableau356769[[#This Row],[coca]],Table1[[ID]:[b]],3,FALSE)</f>
        <v>#VALUE!</v>
      </c>
      <c r="U642" s="9" t="s">
        <v>775</v>
      </c>
      <c r="V64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2" s="9">
        <v>1</v>
      </c>
    </row>
    <row r="643" spans="1:23">
      <c r="A643" t="s">
        <v>35</v>
      </c>
      <c r="B643" t="s">
        <v>41</v>
      </c>
      <c r="C643" t="s">
        <v>42</v>
      </c>
      <c r="D643">
        <v>766</v>
      </c>
      <c r="E643">
        <v>45</v>
      </c>
      <c r="F643">
        <v>493</v>
      </c>
      <c r="M643" s="10" t="s">
        <v>947</v>
      </c>
      <c r="Q643" t="str">
        <f t="shared" si="21"/>
        <v>Burkina FasoBF13</v>
      </c>
      <c r="R643" t="e">
        <f>VLOOKUP(Tableau356769[[#This Row],[coca]],Table1[ID],1,FALSE)</f>
        <v>#VALUE!</v>
      </c>
      <c r="S643" t="e">
        <f>VLOOKUP(Tableau356769[[#This Row],[coca]],Table1[[#All],[ID]:[b]],2,FALSE)</f>
        <v>#VALUE!</v>
      </c>
      <c r="T643" s="9" t="e">
        <f>VLOOKUP(Tableau356769[[#This Row],[coca]],Table1[[ID]:[b]],3,FALSE)</f>
        <v>#VALUE!</v>
      </c>
      <c r="U643" s="9" t="s">
        <v>776</v>
      </c>
      <c r="V64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3" s="9">
        <v>6</v>
      </c>
    </row>
    <row r="644" spans="1:23">
      <c r="A644" t="s">
        <v>35</v>
      </c>
      <c r="B644" t="s">
        <v>53</v>
      </c>
      <c r="C644" t="s">
        <v>54</v>
      </c>
      <c r="D644">
        <v>79</v>
      </c>
      <c r="E644">
        <v>8</v>
      </c>
      <c r="M644" s="10" t="s">
        <v>947</v>
      </c>
      <c r="Q644" t="str">
        <f t="shared" si="21"/>
        <v>Burkina FasoBF53</v>
      </c>
      <c r="R644" t="e">
        <f>VLOOKUP(Tableau356769[[#This Row],[coca]],Table1[ID],1,FALSE)</f>
        <v>#VALUE!</v>
      </c>
      <c r="S644" t="e">
        <f>VLOOKUP(Tableau356769[[#This Row],[coca]],Table1[[#All],[ID]:[b]],2,FALSE)</f>
        <v>#VALUE!</v>
      </c>
      <c r="T644" s="9" t="e">
        <f>VLOOKUP(Tableau356769[[#This Row],[coca]],Table1[[ID]:[b]],3,FALSE)</f>
        <v>#VALUE!</v>
      </c>
      <c r="U644" s="9" t="s">
        <v>774</v>
      </c>
      <c r="V64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4" s="9">
        <v>3</v>
      </c>
    </row>
    <row r="645" spans="1:23">
      <c r="A645" t="s">
        <v>35</v>
      </c>
      <c r="B645" t="s">
        <v>57</v>
      </c>
      <c r="C645" t="s">
        <v>58</v>
      </c>
      <c r="D645">
        <v>9</v>
      </c>
      <c r="E645">
        <v>0</v>
      </c>
      <c r="M645" s="10" t="s">
        <v>947</v>
      </c>
      <c r="Q645" t="str">
        <f t="shared" si="21"/>
        <v>Burkina FasoBF55</v>
      </c>
      <c r="R645" t="e">
        <f>VLOOKUP(Tableau356769[[#This Row],[coca]],Table1[ID],1,FALSE)</f>
        <v>#VALUE!</v>
      </c>
      <c r="S645" t="e">
        <f>VLOOKUP(Tableau356769[[#This Row],[coca]],Table1[[#All],[ID]:[b]],2,FALSE)</f>
        <v>#VALUE!</v>
      </c>
      <c r="T645" s="9" t="e">
        <f>VLOOKUP(Tableau356769[[#This Row],[coca]],Table1[[ID]:[b]],3,FALSE)</f>
        <v>#VALUE!</v>
      </c>
      <c r="U645" s="9" t="s">
        <v>777</v>
      </c>
      <c r="V64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5" s="9">
        <v>5</v>
      </c>
    </row>
    <row r="646" spans="1:23">
      <c r="A646" t="s">
        <v>35</v>
      </c>
      <c r="B646" t="s">
        <v>59</v>
      </c>
      <c r="C646" t="s">
        <v>60</v>
      </c>
      <c r="D646">
        <v>19</v>
      </c>
      <c r="E646">
        <v>0</v>
      </c>
      <c r="M646" s="10" t="s">
        <v>947</v>
      </c>
      <c r="Q646" t="str">
        <f t="shared" si="21"/>
        <v>Burkina FasoBF56</v>
      </c>
      <c r="R646" t="e">
        <f>VLOOKUP(Tableau356769[[#This Row],[coca]],Table1[ID],1,FALSE)</f>
        <v>#VALUE!</v>
      </c>
      <c r="S646" t="e">
        <f>VLOOKUP(Tableau356769[[#This Row],[coca]],Table1[[#All],[ID]:[b]],2,FALSE)</f>
        <v>#VALUE!</v>
      </c>
      <c r="T646" s="9" t="e">
        <f>VLOOKUP(Tableau356769[[#This Row],[coca]],Table1[[ID]:[b]],3,FALSE)</f>
        <v>#VALUE!</v>
      </c>
      <c r="U646" s="9" t="s">
        <v>778</v>
      </c>
      <c r="V64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6" s="9">
        <v>2</v>
      </c>
    </row>
    <row r="647" spans="1:23">
      <c r="A647" t="s">
        <v>35</v>
      </c>
      <c r="B647" t="s">
        <v>37</v>
      </c>
      <c r="C647" t="s">
        <v>38</v>
      </c>
      <c r="D647">
        <v>24</v>
      </c>
      <c r="E647">
        <v>0</v>
      </c>
      <c r="M647" s="10" t="s">
        <v>947</v>
      </c>
      <c r="Q647" t="str">
        <f t="shared" si="21"/>
        <v>Burkina FasoBF46</v>
      </c>
      <c r="R647" t="e">
        <f>VLOOKUP(Tableau356769[[#This Row],[coca]],Table1[ID],1,FALSE)</f>
        <v>#VALUE!</v>
      </c>
      <c r="S647" t="e">
        <f>VLOOKUP(Tableau356769[[#This Row],[coca]],Table1[[#All],[ID]:[b]],2,FALSE)</f>
        <v>#VALUE!</v>
      </c>
      <c r="T647" s="9" t="e">
        <f>VLOOKUP(Tableau356769[[#This Row],[coca]],Table1[[ID]:[b]],3,FALSE)</f>
        <v>#VALUE!</v>
      </c>
      <c r="U647" s="9" t="s">
        <v>778</v>
      </c>
      <c r="V64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7" s="9">
        <v>2</v>
      </c>
    </row>
    <row r="648" spans="1:23">
      <c r="A648" t="s">
        <v>35</v>
      </c>
      <c r="B648" t="s">
        <v>43</v>
      </c>
      <c r="C648" t="s">
        <v>44</v>
      </c>
      <c r="D648">
        <v>0</v>
      </c>
      <c r="E648">
        <v>0</v>
      </c>
      <c r="M648" s="10" t="s">
        <v>947</v>
      </c>
      <c r="Q648" t="str">
        <f t="shared" si="21"/>
        <v>Burkina FasoBF48</v>
      </c>
      <c r="R648" t="e">
        <f>VLOOKUP(Tableau356769[[#This Row],[coca]],Table1[ID],1,FALSE)</f>
        <v>#VALUE!</v>
      </c>
      <c r="S648" t="e">
        <f>VLOOKUP(Tableau356769[[#This Row],[coca]],Table1[[#All],[ID]:[b]],2,FALSE)</f>
        <v>#VALUE!</v>
      </c>
      <c r="T648" s="9" t="e">
        <f>VLOOKUP(Tableau356769[[#This Row],[coca]],Table1[[ID]:[b]],3,FALSE)</f>
        <v>#VALUE!</v>
      </c>
      <c r="U648" s="9"/>
      <c r="V64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8" s="9"/>
    </row>
    <row r="649" spans="1:23">
      <c r="A649" t="s">
        <v>35</v>
      </c>
      <c r="B649" t="s">
        <v>47</v>
      </c>
      <c r="C649" t="s">
        <v>48</v>
      </c>
      <c r="D649">
        <v>0</v>
      </c>
      <c r="E649">
        <v>0</v>
      </c>
      <c r="M649" s="10" t="s">
        <v>947</v>
      </c>
      <c r="Q649" t="str">
        <f t="shared" si="21"/>
        <v>Burkina FasoBF50</v>
      </c>
      <c r="R649" t="e">
        <f>VLOOKUP(Tableau356769[[#This Row],[coca]],Table1[ID],1,FALSE)</f>
        <v>#VALUE!</v>
      </c>
      <c r="S649" t="e">
        <f>VLOOKUP(Tableau356769[[#This Row],[coca]],Table1[[#All],[ID]:[b]],2,FALSE)</f>
        <v>#VALUE!</v>
      </c>
      <c r="T649" s="9" t="e">
        <f>VLOOKUP(Tableau356769[[#This Row],[coca]],Table1[[ID]:[b]],3,FALSE)</f>
        <v>#VALUE!</v>
      </c>
      <c r="U649" s="9"/>
      <c r="V64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49" s="9"/>
    </row>
    <row r="650" spans="1:23">
      <c r="A650" t="s">
        <v>35</v>
      </c>
      <c r="B650" t="s">
        <v>51</v>
      </c>
      <c r="C650" t="s">
        <v>52</v>
      </c>
      <c r="D650">
        <v>0</v>
      </c>
      <c r="E650">
        <v>0</v>
      </c>
      <c r="M650" s="10" t="s">
        <v>947</v>
      </c>
      <c r="Q650" t="str">
        <f t="shared" si="21"/>
        <v>Burkina FasoBF52</v>
      </c>
      <c r="R650" t="e">
        <f>VLOOKUP(Tableau356769[[#This Row],[coca]],Table1[ID],1,FALSE)</f>
        <v>#VALUE!</v>
      </c>
      <c r="S650" t="e">
        <f>VLOOKUP(Tableau356769[[#This Row],[coca]],Table1[[#All],[ID]:[b]],2,FALSE)</f>
        <v>#VALUE!</v>
      </c>
      <c r="T650" s="9" t="e">
        <f>VLOOKUP(Tableau356769[[#This Row],[coca]],Table1[[ID]:[b]],3,FALSE)</f>
        <v>#VALUE!</v>
      </c>
      <c r="U650" s="9"/>
      <c r="V6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50" s="9"/>
    </row>
    <row r="651" spans="1:23">
      <c r="A651" t="s">
        <v>35</v>
      </c>
      <c r="B651" t="s">
        <v>55</v>
      </c>
      <c r="C651" t="s">
        <v>56</v>
      </c>
      <c r="D651">
        <v>0</v>
      </c>
      <c r="E651">
        <v>0</v>
      </c>
      <c r="M651" s="10" t="s">
        <v>947</v>
      </c>
      <c r="Q651" t="str">
        <f t="shared" si="21"/>
        <v>Burkina FasoBF54</v>
      </c>
      <c r="R651" t="e">
        <f>VLOOKUP(Tableau356769[[#This Row],[coca]],Table1[ID],1,FALSE)</f>
        <v>#VALUE!</v>
      </c>
      <c r="S651" t="e">
        <f>VLOOKUP(Tableau356769[[#This Row],[coca]],Table1[[#All],[ID]:[b]],2,FALSE)</f>
        <v>#VALUE!</v>
      </c>
      <c r="T651" s="9" t="e">
        <f>VLOOKUP(Tableau356769[[#This Row],[coca]],Table1[[ID]:[b]],3,FALSE)</f>
        <v>#VALUE!</v>
      </c>
      <c r="U651" s="9"/>
      <c r="V65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51" s="9"/>
    </row>
    <row r="652" spans="1:23">
      <c r="A652" t="s">
        <v>35</v>
      </c>
      <c r="B652" t="s">
        <v>61</v>
      </c>
      <c r="C652" t="s">
        <v>62</v>
      </c>
      <c r="D652">
        <v>1</v>
      </c>
      <c r="E652">
        <v>0</v>
      </c>
      <c r="M652" s="10" t="s">
        <v>947</v>
      </c>
      <c r="Q652" t="str">
        <f t="shared" si="21"/>
        <v>Burkina FasoBF57</v>
      </c>
      <c r="R652" t="e">
        <f>VLOOKUP(Tableau356769[[#This Row],[coca]],Table1[ID],1,FALSE)</f>
        <v>#VALUE!</v>
      </c>
      <c r="S652" t="e">
        <f>VLOOKUP(Tableau356769[[#This Row],[coca]],Table1[[#All],[ID]:[b]],2,FALSE)</f>
        <v>#VALUE!</v>
      </c>
      <c r="T652" s="9" t="e">
        <f>VLOOKUP(Tableau356769[[#This Row],[coca]],Table1[[ID]:[b]],3,FALSE)</f>
        <v>#VALUE!</v>
      </c>
      <c r="U652" s="9"/>
      <c r="V6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652" s="9"/>
    </row>
    <row r="653" spans="1:23">
      <c r="A653" t="s">
        <v>35</v>
      </c>
      <c r="B653" t="s">
        <v>41</v>
      </c>
      <c r="C653" t="s">
        <v>42</v>
      </c>
      <c r="D653">
        <f>399+55+47+139+52</f>
        <v>692</v>
      </c>
      <c r="E653">
        <v>52</v>
      </c>
      <c r="F653">
        <v>389</v>
      </c>
      <c r="G653">
        <f>Tableau3[[#This Row],[cas_confirmés]]-Tableau3[[#This Row],[décès]]-Tableau3[[#This Row],[Gueris]]</f>
        <v>251</v>
      </c>
      <c r="H653">
        <v>581</v>
      </c>
      <c r="J653">
        <v>527</v>
      </c>
      <c r="K653">
        <v>305</v>
      </c>
      <c r="M653" s="10" t="s">
        <v>936</v>
      </c>
      <c r="Q653" t="str">
        <f t="shared" si="21"/>
        <v>Burkina FasoBF13</v>
      </c>
      <c r="R653" t="str">
        <f>VLOOKUP(Tableau3[[#This Row],[coca]],Table1[ID],1,FALSE)</f>
        <v>Burkina FasoBF13</v>
      </c>
      <c r="S653">
        <f>VLOOKUP(Tableau3[[#This Row],[coca]],Table1[[#All],[ID]:[b]],2,FALSE)</f>
        <v>-1.50227531404</v>
      </c>
      <c r="T653" s="9">
        <f>VLOOKUP(Tableau3[[#This Row],[coca]],Table1[[ID]:[b]],3,FALSE)</f>
        <v>12.322548636800001</v>
      </c>
      <c r="U653" s="9" t="s">
        <v>776</v>
      </c>
      <c r="V65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653" s="9">
        <v>6</v>
      </c>
    </row>
    <row r="654" spans="1:23">
      <c r="A654" t="s">
        <v>35</v>
      </c>
      <c r="B654" t="s">
        <v>37</v>
      </c>
      <c r="C654" t="s">
        <v>38</v>
      </c>
      <c r="D654">
        <v>23</v>
      </c>
      <c r="M654" s="10" t="s">
        <v>936</v>
      </c>
      <c r="Q654" t="str">
        <f t="shared" si="21"/>
        <v>Burkina FasoBF46</v>
      </c>
      <c r="R654" t="str">
        <f>VLOOKUP(Tableau3[[#This Row],[coca]],Table1[ID],1,FALSE)</f>
        <v>Burkina FasoBF46</v>
      </c>
      <c r="S654">
        <f>VLOOKUP(Tableau3[[#This Row],[coca]],Table1[[#All],[ID]:[b]],2,FALSE)</f>
        <v>-3.4888164481700001</v>
      </c>
      <c r="T654" s="9">
        <f>VLOOKUP(Tableau3[[#This Row],[coca]],Table1[[ID]:[b]],3,FALSE)</f>
        <v>12.5406655454</v>
      </c>
      <c r="U654" s="9" t="s">
        <v>778</v>
      </c>
      <c r="V65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654" s="9">
        <v>2</v>
      </c>
    </row>
    <row r="655" spans="1:23">
      <c r="A655" t="s">
        <v>35</v>
      </c>
      <c r="B655" t="s">
        <v>39</v>
      </c>
      <c r="C655" t="s">
        <v>40</v>
      </c>
      <c r="D655">
        <v>4</v>
      </c>
      <c r="M655" s="10" t="s">
        <v>936</v>
      </c>
      <c r="Q655" t="str">
        <f t="shared" si="21"/>
        <v>Burkina FasoBF47</v>
      </c>
      <c r="R655" t="str">
        <f>VLOOKUP(Tableau3[[#This Row],[coca]],Table1[ID],1,FALSE)</f>
        <v>Burkina FasoBF47</v>
      </c>
      <c r="S655">
        <f>VLOOKUP(Tableau3[[#This Row],[coca]],Table1[[#All],[ID]:[b]],2,FALSE)</f>
        <v>-4.5704178453799997</v>
      </c>
      <c r="T655" s="9">
        <f>VLOOKUP(Tableau3[[#This Row],[coca]],Table1[[ID]:[b]],3,FALSE)</f>
        <v>10.351713519900001</v>
      </c>
      <c r="U655" s="9" t="s">
        <v>775</v>
      </c>
      <c r="V65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55" s="9">
        <v>1</v>
      </c>
    </row>
    <row r="656" spans="1:23">
      <c r="A656" t="s">
        <v>35</v>
      </c>
      <c r="B656" t="s">
        <v>43</v>
      </c>
      <c r="C656" t="s">
        <v>44</v>
      </c>
      <c r="D656">
        <v>0</v>
      </c>
      <c r="M656" s="10" t="s">
        <v>936</v>
      </c>
      <c r="Q656" t="str">
        <f t="shared" si="21"/>
        <v>Burkina FasoBF48</v>
      </c>
      <c r="R656" t="str">
        <f>VLOOKUP(Tableau3[[#This Row],[coca]],Table1[ID],1,FALSE)</f>
        <v>Burkina FasoBF48</v>
      </c>
      <c r="S656">
        <f>VLOOKUP(Tableau3[[#This Row],[coca]],Table1[[#All],[ID]:[b]],2,FALSE)</f>
        <v>-0.186057530848</v>
      </c>
      <c r="T656" s="9">
        <f>VLOOKUP(Tableau3[[#This Row],[coca]],Table1[[ID]:[b]],3,FALSE)</f>
        <v>11.6053412412</v>
      </c>
      <c r="U656" s="9"/>
      <c r="V65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56" s="9"/>
    </row>
    <row r="657" spans="1:23">
      <c r="A657" t="s">
        <v>35</v>
      </c>
      <c r="B657" t="s">
        <v>45</v>
      </c>
      <c r="C657" t="s">
        <v>46</v>
      </c>
      <c r="D657">
        <v>3</v>
      </c>
      <c r="M657" s="10" t="s">
        <v>936</v>
      </c>
      <c r="Q657" t="str">
        <f t="shared" si="21"/>
        <v>Burkina FasoBF49</v>
      </c>
      <c r="R657" t="str">
        <f>VLOOKUP(Tableau3[[#This Row],[coca]],Table1[ID],1,FALSE)</f>
        <v>Burkina FasoBF49</v>
      </c>
      <c r="S657">
        <f>VLOOKUP(Tableau3[[#This Row],[coca]],Table1[[#All],[ID]:[b]],2,FALSE)</f>
        <v>-0.97454973586299998</v>
      </c>
      <c r="T657" s="9">
        <f>VLOOKUP(Tableau3[[#This Row],[coca]],Table1[[ID]:[b]],3,FALSE)</f>
        <v>13.2687687725</v>
      </c>
      <c r="U657" s="9" t="s">
        <v>775</v>
      </c>
      <c r="V65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57" s="9">
        <v>1</v>
      </c>
    </row>
    <row r="658" spans="1:23">
      <c r="A658" t="s">
        <v>35</v>
      </c>
      <c r="B658" t="s">
        <v>47</v>
      </c>
      <c r="C658" t="s">
        <v>48</v>
      </c>
      <c r="D658">
        <v>0</v>
      </c>
      <c r="M658" s="10" t="s">
        <v>936</v>
      </c>
      <c r="Q658" t="str">
        <f t="shared" si="21"/>
        <v>Burkina FasoBF50</v>
      </c>
      <c r="R658" t="str">
        <f>VLOOKUP(Tableau3[[#This Row],[coca]],Table1[ID],1,FALSE)</f>
        <v>Burkina FasoBF50</v>
      </c>
      <c r="S658">
        <f>VLOOKUP(Tableau3[[#This Row],[coca]],Table1[[#All],[ID]:[b]],2,FALSE)</f>
        <v>-2.2185913681499998</v>
      </c>
      <c r="T658" s="9">
        <f>VLOOKUP(Tableau3[[#This Row],[coca]],Table1[[ID]:[b]],3,FALSE)</f>
        <v>11.7923373626</v>
      </c>
      <c r="U658" s="9"/>
      <c r="V65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58" s="9"/>
    </row>
    <row r="659" spans="1:23">
      <c r="A659" t="s">
        <v>35</v>
      </c>
      <c r="B659" t="s">
        <v>49</v>
      </c>
      <c r="C659" t="s">
        <v>50</v>
      </c>
      <c r="D659">
        <v>2</v>
      </c>
      <c r="M659" s="10" t="s">
        <v>936</v>
      </c>
      <c r="Q659" t="str">
        <f t="shared" si="21"/>
        <v>Burkina FasoBF51</v>
      </c>
      <c r="R659" t="str">
        <f>VLOOKUP(Tableau3[[#This Row],[coca]],Table1[ID],1,FALSE)</f>
        <v>Burkina FasoBF51</v>
      </c>
      <c r="S659">
        <f>VLOOKUP(Tableau3[[#This Row],[coca]],Table1[[#All],[ID]:[b]],2,FALSE)</f>
        <v>-1.2183083476100001</v>
      </c>
      <c r="T659" s="9">
        <f>VLOOKUP(Tableau3[[#This Row],[coca]],Table1[[ID]:[b]],3,FALSE)</f>
        <v>11.5808555594</v>
      </c>
      <c r="U659" s="9" t="s">
        <v>775</v>
      </c>
      <c r="V65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59" s="9">
        <v>1</v>
      </c>
    </row>
    <row r="660" spans="1:23">
      <c r="A660" t="s">
        <v>35</v>
      </c>
      <c r="B660" t="s">
        <v>51</v>
      </c>
      <c r="C660" t="s">
        <v>52</v>
      </c>
      <c r="D660">
        <v>0</v>
      </c>
      <c r="M660" s="10" t="s">
        <v>936</v>
      </c>
      <c r="Q660" t="str">
        <f t="shared" si="21"/>
        <v>Burkina FasoBF52</v>
      </c>
      <c r="R660" t="str">
        <f>VLOOKUP(Tableau3[[#This Row],[coca]],Table1[ID],1,FALSE)</f>
        <v>Burkina FasoBF52</v>
      </c>
      <c r="S660">
        <f>VLOOKUP(Tableau3[[#This Row],[coca]],Table1[[#All],[ID]:[b]],2,FALSE)</f>
        <v>0.91932283512099999</v>
      </c>
      <c r="T660" s="9">
        <f>VLOOKUP(Tableau3[[#This Row],[coca]],Table1[[ID]:[b]],3,FALSE)</f>
        <v>12.2273953468</v>
      </c>
      <c r="U660" s="9"/>
      <c r="V66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60" s="9"/>
    </row>
    <row r="661" spans="1:23">
      <c r="A661" t="s">
        <v>35</v>
      </c>
      <c r="B661" t="s">
        <v>53</v>
      </c>
      <c r="C661" t="s">
        <v>54</v>
      </c>
      <c r="D661">
        <v>79</v>
      </c>
      <c r="E661">
        <v>5</v>
      </c>
      <c r="M661" s="10" t="s">
        <v>936</v>
      </c>
      <c r="Q661" t="str">
        <f t="shared" si="21"/>
        <v>Burkina FasoBF53</v>
      </c>
      <c r="R661" t="str">
        <f>VLOOKUP(Tableau3[[#This Row],[coca]],Table1[ID],1,FALSE)</f>
        <v>Burkina FasoBF53</v>
      </c>
      <c r="S661">
        <f>VLOOKUP(Tableau3[[#This Row],[coca]],Table1[[#All],[ID]:[b]],2,FALSE)</f>
        <v>-4.33212036838</v>
      </c>
      <c r="T661" s="9">
        <f>VLOOKUP(Tableau3[[#This Row],[coca]],Table1[[ID]:[b]],3,FALSE)</f>
        <v>11.367824086000001</v>
      </c>
      <c r="U661" s="9" t="s">
        <v>774</v>
      </c>
      <c r="V66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661" s="9">
        <v>3</v>
      </c>
    </row>
    <row r="662" spans="1:23">
      <c r="A662" t="s">
        <v>35</v>
      </c>
      <c r="B662" t="s">
        <v>55</v>
      </c>
      <c r="C662" t="s">
        <v>56</v>
      </c>
      <c r="D662">
        <v>0</v>
      </c>
      <c r="M662" s="10" t="s">
        <v>936</v>
      </c>
      <c r="Q662" t="str">
        <f t="shared" si="21"/>
        <v>Burkina FasoBF54</v>
      </c>
      <c r="R662" t="str">
        <f>VLOOKUP(Tableau3[[#This Row],[coca]],Table1[ID],1,FALSE)</f>
        <v>Burkina FasoBF54</v>
      </c>
      <c r="S662">
        <f>VLOOKUP(Tableau3[[#This Row],[coca]],Table1[[#All],[ID]:[b]],2,FALSE)</f>
        <v>-2.2831101286100002</v>
      </c>
      <c r="T662" s="9">
        <f>VLOOKUP(Tableau3[[#This Row],[coca]],Table1[[ID]:[b]],3,FALSE)</f>
        <v>13.4589611069</v>
      </c>
      <c r="U662" s="9"/>
      <c r="V66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62" s="9"/>
    </row>
    <row r="663" spans="1:23">
      <c r="A663" t="s">
        <v>35</v>
      </c>
      <c r="B663" t="s">
        <v>57</v>
      </c>
      <c r="C663" t="s">
        <v>58</v>
      </c>
      <c r="D663">
        <v>9</v>
      </c>
      <c r="M663" s="10" t="s">
        <v>936</v>
      </c>
      <c r="Q663" t="str">
        <f t="shared" si="21"/>
        <v>Burkina FasoBF55</v>
      </c>
      <c r="R663" t="str">
        <f>VLOOKUP(Tableau3[[#This Row],[coca]],Table1[ID],1,FALSE)</f>
        <v>Burkina FasoBF55</v>
      </c>
      <c r="S663">
        <f>VLOOKUP(Tableau3[[#This Row],[coca]],Table1[[#All],[ID]:[b]],2,FALSE)</f>
        <v>-1.1429588717600001</v>
      </c>
      <c r="T663" s="9">
        <f>VLOOKUP(Tableau3[[#This Row],[coca]],Table1[[ID]:[b]],3,FALSE)</f>
        <v>12.4496967103</v>
      </c>
      <c r="U663" s="9" t="s">
        <v>777</v>
      </c>
      <c r="V66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63" s="9">
        <v>5</v>
      </c>
    </row>
    <row r="664" spans="1:23">
      <c r="A664" t="s">
        <v>35</v>
      </c>
      <c r="B664" t="s">
        <v>59</v>
      </c>
      <c r="C664" t="s">
        <v>60</v>
      </c>
      <c r="D664">
        <v>19</v>
      </c>
      <c r="M664" s="10" t="s">
        <v>936</v>
      </c>
      <c r="Q664" t="str">
        <f t="shared" si="21"/>
        <v>Burkina FasoBF56</v>
      </c>
      <c r="R664" t="str">
        <f>VLOOKUP(Tableau3[[#This Row],[coca]],Table1[ID],1,FALSE)</f>
        <v>Burkina FasoBF56</v>
      </c>
      <c r="S664">
        <f>VLOOKUP(Tableau3[[#This Row],[coca]],Table1[[#All],[ID]:[b]],2,FALSE)</f>
        <v>-0.44057198916399998</v>
      </c>
      <c r="T664" s="9">
        <f>VLOOKUP(Tableau3[[#This Row],[coca]],Table1[[ID]:[b]],3,FALSE)</f>
        <v>14.1465644502</v>
      </c>
      <c r="U664" s="9" t="s">
        <v>778</v>
      </c>
      <c r="V66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664" s="9">
        <v>2</v>
      </c>
    </row>
    <row r="665" spans="1:23">
      <c r="A665" t="s">
        <v>35</v>
      </c>
      <c r="B665" t="s">
        <v>61</v>
      </c>
      <c r="C665" t="s">
        <v>62</v>
      </c>
      <c r="D665">
        <v>1</v>
      </c>
      <c r="M665" s="10" t="s">
        <v>936</v>
      </c>
      <c r="Q665" t="str">
        <f t="shared" si="21"/>
        <v>Burkina FasoBF57</v>
      </c>
      <c r="R665" t="str">
        <f>VLOOKUP(Tableau3[[#This Row],[coca]],Table1[ID],1,FALSE)</f>
        <v>Burkina FasoBF57</v>
      </c>
      <c r="S665">
        <f>VLOOKUP(Tableau3[[#This Row],[coca]],Table1[[#All],[ID]:[b]],2,FALSE)</f>
        <v>-3.2328009571899998</v>
      </c>
      <c r="T665" s="9">
        <f>VLOOKUP(Tableau3[[#This Row],[coca]],Table1[[ID]:[b]],3,FALSE)</f>
        <v>10.478039105000001</v>
      </c>
      <c r="U665" s="9"/>
      <c r="V66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665" s="9"/>
    </row>
    <row r="666" spans="1:23">
      <c r="A666" t="s">
        <v>35</v>
      </c>
      <c r="B666" t="s">
        <v>41</v>
      </c>
      <c r="C666" t="s">
        <v>42</v>
      </c>
      <c r="D666">
        <f>408+141+53+56+47</f>
        <v>705</v>
      </c>
      <c r="E666">
        <v>53</v>
      </c>
      <c r="F666">
        <v>705</v>
      </c>
      <c r="J666">
        <v>534</v>
      </c>
      <c r="K666">
        <v>311</v>
      </c>
      <c r="M666" s="10" t="s">
        <v>937</v>
      </c>
      <c r="Q666" t="str">
        <f t="shared" si="21"/>
        <v>Burkina FasoBF13</v>
      </c>
      <c r="R666" t="str">
        <f>VLOOKUP(Tableau3[[#This Row],[coca]],Table1[ID],1,FALSE)</f>
        <v>Burkina FasoBF13</v>
      </c>
      <c r="S666" t="e">
        <f>VLOOKUP(Tableau35[[#This Row],[coca]],Table1[[#All],[ID]:[b]],2,FALSE)</f>
        <v>#VALUE!</v>
      </c>
      <c r="T666" s="9" t="e">
        <f>VLOOKUP(Tableau35[[#This Row],[coca]],Table1[[ID]:[b]],3,FALSE)</f>
        <v>#VALUE!</v>
      </c>
      <c r="U666" s="9" t="s">
        <v>776</v>
      </c>
      <c r="V66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66" s="9">
        <v>6</v>
      </c>
    </row>
    <row r="667" spans="1:23">
      <c r="A667" t="s">
        <v>35</v>
      </c>
      <c r="B667" t="s">
        <v>37</v>
      </c>
      <c r="C667" t="s">
        <v>38</v>
      </c>
      <c r="D667">
        <v>23</v>
      </c>
      <c r="M667" s="10" t="s">
        <v>937</v>
      </c>
      <c r="Q667" t="str">
        <f t="shared" ref="Q667:Q678" si="22">_xlfn.CONCAT(A667,C667)</f>
        <v>Burkina FasoBF46</v>
      </c>
      <c r="R667" t="str">
        <f>VLOOKUP(Tableau3[[#This Row],[coca]],Table1[ID],1,FALSE)</f>
        <v>Burkina FasoBF46</v>
      </c>
      <c r="S667" t="e">
        <f>VLOOKUP(Tableau35[[#This Row],[coca]],Table1[[#All],[ID]:[b]],2,FALSE)</f>
        <v>#VALUE!</v>
      </c>
      <c r="T667" s="9" t="e">
        <f>VLOOKUP(Tableau35[[#This Row],[coca]],Table1[[ID]:[b]],3,FALSE)</f>
        <v>#VALUE!</v>
      </c>
      <c r="U667" s="9" t="s">
        <v>778</v>
      </c>
      <c r="V66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67" s="9">
        <v>2</v>
      </c>
    </row>
    <row r="668" spans="1:23">
      <c r="A668" t="s">
        <v>35</v>
      </c>
      <c r="B668" t="s">
        <v>39</v>
      </c>
      <c r="C668" t="s">
        <v>40</v>
      </c>
      <c r="D668">
        <v>4</v>
      </c>
      <c r="M668" s="10" t="s">
        <v>937</v>
      </c>
      <c r="Q668" t="str">
        <f t="shared" si="22"/>
        <v>Burkina FasoBF47</v>
      </c>
      <c r="R668" t="str">
        <f>VLOOKUP(Tableau3[[#This Row],[coca]],Table1[ID],1,FALSE)</f>
        <v>Burkina FasoBF47</v>
      </c>
      <c r="S668" t="e">
        <f>VLOOKUP(Tableau35[[#This Row],[coca]],Table1[[#All],[ID]:[b]],2,FALSE)</f>
        <v>#VALUE!</v>
      </c>
      <c r="T668" s="9" t="e">
        <f>VLOOKUP(Tableau35[[#This Row],[coca]],Table1[[ID]:[b]],3,FALSE)</f>
        <v>#VALUE!</v>
      </c>
      <c r="U668" s="9" t="s">
        <v>775</v>
      </c>
      <c r="V66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68" s="9">
        <v>1</v>
      </c>
    </row>
    <row r="669" spans="1:23">
      <c r="A669" t="s">
        <v>35</v>
      </c>
      <c r="B669" t="s">
        <v>43</v>
      </c>
      <c r="C669" t="s">
        <v>44</v>
      </c>
      <c r="D669">
        <v>0</v>
      </c>
      <c r="M669" s="10" t="s">
        <v>937</v>
      </c>
      <c r="Q669" t="str">
        <f t="shared" si="22"/>
        <v>Burkina FasoBF48</v>
      </c>
      <c r="R669" t="str">
        <f>VLOOKUP(Tableau3[[#This Row],[coca]],Table1[ID],1,FALSE)</f>
        <v>Burkina FasoBF48</v>
      </c>
      <c r="S669" t="e">
        <f>VLOOKUP(Tableau35[[#This Row],[coca]],Table1[[#All],[ID]:[b]],2,FALSE)</f>
        <v>#VALUE!</v>
      </c>
      <c r="T669" s="9" t="e">
        <f>VLOOKUP(Tableau35[[#This Row],[coca]],Table1[[ID]:[b]],3,FALSE)</f>
        <v>#VALUE!</v>
      </c>
      <c r="U669" s="9"/>
      <c r="V66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69" s="9"/>
    </row>
    <row r="670" spans="1:23">
      <c r="A670" t="s">
        <v>35</v>
      </c>
      <c r="B670" t="s">
        <v>45</v>
      </c>
      <c r="C670" t="s">
        <v>46</v>
      </c>
      <c r="D670">
        <v>3</v>
      </c>
      <c r="M670" s="10" t="s">
        <v>937</v>
      </c>
      <c r="Q670" t="str">
        <f t="shared" si="22"/>
        <v>Burkina FasoBF49</v>
      </c>
      <c r="R670" t="str">
        <f>VLOOKUP(Tableau3[[#This Row],[coca]],Table1[ID],1,FALSE)</f>
        <v>Burkina FasoBF49</v>
      </c>
      <c r="S670" t="e">
        <f>VLOOKUP(Tableau35[[#This Row],[coca]],Table1[[#All],[ID]:[b]],2,FALSE)</f>
        <v>#VALUE!</v>
      </c>
      <c r="T670" s="9" t="e">
        <f>VLOOKUP(Tableau35[[#This Row],[coca]],Table1[[ID]:[b]],3,FALSE)</f>
        <v>#VALUE!</v>
      </c>
      <c r="U670" s="9" t="s">
        <v>775</v>
      </c>
      <c r="V67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0" s="9">
        <v>1</v>
      </c>
    </row>
    <row r="671" spans="1:23">
      <c r="A671" t="s">
        <v>35</v>
      </c>
      <c r="B671" t="s">
        <v>47</v>
      </c>
      <c r="C671" t="s">
        <v>48</v>
      </c>
      <c r="D671">
        <v>1</v>
      </c>
      <c r="M671" s="10" t="s">
        <v>937</v>
      </c>
      <c r="Q671" t="str">
        <f t="shared" si="22"/>
        <v>Burkina FasoBF50</v>
      </c>
      <c r="R671" t="str">
        <f>VLOOKUP(Tableau3[[#This Row],[coca]],Table1[ID],1,FALSE)</f>
        <v>Burkina FasoBF50</v>
      </c>
      <c r="S671" t="e">
        <f>VLOOKUP(Tableau35[[#This Row],[coca]],Table1[[#All],[ID]:[b]],2,FALSE)</f>
        <v>#VALUE!</v>
      </c>
      <c r="T671" s="9" t="e">
        <f>VLOOKUP(Tableau35[[#This Row],[coca]],Table1[[ID]:[b]],3,FALSE)</f>
        <v>#VALUE!</v>
      </c>
      <c r="U671" s="9"/>
      <c r="V67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1" s="9"/>
    </row>
    <row r="672" spans="1:23">
      <c r="A672" t="s">
        <v>35</v>
      </c>
      <c r="B672" t="s">
        <v>49</v>
      </c>
      <c r="C672" t="s">
        <v>50</v>
      </c>
      <c r="D672">
        <v>1</v>
      </c>
      <c r="M672" s="10" t="s">
        <v>937</v>
      </c>
      <c r="Q672" t="str">
        <f t="shared" si="22"/>
        <v>Burkina FasoBF51</v>
      </c>
      <c r="R672" t="str">
        <f>VLOOKUP(Tableau3[[#This Row],[coca]],Table1[ID],1,FALSE)</f>
        <v>Burkina FasoBF51</v>
      </c>
      <c r="S672" t="e">
        <f>VLOOKUP(Tableau35[[#This Row],[coca]],Table1[[#All],[ID]:[b]],2,FALSE)</f>
        <v>#VALUE!</v>
      </c>
      <c r="T672" s="9" t="e">
        <f>VLOOKUP(Tableau35[[#This Row],[coca]],Table1[[ID]:[b]],3,FALSE)</f>
        <v>#VALUE!</v>
      </c>
      <c r="U672" s="9" t="s">
        <v>775</v>
      </c>
      <c r="V67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2" s="9">
        <v>1</v>
      </c>
    </row>
    <row r="673" spans="1:23">
      <c r="A673" t="s">
        <v>35</v>
      </c>
      <c r="B673" t="s">
        <v>51</v>
      </c>
      <c r="C673" t="s">
        <v>52</v>
      </c>
      <c r="D673">
        <v>0</v>
      </c>
      <c r="M673" s="10" t="s">
        <v>937</v>
      </c>
      <c r="Q673" t="str">
        <f t="shared" si="22"/>
        <v>Burkina FasoBF52</v>
      </c>
      <c r="R673" t="str">
        <f>VLOOKUP(Tableau3[[#This Row],[coca]],Table1[ID],1,FALSE)</f>
        <v>Burkina FasoBF52</v>
      </c>
      <c r="S673" t="e">
        <f>VLOOKUP(Tableau35[[#This Row],[coca]],Table1[[#All],[ID]:[b]],2,FALSE)</f>
        <v>#VALUE!</v>
      </c>
      <c r="T673" s="9" t="e">
        <f>VLOOKUP(Tableau35[[#This Row],[coca]],Table1[[ID]:[b]],3,FALSE)</f>
        <v>#VALUE!</v>
      </c>
      <c r="U673" s="9"/>
      <c r="V67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3" s="9"/>
    </row>
    <row r="674" spans="1:23">
      <c r="A674" t="s">
        <v>35</v>
      </c>
      <c r="B674" t="s">
        <v>53</v>
      </c>
      <c r="C674" t="s">
        <v>54</v>
      </c>
      <c r="D674">
        <f>49+28+2</f>
        <v>79</v>
      </c>
      <c r="M674" s="10" t="s">
        <v>937</v>
      </c>
      <c r="Q674" t="str">
        <f t="shared" si="22"/>
        <v>Burkina FasoBF53</v>
      </c>
      <c r="R674" t="str">
        <f>VLOOKUP(Tableau3[[#This Row],[coca]],Table1[ID],1,FALSE)</f>
        <v>Burkina FasoBF53</v>
      </c>
      <c r="S674" t="e">
        <f>VLOOKUP(Tableau35[[#This Row],[coca]],Table1[[#All],[ID]:[b]],2,FALSE)</f>
        <v>#VALUE!</v>
      </c>
      <c r="T674" s="9" t="e">
        <f>VLOOKUP(Tableau35[[#This Row],[coca]],Table1[[ID]:[b]],3,FALSE)</f>
        <v>#VALUE!</v>
      </c>
      <c r="U674" s="9" t="s">
        <v>774</v>
      </c>
      <c r="V67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4" s="9">
        <v>3</v>
      </c>
    </row>
    <row r="675" spans="1:23">
      <c r="A675" t="s">
        <v>35</v>
      </c>
      <c r="B675" t="s">
        <v>55</v>
      </c>
      <c r="C675" t="s">
        <v>56</v>
      </c>
      <c r="D675">
        <v>0</v>
      </c>
      <c r="M675" s="10" t="s">
        <v>937</v>
      </c>
      <c r="Q675" t="str">
        <f t="shared" si="22"/>
        <v>Burkina FasoBF54</v>
      </c>
      <c r="R675" t="str">
        <f>VLOOKUP(Tableau3[[#This Row],[coca]],Table1[ID],1,FALSE)</f>
        <v>Burkina FasoBF54</v>
      </c>
      <c r="S675" t="e">
        <f>VLOOKUP(Tableau35[[#This Row],[coca]],Table1[[#All],[ID]:[b]],2,FALSE)</f>
        <v>#VALUE!</v>
      </c>
      <c r="T675" s="9" t="e">
        <f>VLOOKUP(Tableau35[[#This Row],[coca]],Table1[[ID]:[b]],3,FALSE)</f>
        <v>#VALUE!</v>
      </c>
      <c r="U675" s="9"/>
      <c r="V67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5" s="9"/>
    </row>
    <row r="676" spans="1:23">
      <c r="A676" t="s">
        <v>35</v>
      </c>
      <c r="B676" t="s">
        <v>57</v>
      </c>
      <c r="C676" t="s">
        <v>58</v>
      </c>
      <c r="D676">
        <v>9</v>
      </c>
      <c r="M676" s="10" t="s">
        <v>937</v>
      </c>
      <c r="Q676" t="str">
        <f t="shared" si="22"/>
        <v>Burkina FasoBF55</v>
      </c>
      <c r="R676" t="str">
        <f>VLOOKUP(Tableau3[[#This Row],[coca]],Table1[ID],1,FALSE)</f>
        <v>Burkina FasoBF55</v>
      </c>
      <c r="S676" t="e">
        <f>VLOOKUP(Tableau35[[#This Row],[coca]],Table1[[#All],[ID]:[b]],2,FALSE)</f>
        <v>#VALUE!</v>
      </c>
      <c r="T676" s="9" t="e">
        <f>VLOOKUP(Tableau35[[#This Row],[coca]],Table1[[ID]:[b]],3,FALSE)</f>
        <v>#VALUE!</v>
      </c>
      <c r="U676" s="9" t="s">
        <v>777</v>
      </c>
      <c r="V67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6" s="9">
        <v>5</v>
      </c>
    </row>
    <row r="677" spans="1:23">
      <c r="A677" t="s">
        <v>35</v>
      </c>
      <c r="B677" t="s">
        <v>59</v>
      </c>
      <c r="C677" t="s">
        <v>60</v>
      </c>
      <c r="D677">
        <v>19</v>
      </c>
      <c r="M677" s="10" t="s">
        <v>937</v>
      </c>
      <c r="Q677" t="str">
        <f t="shared" si="22"/>
        <v>Burkina FasoBF56</v>
      </c>
      <c r="R677" t="str">
        <f>VLOOKUP(Tableau3[[#This Row],[coca]],Table1[ID],1,FALSE)</f>
        <v>Burkina FasoBF56</v>
      </c>
      <c r="S677" t="e">
        <f>VLOOKUP(Tableau35[[#This Row],[coca]],Table1[[#All],[ID]:[b]],2,FALSE)</f>
        <v>#VALUE!</v>
      </c>
      <c r="T677" s="9" t="e">
        <f>VLOOKUP(Tableau35[[#This Row],[coca]],Table1[[ID]:[b]],3,FALSE)</f>
        <v>#VALUE!</v>
      </c>
      <c r="U677" s="9" t="s">
        <v>778</v>
      </c>
      <c r="V67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7" s="9">
        <v>2</v>
      </c>
    </row>
    <row r="678" spans="1:23">
      <c r="A678" t="s">
        <v>35</v>
      </c>
      <c r="B678" t="s">
        <v>61</v>
      </c>
      <c r="C678" t="s">
        <v>62</v>
      </c>
      <c r="D678">
        <v>1</v>
      </c>
      <c r="M678" s="10" t="s">
        <v>937</v>
      </c>
      <c r="Q678" t="str">
        <f t="shared" si="22"/>
        <v>Burkina FasoBF57</v>
      </c>
      <c r="R678" t="str">
        <f>VLOOKUP(Tableau3[[#This Row],[coca]],Table1[ID],1,FALSE)</f>
        <v>Burkina FasoBF57</v>
      </c>
      <c r="S678" t="e">
        <f>VLOOKUP(Tableau35[[#This Row],[coca]],Table1[[#All],[ID]:[b]],2,FALSE)</f>
        <v>#VALUE!</v>
      </c>
      <c r="T678" s="9" t="e">
        <f>VLOOKUP(Tableau35[[#This Row],[coca]],Table1[[ID]:[b]],3,FALSE)</f>
        <v>#VALUE!</v>
      </c>
      <c r="U678" s="9"/>
      <c r="V67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678" s="9"/>
    </row>
    <row r="679" spans="1:23">
      <c r="A679" t="s">
        <v>35</v>
      </c>
      <c r="B679" t="s">
        <v>39</v>
      </c>
      <c r="C679" t="s">
        <v>40</v>
      </c>
      <c r="D679">
        <v>4</v>
      </c>
      <c r="E679">
        <v>0</v>
      </c>
      <c r="J679">
        <v>562</v>
      </c>
      <c r="K679">
        <v>322</v>
      </c>
      <c r="L679" s="10"/>
      <c r="M679" s="10" t="s">
        <v>940</v>
      </c>
      <c r="P679" t="str">
        <f t="shared" ref="P679:P704" si="23">_xlfn.CONCAT(A679,C679)</f>
        <v>Burkina FasoBF47</v>
      </c>
      <c r="Q679" t="e">
        <f>VLOOKUP(#REF!,Table1[ID],1,FALSE)</f>
        <v>#REF!</v>
      </c>
      <c r="R679" t="e">
        <f>VLOOKUP(#REF!,Table1[[#All],[ID]:[b]],2,FALSE)</f>
        <v>#REF!</v>
      </c>
      <c r="S679" s="9" t="e">
        <f>VLOOKUP(#REF!,Table1[[ID]:[b]],3,FALSE)</f>
        <v>#REF!</v>
      </c>
      <c r="T679" s="9" t="s">
        <v>775</v>
      </c>
      <c r="U679" s="9" t="e">
        <f>IF(#REF!&lt;=10,"A:&lt;10",IF(#REF!&lt;=50,"B:10-50",IF(#REF!&lt;=100,"C:50 - 100",IF(#REF!&lt;=250,"D:100 - 250",IF(#REF!&lt;=500,"E:250 - 500",IF(#REF!&lt;=1000,"F:500 - 1000","G:1000 et plus"))))))</f>
        <v>#REF!</v>
      </c>
      <c r="V679" s="9">
        <v>1</v>
      </c>
    </row>
    <row r="680" spans="1:23">
      <c r="A680" t="s">
        <v>35</v>
      </c>
      <c r="B680" t="s">
        <v>45</v>
      </c>
      <c r="C680" t="s">
        <v>46</v>
      </c>
      <c r="D680">
        <v>3</v>
      </c>
      <c r="E680">
        <v>0</v>
      </c>
      <c r="M680" s="10" t="s">
        <v>940</v>
      </c>
      <c r="P680" t="str">
        <f t="shared" si="23"/>
        <v>Burkina FasoBF49</v>
      </c>
      <c r="Q680" t="e">
        <f>VLOOKUP(#REF!,Table1[ID],1,FALSE)</f>
        <v>#REF!</v>
      </c>
      <c r="R680" t="e">
        <f>VLOOKUP(#REF!,Table1[[#All],[ID]:[b]],2,FALSE)</f>
        <v>#REF!</v>
      </c>
      <c r="S680" s="9" t="e">
        <f>VLOOKUP(#REF!,Table1[[ID]:[b]],3,FALSE)</f>
        <v>#REF!</v>
      </c>
      <c r="T680" s="9" t="s">
        <v>775</v>
      </c>
      <c r="U680" s="9" t="e">
        <f>IF(#REF!&lt;=10,"A:&lt;10",IF(#REF!&lt;=50,"B:10-50",IF(#REF!&lt;=100,"C:50 - 100",IF(#REF!&lt;=250,"D:100 - 250",IF(#REF!&lt;=500,"E:250 - 500",IF(#REF!&lt;=1000,"F:500 - 1000","G:1000 et plus"))))))</f>
        <v>#REF!</v>
      </c>
      <c r="V680" s="9">
        <v>1</v>
      </c>
    </row>
    <row r="681" spans="1:23">
      <c r="A681" t="s">
        <v>35</v>
      </c>
      <c r="B681" t="s">
        <v>49</v>
      </c>
      <c r="C681" t="s">
        <v>50</v>
      </c>
      <c r="D681">
        <v>2</v>
      </c>
      <c r="E681">
        <v>0</v>
      </c>
      <c r="M681" s="10" t="s">
        <v>940</v>
      </c>
      <c r="P681" t="str">
        <f t="shared" si="23"/>
        <v>Burkina FasoBF51</v>
      </c>
      <c r="Q681" t="e">
        <f>VLOOKUP(#REF!,Table1[ID],1,FALSE)</f>
        <v>#REF!</v>
      </c>
      <c r="R681" t="e">
        <f>VLOOKUP(#REF!,Table1[[#All],[ID]:[b]],2,FALSE)</f>
        <v>#REF!</v>
      </c>
      <c r="S681" s="9" t="e">
        <f>VLOOKUP(#REF!,Table1[[ID]:[b]],3,FALSE)</f>
        <v>#REF!</v>
      </c>
      <c r="T681" s="9" t="s">
        <v>775</v>
      </c>
      <c r="U681" s="9" t="e">
        <f>IF(#REF!&lt;=10,"A:&lt;10",IF(#REF!&lt;=50,"B:10-50",IF(#REF!&lt;=100,"C:50 - 100",IF(#REF!&lt;=250,"D:100 - 250",IF(#REF!&lt;=500,"E:250 - 500",IF(#REF!&lt;=1000,"F:500 - 1000","G:1000 et plus"))))))</f>
        <v>#REF!</v>
      </c>
      <c r="V681" s="9">
        <v>1</v>
      </c>
    </row>
    <row r="682" spans="1:23">
      <c r="A682" t="s">
        <v>35</v>
      </c>
      <c r="B682" t="s">
        <v>41</v>
      </c>
      <c r="C682" t="s">
        <v>42</v>
      </c>
      <c r="D682">
        <v>744</v>
      </c>
      <c r="E682">
        <v>45</v>
      </c>
      <c r="F682">
        <v>753</v>
      </c>
      <c r="L682" s="7"/>
      <c r="M682" s="10" t="s">
        <v>940</v>
      </c>
      <c r="P682" t="str">
        <f t="shared" si="23"/>
        <v>Burkina FasoBF13</v>
      </c>
      <c r="Q682" t="e">
        <f>VLOOKUP(#REF!,Table1[ID],1,FALSE)</f>
        <v>#REF!</v>
      </c>
      <c r="R682" t="e">
        <f>VLOOKUP(#REF!,Table1[[#All],[ID]:[b]],2,FALSE)</f>
        <v>#REF!</v>
      </c>
      <c r="S682" s="9" t="e">
        <f>VLOOKUP(#REF!,Table1[[ID]:[b]],3,FALSE)</f>
        <v>#REF!</v>
      </c>
      <c r="T682" s="9" t="s">
        <v>776</v>
      </c>
      <c r="U682" s="9" t="e">
        <f>IF(#REF!&lt;=10,"A:&lt;10",IF(#REF!&lt;=50,"B:10-50",IF(#REF!&lt;=100,"C:50 - 100",IF(#REF!&lt;=250,"D:100 - 250",IF(#REF!&lt;=500,"E:250 - 500",IF(#REF!&lt;=1000,"F:500 - 1000","G:1000 et plus"))))))</f>
        <v>#REF!</v>
      </c>
      <c r="V682" s="9">
        <v>6</v>
      </c>
    </row>
    <row r="683" spans="1:23">
      <c r="A683" t="s">
        <v>35</v>
      </c>
      <c r="B683" t="s">
        <v>53</v>
      </c>
      <c r="C683" t="s">
        <v>54</v>
      </c>
      <c r="D683">
        <v>79</v>
      </c>
      <c r="E683">
        <v>8</v>
      </c>
      <c r="M683" s="10" t="s">
        <v>940</v>
      </c>
      <c r="P683" t="str">
        <f t="shared" si="23"/>
        <v>Burkina FasoBF53</v>
      </c>
      <c r="Q683" t="e">
        <f>VLOOKUP(#REF!,Table1[ID],1,FALSE)</f>
        <v>#REF!</v>
      </c>
      <c r="R683" t="e">
        <f>VLOOKUP(#REF!,Table1[[#All],[ID]:[b]],2,FALSE)</f>
        <v>#REF!</v>
      </c>
      <c r="S683" s="9" t="e">
        <f>VLOOKUP(#REF!,Table1[[ID]:[b]],3,FALSE)</f>
        <v>#REF!</v>
      </c>
      <c r="T683" s="9" t="s">
        <v>774</v>
      </c>
      <c r="U683" s="9" t="e">
        <f>IF(#REF!&lt;=10,"A:&lt;10",IF(#REF!&lt;=50,"B:10-50",IF(#REF!&lt;=100,"C:50 - 100",IF(#REF!&lt;=250,"D:100 - 250",IF(#REF!&lt;=500,"E:250 - 500",IF(#REF!&lt;=1000,"F:500 - 1000","G:1000 et plus"))))))</f>
        <v>#REF!</v>
      </c>
      <c r="V683" s="9">
        <v>3</v>
      </c>
    </row>
    <row r="684" spans="1:23">
      <c r="A684" t="s">
        <v>35</v>
      </c>
      <c r="B684" t="s">
        <v>57</v>
      </c>
      <c r="C684" t="s">
        <v>58</v>
      </c>
      <c r="D684">
        <v>9</v>
      </c>
      <c r="E684">
        <v>0</v>
      </c>
      <c r="M684" s="10" t="s">
        <v>940</v>
      </c>
      <c r="P684" t="str">
        <f t="shared" si="23"/>
        <v>Burkina FasoBF55</v>
      </c>
      <c r="Q684" t="e">
        <f>VLOOKUP(#REF!,Table1[ID],1,FALSE)</f>
        <v>#REF!</v>
      </c>
      <c r="R684" t="e">
        <f>VLOOKUP(#REF!,Table1[[#All],[ID]:[b]],2,FALSE)</f>
        <v>#REF!</v>
      </c>
      <c r="S684" s="9" t="e">
        <f>VLOOKUP(#REF!,Table1[[ID]:[b]],3,FALSE)</f>
        <v>#REF!</v>
      </c>
      <c r="T684" s="9" t="s">
        <v>777</v>
      </c>
      <c r="U684" s="9" t="e">
        <f>IF(#REF!&lt;=10,"A:&lt;10",IF(#REF!&lt;=50,"B:10-50",IF(#REF!&lt;=100,"C:50 - 100",IF(#REF!&lt;=250,"D:100 - 250",IF(#REF!&lt;=500,"E:250 - 500",IF(#REF!&lt;=1000,"F:500 - 1000","G:1000 et plus"))))))</f>
        <v>#REF!</v>
      </c>
      <c r="V684" s="9">
        <v>5</v>
      </c>
    </row>
    <row r="685" spans="1:23">
      <c r="A685" t="s">
        <v>35</v>
      </c>
      <c r="B685" t="s">
        <v>59</v>
      </c>
      <c r="C685" t="s">
        <v>60</v>
      </c>
      <c r="D685">
        <v>19</v>
      </c>
      <c r="E685">
        <v>0</v>
      </c>
      <c r="M685" s="10" t="s">
        <v>940</v>
      </c>
      <c r="P685" t="str">
        <f t="shared" si="23"/>
        <v>Burkina FasoBF56</v>
      </c>
      <c r="Q685" t="e">
        <f>VLOOKUP(#REF!,Table1[ID],1,FALSE)</f>
        <v>#REF!</v>
      </c>
      <c r="R685" t="e">
        <f>VLOOKUP(#REF!,Table1[[#All],[ID]:[b]],2,FALSE)</f>
        <v>#REF!</v>
      </c>
      <c r="S685" s="9" t="e">
        <f>VLOOKUP(#REF!,Table1[[ID]:[b]],3,FALSE)</f>
        <v>#REF!</v>
      </c>
      <c r="T685" s="9" t="s">
        <v>778</v>
      </c>
      <c r="U685" s="9" t="e">
        <f>IF(#REF!&lt;=10,"A:&lt;10",IF(#REF!&lt;=50,"B:10-50",IF(#REF!&lt;=100,"C:50 - 100",IF(#REF!&lt;=250,"D:100 - 250",IF(#REF!&lt;=500,"E:250 - 500",IF(#REF!&lt;=1000,"F:500 - 1000","G:1000 et plus"))))))</f>
        <v>#REF!</v>
      </c>
      <c r="V685" s="9">
        <v>2</v>
      </c>
    </row>
    <row r="686" spans="1:23">
      <c r="A686" t="s">
        <v>35</v>
      </c>
      <c r="B686" t="s">
        <v>37</v>
      </c>
      <c r="C686" t="s">
        <v>38</v>
      </c>
      <c r="D686">
        <v>23</v>
      </c>
      <c r="E686">
        <v>0</v>
      </c>
      <c r="M686" s="10" t="s">
        <v>940</v>
      </c>
      <c r="P686" t="str">
        <f t="shared" si="23"/>
        <v>Burkina FasoBF46</v>
      </c>
      <c r="Q686" t="e">
        <f>VLOOKUP(#REF!,Table1[ID],1,FALSE)</f>
        <v>#REF!</v>
      </c>
      <c r="R686" t="e">
        <f>VLOOKUP(#REF!,Table1[[#All],[ID]:[b]],2,FALSE)</f>
        <v>#REF!</v>
      </c>
      <c r="S686" s="9" t="e">
        <f>VLOOKUP(#REF!,Table1[[ID]:[b]],3,FALSE)</f>
        <v>#REF!</v>
      </c>
      <c r="T686" s="9" t="s">
        <v>778</v>
      </c>
      <c r="U686" s="9" t="e">
        <f>IF(#REF!&lt;=10,"A:&lt;10",IF(#REF!&lt;=50,"B:10-50",IF(#REF!&lt;=100,"C:50 - 100",IF(#REF!&lt;=250,"D:100 - 250",IF(#REF!&lt;=500,"E:250 - 500",IF(#REF!&lt;=1000,"F:500 - 1000","G:1000 et plus"))))))</f>
        <v>#REF!</v>
      </c>
      <c r="V686" s="9">
        <v>2</v>
      </c>
    </row>
    <row r="687" spans="1:23">
      <c r="A687" t="s">
        <v>35</v>
      </c>
      <c r="B687" t="s">
        <v>43</v>
      </c>
      <c r="C687" t="s">
        <v>44</v>
      </c>
      <c r="D687">
        <v>0</v>
      </c>
      <c r="E687">
        <v>0</v>
      </c>
      <c r="M687" s="10" t="s">
        <v>940</v>
      </c>
      <c r="P687" t="str">
        <f t="shared" si="23"/>
        <v>Burkina FasoBF48</v>
      </c>
      <c r="Q687" t="e">
        <f>VLOOKUP(#REF!,Table1[ID],1,FALSE)</f>
        <v>#REF!</v>
      </c>
      <c r="R687" t="e">
        <f>VLOOKUP(#REF!,Table1[[#All],[ID]:[b]],2,FALSE)</f>
        <v>#REF!</v>
      </c>
      <c r="S687" s="9" t="e">
        <f>VLOOKUP(#REF!,Table1[[ID]:[b]],3,FALSE)</f>
        <v>#REF!</v>
      </c>
      <c r="T687" s="9"/>
      <c r="U687" s="9" t="e">
        <f>IF(#REF!&lt;=10,"A:&lt;10",IF(#REF!&lt;=50,"B:10-50",IF(#REF!&lt;=100,"C:50 - 100",IF(#REF!&lt;=250,"D:100 - 250",IF(#REF!&lt;=500,"E:250 - 500",IF(#REF!&lt;=1000,"F:500 - 1000","G:1000 et plus"))))))</f>
        <v>#REF!</v>
      </c>
      <c r="V687" s="9"/>
    </row>
    <row r="688" spans="1:23">
      <c r="A688" t="s">
        <v>35</v>
      </c>
      <c r="B688" t="s">
        <v>47</v>
      </c>
      <c r="C688" t="s">
        <v>48</v>
      </c>
      <c r="D688">
        <v>0</v>
      </c>
      <c r="E688">
        <v>0</v>
      </c>
      <c r="M688" s="10" t="s">
        <v>940</v>
      </c>
      <c r="P688" t="str">
        <f t="shared" si="23"/>
        <v>Burkina FasoBF50</v>
      </c>
      <c r="Q688" t="e">
        <f>VLOOKUP(#REF!,Table1[ID],1,FALSE)</f>
        <v>#REF!</v>
      </c>
      <c r="R688" t="e">
        <f>VLOOKUP(#REF!,Table1[[#All],[ID]:[b]],2,FALSE)</f>
        <v>#REF!</v>
      </c>
      <c r="S688" s="9" t="e">
        <f>VLOOKUP(#REF!,Table1[[ID]:[b]],3,FALSE)</f>
        <v>#REF!</v>
      </c>
      <c r="T688" s="9"/>
      <c r="U688" s="9" t="e">
        <f>IF(#REF!&lt;=10,"A:&lt;10",IF(#REF!&lt;=50,"B:10-50",IF(#REF!&lt;=100,"C:50 - 100",IF(#REF!&lt;=250,"D:100 - 250",IF(#REF!&lt;=500,"E:250 - 500",IF(#REF!&lt;=1000,"F:500 - 1000","G:1000 et plus"))))))</f>
        <v>#REF!</v>
      </c>
      <c r="V688" s="9"/>
    </row>
    <row r="689" spans="1:22">
      <c r="A689" t="s">
        <v>35</v>
      </c>
      <c r="B689" t="s">
        <v>51</v>
      </c>
      <c r="C689" t="s">
        <v>52</v>
      </c>
      <c r="D689">
        <v>0</v>
      </c>
      <c r="E689">
        <v>0</v>
      </c>
      <c r="M689" s="10" t="s">
        <v>940</v>
      </c>
      <c r="P689" t="str">
        <f t="shared" si="23"/>
        <v>Burkina FasoBF52</v>
      </c>
      <c r="Q689" t="e">
        <f>VLOOKUP(#REF!,Table1[ID],1,FALSE)</f>
        <v>#REF!</v>
      </c>
      <c r="R689" t="e">
        <f>VLOOKUP(#REF!,Table1[[#All],[ID]:[b]],2,FALSE)</f>
        <v>#REF!</v>
      </c>
      <c r="S689" s="9" t="e">
        <f>VLOOKUP(#REF!,Table1[[ID]:[b]],3,FALSE)</f>
        <v>#REF!</v>
      </c>
      <c r="T689" s="9"/>
      <c r="U689" s="9" t="e">
        <f>IF(#REF!&lt;=10,"A:&lt;10",IF(#REF!&lt;=50,"B:10-50",IF(#REF!&lt;=100,"C:50 - 100",IF(#REF!&lt;=250,"D:100 - 250",IF(#REF!&lt;=500,"E:250 - 500",IF(#REF!&lt;=1000,"F:500 - 1000","G:1000 et plus"))))))</f>
        <v>#REF!</v>
      </c>
      <c r="V689" s="9"/>
    </row>
    <row r="690" spans="1:22">
      <c r="A690" t="s">
        <v>35</v>
      </c>
      <c r="B690" t="s">
        <v>55</v>
      </c>
      <c r="C690" t="s">
        <v>56</v>
      </c>
      <c r="D690">
        <v>0</v>
      </c>
      <c r="E690">
        <v>0</v>
      </c>
      <c r="M690" s="10" t="s">
        <v>940</v>
      </c>
      <c r="P690" t="str">
        <f t="shared" si="23"/>
        <v>Burkina FasoBF54</v>
      </c>
      <c r="Q690" t="e">
        <f>VLOOKUP(#REF!,Table1[ID],1,FALSE)</f>
        <v>#REF!</v>
      </c>
      <c r="R690" t="e">
        <f>VLOOKUP(#REF!,Table1[[#All],[ID]:[b]],2,FALSE)</f>
        <v>#REF!</v>
      </c>
      <c r="S690" s="9" t="e">
        <f>VLOOKUP(#REF!,Table1[[ID]:[b]],3,FALSE)</f>
        <v>#REF!</v>
      </c>
      <c r="T690" s="9"/>
      <c r="U690" s="9" t="e">
        <f>IF(#REF!&lt;=10,"A:&lt;10",IF(#REF!&lt;=50,"B:10-50",IF(#REF!&lt;=100,"C:50 - 100",IF(#REF!&lt;=250,"D:100 - 250",IF(#REF!&lt;=500,"E:250 - 500",IF(#REF!&lt;=1000,"F:500 - 1000","G:1000 et plus"))))))</f>
        <v>#REF!</v>
      </c>
      <c r="V690" s="9"/>
    </row>
    <row r="691" spans="1:22">
      <c r="A691" t="s">
        <v>35</v>
      </c>
      <c r="B691" t="s">
        <v>61</v>
      </c>
      <c r="C691" t="s">
        <v>62</v>
      </c>
      <c r="D691">
        <v>1</v>
      </c>
      <c r="E691">
        <v>0</v>
      </c>
      <c r="M691" s="10" t="s">
        <v>940</v>
      </c>
      <c r="P691" t="str">
        <f t="shared" si="23"/>
        <v>Burkina FasoBF57</v>
      </c>
      <c r="Q691" t="e">
        <f>VLOOKUP(#REF!,Table1[ID],1,FALSE)</f>
        <v>#REF!</v>
      </c>
      <c r="R691" t="e">
        <f>VLOOKUP(#REF!,Table1[[#All],[ID]:[b]],2,FALSE)</f>
        <v>#REF!</v>
      </c>
      <c r="S691" s="9" t="e">
        <f>VLOOKUP(#REF!,Table1[[ID]:[b]],3,FALSE)</f>
        <v>#REF!</v>
      </c>
      <c r="T691" s="9"/>
      <c r="U691" s="9" t="e">
        <f>IF(#REF!&lt;=10,"A:&lt;10",IF(#REF!&lt;=50,"B:10-50",IF(#REF!&lt;=100,"C:50 - 100",IF(#REF!&lt;=250,"D:100 - 250",IF(#REF!&lt;=500,"E:250 - 500",IF(#REF!&lt;=1000,"F:500 - 1000","G:1000 et plus"))))))</f>
        <v>#REF!</v>
      </c>
      <c r="V691" s="9"/>
    </row>
    <row r="692" spans="1:22">
      <c r="A692" t="s">
        <v>35</v>
      </c>
      <c r="B692" t="s">
        <v>39</v>
      </c>
      <c r="C692" t="s">
        <v>40</v>
      </c>
      <c r="D692">
        <v>4</v>
      </c>
      <c r="E692">
        <v>0</v>
      </c>
      <c r="L692" s="10"/>
      <c r="M692" s="10" t="s">
        <v>944</v>
      </c>
      <c r="P692" t="str">
        <f t="shared" si="23"/>
        <v>Burkina FasoBF47</v>
      </c>
      <c r="Q692" t="e">
        <f>VLOOKUP(Tableau3567[[#This Row],[coca]],Table1[ID],1,FALSE)</f>
        <v>#VALUE!</v>
      </c>
      <c r="R692" t="e">
        <f>VLOOKUP(Tableau3567[[#This Row],[coca]],Table1[[#All],[ID]:[b]],2,FALSE)</f>
        <v>#VALUE!</v>
      </c>
      <c r="S692" s="9" t="e">
        <f>VLOOKUP(Tableau3567[[#This Row],[coca]],Table1[[ID]:[b]],3,FALSE)</f>
        <v>#VALUE!</v>
      </c>
      <c r="T692" s="9" t="s">
        <v>775</v>
      </c>
      <c r="U6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2" s="9">
        <v>1</v>
      </c>
    </row>
    <row r="693" spans="1:22">
      <c r="A693" t="s">
        <v>35</v>
      </c>
      <c r="B693" t="s">
        <v>45</v>
      </c>
      <c r="C693" t="s">
        <v>46</v>
      </c>
      <c r="D693">
        <v>3</v>
      </c>
      <c r="E693">
        <v>0</v>
      </c>
      <c r="L693" s="10"/>
      <c r="M693" s="10" t="s">
        <v>944</v>
      </c>
      <c r="P693" t="str">
        <f t="shared" si="23"/>
        <v>Burkina FasoBF49</v>
      </c>
      <c r="Q693" t="e">
        <f>VLOOKUP(Tableau3567[[#This Row],[coca]],Table1[ID],1,FALSE)</f>
        <v>#VALUE!</v>
      </c>
      <c r="R693" t="e">
        <f>VLOOKUP(Tableau3567[[#This Row],[coca]],Table1[[#All],[ID]:[b]],2,FALSE)</f>
        <v>#VALUE!</v>
      </c>
      <c r="S693" s="9" t="e">
        <f>VLOOKUP(Tableau3567[[#This Row],[coca]],Table1[[ID]:[b]],3,FALSE)</f>
        <v>#VALUE!</v>
      </c>
      <c r="T693" s="9" t="s">
        <v>775</v>
      </c>
      <c r="U6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3" s="9">
        <v>1</v>
      </c>
    </row>
    <row r="694" spans="1:22">
      <c r="A694" t="s">
        <v>35</v>
      </c>
      <c r="B694" t="s">
        <v>49</v>
      </c>
      <c r="C694" t="s">
        <v>50</v>
      </c>
      <c r="D694">
        <v>2</v>
      </c>
      <c r="E694">
        <v>0</v>
      </c>
      <c r="L694" s="10"/>
      <c r="M694" s="10" t="s">
        <v>944</v>
      </c>
      <c r="P694" t="str">
        <f t="shared" si="23"/>
        <v>Burkina FasoBF51</v>
      </c>
      <c r="Q694" t="e">
        <f>VLOOKUP(Tableau3567[[#This Row],[coca]],Table1[ID],1,FALSE)</f>
        <v>#VALUE!</v>
      </c>
      <c r="R694" t="e">
        <f>VLOOKUP(Tableau3567[[#This Row],[coca]],Table1[[#All],[ID]:[b]],2,FALSE)</f>
        <v>#VALUE!</v>
      </c>
      <c r="S694" s="9" t="e">
        <f>VLOOKUP(Tableau3567[[#This Row],[coca]],Table1[[ID]:[b]],3,FALSE)</f>
        <v>#VALUE!</v>
      </c>
      <c r="T694" s="9" t="s">
        <v>775</v>
      </c>
      <c r="U6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4" s="9">
        <v>1</v>
      </c>
    </row>
    <row r="695" spans="1:22">
      <c r="A695" t="s">
        <v>35</v>
      </c>
      <c r="B695" t="s">
        <v>41</v>
      </c>
      <c r="C695" t="s">
        <v>42</v>
      </c>
      <c r="D695">
        <f>416+170+54+63+48</f>
        <v>751</v>
      </c>
      <c r="E695">
        <v>45</v>
      </c>
      <c r="L695" s="10"/>
      <c r="M695" s="10" t="s">
        <v>944</v>
      </c>
      <c r="P695" t="str">
        <f t="shared" si="23"/>
        <v>Burkina FasoBF13</v>
      </c>
      <c r="Q695" t="e">
        <f>VLOOKUP(Tableau3567[[#This Row],[coca]],Table1[ID],1,FALSE)</f>
        <v>#VALUE!</v>
      </c>
      <c r="R695" t="e">
        <f>VLOOKUP(Tableau3567[[#This Row],[coca]],Table1[[#All],[ID]:[b]],2,FALSE)</f>
        <v>#VALUE!</v>
      </c>
      <c r="S695" s="9" t="e">
        <f>VLOOKUP(Tableau3567[[#This Row],[coca]],Table1[[ID]:[b]],3,FALSE)</f>
        <v>#VALUE!</v>
      </c>
      <c r="T695" s="9" t="s">
        <v>776</v>
      </c>
      <c r="U69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5" s="9">
        <v>6</v>
      </c>
    </row>
    <row r="696" spans="1:22">
      <c r="A696" t="s">
        <v>35</v>
      </c>
      <c r="B696" t="s">
        <v>53</v>
      </c>
      <c r="C696" t="s">
        <v>54</v>
      </c>
      <c r="D696">
        <v>79</v>
      </c>
      <c r="E696">
        <v>8</v>
      </c>
      <c r="L696" s="10"/>
      <c r="M696" s="10" t="s">
        <v>944</v>
      </c>
      <c r="P696" t="str">
        <f t="shared" si="23"/>
        <v>Burkina FasoBF53</v>
      </c>
      <c r="Q696" t="e">
        <f>VLOOKUP(Tableau3567[[#This Row],[coca]],Table1[ID],1,FALSE)</f>
        <v>#VALUE!</v>
      </c>
      <c r="R696" t="e">
        <f>VLOOKUP(Tableau3567[[#This Row],[coca]],Table1[[#All],[ID]:[b]],2,FALSE)</f>
        <v>#VALUE!</v>
      </c>
      <c r="S696" s="9" t="e">
        <f>VLOOKUP(Tableau3567[[#This Row],[coca]],Table1[[ID]:[b]],3,FALSE)</f>
        <v>#VALUE!</v>
      </c>
      <c r="T696" s="9" t="s">
        <v>774</v>
      </c>
      <c r="U69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6" s="9">
        <v>3</v>
      </c>
    </row>
    <row r="697" spans="1:22">
      <c r="A697" t="s">
        <v>35</v>
      </c>
      <c r="B697" t="s">
        <v>57</v>
      </c>
      <c r="C697" t="s">
        <v>58</v>
      </c>
      <c r="D697">
        <v>9</v>
      </c>
      <c r="E697">
        <v>0</v>
      </c>
      <c r="L697" s="10"/>
      <c r="M697" s="10" t="s">
        <v>944</v>
      </c>
      <c r="P697" t="str">
        <f t="shared" si="23"/>
        <v>Burkina FasoBF55</v>
      </c>
      <c r="Q697" t="e">
        <f>VLOOKUP(Tableau3567[[#This Row],[coca]],Table1[ID],1,FALSE)</f>
        <v>#VALUE!</v>
      </c>
      <c r="R697" t="e">
        <f>VLOOKUP(Tableau3567[[#This Row],[coca]],Table1[[#All],[ID]:[b]],2,FALSE)</f>
        <v>#VALUE!</v>
      </c>
      <c r="S697" s="9" t="e">
        <f>VLOOKUP(Tableau3567[[#This Row],[coca]],Table1[[ID]:[b]],3,FALSE)</f>
        <v>#VALUE!</v>
      </c>
      <c r="T697" s="9" t="s">
        <v>777</v>
      </c>
      <c r="U69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7" s="9">
        <v>5</v>
      </c>
    </row>
    <row r="698" spans="1:22">
      <c r="A698" t="s">
        <v>35</v>
      </c>
      <c r="B698" t="s">
        <v>59</v>
      </c>
      <c r="C698" t="s">
        <v>60</v>
      </c>
      <c r="D698">
        <v>19</v>
      </c>
      <c r="E698">
        <v>0</v>
      </c>
      <c r="L698" s="10"/>
      <c r="M698" s="10" t="s">
        <v>944</v>
      </c>
      <c r="P698" t="str">
        <f t="shared" si="23"/>
        <v>Burkina FasoBF56</v>
      </c>
      <c r="Q698" t="e">
        <f>VLOOKUP(Tableau3567[[#This Row],[coca]],Table1[ID],1,FALSE)</f>
        <v>#VALUE!</v>
      </c>
      <c r="R698" t="e">
        <f>VLOOKUP(Tableau3567[[#This Row],[coca]],Table1[[#All],[ID]:[b]],2,FALSE)</f>
        <v>#VALUE!</v>
      </c>
      <c r="S698" s="9" t="e">
        <f>VLOOKUP(Tableau3567[[#This Row],[coca]],Table1[[ID]:[b]],3,FALSE)</f>
        <v>#VALUE!</v>
      </c>
      <c r="T698" s="9" t="s">
        <v>778</v>
      </c>
      <c r="U69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8" s="9">
        <v>2</v>
      </c>
    </row>
    <row r="699" spans="1:22">
      <c r="A699" t="s">
        <v>35</v>
      </c>
      <c r="B699" t="s">
        <v>37</v>
      </c>
      <c r="C699" t="s">
        <v>38</v>
      </c>
      <c r="D699">
        <v>23</v>
      </c>
      <c r="E699">
        <v>0</v>
      </c>
      <c r="L699" s="10"/>
      <c r="M699" s="10" t="s">
        <v>944</v>
      </c>
      <c r="P699" t="str">
        <f t="shared" si="23"/>
        <v>Burkina FasoBF46</v>
      </c>
      <c r="Q699" t="e">
        <f>VLOOKUP(Tableau3567[[#This Row],[coca]],Table1[ID],1,FALSE)</f>
        <v>#VALUE!</v>
      </c>
      <c r="R699" t="e">
        <f>VLOOKUP(Tableau3567[[#This Row],[coca]],Table1[[#All],[ID]:[b]],2,FALSE)</f>
        <v>#VALUE!</v>
      </c>
      <c r="S699" s="9" t="e">
        <f>VLOOKUP(Tableau3567[[#This Row],[coca]],Table1[[ID]:[b]],3,FALSE)</f>
        <v>#VALUE!</v>
      </c>
      <c r="T699" s="9" t="s">
        <v>778</v>
      </c>
      <c r="U69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699" s="9">
        <v>2</v>
      </c>
    </row>
    <row r="700" spans="1:22">
      <c r="A700" t="s">
        <v>35</v>
      </c>
      <c r="B700" t="s">
        <v>43</v>
      </c>
      <c r="C700" t="s">
        <v>44</v>
      </c>
      <c r="D700">
        <v>0</v>
      </c>
      <c r="E700">
        <v>0</v>
      </c>
      <c r="L700" s="10"/>
      <c r="M700" s="10" t="s">
        <v>944</v>
      </c>
      <c r="P700" t="str">
        <f t="shared" si="23"/>
        <v>Burkina FasoBF48</v>
      </c>
      <c r="Q700" t="e">
        <f>VLOOKUP(Tableau3567[[#This Row],[coca]],Table1[ID],1,FALSE)</f>
        <v>#VALUE!</v>
      </c>
      <c r="R700" t="e">
        <f>VLOOKUP(Tableau3567[[#This Row],[coca]],Table1[[#All],[ID]:[b]],2,FALSE)</f>
        <v>#VALUE!</v>
      </c>
      <c r="S700" s="9" t="e">
        <f>VLOOKUP(Tableau3567[[#This Row],[coca]],Table1[[ID]:[b]],3,FALSE)</f>
        <v>#VALUE!</v>
      </c>
      <c r="T700" s="9"/>
      <c r="U70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700" s="9"/>
    </row>
    <row r="701" spans="1:22">
      <c r="A701" t="s">
        <v>35</v>
      </c>
      <c r="B701" t="s">
        <v>47</v>
      </c>
      <c r="C701" t="s">
        <v>48</v>
      </c>
      <c r="D701">
        <v>0</v>
      </c>
      <c r="E701">
        <v>0</v>
      </c>
      <c r="L701" s="10"/>
      <c r="M701" s="10" t="s">
        <v>944</v>
      </c>
      <c r="P701" t="str">
        <f t="shared" si="23"/>
        <v>Burkina FasoBF50</v>
      </c>
      <c r="Q701" t="e">
        <f>VLOOKUP(Tableau3567[[#This Row],[coca]],Table1[ID],1,FALSE)</f>
        <v>#VALUE!</v>
      </c>
      <c r="R701" t="e">
        <f>VLOOKUP(Tableau3567[[#This Row],[coca]],Table1[[#All],[ID]:[b]],2,FALSE)</f>
        <v>#VALUE!</v>
      </c>
      <c r="S701" s="9" t="e">
        <f>VLOOKUP(Tableau3567[[#This Row],[coca]],Table1[[ID]:[b]],3,FALSE)</f>
        <v>#VALUE!</v>
      </c>
      <c r="T701" s="9"/>
      <c r="U70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701" s="9"/>
    </row>
    <row r="702" spans="1:22">
      <c r="A702" t="s">
        <v>35</v>
      </c>
      <c r="B702" t="s">
        <v>51</v>
      </c>
      <c r="C702" t="s">
        <v>52</v>
      </c>
      <c r="D702">
        <v>0</v>
      </c>
      <c r="E702">
        <v>0</v>
      </c>
      <c r="L702" s="10"/>
      <c r="M702" s="10" t="s">
        <v>944</v>
      </c>
      <c r="P702" t="str">
        <f t="shared" si="23"/>
        <v>Burkina FasoBF52</v>
      </c>
      <c r="Q702" t="e">
        <f>VLOOKUP(Tableau3567[[#This Row],[coca]],Table1[ID],1,FALSE)</f>
        <v>#VALUE!</v>
      </c>
      <c r="R702" t="e">
        <f>VLOOKUP(Tableau3567[[#This Row],[coca]],Table1[[#All],[ID]:[b]],2,FALSE)</f>
        <v>#VALUE!</v>
      </c>
      <c r="S702" s="9" t="e">
        <f>VLOOKUP(Tableau3567[[#This Row],[coca]],Table1[[ID]:[b]],3,FALSE)</f>
        <v>#VALUE!</v>
      </c>
      <c r="T702" s="9"/>
      <c r="U70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702" s="9"/>
    </row>
    <row r="703" spans="1:22">
      <c r="A703" t="s">
        <v>35</v>
      </c>
      <c r="B703" t="s">
        <v>55</v>
      </c>
      <c r="C703" t="s">
        <v>56</v>
      </c>
      <c r="D703">
        <v>0</v>
      </c>
      <c r="E703">
        <v>0</v>
      </c>
      <c r="L703" s="10"/>
      <c r="M703" s="10" t="s">
        <v>944</v>
      </c>
      <c r="P703" t="str">
        <f t="shared" si="23"/>
        <v>Burkina FasoBF54</v>
      </c>
      <c r="Q703" t="e">
        <f>VLOOKUP(Tableau3567[[#This Row],[coca]],Table1[ID],1,FALSE)</f>
        <v>#VALUE!</v>
      </c>
      <c r="R703" t="e">
        <f>VLOOKUP(Tableau3567[[#This Row],[coca]],Table1[[#All],[ID]:[b]],2,FALSE)</f>
        <v>#VALUE!</v>
      </c>
      <c r="S703" s="9" t="e">
        <f>VLOOKUP(Tableau3567[[#This Row],[coca]],Table1[[ID]:[b]],3,FALSE)</f>
        <v>#VALUE!</v>
      </c>
      <c r="T703" s="9"/>
      <c r="U70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703" s="9"/>
    </row>
    <row r="704" spans="1:22">
      <c r="A704" t="s">
        <v>35</v>
      </c>
      <c r="B704" t="s">
        <v>61</v>
      </c>
      <c r="C704" t="s">
        <v>62</v>
      </c>
      <c r="D704">
        <v>1</v>
      </c>
      <c r="E704">
        <v>0</v>
      </c>
      <c r="L704" s="10"/>
      <c r="M704" s="10" t="s">
        <v>944</v>
      </c>
      <c r="P704" t="str">
        <f t="shared" si="23"/>
        <v>Burkina FasoBF57</v>
      </c>
      <c r="Q704" t="e">
        <f>VLOOKUP(Tableau3567[[#This Row],[coca]],Table1[ID],1,FALSE)</f>
        <v>#VALUE!</v>
      </c>
      <c r="R704" t="e">
        <f>VLOOKUP(Tableau3567[[#This Row],[coca]],Table1[[#All],[ID]:[b]],2,FALSE)</f>
        <v>#VALUE!</v>
      </c>
      <c r="S704" s="9" t="e">
        <f>VLOOKUP(Tableau3567[[#This Row],[coca]],Table1[[ID]:[b]],3,FALSE)</f>
        <v>#VALUE!</v>
      </c>
      <c r="T704" s="9"/>
      <c r="U70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704" s="9"/>
    </row>
    <row r="705" spans="1:23">
      <c r="A705" t="s">
        <v>35</v>
      </c>
      <c r="B705" t="s">
        <v>39</v>
      </c>
      <c r="C705" t="s">
        <v>40</v>
      </c>
      <c r="D705">
        <v>4</v>
      </c>
      <c r="E705">
        <v>0</v>
      </c>
      <c r="M705" s="10" t="s">
        <v>946</v>
      </c>
      <c r="Q705" t="str">
        <f t="shared" ref="Q705:Q736" si="24">_xlfn.CONCAT(A705,C705)</f>
        <v>Burkina FasoBF47</v>
      </c>
      <c r="R705" t="e">
        <f>VLOOKUP(Tableau35676[[#This Row],[coca]],Table1[ID],1,FALSE)</f>
        <v>#VALUE!</v>
      </c>
      <c r="S705" t="e">
        <f>VLOOKUP(Tableau35676[[#This Row],[coca]],Table1[[#All],[ID]:[b]],2,FALSE)</f>
        <v>#VALUE!</v>
      </c>
      <c r="T705" s="9" t="e">
        <f>VLOOKUP(Tableau35676[[#This Row],[coca]],Table1[[ID]:[b]],3,FALSE)</f>
        <v>#VALUE!</v>
      </c>
      <c r="U705" s="9" t="s">
        <v>775</v>
      </c>
      <c r="V7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05" s="9">
        <v>1</v>
      </c>
    </row>
    <row r="706" spans="1:23">
      <c r="A706" t="s">
        <v>35</v>
      </c>
      <c r="B706" t="s">
        <v>45</v>
      </c>
      <c r="C706" t="s">
        <v>46</v>
      </c>
      <c r="D706">
        <v>3</v>
      </c>
      <c r="E706">
        <v>0</v>
      </c>
      <c r="M706" s="10" t="s">
        <v>946</v>
      </c>
      <c r="Q706" t="str">
        <f t="shared" si="24"/>
        <v>Burkina FasoBF49</v>
      </c>
      <c r="R706" t="e">
        <f>VLOOKUP(Tableau35676[[#This Row],[coca]],Table1[ID],1,FALSE)</f>
        <v>#VALUE!</v>
      </c>
      <c r="S706" t="e">
        <f>VLOOKUP(Tableau35676[[#This Row],[coca]],Table1[[#All],[ID]:[b]],2,FALSE)</f>
        <v>#VALUE!</v>
      </c>
      <c r="T706" s="9" t="e">
        <f>VLOOKUP(Tableau35676[[#This Row],[coca]],Table1[[ID]:[b]],3,FALSE)</f>
        <v>#VALUE!</v>
      </c>
      <c r="U706" s="9" t="s">
        <v>775</v>
      </c>
      <c r="V7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06" s="9">
        <v>1</v>
      </c>
    </row>
    <row r="707" spans="1:23">
      <c r="A707" t="s">
        <v>35</v>
      </c>
      <c r="B707" t="s">
        <v>49</v>
      </c>
      <c r="C707" t="s">
        <v>50</v>
      </c>
      <c r="D707">
        <v>2</v>
      </c>
      <c r="E707">
        <v>0</v>
      </c>
      <c r="M707" s="10" t="s">
        <v>946</v>
      </c>
      <c r="Q707" t="str">
        <f t="shared" si="24"/>
        <v>Burkina FasoBF51</v>
      </c>
      <c r="R707" t="e">
        <f>VLOOKUP(Tableau35676[[#This Row],[coca]],Table1[ID],1,FALSE)</f>
        <v>#VALUE!</v>
      </c>
      <c r="S707" t="e">
        <f>VLOOKUP(Tableau35676[[#This Row],[coca]],Table1[[#All],[ID]:[b]],2,FALSE)</f>
        <v>#VALUE!</v>
      </c>
      <c r="T707" s="9" t="e">
        <f>VLOOKUP(Tableau35676[[#This Row],[coca]],Table1[[ID]:[b]],3,FALSE)</f>
        <v>#VALUE!</v>
      </c>
      <c r="U707" s="9" t="s">
        <v>775</v>
      </c>
      <c r="V70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07" s="9">
        <v>1</v>
      </c>
    </row>
    <row r="708" spans="1:23">
      <c r="A708" t="s">
        <v>35</v>
      </c>
      <c r="B708" t="s">
        <v>41</v>
      </c>
      <c r="C708" t="s">
        <v>42</v>
      </c>
      <c r="D708">
        <v>759</v>
      </c>
      <c r="E708">
        <v>45</v>
      </c>
      <c r="J708">
        <v>573</v>
      </c>
      <c r="K708">
        <v>326</v>
      </c>
      <c r="M708" s="10" t="s">
        <v>946</v>
      </c>
      <c r="Q708" t="str">
        <f t="shared" si="24"/>
        <v>Burkina FasoBF13</v>
      </c>
      <c r="R708" t="e">
        <f>VLOOKUP(Tableau35676[[#This Row],[coca]],Table1[ID],1,FALSE)</f>
        <v>#VALUE!</v>
      </c>
      <c r="S708" t="e">
        <f>VLOOKUP(Tableau35676[[#This Row],[coca]],Table1[[#All],[ID]:[b]],2,FALSE)</f>
        <v>#VALUE!</v>
      </c>
      <c r="T708" s="9" t="e">
        <f>VLOOKUP(Tableau35676[[#This Row],[coca]],Table1[[ID]:[b]],3,FALSE)</f>
        <v>#VALUE!</v>
      </c>
      <c r="U708" s="9" t="s">
        <v>776</v>
      </c>
      <c r="V70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08" s="9">
        <v>6</v>
      </c>
    </row>
    <row r="709" spans="1:23">
      <c r="A709" t="s">
        <v>35</v>
      </c>
      <c r="B709" t="s">
        <v>53</v>
      </c>
      <c r="C709" t="s">
        <v>54</v>
      </c>
      <c r="D709">
        <v>79</v>
      </c>
      <c r="E709">
        <v>8</v>
      </c>
      <c r="M709" s="10" t="s">
        <v>946</v>
      </c>
      <c r="Q709" t="str">
        <f t="shared" si="24"/>
        <v>Burkina FasoBF53</v>
      </c>
      <c r="R709" t="e">
        <f>VLOOKUP(Tableau35676[[#This Row],[coca]],Table1[ID],1,FALSE)</f>
        <v>#VALUE!</v>
      </c>
      <c r="S709" t="e">
        <f>VLOOKUP(Tableau35676[[#This Row],[coca]],Table1[[#All],[ID]:[b]],2,FALSE)</f>
        <v>#VALUE!</v>
      </c>
      <c r="T709" s="9" t="e">
        <f>VLOOKUP(Tableau35676[[#This Row],[coca]],Table1[[ID]:[b]],3,FALSE)</f>
        <v>#VALUE!</v>
      </c>
      <c r="U709" s="9" t="s">
        <v>774</v>
      </c>
      <c r="V70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09" s="9">
        <v>3</v>
      </c>
    </row>
    <row r="710" spans="1:23">
      <c r="A710" t="s">
        <v>35</v>
      </c>
      <c r="B710" t="s">
        <v>57</v>
      </c>
      <c r="C710" t="s">
        <v>58</v>
      </c>
      <c r="D710">
        <v>9</v>
      </c>
      <c r="E710">
        <v>0</v>
      </c>
      <c r="M710" s="10" t="s">
        <v>946</v>
      </c>
      <c r="Q710" t="str">
        <f t="shared" si="24"/>
        <v>Burkina FasoBF55</v>
      </c>
      <c r="R710" t="e">
        <f>VLOOKUP(Tableau35676[[#This Row],[coca]],Table1[ID],1,FALSE)</f>
        <v>#VALUE!</v>
      </c>
      <c r="S710" t="e">
        <f>VLOOKUP(Tableau35676[[#This Row],[coca]],Table1[[#All],[ID]:[b]],2,FALSE)</f>
        <v>#VALUE!</v>
      </c>
      <c r="T710" s="9" t="e">
        <f>VLOOKUP(Tableau35676[[#This Row],[coca]],Table1[[ID]:[b]],3,FALSE)</f>
        <v>#VALUE!</v>
      </c>
      <c r="U710" s="9" t="s">
        <v>777</v>
      </c>
      <c r="V71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0" s="9">
        <v>5</v>
      </c>
    </row>
    <row r="711" spans="1:23">
      <c r="A711" t="s">
        <v>35</v>
      </c>
      <c r="B711" t="s">
        <v>59</v>
      </c>
      <c r="C711" t="s">
        <v>60</v>
      </c>
      <c r="D711">
        <v>19</v>
      </c>
      <c r="E711">
        <v>0</v>
      </c>
      <c r="M711" s="10" t="s">
        <v>946</v>
      </c>
      <c r="Q711" t="str">
        <f t="shared" si="24"/>
        <v>Burkina FasoBF56</v>
      </c>
      <c r="R711" t="e">
        <f>VLOOKUP(Tableau35676[[#This Row],[coca]],Table1[ID],1,FALSE)</f>
        <v>#VALUE!</v>
      </c>
      <c r="S711" t="e">
        <f>VLOOKUP(Tableau35676[[#This Row],[coca]],Table1[[#All],[ID]:[b]],2,FALSE)</f>
        <v>#VALUE!</v>
      </c>
      <c r="T711" s="9" t="e">
        <f>VLOOKUP(Tableau35676[[#This Row],[coca]],Table1[[ID]:[b]],3,FALSE)</f>
        <v>#VALUE!</v>
      </c>
      <c r="U711" s="9" t="s">
        <v>778</v>
      </c>
      <c r="V7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1" s="9">
        <v>2</v>
      </c>
    </row>
    <row r="712" spans="1:23">
      <c r="A712" t="s">
        <v>35</v>
      </c>
      <c r="B712" t="s">
        <v>37</v>
      </c>
      <c r="C712" t="s">
        <v>38</v>
      </c>
      <c r="D712">
        <v>23</v>
      </c>
      <c r="E712">
        <v>0</v>
      </c>
      <c r="M712" s="10" t="s">
        <v>946</v>
      </c>
      <c r="Q712" t="str">
        <f t="shared" si="24"/>
        <v>Burkina FasoBF46</v>
      </c>
      <c r="R712" t="e">
        <f>VLOOKUP(Tableau35676[[#This Row],[coca]],Table1[ID],1,FALSE)</f>
        <v>#VALUE!</v>
      </c>
      <c r="S712" t="e">
        <f>VLOOKUP(Tableau35676[[#This Row],[coca]],Table1[[#All],[ID]:[b]],2,FALSE)</f>
        <v>#VALUE!</v>
      </c>
      <c r="T712" s="9" t="e">
        <f>VLOOKUP(Tableau35676[[#This Row],[coca]],Table1[[ID]:[b]],3,FALSE)</f>
        <v>#VALUE!</v>
      </c>
      <c r="U712" s="9" t="s">
        <v>778</v>
      </c>
      <c r="V7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2" s="9">
        <v>2</v>
      </c>
    </row>
    <row r="713" spans="1:23">
      <c r="A713" t="s">
        <v>35</v>
      </c>
      <c r="B713" t="s">
        <v>43</v>
      </c>
      <c r="C713" t="s">
        <v>44</v>
      </c>
      <c r="D713">
        <v>0</v>
      </c>
      <c r="E713">
        <v>0</v>
      </c>
      <c r="M713" s="10" t="s">
        <v>946</v>
      </c>
      <c r="Q713" t="str">
        <f t="shared" si="24"/>
        <v>Burkina FasoBF48</v>
      </c>
      <c r="R713" t="e">
        <f>VLOOKUP(Tableau35676[[#This Row],[coca]],Table1[ID],1,FALSE)</f>
        <v>#VALUE!</v>
      </c>
      <c r="S713" t="e">
        <f>VLOOKUP(Tableau35676[[#This Row],[coca]],Table1[[#All],[ID]:[b]],2,FALSE)</f>
        <v>#VALUE!</v>
      </c>
      <c r="T713" s="9" t="e">
        <f>VLOOKUP(Tableau35676[[#This Row],[coca]],Table1[[ID]:[b]],3,FALSE)</f>
        <v>#VALUE!</v>
      </c>
      <c r="U713" s="9"/>
      <c r="V71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3" s="9"/>
    </row>
    <row r="714" spans="1:23">
      <c r="A714" t="s">
        <v>35</v>
      </c>
      <c r="B714" t="s">
        <v>47</v>
      </c>
      <c r="C714" t="s">
        <v>48</v>
      </c>
      <c r="D714">
        <v>0</v>
      </c>
      <c r="E714">
        <v>0</v>
      </c>
      <c r="M714" s="10" t="s">
        <v>946</v>
      </c>
      <c r="Q714" t="str">
        <f t="shared" si="24"/>
        <v>Burkina FasoBF50</v>
      </c>
      <c r="R714" t="e">
        <f>VLOOKUP(Tableau35676[[#This Row],[coca]],Table1[ID],1,FALSE)</f>
        <v>#VALUE!</v>
      </c>
      <c r="S714" t="e">
        <f>VLOOKUP(Tableau35676[[#This Row],[coca]],Table1[[#All],[ID]:[b]],2,FALSE)</f>
        <v>#VALUE!</v>
      </c>
      <c r="T714" s="9" t="e">
        <f>VLOOKUP(Tableau35676[[#This Row],[coca]],Table1[[ID]:[b]],3,FALSE)</f>
        <v>#VALUE!</v>
      </c>
      <c r="U714" s="9"/>
      <c r="V71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4" s="9"/>
    </row>
    <row r="715" spans="1:23">
      <c r="A715" t="s">
        <v>35</v>
      </c>
      <c r="B715" t="s">
        <v>51</v>
      </c>
      <c r="C715" t="s">
        <v>52</v>
      </c>
      <c r="D715">
        <v>0</v>
      </c>
      <c r="E715">
        <v>0</v>
      </c>
      <c r="M715" s="10" t="s">
        <v>946</v>
      </c>
      <c r="Q715" t="str">
        <f t="shared" si="24"/>
        <v>Burkina FasoBF52</v>
      </c>
      <c r="R715" t="e">
        <f>VLOOKUP(Tableau35676[[#This Row],[coca]],Table1[ID],1,FALSE)</f>
        <v>#VALUE!</v>
      </c>
      <c r="S715" t="e">
        <f>VLOOKUP(Tableau35676[[#This Row],[coca]],Table1[[#All],[ID]:[b]],2,FALSE)</f>
        <v>#VALUE!</v>
      </c>
      <c r="T715" s="9" t="e">
        <f>VLOOKUP(Tableau35676[[#This Row],[coca]],Table1[[ID]:[b]],3,FALSE)</f>
        <v>#VALUE!</v>
      </c>
      <c r="U715" s="9"/>
      <c r="V71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5" s="9"/>
    </row>
    <row r="716" spans="1:23">
      <c r="A716" t="s">
        <v>35</v>
      </c>
      <c r="B716" t="s">
        <v>55</v>
      </c>
      <c r="C716" t="s">
        <v>56</v>
      </c>
      <c r="D716">
        <v>0</v>
      </c>
      <c r="E716">
        <v>0</v>
      </c>
      <c r="M716" s="10" t="s">
        <v>946</v>
      </c>
      <c r="Q716" t="str">
        <f t="shared" si="24"/>
        <v>Burkina FasoBF54</v>
      </c>
      <c r="R716" t="e">
        <f>VLOOKUP(Tableau35676[[#This Row],[coca]],Table1[ID],1,FALSE)</f>
        <v>#VALUE!</v>
      </c>
      <c r="S716" t="e">
        <f>VLOOKUP(Tableau35676[[#This Row],[coca]],Table1[[#All],[ID]:[b]],2,FALSE)</f>
        <v>#VALUE!</v>
      </c>
      <c r="T716" s="9" t="e">
        <f>VLOOKUP(Tableau35676[[#This Row],[coca]],Table1[[ID]:[b]],3,FALSE)</f>
        <v>#VALUE!</v>
      </c>
      <c r="U716" s="9"/>
      <c r="V71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6" s="9"/>
    </row>
    <row r="717" spans="1:23">
      <c r="A717" t="s">
        <v>35</v>
      </c>
      <c r="B717" t="s">
        <v>61</v>
      </c>
      <c r="C717" t="s">
        <v>62</v>
      </c>
      <c r="D717">
        <v>1</v>
      </c>
      <c r="E717">
        <v>0</v>
      </c>
      <c r="M717" s="10" t="s">
        <v>946</v>
      </c>
      <c r="Q717" t="str">
        <f t="shared" si="24"/>
        <v>Burkina FasoBF57</v>
      </c>
      <c r="R717" t="e">
        <f>VLOOKUP(Tableau35676[[#This Row],[coca]],Table1[ID],1,FALSE)</f>
        <v>#VALUE!</v>
      </c>
      <c r="S717" t="e">
        <f>VLOOKUP(Tableau35676[[#This Row],[coca]],Table1[[#All],[ID]:[b]],2,FALSE)</f>
        <v>#VALUE!</v>
      </c>
      <c r="T717" s="9" t="e">
        <f>VLOOKUP(Tableau35676[[#This Row],[coca]],Table1[[ID]:[b]],3,FALSE)</f>
        <v>#VALUE!</v>
      </c>
      <c r="U717" s="9"/>
      <c r="V71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717" s="9"/>
    </row>
    <row r="718" spans="1:23">
      <c r="A718" t="s">
        <v>35</v>
      </c>
      <c r="B718" t="s">
        <v>39</v>
      </c>
      <c r="C718" t="s">
        <v>40</v>
      </c>
      <c r="D718">
        <v>4</v>
      </c>
      <c r="E718">
        <v>0</v>
      </c>
      <c r="J718" s="1"/>
      <c r="K718" s="1"/>
      <c r="M718" s="10" t="s">
        <v>949</v>
      </c>
      <c r="Q718" t="str">
        <f t="shared" si="24"/>
        <v>Burkina FasoBF47</v>
      </c>
      <c r="R718" t="e">
        <f>VLOOKUP(Tableau3567691011[[#This Row],[coca]],Table1[ID],1,FALSE)</f>
        <v>#VALUE!</v>
      </c>
      <c r="S718" t="e">
        <f>VLOOKUP(Tableau3567691011[[#This Row],[coca]],Table1[[#All],[ID]:[b]],2,FALSE)</f>
        <v>#VALUE!</v>
      </c>
      <c r="T718" s="9" t="e">
        <f>VLOOKUP(Tableau3567691011[[#This Row],[coca]],Table1[[ID]:[b]],3,FALSE)</f>
        <v>#VALUE!</v>
      </c>
      <c r="U718" s="9" t="s">
        <v>775</v>
      </c>
      <c r="V71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18" s="9">
        <v>1</v>
      </c>
    </row>
    <row r="719" spans="1:23">
      <c r="A719" t="s">
        <v>35</v>
      </c>
      <c r="B719" t="s">
        <v>45</v>
      </c>
      <c r="C719" t="s">
        <v>46</v>
      </c>
      <c r="D719">
        <v>3</v>
      </c>
      <c r="E719">
        <v>0</v>
      </c>
      <c r="J719" s="1"/>
      <c r="K719" s="1"/>
      <c r="M719" s="10" t="s">
        <v>949</v>
      </c>
      <c r="Q719" t="str">
        <f t="shared" si="24"/>
        <v>Burkina FasoBF49</v>
      </c>
      <c r="R719" t="e">
        <f>VLOOKUP(Tableau3567691011[[#This Row],[coca]],Table1[ID],1,FALSE)</f>
        <v>#VALUE!</v>
      </c>
      <c r="S719" t="e">
        <f>VLOOKUP(Tableau3567691011[[#This Row],[coca]],Table1[[#All],[ID]:[b]],2,FALSE)</f>
        <v>#VALUE!</v>
      </c>
      <c r="T719" s="9" t="e">
        <f>VLOOKUP(Tableau3567691011[[#This Row],[coca]],Table1[[ID]:[b]],3,FALSE)</f>
        <v>#VALUE!</v>
      </c>
      <c r="U719" s="9" t="s">
        <v>775</v>
      </c>
      <c r="V71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19" s="9">
        <v>1</v>
      </c>
    </row>
    <row r="720" spans="1:23">
      <c r="A720" t="s">
        <v>35</v>
      </c>
      <c r="B720" t="s">
        <v>49</v>
      </c>
      <c r="C720" t="s">
        <v>50</v>
      </c>
      <c r="D720">
        <v>5</v>
      </c>
      <c r="E720">
        <v>0</v>
      </c>
      <c r="J720" s="1"/>
      <c r="K720" s="1"/>
      <c r="M720" s="10" t="s">
        <v>949</v>
      </c>
      <c r="Q720" t="str">
        <f t="shared" si="24"/>
        <v>Burkina FasoBF51</v>
      </c>
      <c r="R720" t="e">
        <f>VLOOKUP(Tableau3567691011[[#This Row],[coca]],Table1[ID],1,FALSE)</f>
        <v>#VALUE!</v>
      </c>
      <c r="S720" t="e">
        <f>VLOOKUP(Tableau3567691011[[#This Row],[coca]],Table1[[#All],[ID]:[b]],2,FALSE)</f>
        <v>#VALUE!</v>
      </c>
      <c r="T720" s="9" t="e">
        <f>VLOOKUP(Tableau3567691011[[#This Row],[coca]],Table1[[ID]:[b]],3,FALSE)</f>
        <v>#VALUE!</v>
      </c>
      <c r="U720" s="9" t="s">
        <v>775</v>
      </c>
      <c r="V72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0" s="9">
        <v>1</v>
      </c>
    </row>
    <row r="721" spans="1:23">
      <c r="A721" t="s">
        <v>35</v>
      </c>
      <c r="B721" t="s">
        <v>41</v>
      </c>
      <c r="C721" t="s">
        <v>42</v>
      </c>
      <c r="D721">
        <v>829</v>
      </c>
      <c r="E721">
        <v>45</v>
      </c>
      <c r="F721">
        <v>861</v>
      </c>
      <c r="J721" s="1">
        <v>652</v>
      </c>
      <c r="K721" s="1">
        <v>351</v>
      </c>
      <c r="M721" s="10" t="s">
        <v>949</v>
      </c>
      <c r="Q721" t="str">
        <f t="shared" si="24"/>
        <v>Burkina FasoBF13</v>
      </c>
      <c r="R721" t="e">
        <f>VLOOKUP(Tableau3567691011[[#This Row],[coca]],Table1[ID],1,FALSE)</f>
        <v>#VALUE!</v>
      </c>
      <c r="S721" t="e">
        <f>VLOOKUP(Tableau3567691011[[#This Row],[coca]],Table1[[#All],[ID]:[b]],2,FALSE)</f>
        <v>#VALUE!</v>
      </c>
      <c r="T721" s="9" t="e">
        <f>VLOOKUP(Tableau3567691011[[#This Row],[coca]],Table1[[ID]:[b]],3,FALSE)</f>
        <v>#VALUE!</v>
      </c>
      <c r="U721" s="9" t="s">
        <v>776</v>
      </c>
      <c r="V7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1" s="9">
        <v>6</v>
      </c>
    </row>
    <row r="722" spans="1:23">
      <c r="A722" t="s">
        <v>35</v>
      </c>
      <c r="B722" t="s">
        <v>53</v>
      </c>
      <c r="C722" t="s">
        <v>54</v>
      </c>
      <c r="D722">
        <v>81</v>
      </c>
      <c r="E722">
        <v>8</v>
      </c>
      <c r="J722" s="1"/>
      <c r="K722" s="1"/>
      <c r="M722" s="10" t="s">
        <v>949</v>
      </c>
      <c r="Q722" t="str">
        <f t="shared" si="24"/>
        <v>Burkina FasoBF53</v>
      </c>
      <c r="R722" t="e">
        <f>VLOOKUP(Tableau3567691011[[#This Row],[coca]],Table1[ID],1,FALSE)</f>
        <v>#VALUE!</v>
      </c>
      <c r="S722" t="e">
        <f>VLOOKUP(Tableau3567691011[[#This Row],[coca]],Table1[[#All],[ID]:[b]],2,FALSE)</f>
        <v>#VALUE!</v>
      </c>
      <c r="T722" s="9" t="e">
        <f>VLOOKUP(Tableau3567691011[[#This Row],[coca]],Table1[[ID]:[b]],3,FALSE)</f>
        <v>#VALUE!</v>
      </c>
      <c r="U722" s="9" t="s">
        <v>774</v>
      </c>
      <c r="V7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2" s="9">
        <v>3</v>
      </c>
    </row>
    <row r="723" spans="1:23">
      <c r="A723" t="s">
        <v>35</v>
      </c>
      <c r="B723" t="s">
        <v>57</v>
      </c>
      <c r="C723" t="s">
        <v>58</v>
      </c>
      <c r="D723">
        <v>9</v>
      </c>
      <c r="E723">
        <v>0</v>
      </c>
      <c r="J723" s="1"/>
      <c r="K723" s="1"/>
      <c r="M723" s="10" t="s">
        <v>949</v>
      </c>
      <c r="Q723" t="str">
        <f t="shared" si="24"/>
        <v>Burkina FasoBF55</v>
      </c>
      <c r="R723" t="e">
        <f>VLOOKUP(Tableau3567691011[[#This Row],[coca]],Table1[ID],1,FALSE)</f>
        <v>#VALUE!</v>
      </c>
      <c r="S723" t="e">
        <f>VLOOKUP(Tableau3567691011[[#This Row],[coca]],Table1[[#All],[ID]:[b]],2,FALSE)</f>
        <v>#VALUE!</v>
      </c>
      <c r="T723" s="9" t="e">
        <f>VLOOKUP(Tableau3567691011[[#This Row],[coca]],Table1[[ID]:[b]],3,FALSE)</f>
        <v>#VALUE!</v>
      </c>
      <c r="U723" s="9" t="s">
        <v>777</v>
      </c>
      <c r="V72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3" s="9">
        <v>5</v>
      </c>
    </row>
    <row r="724" spans="1:23">
      <c r="A724" t="s">
        <v>35</v>
      </c>
      <c r="B724" t="s">
        <v>59</v>
      </c>
      <c r="C724" t="s">
        <v>60</v>
      </c>
      <c r="D724">
        <v>20</v>
      </c>
      <c r="E724">
        <v>0</v>
      </c>
      <c r="J724" s="1"/>
      <c r="K724" s="1"/>
      <c r="M724" s="10" t="s">
        <v>949</v>
      </c>
      <c r="Q724" t="str">
        <f t="shared" si="24"/>
        <v>Burkina FasoBF56</v>
      </c>
      <c r="R724" t="e">
        <f>VLOOKUP(Tableau3567691011[[#This Row],[coca]],Table1[ID],1,FALSE)</f>
        <v>#VALUE!</v>
      </c>
      <c r="S724" t="e">
        <f>VLOOKUP(Tableau3567691011[[#This Row],[coca]],Table1[[#All],[ID]:[b]],2,FALSE)</f>
        <v>#VALUE!</v>
      </c>
      <c r="T724" s="9" t="e">
        <f>VLOOKUP(Tableau3567691011[[#This Row],[coca]],Table1[[ID]:[b]],3,FALSE)</f>
        <v>#VALUE!</v>
      </c>
      <c r="U724" s="9" t="s">
        <v>778</v>
      </c>
      <c r="V72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4" s="9">
        <v>2</v>
      </c>
    </row>
    <row r="725" spans="1:23">
      <c r="A725" t="s">
        <v>35</v>
      </c>
      <c r="B725" t="s">
        <v>37</v>
      </c>
      <c r="C725" t="s">
        <v>38</v>
      </c>
      <c r="D725">
        <v>24</v>
      </c>
      <c r="E725">
        <v>0</v>
      </c>
      <c r="J725" s="1"/>
      <c r="K725" s="1"/>
      <c r="M725" s="10" t="s">
        <v>949</v>
      </c>
      <c r="Q725" t="str">
        <f t="shared" si="24"/>
        <v>Burkina FasoBF46</v>
      </c>
      <c r="R725" t="e">
        <f>VLOOKUP(Tableau3567691011[[#This Row],[coca]],Table1[ID],1,FALSE)</f>
        <v>#VALUE!</v>
      </c>
      <c r="S725" t="e">
        <f>VLOOKUP(Tableau3567691011[[#This Row],[coca]],Table1[[#All],[ID]:[b]],2,FALSE)</f>
        <v>#VALUE!</v>
      </c>
      <c r="T725" s="9" t="e">
        <f>VLOOKUP(Tableau3567691011[[#This Row],[coca]],Table1[[ID]:[b]],3,FALSE)</f>
        <v>#VALUE!</v>
      </c>
      <c r="U725" s="9" t="s">
        <v>778</v>
      </c>
      <c r="V72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5" s="9">
        <v>2</v>
      </c>
    </row>
    <row r="726" spans="1:23">
      <c r="A726" t="s">
        <v>35</v>
      </c>
      <c r="B726" t="s">
        <v>43</v>
      </c>
      <c r="C726" t="s">
        <v>44</v>
      </c>
      <c r="D726">
        <v>0</v>
      </c>
      <c r="E726">
        <v>0</v>
      </c>
      <c r="J726" s="1"/>
      <c r="K726" s="1"/>
      <c r="M726" s="10" t="s">
        <v>949</v>
      </c>
      <c r="Q726" t="str">
        <f t="shared" si="24"/>
        <v>Burkina FasoBF48</v>
      </c>
      <c r="R726" t="e">
        <f>VLOOKUP(Tableau3567691011[[#This Row],[coca]],Table1[ID],1,FALSE)</f>
        <v>#VALUE!</v>
      </c>
      <c r="S726" t="e">
        <f>VLOOKUP(Tableau3567691011[[#This Row],[coca]],Table1[[#All],[ID]:[b]],2,FALSE)</f>
        <v>#VALUE!</v>
      </c>
      <c r="T726" s="9" t="e">
        <f>VLOOKUP(Tableau3567691011[[#This Row],[coca]],Table1[[ID]:[b]],3,FALSE)</f>
        <v>#VALUE!</v>
      </c>
      <c r="U726" s="9"/>
      <c r="V72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6" s="9"/>
    </row>
    <row r="727" spans="1:23">
      <c r="A727" t="s">
        <v>35</v>
      </c>
      <c r="B727" t="s">
        <v>47</v>
      </c>
      <c r="C727" t="s">
        <v>48</v>
      </c>
      <c r="D727">
        <v>0</v>
      </c>
      <c r="E727">
        <v>0</v>
      </c>
      <c r="J727" s="1"/>
      <c r="K727" s="1"/>
      <c r="M727" s="10" t="s">
        <v>949</v>
      </c>
      <c r="Q727" t="str">
        <f t="shared" si="24"/>
        <v>Burkina FasoBF50</v>
      </c>
      <c r="R727" t="e">
        <f>VLOOKUP(Tableau3567691011[[#This Row],[coca]],Table1[ID],1,FALSE)</f>
        <v>#VALUE!</v>
      </c>
      <c r="S727" t="e">
        <f>VLOOKUP(Tableau3567691011[[#This Row],[coca]],Table1[[#All],[ID]:[b]],2,FALSE)</f>
        <v>#VALUE!</v>
      </c>
      <c r="T727" s="9" t="e">
        <f>VLOOKUP(Tableau3567691011[[#This Row],[coca]],Table1[[ID]:[b]],3,FALSE)</f>
        <v>#VALUE!</v>
      </c>
      <c r="U727" s="9"/>
      <c r="V72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7" s="9"/>
    </row>
    <row r="728" spans="1:23">
      <c r="A728" t="s">
        <v>35</v>
      </c>
      <c r="B728" t="s">
        <v>51</v>
      </c>
      <c r="C728" t="s">
        <v>52</v>
      </c>
      <c r="D728">
        <v>0</v>
      </c>
      <c r="E728">
        <v>0</v>
      </c>
      <c r="J728" s="1"/>
      <c r="K728" s="1"/>
      <c r="M728" s="10" t="s">
        <v>949</v>
      </c>
      <c r="Q728" t="str">
        <f t="shared" si="24"/>
        <v>Burkina FasoBF52</v>
      </c>
      <c r="R728" t="e">
        <f>VLOOKUP(Tableau3567691011[[#This Row],[coca]],Table1[ID],1,FALSE)</f>
        <v>#VALUE!</v>
      </c>
      <c r="S728" t="e">
        <f>VLOOKUP(Tableau3567691011[[#This Row],[coca]],Table1[[#All],[ID]:[b]],2,FALSE)</f>
        <v>#VALUE!</v>
      </c>
      <c r="T728" s="9" t="e">
        <f>VLOOKUP(Tableau3567691011[[#This Row],[coca]],Table1[[ID]:[b]],3,FALSE)</f>
        <v>#VALUE!</v>
      </c>
      <c r="U728" s="9"/>
      <c r="V72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8" s="9"/>
    </row>
    <row r="729" spans="1:23">
      <c r="A729" t="s">
        <v>35</v>
      </c>
      <c r="B729" t="s">
        <v>55</v>
      </c>
      <c r="C729" t="s">
        <v>56</v>
      </c>
      <c r="D729">
        <v>0</v>
      </c>
      <c r="E729">
        <v>0</v>
      </c>
      <c r="J729" s="1"/>
      <c r="K729" s="1"/>
      <c r="M729" s="10" t="s">
        <v>949</v>
      </c>
      <c r="Q729" t="str">
        <f t="shared" si="24"/>
        <v>Burkina FasoBF54</v>
      </c>
      <c r="R729" t="e">
        <f>VLOOKUP(Tableau3567691011[[#This Row],[coca]],Table1[ID],1,FALSE)</f>
        <v>#VALUE!</v>
      </c>
      <c r="S729" t="e">
        <f>VLOOKUP(Tableau3567691011[[#This Row],[coca]],Table1[[#All],[ID]:[b]],2,FALSE)</f>
        <v>#VALUE!</v>
      </c>
      <c r="T729" s="9" t="e">
        <f>VLOOKUP(Tableau3567691011[[#This Row],[coca]],Table1[[ID]:[b]],3,FALSE)</f>
        <v>#VALUE!</v>
      </c>
      <c r="U729" s="9"/>
      <c r="V72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29" s="9"/>
    </row>
    <row r="730" spans="1:23">
      <c r="A730" t="s">
        <v>35</v>
      </c>
      <c r="B730" t="s">
        <v>61</v>
      </c>
      <c r="C730" t="s">
        <v>62</v>
      </c>
      <c r="D730">
        <v>28</v>
      </c>
      <c r="E730">
        <v>0</v>
      </c>
      <c r="J730" s="1"/>
      <c r="K730" s="1"/>
      <c r="M730" s="10" t="s">
        <v>949</v>
      </c>
      <c r="Q730" t="str">
        <f t="shared" si="24"/>
        <v>Burkina FasoBF57</v>
      </c>
      <c r="R730" t="e">
        <f>VLOOKUP(Tableau3567691011[[#This Row],[coca]],Table1[ID],1,FALSE)</f>
        <v>#VALUE!</v>
      </c>
      <c r="S730" t="e">
        <f>VLOOKUP(Tableau3567691011[[#This Row],[coca]],Table1[[#All],[ID]:[b]],2,FALSE)</f>
        <v>#VALUE!</v>
      </c>
      <c r="T730" s="9" t="e">
        <f>VLOOKUP(Tableau3567691011[[#This Row],[coca]],Table1[[ID]:[b]],3,FALSE)</f>
        <v>#VALUE!</v>
      </c>
      <c r="U730" s="9"/>
      <c r="V73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730" s="9"/>
    </row>
    <row r="731" spans="1:23">
      <c r="A731" t="s">
        <v>720</v>
      </c>
      <c r="B731" t="s">
        <v>726</v>
      </c>
      <c r="C731" t="s">
        <v>727</v>
      </c>
      <c r="D731" t="s">
        <v>938</v>
      </c>
      <c r="E731" t="s">
        <v>938</v>
      </c>
      <c r="F731" t="s">
        <v>938</v>
      </c>
      <c r="J731" s="1"/>
      <c r="K731" s="1"/>
      <c r="M731" s="10" t="s">
        <v>948</v>
      </c>
      <c r="Q731" t="str">
        <f t="shared" si="24"/>
        <v>BurundiBDI002</v>
      </c>
      <c r="R731" t="e">
        <f>VLOOKUP(Tableau35676910[[#This Row],[coca]],Table1[ID],1,FALSE)</f>
        <v>#VALUE!</v>
      </c>
      <c r="S731" t="e">
        <f>VLOOKUP(Tableau35676910[[#This Row],[coca]],Table1[[#All],[ID]:[b]],2,FALSE)</f>
        <v>#VALUE!</v>
      </c>
      <c r="T731" s="9" t="e">
        <f>VLOOKUP(Tableau35676910[[#This Row],[coca]],Table1[[ID]:[b]],3,FALSE)</f>
        <v>#VALUE!</v>
      </c>
      <c r="U731" s="9" t="s">
        <v>775</v>
      </c>
      <c r="V7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1" s="9">
        <v>1</v>
      </c>
    </row>
    <row r="732" spans="1:23">
      <c r="A732" t="s">
        <v>720</v>
      </c>
      <c r="B732" t="s">
        <v>724</v>
      </c>
      <c r="C732" t="s">
        <v>725</v>
      </c>
      <c r="D732" t="s">
        <v>938</v>
      </c>
      <c r="E732" t="s">
        <v>938</v>
      </c>
      <c r="F732" t="s">
        <v>938</v>
      </c>
      <c r="J732" s="1"/>
      <c r="K732" s="1"/>
      <c r="M732" s="10" t="s">
        <v>948</v>
      </c>
      <c r="Q732" t="str">
        <f t="shared" si="24"/>
        <v>BurundiBDI017</v>
      </c>
      <c r="R732" t="e">
        <f>VLOOKUP(Tableau35676910[[#This Row],[coca]],Table1[ID],1,FALSE)</f>
        <v>#VALUE!</v>
      </c>
      <c r="S732" t="e">
        <f>VLOOKUP(Tableau35676910[[#This Row],[coca]],Table1[[#All],[ID]:[b]],2,FALSE)</f>
        <v>#VALUE!</v>
      </c>
      <c r="T732" s="9" t="e">
        <f>VLOOKUP(Tableau35676910[[#This Row],[coca]],Table1[[ID]:[b]],3,FALSE)</f>
        <v>#VALUE!</v>
      </c>
      <c r="U732" s="9" t="s">
        <v>778</v>
      </c>
      <c r="V7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2" s="9">
        <v>2</v>
      </c>
    </row>
    <row r="733" spans="1:23">
      <c r="A733" t="s">
        <v>720</v>
      </c>
      <c r="B733" t="s">
        <v>722</v>
      </c>
      <c r="C733" t="s">
        <v>723</v>
      </c>
      <c r="D733" t="s">
        <v>938</v>
      </c>
      <c r="E733" t="s">
        <v>938</v>
      </c>
      <c r="F733" t="s">
        <v>938</v>
      </c>
      <c r="J733" s="1"/>
      <c r="K733" s="1"/>
      <c r="M733" s="10" t="s">
        <v>948</v>
      </c>
      <c r="Q733" t="str">
        <f t="shared" si="24"/>
        <v>BurundiBDI001</v>
      </c>
      <c r="R733" t="e">
        <f>VLOOKUP(Tableau35676910[[#This Row],[coca]],Table1[ID],1,FALSE)</f>
        <v>#VALUE!</v>
      </c>
      <c r="S733" t="e">
        <f>VLOOKUP(Tableau35676910[[#This Row],[coca]],Table1[[#All],[ID]:[b]],2,FALSE)</f>
        <v>#VALUE!</v>
      </c>
      <c r="T733" s="9" t="e">
        <f>VLOOKUP(Tableau35676910[[#This Row],[coca]],Table1[[ID]:[b]],3,FALSE)</f>
        <v>#VALUE!</v>
      </c>
      <c r="U733" s="9"/>
      <c r="V7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3" s="9"/>
    </row>
    <row r="734" spans="1:23">
      <c r="A734" t="s">
        <v>720</v>
      </c>
      <c r="B734" t="s">
        <v>728</v>
      </c>
      <c r="C734" t="s">
        <v>729</v>
      </c>
      <c r="D734" t="s">
        <v>938</v>
      </c>
      <c r="E734" t="s">
        <v>938</v>
      </c>
      <c r="F734" t="s">
        <v>938</v>
      </c>
      <c r="J734" s="1"/>
      <c r="K734" s="1"/>
      <c r="M734" s="10" t="s">
        <v>948</v>
      </c>
      <c r="Q734" t="str">
        <f t="shared" si="24"/>
        <v>BurundiBDI003</v>
      </c>
      <c r="R734" t="e">
        <f>VLOOKUP(Tableau35676910[[#This Row],[coca]],Table1[ID],1,FALSE)</f>
        <v>#VALUE!</v>
      </c>
      <c r="S734" t="e">
        <f>VLOOKUP(Tableau35676910[[#This Row],[coca]],Table1[[#All],[ID]:[b]],2,FALSE)</f>
        <v>#VALUE!</v>
      </c>
      <c r="T734" s="9" t="e">
        <f>VLOOKUP(Tableau35676910[[#This Row],[coca]],Table1[[ID]:[b]],3,FALSE)</f>
        <v>#VALUE!</v>
      </c>
      <c r="U734" s="9"/>
      <c r="V7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4" s="9"/>
    </row>
    <row r="735" spans="1:23">
      <c r="A735" t="s">
        <v>720</v>
      </c>
      <c r="B735" t="s">
        <v>730</v>
      </c>
      <c r="C735" t="s">
        <v>731</v>
      </c>
      <c r="D735" t="s">
        <v>938</v>
      </c>
      <c r="E735" t="s">
        <v>938</v>
      </c>
      <c r="F735" t="s">
        <v>938</v>
      </c>
      <c r="J735" s="1"/>
      <c r="K735" s="1"/>
      <c r="M735" s="10" t="s">
        <v>948</v>
      </c>
      <c r="Q735" t="str">
        <f t="shared" si="24"/>
        <v>BurundiBDI004</v>
      </c>
      <c r="R735" t="e">
        <f>VLOOKUP(Tableau35676910[[#This Row],[coca]],Table1[ID],1,FALSE)</f>
        <v>#VALUE!</v>
      </c>
      <c r="S735" t="e">
        <f>VLOOKUP(Tableau35676910[[#This Row],[coca]],Table1[[#All],[ID]:[b]],2,FALSE)</f>
        <v>#VALUE!</v>
      </c>
      <c r="T735" s="9" t="e">
        <f>VLOOKUP(Tableau35676910[[#This Row],[coca]],Table1[[ID]:[b]],3,FALSE)</f>
        <v>#VALUE!</v>
      </c>
      <c r="U735" s="9"/>
      <c r="V7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5" s="9"/>
    </row>
    <row r="736" spans="1:23">
      <c r="A736" t="s">
        <v>720</v>
      </c>
      <c r="B736" t="s">
        <v>732</v>
      </c>
      <c r="C736" t="s">
        <v>733</v>
      </c>
      <c r="D736" t="s">
        <v>938</v>
      </c>
      <c r="E736" t="s">
        <v>938</v>
      </c>
      <c r="F736" t="s">
        <v>938</v>
      </c>
      <c r="J736" s="1"/>
      <c r="K736" s="1"/>
      <c r="M736" s="10" t="s">
        <v>948</v>
      </c>
      <c r="Q736" t="str">
        <f t="shared" si="24"/>
        <v>BurundiBDI005</v>
      </c>
      <c r="R736" t="e">
        <f>VLOOKUP(Tableau35676910[[#This Row],[coca]],Table1[ID],1,FALSE)</f>
        <v>#VALUE!</v>
      </c>
      <c r="S736" t="e">
        <f>VLOOKUP(Tableau35676910[[#This Row],[coca]],Table1[[#All],[ID]:[b]],2,FALSE)</f>
        <v>#VALUE!</v>
      </c>
      <c r="T736" s="9" t="e">
        <f>VLOOKUP(Tableau35676910[[#This Row],[coca]],Table1[[ID]:[b]],3,FALSE)</f>
        <v>#VALUE!</v>
      </c>
      <c r="U736" s="9"/>
      <c r="V7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6" s="9"/>
    </row>
    <row r="737" spans="1:23">
      <c r="A737" t="s">
        <v>720</v>
      </c>
      <c r="B737" t="s">
        <v>734</v>
      </c>
      <c r="C737" t="s">
        <v>735</v>
      </c>
      <c r="D737" t="s">
        <v>938</v>
      </c>
      <c r="E737" t="s">
        <v>938</v>
      </c>
      <c r="F737" t="s">
        <v>938</v>
      </c>
      <c r="J737" s="1"/>
      <c r="K737" s="1"/>
      <c r="M737" s="10" t="s">
        <v>948</v>
      </c>
      <c r="Q737" t="str">
        <f t="shared" ref="Q737:Q768" si="25">_xlfn.CONCAT(A737,C737)</f>
        <v>BurundiBDI006</v>
      </c>
      <c r="R737" t="e">
        <f>VLOOKUP(Tableau35676910[[#This Row],[coca]],Table1[ID],1,FALSE)</f>
        <v>#VALUE!</v>
      </c>
      <c r="S737" t="e">
        <f>VLOOKUP(Tableau35676910[[#This Row],[coca]],Table1[[#All],[ID]:[b]],2,FALSE)</f>
        <v>#VALUE!</v>
      </c>
      <c r="T737" s="9" t="e">
        <f>VLOOKUP(Tableau35676910[[#This Row],[coca]],Table1[[ID]:[b]],3,FALSE)</f>
        <v>#VALUE!</v>
      </c>
      <c r="U737" s="9"/>
      <c r="V7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7" s="9"/>
    </row>
    <row r="738" spans="1:23">
      <c r="A738" t="s">
        <v>720</v>
      </c>
      <c r="B738" t="s">
        <v>736</v>
      </c>
      <c r="C738" t="s">
        <v>737</v>
      </c>
      <c r="D738" t="s">
        <v>938</v>
      </c>
      <c r="E738" t="s">
        <v>938</v>
      </c>
      <c r="F738" t="s">
        <v>938</v>
      </c>
      <c r="J738" s="1"/>
      <c r="K738" s="1"/>
      <c r="M738" s="10" t="s">
        <v>948</v>
      </c>
      <c r="Q738" t="str">
        <f t="shared" si="25"/>
        <v>BurundiBDI007</v>
      </c>
      <c r="R738" t="e">
        <f>VLOOKUP(Tableau35676910[[#This Row],[coca]],Table1[ID],1,FALSE)</f>
        <v>#VALUE!</v>
      </c>
      <c r="S738" t="e">
        <f>VLOOKUP(Tableau35676910[[#This Row],[coca]],Table1[[#All],[ID]:[b]],2,FALSE)</f>
        <v>#VALUE!</v>
      </c>
      <c r="T738" s="9" t="e">
        <f>VLOOKUP(Tableau35676910[[#This Row],[coca]],Table1[[ID]:[b]],3,FALSE)</f>
        <v>#VALUE!</v>
      </c>
      <c r="U738" s="9"/>
      <c r="V7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8" s="9"/>
    </row>
    <row r="739" spans="1:23">
      <c r="A739" t="s">
        <v>720</v>
      </c>
      <c r="B739" t="s">
        <v>738</v>
      </c>
      <c r="C739" t="s">
        <v>739</v>
      </c>
      <c r="D739" t="s">
        <v>938</v>
      </c>
      <c r="E739" t="s">
        <v>938</v>
      </c>
      <c r="F739" t="s">
        <v>938</v>
      </c>
      <c r="J739" s="1"/>
      <c r="K739" s="1"/>
      <c r="M739" s="10" t="s">
        <v>948</v>
      </c>
      <c r="Q739" t="str">
        <f t="shared" si="25"/>
        <v>BurundiBDI008</v>
      </c>
      <c r="R739" t="e">
        <f>VLOOKUP(Tableau35676910[[#This Row],[coca]],Table1[ID],1,FALSE)</f>
        <v>#VALUE!</v>
      </c>
      <c r="S739" t="e">
        <f>VLOOKUP(Tableau35676910[[#This Row],[coca]],Table1[[#All],[ID]:[b]],2,FALSE)</f>
        <v>#VALUE!</v>
      </c>
      <c r="T739" s="9" t="e">
        <f>VLOOKUP(Tableau35676910[[#This Row],[coca]],Table1[[ID]:[b]],3,FALSE)</f>
        <v>#VALUE!</v>
      </c>
      <c r="U739" s="9"/>
      <c r="V7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39" s="9"/>
    </row>
    <row r="740" spans="1:23">
      <c r="A740" t="s">
        <v>720</v>
      </c>
      <c r="B740" t="s">
        <v>740</v>
      </c>
      <c r="C740" t="s">
        <v>741</v>
      </c>
      <c r="D740" t="s">
        <v>938</v>
      </c>
      <c r="E740" t="s">
        <v>938</v>
      </c>
      <c r="F740" t="s">
        <v>938</v>
      </c>
      <c r="J740" s="1"/>
      <c r="K740" s="1"/>
      <c r="M740" s="10" t="s">
        <v>948</v>
      </c>
      <c r="Q740" t="str">
        <f t="shared" si="25"/>
        <v>BurundiBDI009</v>
      </c>
      <c r="R740" t="e">
        <f>VLOOKUP(Tableau35676910[[#This Row],[coca]],Table1[ID],1,FALSE)</f>
        <v>#VALUE!</v>
      </c>
      <c r="S740" t="e">
        <f>VLOOKUP(Tableau35676910[[#This Row],[coca]],Table1[[#All],[ID]:[b]],2,FALSE)</f>
        <v>#VALUE!</v>
      </c>
      <c r="T740" s="9" t="e">
        <f>VLOOKUP(Tableau35676910[[#This Row],[coca]],Table1[[ID]:[b]],3,FALSE)</f>
        <v>#VALUE!</v>
      </c>
      <c r="U740" s="9"/>
      <c r="V74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0" s="9"/>
    </row>
    <row r="741" spans="1:23">
      <c r="A741" t="s">
        <v>720</v>
      </c>
      <c r="B741" t="s">
        <v>742</v>
      </c>
      <c r="C741" t="s">
        <v>743</v>
      </c>
      <c r="D741" t="s">
        <v>938</v>
      </c>
      <c r="E741" t="s">
        <v>938</v>
      </c>
      <c r="F741" t="s">
        <v>938</v>
      </c>
      <c r="J741" s="1"/>
      <c r="K741" s="1"/>
      <c r="M741" s="10" t="s">
        <v>948</v>
      </c>
      <c r="Q741" t="str">
        <f t="shared" si="25"/>
        <v>BurundiBDI010</v>
      </c>
      <c r="R741" t="e">
        <f>VLOOKUP(Tableau35676910[[#This Row],[coca]],Table1[ID],1,FALSE)</f>
        <v>#VALUE!</v>
      </c>
      <c r="S741" t="e">
        <f>VLOOKUP(Tableau35676910[[#This Row],[coca]],Table1[[#All],[ID]:[b]],2,FALSE)</f>
        <v>#VALUE!</v>
      </c>
      <c r="T741" s="9" t="e">
        <f>VLOOKUP(Tableau35676910[[#This Row],[coca]],Table1[[ID]:[b]],3,FALSE)</f>
        <v>#VALUE!</v>
      </c>
      <c r="U741" s="9"/>
      <c r="V74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1" s="9"/>
    </row>
    <row r="742" spans="1:23">
      <c r="A742" t="s">
        <v>720</v>
      </c>
      <c r="B742" t="s">
        <v>744</v>
      </c>
      <c r="C742" t="s">
        <v>745</v>
      </c>
      <c r="D742" t="s">
        <v>938</v>
      </c>
      <c r="E742" t="s">
        <v>938</v>
      </c>
      <c r="F742" t="s">
        <v>938</v>
      </c>
      <c r="J742" s="1"/>
      <c r="K742" s="1"/>
      <c r="M742" s="10" t="s">
        <v>948</v>
      </c>
      <c r="Q742" t="str">
        <f t="shared" si="25"/>
        <v>BurundiBDI011</v>
      </c>
      <c r="R742" t="e">
        <f>VLOOKUP(Tableau35676910[[#This Row],[coca]],Table1[ID],1,FALSE)</f>
        <v>#VALUE!</v>
      </c>
      <c r="S742" t="e">
        <f>VLOOKUP(Tableau35676910[[#This Row],[coca]],Table1[[#All],[ID]:[b]],2,FALSE)</f>
        <v>#VALUE!</v>
      </c>
      <c r="T742" s="9" t="e">
        <f>VLOOKUP(Tableau35676910[[#This Row],[coca]],Table1[[ID]:[b]],3,FALSE)</f>
        <v>#VALUE!</v>
      </c>
      <c r="U742" s="9"/>
      <c r="V74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2" s="9"/>
    </row>
    <row r="743" spans="1:23">
      <c r="A743" t="s">
        <v>720</v>
      </c>
      <c r="B743" t="s">
        <v>746</v>
      </c>
      <c r="C743" t="s">
        <v>747</v>
      </c>
      <c r="D743" t="s">
        <v>938</v>
      </c>
      <c r="E743" t="s">
        <v>938</v>
      </c>
      <c r="F743" t="s">
        <v>938</v>
      </c>
      <c r="J743" s="1"/>
      <c r="K743" s="1"/>
      <c r="M743" s="10" t="s">
        <v>948</v>
      </c>
      <c r="Q743" t="str">
        <f t="shared" si="25"/>
        <v>BurundiBDI012</v>
      </c>
      <c r="R743" t="e">
        <f>VLOOKUP(Tableau35676910[[#This Row],[coca]],Table1[ID],1,FALSE)</f>
        <v>#VALUE!</v>
      </c>
      <c r="S743" t="e">
        <f>VLOOKUP(Tableau35676910[[#This Row],[coca]],Table1[[#All],[ID]:[b]],2,FALSE)</f>
        <v>#VALUE!</v>
      </c>
      <c r="T743" s="9" t="e">
        <f>VLOOKUP(Tableau35676910[[#This Row],[coca]],Table1[[ID]:[b]],3,FALSE)</f>
        <v>#VALUE!</v>
      </c>
      <c r="U743" s="9"/>
      <c r="V74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3" s="9"/>
    </row>
    <row r="744" spans="1:23">
      <c r="A744" t="s">
        <v>720</v>
      </c>
      <c r="B744" t="s">
        <v>748</v>
      </c>
      <c r="C744" t="s">
        <v>749</v>
      </c>
      <c r="D744" t="s">
        <v>938</v>
      </c>
      <c r="E744" t="s">
        <v>938</v>
      </c>
      <c r="F744" t="s">
        <v>938</v>
      </c>
      <c r="J744" s="1"/>
      <c r="K744" s="1"/>
      <c r="M744" s="10" t="s">
        <v>948</v>
      </c>
      <c r="Q744" t="str">
        <f t="shared" si="25"/>
        <v>BurundiBDI013</v>
      </c>
      <c r="R744" t="e">
        <f>VLOOKUP(Tableau35676910[[#This Row],[coca]],Table1[ID],1,FALSE)</f>
        <v>#VALUE!</v>
      </c>
      <c r="S744" t="e">
        <f>VLOOKUP(Tableau35676910[[#This Row],[coca]],Table1[[#All],[ID]:[b]],2,FALSE)</f>
        <v>#VALUE!</v>
      </c>
      <c r="T744" s="9" t="e">
        <f>VLOOKUP(Tableau35676910[[#This Row],[coca]],Table1[[ID]:[b]],3,FALSE)</f>
        <v>#VALUE!</v>
      </c>
      <c r="U744" s="9"/>
      <c r="V74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4" s="9"/>
    </row>
    <row r="745" spans="1:23">
      <c r="A745" t="s">
        <v>720</v>
      </c>
      <c r="B745" t="s">
        <v>750</v>
      </c>
      <c r="C745" t="s">
        <v>751</v>
      </c>
      <c r="D745" t="s">
        <v>938</v>
      </c>
      <c r="E745" t="s">
        <v>938</v>
      </c>
      <c r="F745" t="s">
        <v>938</v>
      </c>
      <c r="J745" s="1"/>
      <c r="K745" s="1"/>
      <c r="M745" s="10" t="s">
        <v>948</v>
      </c>
      <c r="Q745" t="str">
        <f t="shared" si="25"/>
        <v>BurundiBDI014</v>
      </c>
      <c r="R745" t="e">
        <f>VLOOKUP(Tableau35676910[[#This Row],[coca]],Table1[ID],1,FALSE)</f>
        <v>#VALUE!</v>
      </c>
      <c r="S745" t="e">
        <f>VLOOKUP(Tableau35676910[[#This Row],[coca]],Table1[[#All],[ID]:[b]],2,FALSE)</f>
        <v>#VALUE!</v>
      </c>
      <c r="T745" s="9" t="e">
        <f>VLOOKUP(Tableau35676910[[#This Row],[coca]],Table1[[ID]:[b]],3,FALSE)</f>
        <v>#VALUE!</v>
      </c>
      <c r="U745" s="9"/>
      <c r="V74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5" s="9"/>
    </row>
    <row r="746" spans="1:23" ht="12.75" customHeight="1">
      <c r="A746" t="s">
        <v>720</v>
      </c>
      <c r="B746" t="s">
        <v>752</v>
      </c>
      <c r="C746" t="s">
        <v>753</v>
      </c>
      <c r="D746" t="s">
        <v>938</v>
      </c>
      <c r="E746" t="s">
        <v>938</v>
      </c>
      <c r="F746" t="s">
        <v>938</v>
      </c>
      <c r="J746" s="1"/>
      <c r="K746" s="1"/>
      <c r="M746" s="10" t="s">
        <v>948</v>
      </c>
      <c r="Q746" t="str">
        <f t="shared" si="25"/>
        <v>BurundiBDI018</v>
      </c>
      <c r="R746" t="e">
        <f>VLOOKUP(Tableau35676910[[#This Row],[coca]],Table1[ID],1,FALSE)</f>
        <v>#VALUE!</v>
      </c>
      <c r="S746" t="e">
        <f>VLOOKUP(Tableau35676910[[#This Row],[coca]],Table1[[#All],[ID]:[b]],2,FALSE)</f>
        <v>#VALUE!</v>
      </c>
      <c r="T746" s="9" t="e">
        <f>VLOOKUP(Tableau35676910[[#This Row],[coca]],Table1[[ID]:[b]],3,FALSE)</f>
        <v>#VALUE!</v>
      </c>
      <c r="U746" s="9"/>
      <c r="V74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6" s="9"/>
    </row>
    <row r="747" spans="1:23">
      <c r="A747" t="s">
        <v>720</v>
      </c>
      <c r="B747" t="s">
        <v>754</v>
      </c>
      <c r="C747" t="s">
        <v>755</v>
      </c>
      <c r="D747" t="s">
        <v>938</v>
      </c>
      <c r="E747" t="s">
        <v>938</v>
      </c>
      <c r="F747" t="s">
        <v>938</v>
      </c>
      <c r="J747" s="1"/>
      <c r="K747" s="1"/>
      <c r="M747" s="10" t="s">
        <v>948</v>
      </c>
      <c r="Q747" t="str">
        <f t="shared" si="25"/>
        <v>BurundiBDI015</v>
      </c>
      <c r="R747" t="e">
        <f>VLOOKUP(Tableau35676910[[#This Row],[coca]],Table1[ID],1,FALSE)</f>
        <v>#VALUE!</v>
      </c>
      <c r="S747" t="e">
        <f>VLOOKUP(Tableau35676910[[#This Row],[coca]],Table1[[#All],[ID]:[b]],2,FALSE)</f>
        <v>#VALUE!</v>
      </c>
      <c r="T747" s="9" t="e">
        <f>VLOOKUP(Tableau35676910[[#This Row],[coca]],Table1[[ID]:[b]],3,FALSE)</f>
        <v>#VALUE!</v>
      </c>
      <c r="U747" s="9"/>
      <c r="V74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7" s="9"/>
    </row>
    <row r="748" spans="1:23">
      <c r="A748" t="s">
        <v>720</v>
      </c>
      <c r="B748" t="s">
        <v>756</v>
      </c>
      <c r="C748" t="s">
        <v>757</v>
      </c>
      <c r="D748" t="s">
        <v>938</v>
      </c>
      <c r="E748" t="s">
        <v>938</v>
      </c>
      <c r="F748" t="s">
        <v>938</v>
      </c>
      <c r="J748" s="1"/>
      <c r="K748" s="1"/>
      <c r="M748" s="10" t="s">
        <v>948</v>
      </c>
      <c r="Q748" t="str">
        <f t="shared" si="25"/>
        <v>BurundiBDI016</v>
      </c>
      <c r="R748" t="e">
        <f>VLOOKUP(Tableau35676910[[#This Row],[coca]],Table1[ID],1,FALSE)</f>
        <v>#VALUE!</v>
      </c>
      <c r="S748" t="e">
        <f>VLOOKUP(Tableau35676910[[#This Row],[coca]],Table1[[#All],[ID]:[b]],2,FALSE)</f>
        <v>#VALUE!</v>
      </c>
      <c r="T748" s="9" t="e">
        <f>VLOOKUP(Tableau35676910[[#This Row],[coca]],Table1[[ID]:[b]],3,FALSE)</f>
        <v>#VALUE!</v>
      </c>
      <c r="U748" s="9"/>
      <c r="V74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748" s="9"/>
    </row>
    <row r="749" spans="1:23">
      <c r="A749" t="s">
        <v>720</v>
      </c>
      <c r="B749" t="s">
        <v>726</v>
      </c>
      <c r="C749" t="s">
        <v>727</v>
      </c>
      <c r="D749" t="s">
        <v>938</v>
      </c>
      <c r="M749" s="10" t="s">
        <v>947</v>
      </c>
      <c r="Q749" t="str">
        <f t="shared" si="25"/>
        <v>BurundiBDI002</v>
      </c>
      <c r="R749" t="e">
        <f>VLOOKUP(Tableau356769[[#This Row],[coca]],Table1[ID],1,FALSE)</f>
        <v>#VALUE!</v>
      </c>
      <c r="S749" t="e">
        <f>VLOOKUP(Tableau356769[[#This Row],[coca]],Table1[[#All],[ID]:[b]],2,FALSE)</f>
        <v>#VALUE!</v>
      </c>
      <c r="T749" s="9" t="e">
        <f>VLOOKUP(Tableau356769[[#This Row],[coca]],Table1[[ID]:[b]],3,FALSE)</f>
        <v>#VALUE!</v>
      </c>
      <c r="U749" s="9" t="s">
        <v>775</v>
      </c>
      <c r="V74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49" s="9">
        <v>1</v>
      </c>
    </row>
    <row r="750" spans="1:23">
      <c r="A750" t="s">
        <v>720</v>
      </c>
      <c r="B750" t="s">
        <v>724</v>
      </c>
      <c r="C750" t="s">
        <v>725</v>
      </c>
      <c r="D750" t="s">
        <v>938</v>
      </c>
      <c r="M750" s="10" t="s">
        <v>947</v>
      </c>
      <c r="Q750" t="str">
        <f t="shared" si="25"/>
        <v>BurundiBDI017</v>
      </c>
      <c r="R750" t="e">
        <f>VLOOKUP(Tableau356769[[#This Row],[coca]],Table1[ID],1,FALSE)</f>
        <v>#VALUE!</v>
      </c>
      <c r="S750" t="e">
        <f>VLOOKUP(Tableau356769[[#This Row],[coca]],Table1[[#All],[ID]:[b]],2,FALSE)</f>
        <v>#VALUE!</v>
      </c>
      <c r="T750" s="9" t="e">
        <f>VLOOKUP(Tableau356769[[#This Row],[coca]],Table1[[ID]:[b]],3,FALSE)</f>
        <v>#VALUE!</v>
      </c>
      <c r="U750" s="9" t="s">
        <v>778</v>
      </c>
      <c r="V7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0" s="9">
        <v>2</v>
      </c>
    </row>
    <row r="751" spans="1:23">
      <c r="A751" t="s">
        <v>720</v>
      </c>
      <c r="B751" t="s">
        <v>722</v>
      </c>
      <c r="C751" t="s">
        <v>723</v>
      </c>
      <c r="D751" t="s">
        <v>938</v>
      </c>
      <c r="M751" s="10" t="s">
        <v>947</v>
      </c>
      <c r="Q751" t="str">
        <f t="shared" si="25"/>
        <v>BurundiBDI001</v>
      </c>
      <c r="R751" t="e">
        <f>VLOOKUP(Tableau356769[[#This Row],[coca]],Table1[ID],1,FALSE)</f>
        <v>#VALUE!</v>
      </c>
      <c r="S751" t="e">
        <f>VLOOKUP(Tableau356769[[#This Row],[coca]],Table1[[#All],[ID]:[b]],2,FALSE)</f>
        <v>#VALUE!</v>
      </c>
      <c r="T751" s="9" t="e">
        <f>VLOOKUP(Tableau356769[[#This Row],[coca]],Table1[[ID]:[b]],3,FALSE)</f>
        <v>#VALUE!</v>
      </c>
      <c r="U751" s="9"/>
      <c r="V75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1" s="9"/>
    </row>
    <row r="752" spans="1:23">
      <c r="A752" t="s">
        <v>720</v>
      </c>
      <c r="B752" t="s">
        <v>728</v>
      </c>
      <c r="C752" t="s">
        <v>729</v>
      </c>
      <c r="D752" t="s">
        <v>938</v>
      </c>
      <c r="M752" s="10" t="s">
        <v>947</v>
      </c>
      <c r="Q752" t="str">
        <f t="shared" si="25"/>
        <v>BurundiBDI003</v>
      </c>
      <c r="R752" t="e">
        <f>VLOOKUP(Tableau356769[[#This Row],[coca]],Table1[ID],1,FALSE)</f>
        <v>#VALUE!</v>
      </c>
      <c r="S752" t="e">
        <f>VLOOKUP(Tableau356769[[#This Row],[coca]],Table1[[#All],[ID]:[b]],2,FALSE)</f>
        <v>#VALUE!</v>
      </c>
      <c r="T752" s="9" t="e">
        <f>VLOOKUP(Tableau356769[[#This Row],[coca]],Table1[[ID]:[b]],3,FALSE)</f>
        <v>#VALUE!</v>
      </c>
      <c r="U752" s="9"/>
      <c r="V7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2" s="9"/>
    </row>
    <row r="753" spans="1:23">
      <c r="A753" t="s">
        <v>720</v>
      </c>
      <c r="B753" t="s">
        <v>730</v>
      </c>
      <c r="C753" t="s">
        <v>731</v>
      </c>
      <c r="D753" t="s">
        <v>938</v>
      </c>
      <c r="M753" s="10" t="s">
        <v>947</v>
      </c>
      <c r="Q753" t="str">
        <f t="shared" si="25"/>
        <v>BurundiBDI004</v>
      </c>
      <c r="R753" t="e">
        <f>VLOOKUP(Tableau356769[[#This Row],[coca]],Table1[ID],1,FALSE)</f>
        <v>#VALUE!</v>
      </c>
      <c r="S753" t="e">
        <f>VLOOKUP(Tableau356769[[#This Row],[coca]],Table1[[#All],[ID]:[b]],2,FALSE)</f>
        <v>#VALUE!</v>
      </c>
      <c r="T753" s="9" t="e">
        <f>VLOOKUP(Tableau356769[[#This Row],[coca]],Table1[[ID]:[b]],3,FALSE)</f>
        <v>#VALUE!</v>
      </c>
      <c r="U753" s="9"/>
      <c r="V75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3" s="9"/>
    </row>
    <row r="754" spans="1:23">
      <c r="A754" t="s">
        <v>720</v>
      </c>
      <c r="B754" t="s">
        <v>732</v>
      </c>
      <c r="C754" t="s">
        <v>733</v>
      </c>
      <c r="D754" t="s">
        <v>938</v>
      </c>
      <c r="M754" s="10" t="s">
        <v>947</v>
      </c>
      <c r="Q754" t="str">
        <f t="shared" si="25"/>
        <v>BurundiBDI005</v>
      </c>
      <c r="R754" t="e">
        <f>VLOOKUP(Tableau356769[[#This Row],[coca]],Table1[ID],1,FALSE)</f>
        <v>#VALUE!</v>
      </c>
      <c r="S754" t="e">
        <f>VLOOKUP(Tableau356769[[#This Row],[coca]],Table1[[#All],[ID]:[b]],2,FALSE)</f>
        <v>#VALUE!</v>
      </c>
      <c r="T754" s="9" t="e">
        <f>VLOOKUP(Tableau356769[[#This Row],[coca]],Table1[[ID]:[b]],3,FALSE)</f>
        <v>#VALUE!</v>
      </c>
      <c r="U754" s="9"/>
      <c r="V75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4" s="9"/>
    </row>
    <row r="755" spans="1:23">
      <c r="A755" t="s">
        <v>720</v>
      </c>
      <c r="B755" t="s">
        <v>734</v>
      </c>
      <c r="C755" t="s">
        <v>735</v>
      </c>
      <c r="D755" t="s">
        <v>938</v>
      </c>
      <c r="M755" s="10" t="s">
        <v>947</v>
      </c>
      <c r="Q755" t="str">
        <f t="shared" si="25"/>
        <v>BurundiBDI006</v>
      </c>
      <c r="R755" t="e">
        <f>VLOOKUP(Tableau356769[[#This Row],[coca]],Table1[ID],1,FALSE)</f>
        <v>#VALUE!</v>
      </c>
      <c r="S755" t="e">
        <f>VLOOKUP(Tableau356769[[#This Row],[coca]],Table1[[#All],[ID]:[b]],2,FALSE)</f>
        <v>#VALUE!</v>
      </c>
      <c r="T755" s="9" t="e">
        <f>VLOOKUP(Tableau356769[[#This Row],[coca]],Table1[[ID]:[b]],3,FALSE)</f>
        <v>#VALUE!</v>
      </c>
      <c r="U755" s="9"/>
      <c r="V75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5" s="9"/>
    </row>
    <row r="756" spans="1:23">
      <c r="A756" t="s">
        <v>720</v>
      </c>
      <c r="B756" t="s">
        <v>736</v>
      </c>
      <c r="C756" t="s">
        <v>737</v>
      </c>
      <c r="D756" t="s">
        <v>938</v>
      </c>
      <c r="M756" s="10" t="s">
        <v>947</v>
      </c>
      <c r="Q756" t="str">
        <f t="shared" si="25"/>
        <v>BurundiBDI007</v>
      </c>
      <c r="R756" t="e">
        <f>VLOOKUP(Tableau356769[[#This Row],[coca]],Table1[ID],1,FALSE)</f>
        <v>#VALUE!</v>
      </c>
      <c r="S756" t="e">
        <f>VLOOKUP(Tableau356769[[#This Row],[coca]],Table1[[#All],[ID]:[b]],2,FALSE)</f>
        <v>#VALUE!</v>
      </c>
      <c r="T756" s="9" t="e">
        <f>VLOOKUP(Tableau356769[[#This Row],[coca]],Table1[[ID]:[b]],3,FALSE)</f>
        <v>#VALUE!</v>
      </c>
      <c r="U756" s="9"/>
      <c r="V75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6" s="9"/>
    </row>
    <row r="757" spans="1:23">
      <c r="A757" t="s">
        <v>720</v>
      </c>
      <c r="B757" t="s">
        <v>738</v>
      </c>
      <c r="C757" t="s">
        <v>739</v>
      </c>
      <c r="D757" t="s">
        <v>938</v>
      </c>
      <c r="M757" s="10" t="s">
        <v>947</v>
      </c>
      <c r="Q757" t="str">
        <f t="shared" si="25"/>
        <v>BurundiBDI008</v>
      </c>
      <c r="R757" t="e">
        <f>VLOOKUP(Tableau356769[[#This Row],[coca]],Table1[ID],1,FALSE)</f>
        <v>#VALUE!</v>
      </c>
      <c r="S757" t="e">
        <f>VLOOKUP(Tableau356769[[#This Row],[coca]],Table1[[#All],[ID]:[b]],2,FALSE)</f>
        <v>#VALUE!</v>
      </c>
      <c r="T757" s="9" t="e">
        <f>VLOOKUP(Tableau356769[[#This Row],[coca]],Table1[[ID]:[b]],3,FALSE)</f>
        <v>#VALUE!</v>
      </c>
      <c r="U757" s="9"/>
      <c r="V75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7" s="9"/>
    </row>
    <row r="758" spans="1:23">
      <c r="A758" t="s">
        <v>720</v>
      </c>
      <c r="B758" t="s">
        <v>740</v>
      </c>
      <c r="C758" t="s">
        <v>741</v>
      </c>
      <c r="D758" t="s">
        <v>938</v>
      </c>
      <c r="M758" s="10" t="s">
        <v>947</v>
      </c>
      <c r="Q758" t="str">
        <f t="shared" si="25"/>
        <v>BurundiBDI009</v>
      </c>
      <c r="R758" t="e">
        <f>VLOOKUP(Tableau356769[[#This Row],[coca]],Table1[ID],1,FALSE)</f>
        <v>#VALUE!</v>
      </c>
      <c r="S758" t="e">
        <f>VLOOKUP(Tableau356769[[#This Row],[coca]],Table1[[#All],[ID]:[b]],2,FALSE)</f>
        <v>#VALUE!</v>
      </c>
      <c r="T758" s="9" t="e">
        <f>VLOOKUP(Tableau356769[[#This Row],[coca]],Table1[[ID]:[b]],3,FALSE)</f>
        <v>#VALUE!</v>
      </c>
      <c r="U758" s="9"/>
      <c r="V75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8" s="9"/>
    </row>
    <row r="759" spans="1:23">
      <c r="A759" t="s">
        <v>720</v>
      </c>
      <c r="B759" t="s">
        <v>742</v>
      </c>
      <c r="C759" t="s">
        <v>743</v>
      </c>
      <c r="D759" t="s">
        <v>938</v>
      </c>
      <c r="M759" s="10" t="s">
        <v>947</v>
      </c>
      <c r="Q759" t="str">
        <f t="shared" si="25"/>
        <v>BurundiBDI010</v>
      </c>
      <c r="R759" t="e">
        <f>VLOOKUP(Tableau356769[[#This Row],[coca]],Table1[ID],1,FALSE)</f>
        <v>#VALUE!</v>
      </c>
      <c r="S759" t="e">
        <f>VLOOKUP(Tableau356769[[#This Row],[coca]],Table1[[#All],[ID]:[b]],2,FALSE)</f>
        <v>#VALUE!</v>
      </c>
      <c r="T759" s="9" t="e">
        <f>VLOOKUP(Tableau356769[[#This Row],[coca]],Table1[[ID]:[b]],3,FALSE)</f>
        <v>#VALUE!</v>
      </c>
      <c r="U759" s="9"/>
      <c r="V7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59" s="9"/>
    </row>
    <row r="760" spans="1:23">
      <c r="A760" t="s">
        <v>720</v>
      </c>
      <c r="B760" t="s">
        <v>744</v>
      </c>
      <c r="C760" t="s">
        <v>745</v>
      </c>
      <c r="D760" t="s">
        <v>938</v>
      </c>
      <c r="M760" s="10" t="s">
        <v>947</v>
      </c>
      <c r="Q760" t="str">
        <f t="shared" si="25"/>
        <v>BurundiBDI011</v>
      </c>
      <c r="R760" t="e">
        <f>VLOOKUP(Tableau356769[[#This Row],[coca]],Table1[ID],1,FALSE)</f>
        <v>#VALUE!</v>
      </c>
      <c r="S760" t="e">
        <f>VLOOKUP(Tableau356769[[#This Row],[coca]],Table1[[#All],[ID]:[b]],2,FALSE)</f>
        <v>#VALUE!</v>
      </c>
      <c r="T760" s="9" t="e">
        <f>VLOOKUP(Tableau356769[[#This Row],[coca]],Table1[[ID]:[b]],3,FALSE)</f>
        <v>#VALUE!</v>
      </c>
      <c r="U760" s="9"/>
      <c r="V7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0" s="9"/>
    </row>
    <row r="761" spans="1:23">
      <c r="A761" t="s">
        <v>720</v>
      </c>
      <c r="B761" t="s">
        <v>746</v>
      </c>
      <c r="C761" t="s">
        <v>747</v>
      </c>
      <c r="D761" t="s">
        <v>938</v>
      </c>
      <c r="M761" s="10" t="s">
        <v>947</v>
      </c>
      <c r="Q761" t="str">
        <f t="shared" si="25"/>
        <v>BurundiBDI012</v>
      </c>
      <c r="R761" t="e">
        <f>VLOOKUP(Tableau356769[[#This Row],[coca]],Table1[ID],1,FALSE)</f>
        <v>#VALUE!</v>
      </c>
      <c r="S761" t="e">
        <f>VLOOKUP(Tableau356769[[#This Row],[coca]],Table1[[#All],[ID]:[b]],2,FALSE)</f>
        <v>#VALUE!</v>
      </c>
      <c r="T761" s="9" t="e">
        <f>VLOOKUP(Tableau356769[[#This Row],[coca]],Table1[[ID]:[b]],3,FALSE)</f>
        <v>#VALUE!</v>
      </c>
      <c r="U761" s="9"/>
      <c r="V7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1" s="9"/>
    </row>
    <row r="762" spans="1:23">
      <c r="A762" t="s">
        <v>720</v>
      </c>
      <c r="B762" t="s">
        <v>748</v>
      </c>
      <c r="C762" t="s">
        <v>749</v>
      </c>
      <c r="D762" t="s">
        <v>938</v>
      </c>
      <c r="M762" s="10" t="s">
        <v>947</v>
      </c>
      <c r="Q762" t="str">
        <f t="shared" si="25"/>
        <v>BurundiBDI013</v>
      </c>
      <c r="R762" t="e">
        <f>VLOOKUP(Tableau356769[[#This Row],[coca]],Table1[ID],1,FALSE)</f>
        <v>#VALUE!</v>
      </c>
      <c r="S762" t="e">
        <f>VLOOKUP(Tableau356769[[#This Row],[coca]],Table1[[#All],[ID]:[b]],2,FALSE)</f>
        <v>#VALUE!</v>
      </c>
      <c r="T762" s="9" t="e">
        <f>VLOOKUP(Tableau356769[[#This Row],[coca]],Table1[[ID]:[b]],3,FALSE)</f>
        <v>#VALUE!</v>
      </c>
      <c r="U762" s="9"/>
      <c r="V7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2" s="9"/>
    </row>
    <row r="763" spans="1:23">
      <c r="A763" t="s">
        <v>720</v>
      </c>
      <c r="B763" t="s">
        <v>750</v>
      </c>
      <c r="C763" t="s">
        <v>751</v>
      </c>
      <c r="D763" t="s">
        <v>938</v>
      </c>
      <c r="M763" s="10" t="s">
        <v>947</v>
      </c>
      <c r="Q763" t="str">
        <f t="shared" si="25"/>
        <v>BurundiBDI014</v>
      </c>
      <c r="R763" t="e">
        <f>VLOOKUP(Tableau356769[[#This Row],[coca]],Table1[ID],1,FALSE)</f>
        <v>#VALUE!</v>
      </c>
      <c r="S763" t="e">
        <f>VLOOKUP(Tableau356769[[#This Row],[coca]],Table1[[#All],[ID]:[b]],2,FALSE)</f>
        <v>#VALUE!</v>
      </c>
      <c r="T763" s="9" t="e">
        <f>VLOOKUP(Tableau356769[[#This Row],[coca]],Table1[[ID]:[b]],3,FALSE)</f>
        <v>#VALUE!</v>
      </c>
      <c r="U763" s="9"/>
      <c r="V7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3" s="9"/>
    </row>
    <row r="764" spans="1:23">
      <c r="A764" t="s">
        <v>720</v>
      </c>
      <c r="B764" t="s">
        <v>752</v>
      </c>
      <c r="C764" t="s">
        <v>753</v>
      </c>
      <c r="D764" t="s">
        <v>938</v>
      </c>
      <c r="M764" s="10" t="s">
        <v>947</v>
      </c>
      <c r="Q764" t="str">
        <f t="shared" si="25"/>
        <v>BurundiBDI018</v>
      </c>
      <c r="R764" t="e">
        <f>VLOOKUP(Tableau356769[[#This Row],[coca]],Table1[ID],1,FALSE)</f>
        <v>#VALUE!</v>
      </c>
      <c r="S764" t="e">
        <f>VLOOKUP(Tableau356769[[#This Row],[coca]],Table1[[#All],[ID]:[b]],2,FALSE)</f>
        <v>#VALUE!</v>
      </c>
      <c r="T764" s="9" t="e">
        <f>VLOOKUP(Tableau356769[[#This Row],[coca]],Table1[[ID]:[b]],3,FALSE)</f>
        <v>#VALUE!</v>
      </c>
      <c r="U764" s="9"/>
      <c r="V7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4" s="9"/>
    </row>
    <row r="765" spans="1:23">
      <c r="A765" t="s">
        <v>720</v>
      </c>
      <c r="B765" t="s">
        <v>754</v>
      </c>
      <c r="C765" t="s">
        <v>755</v>
      </c>
      <c r="D765" t="s">
        <v>938</v>
      </c>
      <c r="M765" s="10" t="s">
        <v>947</v>
      </c>
      <c r="Q765" t="str">
        <f t="shared" si="25"/>
        <v>BurundiBDI015</v>
      </c>
      <c r="R765" t="e">
        <f>VLOOKUP(Tableau356769[[#This Row],[coca]],Table1[ID],1,FALSE)</f>
        <v>#VALUE!</v>
      </c>
      <c r="S765" t="e">
        <f>VLOOKUP(Tableau356769[[#This Row],[coca]],Table1[[#All],[ID]:[b]],2,FALSE)</f>
        <v>#VALUE!</v>
      </c>
      <c r="T765" s="9" t="e">
        <f>VLOOKUP(Tableau356769[[#This Row],[coca]],Table1[[ID]:[b]],3,FALSE)</f>
        <v>#VALUE!</v>
      </c>
      <c r="U765" s="9"/>
      <c r="V7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5" s="9"/>
    </row>
    <row r="766" spans="1:23">
      <c r="A766" t="s">
        <v>720</v>
      </c>
      <c r="B766" t="s">
        <v>756</v>
      </c>
      <c r="C766" t="s">
        <v>757</v>
      </c>
      <c r="D766" t="s">
        <v>938</v>
      </c>
      <c r="M766" s="10" t="s">
        <v>947</v>
      </c>
      <c r="Q766" t="str">
        <f t="shared" si="25"/>
        <v>BurundiBDI016</v>
      </c>
      <c r="R766" t="e">
        <f>VLOOKUP(Tableau356769[[#This Row],[coca]],Table1[ID],1,FALSE)</f>
        <v>#VALUE!</v>
      </c>
      <c r="S766" t="e">
        <f>VLOOKUP(Tableau356769[[#This Row],[coca]],Table1[[#All],[ID]:[b]],2,FALSE)</f>
        <v>#VALUE!</v>
      </c>
      <c r="T766" s="9" t="e">
        <f>VLOOKUP(Tableau356769[[#This Row],[coca]],Table1[[ID]:[b]],3,FALSE)</f>
        <v>#VALUE!</v>
      </c>
      <c r="U766" s="9"/>
      <c r="V7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766" s="9"/>
    </row>
    <row r="767" spans="1:23">
      <c r="A767" s="11" t="s">
        <v>720</v>
      </c>
      <c r="B767" s="11" t="s">
        <v>722</v>
      </c>
      <c r="C767" s="11" t="s">
        <v>723</v>
      </c>
      <c r="M767" s="10" t="s">
        <v>936</v>
      </c>
      <c r="Q767" s="9" t="str">
        <f t="shared" si="25"/>
        <v>BurundiBDI001</v>
      </c>
      <c r="R767" t="str">
        <f>VLOOKUP(Tableau3[[#This Row],[coca]],Table1[ID],1,FALSE)</f>
        <v>BurundiBDI001</v>
      </c>
      <c r="S767" s="9">
        <f>VLOOKUP(Tableau3[[#This Row],[coca]],Table1[[#All],[ID]:[b]],2,FALSE)</f>
        <v>0</v>
      </c>
      <c r="T767" s="9">
        <f>VLOOKUP(Tableau3[[#This Row],[coca]],Table1[[ID]:[b]],3,FALSE)</f>
        <v>0</v>
      </c>
      <c r="U767" s="9"/>
      <c r="V7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67" s="9"/>
    </row>
    <row r="768" spans="1:23">
      <c r="A768" s="11" t="s">
        <v>720</v>
      </c>
      <c r="B768" s="11" t="s">
        <v>726</v>
      </c>
      <c r="C768" s="11" t="s">
        <v>727</v>
      </c>
      <c r="D768">
        <v>3</v>
      </c>
      <c r="M768" s="10" t="s">
        <v>936</v>
      </c>
      <c r="Q768" s="9" t="str">
        <f t="shared" si="25"/>
        <v>BurundiBDI002</v>
      </c>
      <c r="R768" t="str">
        <f>VLOOKUP(Tableau3[[#This Row],[coca]],Table1[ID],1,FALSE)</f>
        <v>BurundiBDI002</v>
      </c>
      <c r="S768" s="9">
        <f>VLOOKUP(Tableau3[[#This Row],[coca]],Table1[[#All],[ID]:[b]],2,FALSE)</f>
        <v>0</v>
      </c>
      <c r="T768" s="9">
        <f>VLOOKUP(Tableau3[[#This Row],[coca]],Table1[[ID]:[b]],3,FALSE)</f>
        <v>0</v>
      </c>
      <c r="U768" s="9" t="s">
        <v>775</v>
      </c>
      <c r="V76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68" s="9">
        <v>1</v>
      </c>
    </row>
    <row r="769" spans="1:23">
      <c r="A769" s="11" t="s">
        <v>720</v>
      </c>
      <c r="B769" s="1" t="s">
        <v>728</v>
      </c>
      <c r="C769" s="1" t="s">
        <v>729</v>
      </c>
      <c r="M769" s="10" t="s">
        <v>936</v>
      </c>
      <c r="Q769" s="9" t="str">
        <f t="shared" ref="Q769:Q802" si="26">_xlfn.CONCAT(A769,C769)</f>
        <v>BurundiBDI003</v>
      </c>
      <c r="R769" t="str">
        <f>VLOOKUP(Tableau3[[#This Row],[coca]],Table1[ID],1,FALSE)</f>
        <v>BurundiBDI003</v>
      </c>
      <c r="S769" s="9">
        <f>VLOOKUP(Tableau3[[#This Row],[coca]],Table1[[#All],[ID]:[b]],2,FALSE)</f>
        <v>0</v>
      </c>
      <c r="T769" s="9">
        <f>VLOOKUP(Tableau3[[#This Row],[coca]],Table1[[ID]:[b]],3,FALSE)</f>
        <v>0</v>
      </c>
      <c r="U769" s="9"/>
      <c r="V76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69" s="9"/>
    </row>
    <row r="770" spans="1:23">
      <c r="A770" s="11" t="s">
        <v>720</v>
      </c>
      <c r="B770" s="11" t="s">
        <v>730</v>
      </c>
      <c r="C770" s="11" t="s">
        <v>731</v>
      </c>
      <c r="M770" s="10" t="s">
        <v>936</v>
      </c>
      <c r="Q770" s="9" t="str">
        <f t="shared" si="26"/>
        <v>BurundiBDI004</v>
      </c>
      <c r="R770" t="str">
        <f>VLOOKUP(Tableau3[[#This Row],[coca]],Table1[ID],1,FALSE)</f>
        <v>BurundiBDI004</v>
      </c>
      <c r="S770" s="9">
        <f>VLOOKUP(Tableau3[[#This Row],[coca]],Table1[[#All],[ID]:[b]],2,FALSE)</f>
        <v>0</v>
      </c>
      <c r="T770" s="9">
        <f>VLOOKUP(Tableau3[[#This Row],[coca]],Table1[[ID]:[b]],3,FALSE)</f>
        <v>0</v>
      </c>
      <c r="U770" s="9"/>
      <c r="V77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0" s="9"/>
    </row>
    <row r="771" spans="1:23">
      <c r="A771" s="11" t="s">
        <v>720</v>
      </c>
      <c r="B771" s="1" t="s">
        <v>732</v>
      </c>
      <c r="C771" s="1" t="s">
        <v>733</v>
      </c>
      <c r="M771" s="10" t="s">
        <v>936</v>
      </c>
      <c r="Q771" s="9" t="str">
        <f t="shared" si="26"/>
        <v>BurundiBDI005</v>
      </c>
      <c r="R771" t="str">
        <f>VLOOKUP(Tableau3[[#This Row],[coca]],Table1[ID],1,FALSE)</f>
        <v>BurundiBDI005</v>
      </c>
      <c r="S771" s="9">
        <f>VLOOKUP(Tableau3[[#This Row],[coca]],Table1[[#All],[ID]:[b]],2,FALSE)</f>
        <v>0</v>
      </c>
      <c r="T771" s="9">
        <f>VLOOKUP(Tableau3[[#This Row],[coca]],Table1[[ID]:[b]],3,FALSE)</f>
        <v>0</v>
      </c>
      <c r="U771" s="9"/>
      <c r="V7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1" s="9"/>
    </row>
    <row r="772" spans="1:23">
      <c r="A772" s="11" t="s">
        <v>720</v>
      </c>
      <c r="B772" s="11" t="s">
        <v>734</v>
      </c>
      <c r="C772" s="11" t="s">
        <v>735</v>
      </c>
      <c r="M772" s="10" t="s">
        <v>936</v>
      </c>
      <c r="Q772" s="9" t="str">
        <f t="shared" si="26"/>
        <v>BurundiBDI006</v>
      </c>
      <c r="R772" t="str">
        <f>VLOOKUP(Tableau3[[#This Row],[coca]],Table1[ID],1,FALSE)</f>
        <v>BurundiBDI006</v>
      </c>
      <c r="S772" s="9">
        <f>VLOOKUP(Tableau3[[#This Row],[coca]],Table1[[#All],[ID]:[b]],2,FALSE)</f>
        <v>0</v>
      </c>
      <c r="T772" s="9">
        <f>VLOOKUP(Tableau3[[#This Row],[coca]],Table1[[ID]:[b]],3,FALSE)</f>
        <v>0</v>
      </c>
      <c r="U772" s="9"/>
      <c r="V7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2" s="9"/>
    </row>
    <row r="773" spans="1:23">
      <c r="A773" s="11" t="s">
        <v>720</v>
      </c>
      <c r="B773" s="1" t="s">
        <v>736</v>
      </c>
      <c r="C773" s="1" t="s">
        <v>737</v>
      </c>
      <c r="M773" s="10" t="s">
        <v>936</v>
      </c>
      <c r="Q773" s="9" t="str">
        <f t="shared" si="26"/>
        <v>BurundiBDI007</v>
      </c>
      <c r="R773" t="str">
        <f>VLOOKUP(Tableau3[[#This Row],[coca]],Table1[ID],1,FALSE)</f>
        <v>BurundiBDI007</v>
      </c>
      <c r="S773" s="9">
        <f>VLOOKUP(Tableau3[[#This Row],[coca]],Table1[[#All],[ID]:[b]],2,FALSE)</f>
        <v>0</v>
      </c>
      <c r="T773" s="9">
        <f>VLOOKUP(Tableau3[[#This Row],[coca]],Table1[[ID]:[b]],3,FALSE)</f>
        <v>0</v>
      </c>
      <c r="U773" s="9"/>
      <c r="V7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3" s="9"/>
    </row>
    <row r="774" spans="1:23">
      <c r="A774" s="11" t="s">
        <v>720</v>
      </c>
      <c r="B774" s="11" t="s">
        <v>738</v>
      </c>
      <c r="C774" s="11" t="s">
        <v>739</v>
      </c>
      <c r="M774" s="10" t="s">
        <v>936</v>
      </c>
      <c r="Q774" s="9" t="str">
        <f t="shared" si="26"/>
        <v>BurundiBDI008</v>
      </c>
      <c r="R774" t="str">
        <f>VLOOKUP(Tableau3[[#This Row],[coca]],Table1[ID],1,FALSE)</f>
        <v>BurundiBDI008</v>
      </c>
      <c r="S774" s="9">
        <f>VLOOKUP(Tableau3[[#This Row],[coca]],Table1[[#All],[ID]:[b]],2,FALSE)</f>
        <v>0</v>
      </c>
      <c r="T774" s="9">
        <f>VLOOKUP(Tableau3[[#This Row],[coca]],Table1[[ID]:[b]],3,FALSE)</f>
        <v>0</v>
      </c>
      <c r="U774" s="9"/>
      <c r="V7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4" s="9"/>
    </row>
    <row r="775" spans="1:23">
      <c r="A775" s="11" t="s">
        <v>720</v>
      </c>
      <c r="B775" s="1" t="s">
        <v>740</v>
      </c>
      <c r="C775" s="1" t="s">
        <v>741</v>
      </c>
      <c r="M775" s="10" t="s">
        <v>936</v>
      </c>
      <c r="Q775" s="9" t="str">
        <f t="shared" si="26"/>
        <v>BurundiBDI009</v>
      </c>
      <c r="R775" t="str">
        <f>VLOOKUP(Tableau3[[#This Row],[coca]],Table1[ID],1,FALSE)</f>
        <v>BurundiBDI009</v>
      </c>
      <c r="S775" s="9">
        <f>VLOOKUP(Tableau3[[#This Row],[coca]],Table1[[#All],[ID]:[b]],2,FALSE)</f>
        <v>0</v>
      </c>
      <c r="T775" s="9">
        <f>VLOOKUP(Tableau3[[#This Row],[coca]],Table1[[ID]:[b]],3,FALSE)</f>
        <v>0</v>
      </c>
      <c r="U775" s="9"/>
      <c r="V77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5" s="9"/>
    </row>
    <row r="776" spans="1:23">
      <c r="A776" s="11" t="s">
        <v>720</v>
      </c>
      <c r="B776" s="11" t="s">
        <v>742</v>
      </c>
      <c r="C776" s="11" t="s">
        <v>743</v>
      </c>
      <c r="M776" s="10" t="s">
        <v>936</v>
      </c>
      <c r="Q776" s="9" t="str">
        <f t="shared" si="26"/>
        <v>BurundiBDI010</v>
      </c>
      <c r="R776" t="str">
        <f>VLOOKUP(Tableau3[[#This Row],[coca]],Table1[ID],1,FALSE)</f>
        <v>BurundiBDI010</v>
      </c>
      <c r="S776" s="9">
        <f>VLOOKUP(Tableau3[[#This Row],[coca]],Table1[[#All],[ID]:[b]],2,FALSE)</f>
        <v>0</v>
      </c>
      <c r="T776" s="9">
        <f>VLOOKUP(Tableau3[[#This Row],[coca]],Table1[[ID]:[b]],3,FALSE)</f>
        <v>0</v>
      </c>
      <c r="U776" s="9"/>
      <c r="V77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6" s="9"/>
    </row>
    <row r="777" spans="1:23">
      <c r="A777" s="11" t="s">
        <v>720</v>
      </c>
      <c r="B777" s="1" t="s">
        <v>744</v>
      </c>
      <c r="C777" s="1" t="s">
        <v>745</v>
      </c>
      <c r="M777" s="10" t="s">
        <v>936</v>
      </c>
      <c r="Q777" s="9" t="str">
        <f t="shared" si="26"/>
        <v>BurundiBDI011</v>
      </c>
      <c r="R777" t="str">
        <f>VLOOKUP(Tableau3[[#This Row],[coca]],Table1[ID],1,FALSE)</f>
        <v>BurundiBDI011</v>
      </c>
      <c r="S777" s="9">
        <f>VLOOKUP(Tableau3[[#This Row],[coca]],Table1[[#All],[ID]:[b]],2,FALSE)</f>
        <v>0</v>
      </c>
      <c r="T777" s="9">
        <f>VLOOKUP(Tableau3[[#This Row],[coca]],Table1[[ID]:[b]],3,FALSE)</f>
        <v>0</v>
      </c>
      <c r="U777" s="9"/>
      <c r="V77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7" s="9"/>
    </row>
    <row r="778" spans="1:23">
      <c r="A778" s="11" t="s">
        <v>720</v>
      </c>
      <c r="B778" s="11" t="s">
        <v>746</v>
      </c>
      <c r="C778" s="11" t="s">
        <v>747</v>
      </c>
      <c r="M778" s="10" t="s">
        <v>936</v>
      </c>
      <c r="Q778" s="9" t="str">
        <f t="shared" si="26"/>
        <v>BurundiBDI012</v>
      </c>
      <c r="R778" t="str">
        <f>VLOOKUP(Tableau3[[#This Row],[coca]],Table1[ID],1,FALSE)</f>
        <v>BurundiBDI012</v>
      </c>
      <c r="S778" s="9">
        <f>VLOOKUP(Tableau3[[#This Row],[coca]],Table1[[#All],[ID]:[b]],2,FALSE)</f>
        <v>0</v>
      </c>
      <c r="T778" s="9">
        <f>VLOOKUP(Tableau3[[#This Row],[coca]],Table1[[ID]:[b]],3,FALSE)</f>
        <v>0</v>
      </c>
      <c r="U778" s="9"/>
      <c r="V77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8" s="9"/>
    </row>
    <row r="779" spans="1:23">
      <c r="A779" s="11" t="s">
        <v>720</v>
      </c>
      <c r="B779" s="1" t="s">
        <v>748</v>
      </c>
      <c r="C779" s="1" t="s">
        <v>749</v>
      </c>
      <c r="M779" s="10" t="s">
        <v>936</v>
      </c>
      <c r="Q779" s="9" t="str">
        <f t="shared" si="26"/>
        <v>BurundiBDI013</v>
      </c>
      <c r="R779" t="str">
        <f>VLOOKUP(Tableau3[[#This Row],[coca]],Table1[ID],1,FALSE)</f>
        <v>BurundiBDI013</v>
      </c>
      <c r="S779" s="9">
        <f>VLOOKUP(Tableau3[[#This Row],[coca]],Table1[[#All],[ID]:[b]],2,FALSE)</f>
        <v>0</v>
      </c>
      <c r="T779" s="9">
        <f>VLOOKUP(Tableau3[[#This Row],[coca]],Table1[[ID]:[b]],3,FALSE)</f>
        <v>0</v>
      </c>
      <c r="U779" s="9"/>
      <c r="V77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79" s="9"/>
    </row>
    <row r="780" spans="1:23">
      <c r="A780" s="11" t="s">
        <v>720</v>
      </c>
      <c r="B780" s="11" t="s">
        <v>750</v>
      </c>
      <c r="C780" s="11" t="s">
        <v>751</v>
      </c>
      <c r="M780" s="10" t="s">
        <v>936</v>
      </c>
      <c r="Q780" s="9" t="str">
        <f t="shared" si="26"/>
        <v>BurundiBDI014</v>
      </c>
      <c r="R780" t="str">
        <f>VLOOKUP(Tableau3[[#This Row],[coca]],Table1[ID],1,FALSE)</f>
        <v>BurundiBDI014</v>
      </c>
      <c r="S780" s="9">
        <f>VLOOKUP(Tableau3[[#This Row],[coca]],Table1[[#All],[ID]:[b]],2,FALSE)</f>
        <v>0</v>
      </c>
      <c r="T780" s="9">
        <f>VLOOKUP(Tableau3[[#This Row],[coca]],Table1[[ID]:[b]],3,FALSE)</f>
        <v>0</v>
      </c>
      <c r="U780" s="9"/>
      <c r="V78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80" s="9"/>
    </row>
    <row r="781" spans="1:23">
      <c r="A781" s="11" t="s">
        <v>720</v>
      </c>
      <c r="B781" s="11" t="s">
        <v>754</v>
      </c>
      <c r="C781" s="11" t="s">
        <v>755</v>
      </c>
      <c r="M781" s="10" t="s">
        <v>936</v>
      </c>
      <c r="Q781" s="9" t="str">
        <f t="shared" si="26"/>
        <v>BurundiBDI015</v>
      </c>
      <c r="R781" t="str">
        <f>VLOOKUP(Tableau3[[#This Row],[coca]],Table1[ID],1,FALSE)</f>
        <v>BurundiBDI015</v>
      </c>
      <c r="S781" s="9">
        <f>VLOOKUP(Tableau3[[#This Row],[coca]],Table1[[#All],[ID]:[b]],2,FALSE)</f>
        <v>0</v>
      </c>
      <c r="T781" s="9">
        <f>VLOOKUP(Tableau3[[#This Row],[coca]],Table1[[ID]:[b]],3,FALSE)</f>
        <v>0</v>
      </c>
      <c r="U781" s="9"/>
      <c r="V78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81" s="9"/>
    </row>
    <row r="782" spans="1:23">
      <c r="A782" s="11" t="s">
        <v>720</v>
      </c>
      <c r="B782" s="1" t="s">
        <v>756</v>
      </c>
      <c r="C782" s="1" t="s">
        <v>757</v>
      </c>
      <c r="M782" s="10" t="s">
        <v>936</v>
      </c>
      <c r="Q782" s="9" t="str">
        <f t="shared" si="26"/>
        <v>BurundiBDI016</v>
      </c>
      <c r="R782" t="str">
        <f>VLOOKUP(Tableau3[[#This Row],[coca]],Table1[ID],1,FALSE)</f>
        <v>BurundiBDI016</v>
      </c>
      <c r="S782" s="9">
        <f>VLOOKUP(Tableau3[[#This Row],[coca]],Table1[[#All],[ID]:[b]],2,FALSE)</f>
        <v>0</v>
      </c>
      <c r="T782" s="9">
        <f>VLOOKUP(Tableau3[[#This Row],[coca]],Table1[[ID]:[b]],3,FALSE)</f>
        <v>0</v>
      </c>
      <c r="U782" s="9"/>
      <c r="V78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82" s="9"/>
    </row>
    <row r="783" spans="1:23">
      <c r="A783" s="11" t="s">
        <v>720</v>
      </c>
      <c r="B783" s="1" t="s">
        <v>724</v>
      </c>
      <c r="C783" s="1" t="s">
        <v>725</v>
      </c>
      <c r="D783">
        <v>16</v>
      </c>
      <c r="E783">
        <v>1</v>
      </c>
      <c r="F783">
        <v>7</v>
      </c>
      <c r="G783">
        <v>11</v>
      </c>
      <c r="M783" s="10" t="s">
        <v>936</v>
      </c>
      <c r="Q783" s="9" t="str">
        <f t="shared" si="26"/>
        <v>BurundiBDI017</v>
      </c>
      <c r="R783" t="str">
        <f>VLOOKUP(Tableau3[[#This Row],[coca]],Table1[ID],1,FALSE)</f>
        <v>BurundiBDI017</v>
      </c>
      <c r="S783" s="9">
        <f>VLOOKUP(Tableau3[[#This Row],[coca]],Table1[[#All],[ID]:[b]],2,FALSE)</f>
        <v>0</v>
      </c>
      <c r="T783" s="9">
        <f>VLOOKUP(Tableau3[[#This Row],[coca]],Table1[[ID]:[b]],3,FALSE)</f>
        <v>0</v>
      </c>
      <c r="U783" s="9" t="s">
        <v>778</v>
      </c>
      <c r="V78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783" s="9">
        <v>2</v>
      </c>
    </row>
    <row r="784" spans="1:23">
      <c r="A784" s="11" t="s">
        <v>720</v>
      </c>
      <c r="B784" s="1" t="s">
        <v>752</v>
      </c>
      <c r="C784" s="1" t="s">
        <v>753</v>
      </c>
      <c r="M784" s="10" t="s">
        <v>936</v>
      </c>
      <c r="Q784" s="9" t="str">
        <f t="shared" si="26"/>
        <v>BurundiBDI018</v>
      </c>
      <c r="R784" t="str">
        <f>VLOOKUP(Tableau3[[#This Row],[coca]],Table1[ID],1,FALSE)</f>
        <v>BurundiBDI018</v>
      </c>
      <c r="S784" s="9">
        <f>VLOOKUP(Tableau3[[#This Row],[coca]],Table1[[#All],[ID]:[b]],2,FALSE)</f>
        <v>0</v>
      </c>
      <c r="T784" s="9">
        <f>VLOOKUP(Tableau3[[#This Row],[coca]],Table1[[ID]:[b]],3,FALSE)</f>
        <v>0</v>
      </c>
      <c r="U784" s="9"/>
      <c r="V78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784" s="9"/>
    </row>
    <row r="785" spans="1:23">
      <c r="A785" s="11" t="s">
        <v>720</v>
      </c>
      <c r="B785" s="11" t="s">
        <v>722</v>
      </c>
      <c r="C785" s="11" t="s">
        <v>723</v>
      </c>
      <c r="D785" t="s">
        <v>938</v>
      </c>
      <c r="M785" t="s">
        <v>937</v>
      </c>
      <c r="Q785" s="9" t="str">
        <f t="shared" si="26"/>
        <v>BurundiBDI001</v>
      </c>
      <c r="R785" t="str">
        <f>VLOOKUP(Tableau3[[#This Row],[coca]],Table1[ID],1,FALSE)</f>
        <v>BurundiBDI001</v>
      </c>
      <c r="S785" s="9" t="e">
        <f>VLOOKUP(Tableau35[[#This Row],[coca]],Table1[[#All],[ID]:[b]],2,FALSE)</f>
        <v>#VALUE!</v>
      </c>
      <c r="T785" s="9" t="e">
        <f>VLOOKUP(Tableau35[[#This Row],[coca]],Table1[[ID]:[b]],3,FALSE)</f>
        <v>#VALUE!</v>
      </c>
      <c r="U785" s="9"/>
      <c r="V78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85" s="9"/>
    </row>
    <row r="786" spans="1:23">
      <c r="A786" s="11" t="s">
        <v>720</v>
      </c>
      <c r="B786" s="11" t="s">
        <v>726</v>
      </c>
      <c r="C786" s="11" t="s">
        <v>727</v>
      </c>
      <c r="D786" t="s">
        <v>938</v>
      </c>
      <c r="M786" s="7" t="s">
        <v>937</v>
      </c>
      <c r="Q786" s="9" t="str">
        <f t="shared" si="26"/>
        <v>BurundiBDI002</v>
      </c>
      <c r="R786" t="str">
        <f>VLOOKUP(Tableau3[[#This Row],[coca]],Table1[ID],1,FALSE)</f>
        <v>BurundiBDI002</v>
      </c>
      <c r="S786" s="9" t="e">
        <f>VLOOKUP(Tableau35[[#This Row],[coca]],Table1[[#All],[ID]:[b]],2,FALSE)</f>
        <v>#VALUE!</v>
      </c>
      <c r="T786" s="9" t="e">
        <f>VLOOKUP(Tableau35[[#This Row],[coca]],Table1[[ID]:[b]],3,FALSE)</f>
        <v>#VALUE!</v>
      </c>
      <c r="U786" s="9" t="s">
        <v>775</v>
      </c>
      <c r="V78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86" s="9">
        <v>1</v>
      </c>
    </row>
    <row r="787" spans="1:23">
      <c r="A787" s="11" t="s">
        <v>720</v>
      </c>
      <c r="B787" s="1" t="s">
        <v>728</v>
      </c>
      <c r="C787" s="1" t="s">
        <v>729</v>
      </c>
      <c r="D787" t="s">
        <v>938</v>
      </c>
      <c r="M787" t="s">
        <v>937</v>
      </c>
      <c r="Q787" s="9" t="str">
        <f t="shared" si="26"/>
        <v>BurundiBDI003</v>
      </c>
      <c r="R787" t="str">
        <f>VLOOKUP(Tableau3[[#This Row],[coca]],Table1[ID],1,FALSE)</f>
        <v>BurundiBDI003</v>
      </c>
      <c r="S787" s="9" t="e">
        <f>VLOOKUP(Tableau35[[#This Row],[coca]],Table1[[#All],[ID]:[b]],2,FALSE)</f>
        <v>#VALUE!</v>
      </c>
      <c r="T787" s="9" t="e">
        <f>VLOOKUP(Tableau35[[#This Row],[coca]],Table1[[ID]:[b]],3,FALSE)</f>
        <v>#VALUE!</v>
      </c>
      <c r="U787" s="9"/>
      <c r="V78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87" s="9"/>
    </row>
    <row r="788" spans="1:23">
      <c r="A788" s="11" t="s">
        <v>720</v>
      </c>
      <c r="B788" s="11" t="s">
        <v>730</v>
      </c>
      <c r="C788" s="11" t="s">
        <v>731</v>
      </c>
      <c r="D788" t="s">
        <v>938</v>
      </c>
      <c r="M788" t="s">
        <v>937</v>
      </c>
      <c r="Q788" s="9" t="str">
        <f t="shared" si="26"/>
        <v>BurundiBDI004</v>
      </c>
      <c r="R788" t="str">
        <f>VLOOKUP(Tableau3[[#This Row],[coca]],Table1[ID],1,FALSE)</f>
        <v>BurundiBDI004</v>
      </c>
      <c r="S788" s="9" t="e">
        <f>VLOOKUP(Tableau35[[#This Row],[coca]],Table1[[#All],[ID]:[b]],2,FALSE)</f>
        <v>#VALUE!</v>
      </c>
      <c r="T788" s="9" t="e">
        <f>VLOOKUP(Tableau35[[#This Row],[coca]],Table1[[ID]:[b]],3,FALSE)</f>
        <v>#VALUE!</v>
      </c>
      <c r="U788" s="9"/>
      <c r="V78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88" s="9"/>
    </row>
    <row r="789" spans="1:23">
      <c r="A789" s="11" t="s">
        <v>720</v>
      </c>
      <c r="B789" s="1" t="s">
        <v>732</v>
      </c>
      <c r="C789" s="1" t="s">
        <v>733</v>
      </c>
      <c r="D789" t="s">
        <v>938</v>
      </c>
      <c r="M789" t="s">
        <v>937</v>
      </c>
      <c r="Q789" s="9" t="str">
        <f t="shared" si="26"/>
        <v>BurundiBDI005</v>
      </c>
      <c r="R789" t="str">
        <f>VLOOKUP(Tableau3[[#This Row],[coca]],Table1[ID],1,FALSE)</f>
        <v>BurundiBDI005</v>
      </c>
      <c r="S789" s="9" t="e">
        <f>VLOOKUP(Tableau35[[#This Row],[coca]],Table1[[#All],[ID]:[b]],2,FALSE)</f>
        <v>#VALUE!</v>
      </c>
      <c r="T789" s="9" t="e">
        <f>VLOOKUP(Tableau35[[#This Row],[coca]],Table1[[ID]:[b]],3,FALSE)</f>
        <v>#VALUE!</v>
      </c>
      <c r="U789" s="9"/>
      <c r="V78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89" s="9"/>
    </row>
    <row r="790" spans="1:23">
      <c r="A790" s="11" t="s">
        <v>720</v>
      </c>
      <c r="B790" s="11" t="s">
        <v>734</v>
      </c>
      <c r="C790" s="11" t="s">
        <v>735</v>
      </c>
      <c r="D790" t="s">
        <v>938</v>
      </c>
      <c r="M790" t="s">
        <v>937</v>
      </c>
      <c r="Q790" s="9" t="str">
        <f t="shared" si="26"/>
        <v>BurundiBDI006</v>
      </c>
      <c r="R790" t="str">
        <f>VLOOKUP(Tableau3[[#This Row],[coca]],Table1[ID],1,FALSE)</f>
        <v>BurundiBDI006</v>
      </c>
      <c r="S790" s="9" t="e">
        <f>VLOOKUP(Tableau35[[#This Row],[coca]],Table1[[#All],[ID]:[b]],2,FALSE)</f>
        <v>#VALUE!</v>
      </c>
      <c r="T790" s="9" t="e">
        <f>VLOOKUP(Tableau35[[#This Row],[coca]],Table1[[ID]:[b]],3,FALSE)</f>
        <v>#VALUE!</v>
      </c>
      <c r="U790" s="9"/>
      <c r="V79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0" s="9"/>
    </row>
    <row r="791" spans="1:23">
      <c r="A791" s="11" t="s">
        <v>720</v>
      </c>
      <c r="B791" s="1" t="s">
        <v>736</v>
      </c>
      <c r="C791" s="1" t="s">
        <v>737</v>
      </c>
      <c r="D791" t="s">
        <v>938</v>
      </c>
      <c r="M791" t="s">
        <v>937</v>
      </c>
      <c r="Q791" s="9" t="str">
        <f t="shared" si="26"/>
        <v>BurundiBDI007</v>
      </c>
      <c r="R791" t="str">
        <f>VLOOKUP(Tableau3[[#This Row],[coca]],Table1[ID],1,FALSE)</f>
        <v>BurundiBDI007</v>
      </c>
      <c r="S791" s="9" t="e">
        <f>VLOOKUP(Tableau35[[#This Row],[coca]],Table1[[#All],[ID]:[b]],2,FALSE)</f>
        <v>#VALUE!</v>
      </c>
      <c r="T791" s="9" t="e">
        <f>VLOOKUP(Tableau35[[#This Row],[coca]],Table1[[ID]:[b]],3,FALSE)</f>
        <v>#VALUE!</v>
      </c>
      <c r="U791" s="9"/>
      <c r="V79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1" s="9"/>
    </row>
    <row r="792" spans="1:23">
      <c r="A792" s="11" t="s">
        <v>720</v>
      </c>
      <c r="B792" s="11" t="s">
        <v>738</v>
      </c>
      <c r="C792" s="11" t="s">
        <v>739</v>
      </c>
      <c r="D792" t="s">
        <v>938</v>
      </c>
      <c r="M792" t="s">
        <v>937</v>
      </c>
      <c r="Q792" s="9" t="str">
        <f t="shared" si="26"/>
        <v>BurundiBDI008</v>
      </c>
      <c r="R792" t="str">
        <f>VLOOKUP(Tableau3[[#This Row],[coca]],Table1[ID],1,FALSE)</f>
        <v>BurundiBDI008</v>
      </c>
      <c r="S792" s="9" t="e">
        <f>VLOOKUP(Tableau35[[#This Row],[coca]],Table1[[#All],[ID]:[b]],2,FALSE)</f>
        <v>#VALUE!</v>
      </c>
      <c r="T792" s="9" t="e">
        <f>VLOOKUP(Tableau35[[#This Row],[coca]],Table1[[ID]:[b]],3,FALSE)</f>
        <v>#VALUE!</v>
      </c>
      <c r="U792" s="9"/>
      <c r="V79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2" s="9"/>
    </row>
    <row r="793" spans="1:23">
      <c r="A793" s="11" t="s">
        <v>720</v>
      </c>
      <c r="B793" s="1" t="s">
        <v>740</v>
      </c>
      <c r="C793" s="1" t="s">
        <v>741</v>
      </c>
      <c r="D793" t="s">
        <v>938</v>
      </c>
      <c r="M793" t="s">
        <v>937</v>
      </c>
      <c r="Q793" s="9" t="str">
        <f t="shared" si="26"/>
        <v>BurundiBDI009</v>
      </c>
      <c r="R793" t="str">
        <f>VLOOKUP(Tableau3[[#This Row],[coca]],Table1[ID],1,FALSE)</f>
        <v>BurundiBDI009</v>
      </c>
      <c r="S793" s="9" t="e">
        <f>VLOOKUP(Tableau35[[#This Row],[coca]],Table1[[#All],[ID]:[b]],2,FALSE)</f>
        <v>#VALUE!</v>
      </c>
      <c r="T793" s="9" t="e">
        <f>VLOOKUP(Tableau35[[#This Row],[coca]],Table1[[ID]:[b]],3,FALSE)</f>
        <v>#VALUE!</v>
      </c>
      <c r="U793" s="9"/>
      <c r="V79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3" s="9"/>
    </row>
    <row r="794" spans="1:23">
      <c r="A794" s="11" t="s">
        <v>720</v>
      </c>
      <c r="B794" s="11" t="s">
        <v>742</v>
      </c>
      <c r="C794" s="11" t="s">
        <v>743</v>
      </c>
      <c r="D794" t="s">
        <v>938</v>
      </c>
      <c r="M794" t="s">
        <v>937</v>
      </c>
      <c r="Q794" s="9" t="str">
        <f t="shared" si="26"/>
        <v>BurundiBDI010</v>
      </c>
      <c r="R794" t="str">
        <f>VLOOKUP(Tableau3[[#This Row],[coca]],Table1[ID],1,FALSE)</f>
        <v>BurundiBDI010</v>
      </c>
      <c r="S794" s="9" t="e">
        <f>VLOOKUP(Tableau35[[#This Row],[coca]],Table1[[#All],[ID]:[b]],2,FALSE)</f>
        <v>#VALUE!</v>
      </c>
      <c r="T794" s="9" t="e">
        <f>VLOOKUP(Tableau35[[#This Row],[coca]],Table1[[ID]:[b]],3,FALSE)</f>
        <v>#VALUE!</v>
      </c>
      <c r="U794" s="9"/>
      <c r="V79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4" s="9"/>
    </row>
    <row r="795" spans="1:23">
      <c r="A795" s="11" t="s">
        <v>720</v>
      </c>
      <c r="B795" s="1" t="s">
        <v>744</v>
      </c>
      <c r="C795" s="1" t="s">
        <v>745</v>
      </c>
      <c r="D795" t="s">
        <v>938</v>
      </c>
      <c r="M795" t="s">
        <v>937</v>
      </c>
      <c r="Q795" s="9" t="str">
        <f t="shared" si="26"/>
        <v>BurundiBDI011</v>
      </c>
      <c r="R795" t="str">
        <f>VLOOKUP(Tableau3[[#This Row],[coca]],Table1[ID],1,FALSE)</f>
        <v>BurundiBDI011</v>
      </c>
      <c r="S795" s="9" t="e">
        <f>VLOOKUP(Tableau35[[#This Row],[coca]],Table1[[#All],[ID]:[b]],2,FALSE)</f>
        <v>#VALUE!</v>
      </c>
      <c r="T795" s="9" t="e">
        <f>VLOOKUP(Tableau35[[#This Row],[coca]],Table1[[ID]:[b]],3,FALSE)</f>
        <v>#VALUE!</v>
      </c>
      <c r="U795" s="9"/>
      <c r="V79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5" s="9"/>
    </row>
    <row r="796" spans="1:23">
      <c r="A796" s="11" t="s">
        <v>720</v>
      </c>
      <c r="B796" s="11" t="s">
        <v>746</v>
      </c>
      <c r="C796" s="11" t="s">
        <v>747</v>
      </c>
      <c r="D796" t="s">
        <v>938</v>
      </c>
      <c r="M796" t="s">
        <v>937</v>
      </c>
      <c r="Q796" s="9" t="str">
        <f t="shared" si="26"/>
        <v>BurundiBDI012</v>
      </c>
      <c r="R796" t="str">
        <f>VLOOKUP(Tableau3[[#This Row],[coca]],Table1[ID],1,FALSE)</f>
        <v>BurundiBDI012</v>
      </c>
      <c r="S796" s="9" t="e">
        <f>VLOOKUP(Tableau35[[#This Row],[coca]],Table1[[#All],[ID]:[b]],2,FALSE)</f>
        <v>#VALUE!</v>
      </c>
      <c r="T796" s="9" t="e">
        <f>VLOOKUP(Tableau35[[#This Row],[coca]],Table1[[ID]:[b]],3,FALSE)</f>
        <v>#VALUE!</v>
      </c>
      <c r="U796" s="9"/>
      <c r="V79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6" s="9"/>
    </row>
    <row r="797" spans="1:23">
      <c r="A797" s="11" t="s">
        <v>720</v>
      </c>
      <c r="B797" s="1" t="s">
        <v>748</v>
      </c>
      <c r="C797" s="1" t="s">
        <v>749</v>
      </c>
      <c r="D797" t="s">
        <v>938</v>
      </c>
      <c r="M797" t="s">
        <v>937</v>
      </c>
      <c r="Q797" s="9" t="str">
        <f t="shared" si="26"/>
        <v>BurundiBDI013</v>
      </c>
      <c r="R797" t="str">
        <f>VLOOKUP(Tableau3[[#This Row],[coca]],Table1[ID],1,FALSE)</f>
        <v>BurundiBDI013</v>
      </c>
      <c r="S797" s="9" t="e">
        <f>VLOOKUP(Tableau35[[#This Row],[coca]],Table1[[#All],[ID]:[b]],2,FALSE)</f>
        <v>#VALUE!</v>
      </c>
      <c r="T797" s="9" t="e">
        <f>VLOOKUP(Tableau35[[#This Row],[coca]],Table1[[ID]:[b]],3,FALSE)</f>
        <v>#VALUE!</v>
      </c>
      <c r="U797" s="9"/>
      <c r="V79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7" s="9"/>
    </row>
    <row r="798" spans="1:23">
      <c r="A798" s="11" t="s">
        <v>720</v>
      </c>
      <c r="B798" s="11" t="s">
        <v>750</v>
      </c>
      <c r="C798" s="11" t="s">
        <v>751</v>
      </c>
      <c r="D798" t="s">
        <v>938</v>
      </c>
      <c r="M798" t="s">
        <v>937</v>
      </c>
      <c r="Q798" s="9" t="str">
        <f t="shared" si="26"/>
        <v>BurundiBDI014</v>
      </c>
      <c r="R798" t="str">
        <f>VLOOKUP(Tableau3[[#This Row],[coca]],Table1[ID],1,FALSE)</f>
        <v>BurundiBDI014</v>
      </c>
      <c r="S798" s="9" t="e">
        <f>VLOOKUP(Tableau35[[#This Row],[coca]],Table1[[#All],[ID]:[b]],2,FALSE)</f>
        <v>#VALUE!</v>
      </c>
      <c r="T798" s="9" t="e">
        <f>VLOOKUP(Tableau35[[#This Row],[coca]],Table1[[ID]:[b]],3,FALSE)</f>
        <v>#VALUE!</v>
      </c>
      <c r="U798" s="9"/>
      <c r="V79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8" s="9"/>
    </row>
    <row r="799" spans="1:23">
      <c r="A799" s="11" t="s">
        <v>720</v>
      </c>
      <c r="B799" s="11" t="s">
        <v>754</v>
      </c>
      <c r="C799" s="11" t="s">
        <v>755</v>
      </c>
      <c r="D799" t="s">
        <v>938</v>
      </c>
      <c r="M799" t="s">
        <v>937</v>
      </c>
      <c r="Q799" s="9" t="str">
        <f t="shared" si="26"/>
        <v>BurundiBDI015</v>
      </c>
      <c r="R799" t="str">
        <f>VLOOKUP(Tableau3[[#This Row],[coca]],Table1[ID],1,FALSE)</f>
        <v>BurundiBDI015</v>
      </c>
      <c r="S799" s="9" t="e">
        <f>VLOOKUP(Tableau35[[#This Row],[coca]],Table1[[#All],[ID]:[b]],2,FALSE)</f>
        <v>#VALUE!</v>
      </c>
      <c r="T799" s="9" t="e">
        <f>VLOOKUP(Tableau35[[#This Row],[coca]],Table1[[ID]:[b]],3,FALSE)</f>
        <v>#VALUE!</v>
      </c>
      <c r="U799" s="9"/>
      <c r="V79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799" s="9"/>
    </row>
    <row r="800" spans="1:23">
      <c r="A800" s="11" t="s">
        <v>720</v>
      </c>
      <c r="B800" s="1" t="s">
        <v>756</v>
      </c>
      <c r="C800" s="1" t="s">
        <v>757</v>
      </c>
      <c r="D800" t="s">
        <v>938</v>
      </c>
      <c r="M800" t="s">
        <v>937</v>
      </c>
      <c r="Q800" s="9" t="str">
        <f t="shared" si="26"/>
        <v>BurundiBDI016</v>
      </c>
      <c r="R800" t="str">
        <f>VLOOKUP(Tableau3[[#This Row],[coca]],Table1[ID],1,FALSE)</f>
        <v>BurundiBDI016</v>
      </c>
      <c r="S800" s="9" t="e">
        <f>VLOOKUP(Tableau35[[#This Row],[coca]],Table1[[#All],[ID]:[b]],2,FALSE)</f>
        <v>#VALUE!</v>
      </c>
      <c r="T800" s="9" t="e">
        <f>VLOOKUP(Tableau35[[#This Row],[coca]],Table1[[ID]:[b]],3,FALSE)</f>
        <v>#VALUE!</v>
      </c>
      <c r="U800" s="9"/>
      <c r="V80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800" s="9"/>
    </row>
    <row r="801" spans="1:23">
      <c r="A801" s="11" t="s">
        <v>720</v>
      </c>
      <c r="B801" s="1" t="s">
        <v>724</v>
      </c>
      <c r="C801" s="1" t="s">
        <v>725</v>
      </c>
      <c r="D801" t="s">
        <v>938</v>
      </c>
      <c r="M801" t="s">
        <v>937</v>
      </c>
      <c r="Q801" s="9" t="str">
        <f t="shared" si="26"/>
        <v>BurundiBDI017</v>
      </c>
      <c r="R801" t="str">
        <f>VLOOKUP(Tableau3[[#This Row],[coca]],Table1[ID],1,FALSE)</f>
        <v>BurundiBDI017</v>
      </c>
      <c r="S801" s="9" t="e">
        <f>VLOOKUP(Tableau35[[#This Row],[coca]],Table1[[#All],[ID]:[b]],2,FALSE)</f>
        <v>#VALUE!</v>
      </c>
      <c r="T801" s="9" t="e">
        <f>VLOOKUP(Tableau35[[#This Row],[coca]],Table1[[ID]:[b]],3,FALSE)</f>
        <v>#VALUE!</v>
      </c>
      <c r="U801" s="9" t="s">
        <v>778</v>
      </c>
      <c r="V80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801" s="9">
        <v>2</v>
      </c>
    </row>
    <row r="802" spans="1:23">
      <c r="A802" s="11" t="s">
        <v>720</v>
      </c>
      <c r="B802" s="1" t="s">
        <v>752</v>
      </c>
      <c r="C802" s="1" t="s">
        <v>753</v>
      </c>
      <c r="D802" t="s">
        <v>938</v>
      </c>
      <c r="M802" t="s">
        <v>937</v>
      </c>
      <c r="Q802" s="9" t="str">
        <f t="shared" si="26"/>
        <v>BurundiBDI018</v>
      </c>
      <c r="R802" t="str">
        <f>VLOOKUP(Tableau3[[#This Row],[coca]],Table1[ID],1,FALSE)</f>
        <v>BurundiBDI018</v>
      </c>
      <c r="S802" s="9" t="e">
        <f>VLOOKUP(Tableau35[[#This Row],[coca]],Table1[[#All],[ID]:[b]],2,FALSE)</f>
        <v>#VALUE!</v>
      </c>
      <c r="T802" s="9" t="e">
        <f>VLOOKUP(Tableau35[[#This Row],[coca]],Table1[[ID]:[b]],3,FALSE)</f>
        <v>#VALUE!</v>
      </c>
      <c r="U802" s="9"/>
      <c r="V80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802" s="9"/>
    </row>
    <row r="803" spans="1:23">
      <c r="A803" s="11" t="s">
        <v>720</v>
      </c>
      <c r="B803" s="11" t="s">
        <v>726</v>
      </c>
      <c r="C803" s="11" t="s">
        <v>727</v>
      </c>
      <c r="D803">
        <v>5</v>
      </c>
      <c r="L803" s="7"/>
      <c r="M803" s="10" t="s">
        <v>940</v>
      </c>
      <c r="P803" s="9" t="str">
        <f t="shared" ref="P803:P838" si="27">_xlfn.CONCAT(A803,C803)</f>
        <v>BurundiBDI002</v>
      </c>
      <c r="Q803" s="9" t="e">
        <f>VLOOKUP(#REF!,Table1[ID],1,FALSE)</f>
        <v>#REF!</v>
      </c>
      <c r="R803" s="9" t="e">
        <f>VLOOKUP(#REF!,Table1[[#All],[ID]:[b]],2,FALSE)</f>
        <v>#REF!</v>
      </c>
      <c r="S803" s="9" t="e">
        <f>VLOOKUP(#REF!,Table1[[ID]:[b]],3,FALSE)</f>
        <v>#REF!</v>
      </c>
      <c r="T803" s="9" t="s">
        <v>775</v>
      </c>
      <c r="U803" s="9" t="e">
        <f>IF(#REF!&lt;=10,"A:&lt;10",IF(#REF!&lt;=50,"B:10-50",IF(#REF!&lt;=100,"C:50 - 100",IF(#REF!&lt;=250,"D:100 - 250",IF(#REF!&lt;=500,"E:250 - 500",IF(#REF!&lt;=1000,"F:500 - 1000","G:1000 et plus"))))))</f>
        <v>#REF!</v>
      </c>
      <c r="V803" s="9">
        <v>1</v>
      </c>
    </row>
    <row r="804" spans="1:23">
      <c r="A804" s="11" t="s">
        <v>720</v>
      </c>
      <c r="B804" s="1" t="s">
        <v>724</v>
      </c>
      <c r="C804" s="1" t="s">
        <v>725</v>
      </c>
      <c r="D804">
        <v>54</v>
      </c>
      <c r="M804" s="10" t="s">
        <v>940</v>
      </c>
      <c r="P804" s="9" t="str">
        <f t="shared" si="27"/>
        <v>BurundiBDI017</v>
      </c>
      <c r="Q804" s="9" t="e">
        <f>VLOOKUP(#REF!,Table1[ID],1,FALSE)</f>
        <v>#REF!</v>
      </c>
      <c r="R804" s="9" t="e">
        <f>VLOOKUP(#REF!,Table1[[#All],[ID]:[b]],2,FALSE)</f>
        <v>#REF!</v>
      </c>
      <c r="S804" s="9" t="e">
        <f>VLOOKUP(#REF!,Table1[[ID]:[b]],3,FALSE)</f>
        <v>#REF!</v>
      </c>
      <c r="T804" s="9" t="s">
        <v>778</v>
      </c>
      <c r="U804" s="9" t="e">
        <f>IF(#REF!&lt;=10,"A:&lt;10",IF(#REF!&lt;=50,"B:10-50",IF(#REF!&lt;=100,"C:50 - 100",IF(#REF!&lt;=250,"D:100 - 250",IF(#REF!&lt;=500,"E:250 - 500",IF(#REF!&lt;=1000,"F:500 - 1000","G:1000 et plus"))))))</f>
        <v>#REF!</v>
      </c>
      <c r="V804" s="9">
        <v>2</v>
      </c>
    </row>
    <row r="805" spans="1:23">
      <c r="A805" s="11" t="s">
        <v>720</v>
      </c>
      <c r="B805" s="11" t="s">
        <v>722</v>
      </c>
      <c r="C805" s="11" t="s">
        <v>723</v>
      </c>
      <c r="D805">
        <v>0</v>
      </c>
      <c r="M805" s="10" t="s">
        <v>940</v>
      </c>
      <c r="P805" s="9" t="str">
        <f t="shared" si="27"/>
        <v>BurundiBDI001</v>
      </c>
      <c r="Q805" s="9" t="e">
        <f>VLOOKUP(#REF!,Table1[ID],1,FALSE)</f>
        <v>#REF!</v>
      </c>
      <c r="R805" s="9" t="e">
        <f>VLOOKUP(#REF!,Table1[[#All],[ID]:[b]],2,FALSE)</f>
        <v>#REF!</v>
      </c>
      <c r="S805" s="9" t="e">
        <f>VLOOKUP(#REF!,Table1[[ID]:[b]],3,FALSE)</f>
        <v>#REF!</v>
      </c>
      <c r="T805" s="9"/>
      <c r="U805" s="9" t="e">
        <f>IF(#REF!&lt;=10,"A:&lt;10",IF(#REF!&lt;=50,"B:10-50",IF(#REF!&lt;=100,"C:50 - 100",IF(#REF!&lt;=250,"D:100 - 250",IF(#REF!&lt;=500,"E:250 - 500",IF(#REF!&lt;=1000,"F:500 - 1000","G:1000 et plus"))))))</f>
        <v>#REF!</v>
      </c>
      <c r="V805" s="9"/>
    </row>
    <row r="806" spans="1:23">
      <c r="A806" s="11" t="s">
        <v>720</v>
      </c>
      <c r="B806" s="1" t="s">
        <v>728</v>
      </c>
      <c r="C806" s="1" t="s">
        <v>729</v>
      </c>
      <c r="D806">
        <v>0</v>
      </c>
      <c r="M806" s="10" t="s">
        <v>940</v>
      </c>
      <c r="P806" s="9" t="str">
        <f t="shared" si="27"/>
        <v>BurundiBDI003</v>
      </c>
      <c r="Q806" s="9" t="e">
        <f>VLOOKUP(#REF!,Table1[ID],1,FALSE)</f>
        <v>#REF!</v>
      </c>
      <c r="R806" s="9" t="e">
        <f>VLOOKUP(#REF!,Table1[[#All],[ID]:[b]],2,FALSE)</f>
        <v>#REF!</v>
      </c>
      <c r="S806" s="9" t="e">
        <f>VLOOKUP(#REF!,Table1[[ID]:[b]],3,FALSE)</f>
        <v>#REF!</v>
      </c>
      <c r="T806" s="9"/>
      <c r="U806" s="9" t="e">
        <f>IF(#REF!&lt;=10,"A:&lt;10",IF(#REF!&lt;=50,"B:10-50",IF(#REF!&lt;=100,"C:50 - 100",IF(#REF!&lt;=250,"D:100 - 250",IF(#REF!&lt;=500,"E:250 - 500",IF(#REF!&lt;=1000,"F:500 - 1000","G:1000 et plus"))))))</f>
        <v>#REF!</v>
      </c>
      <c r="V806" s="9"/>
    </row>
    <row r="807" spans="1:23">
      <c r="A807" s="11" t="s">
        <v>720</v>
      </c>
      <c r="B807" s="11" t="s">
        <v>730</v>
      </c>
      <c r="C807" s="11" t="s">
        <v>731</v>
      </c>
      <c r="D807">
        <v>0</v>
      </c>
      <c r="M807" s="10" t="s">
        <v>940</v>
      </c>
      <c r="P807" s="9" t="str">
        <f t="shared" si="27"/>
        <v>BurundiBDI004</v>
      </c>
      <c r="Q807" s="9" t="e">
        <f>VLOOKUP(#REF!,Table1[ID],1,FALSE)</f>
        <v>#REF!</v>
      </c>
      <c r="R807" s="9" t="e">
        <f>VLOOKUP(#REF!,Table1[[#All],[ID]:[b]],2,FALSE)</f>
        <v>#REF!</v>
      </c>
      <c r="S807" s="9" t="e">
        <f>VLOOKUP(#REF!,Table1[[ID]:[b]],3,FALSE)</f>
        <v>#REF!</v>
      </c>
      <c r="T807" s="9"/>
      <c r="U807" s="9" t="e">
        <f>IF(#REF!&lt;=10,"A:&lt;10",IF(#REF!&lt;=50,"B:10-50",IF(#REF!&lt;=100,"C:50 - 100",IF(#REF!&lt;=250,"D:100 - 250",IF(#REF!&lt;=500,"E:250 - 500",IF(#REF!&lt;=1000,"F:500 - 1000","G:1000 et plus"))))))</f>
        <v>#REF!</v>
      </c>
      <c r="V807" s="9"/>
    </row>
    <row r="808" spans="1:23">
      <c r="A808" s="11" t="s">
        <v>720</v>
      </c>
      <c r="B808" s="1" t="s">
        <v>732</v>
      </c>
      <c r="C808" s="1" t="s">
        <v>733</v>
      </c>
      <c r="D808">
        <v>0</v>
      </c>
      <c r="M808" s="10" t="s">
        <v>940</v>
      </c>
      <c r="P808" s="9" t="str">
        <f t="shared" si="27"/>
        <v>BurundiBDI005</v>
      </c>
      <c r="Q808" s="9" t="e">
        <f>VLOOKUP(#REF!,Table1[ID],1,FALSE)</f>
        <v>#REF!</v>
      </c>
      <c r="R808" s="9" t="e">
        <f>VLOOKUP(#REF!,Table1[[#All],[ID]:[b]],2,FALSE)</f>
        <v>#REF!</v>
      </c>
      <c r="S808" s="9" t="e">
        <f>VLOOKUP(#REF!,Table1[[ID]:[b]],3,FALSE)</f>
        <v>#REF!</v>
      </c>
      <c r="T808" s="9"/>
      <c r="U808" s="9" t="e">
        <f>IF(#REF!&lt;=10,"A:&lt;10",IF(#REF!&lt;=50,"B:10-50",IF(#REF!&lt;=100,"C:50 - 100",IF(#REF!&lt;=250,"D:100 - 250",IF(#REF!&lt;=500,"E:250 - 500",IF(#REF!&lt;=1000,"F:500 - 1000","G:1000 et plus"))))))</f>
        <v>#REF!</v>
      </c>
      <c r="V808" s="9"/>
    </row>
    <row r="809" spans="1:23">
      <c r="A809" s="11" t="s">
        <v>720</v>
      </c>
      <c r="B809" s="11" t="s">
        <v>734</v>
      </c>
      <c r="C809" s="11" t="s">
        <v>735</v>
      </c>
      <c r="D809">
        <v>2</v>
      </c>
      <c r="M809" s="10" t="s">
        <v>940</v>
      </c>
      <c r="P809" s="9" t="str">
        <f t="shared" si="27"/>
        <v>BurundiBDI006</v>
      </c>
      <c r="Q809" s="9" t="e">
        <f>VLOOKUP(#REF!,Table1[ID],1,FALSE)</f>
        <v>#REF!</v>
      </c>
      <c r="R809" s="9" t="e">
        <f>VLOOKUP(#REF!,Table1[[#All],[ID]:[b]],2,FALSE)</f>
        <v>#REF!</v>
      </c>
      <c r="S809" s="9" t="e">
        <f>VLOOKUP(#REF!,Table1[[ID]:[b]],3,FALSE)</f>
        <v>#REF!</v>
      </c>
      <c r="T809" s="9"/>
      <c r="U809" s="9" t="e">
        <f>IF(#REF!&lt;=10,"A:&lt;10",IF(#REF!&lt;=50,"B:10-50",IF(#REF!&lt;=100,"C:50 - 100",IF(#REF!&lt;=250,"D:100 - 250",IF(#REF!&lt;=500,"E:250 - 500",IF(#REF!&lt;=1000,"F:500 - 1000","G:1000 et plus"))))))</f>
        <v>#REF!</v>
      </c>
      <c r="V809" s="9"/>
    </row>
    <row r="810" spans="1:23">
      <c r="A810" s="11" t="s">
        <v>720</v>
      </c>
      <c r="B810" s="1" t="s">
        <v>736</v>
      </c>
      <c r="C810" s="1" t="s">
        <v>737</v>
      </c>
      <c r="D810">
        <v>0</v>
      </c>
      <c r="M810" s="10" t="s">
        <v>940</v>
      </c>
      <c r="P810" s="9" t="str">
        <f t="shared" si="27"/>
        <v>BurundiBDI007</v>
      </c>
      <c r="Q810" s="9" t="e">
        <f>VLOOKUP(#REF!,Table1[ID],1,FALSE)</f>
        <v>#REF!</v>
      </c>
      <c r="R810" s="9" t="e">
        <f>VLOOKUP(#REF!,Table1[[#All],[ID]:[b]],2,FALSE)</f>
        <v>#REF!</v>
      </c>
      <c r="S810" s="9" t="e">
        <f>VLOOKUP(#REF!,Table1[[ID]:[b]],3,FALSE)</f>
        <v>#REF!</v>
      </c>
      <c r="T810" s="9"/>
      <c r="U810" s="9" t="e">
        <f>IF(#REF!&lt;=10,"A:&lt;10",IF(#REF!&lt;=50,"B:10-50",IF(#REF!&lt;=100,"C:50 - 100",IF(#REF!&lt;=250,"D:100 - 250",IF(#REF!&lt;=500,"E:250 - 500",IF(#REF!&lt;=1000,"F:500 - 1000","G:1000 et plus"))))))</f>
        <v>#REF!</v>
      </c>
      <c r="V810" s="9"/>
    </row>
    <row r="811" spans="1:23">
      <c r="A811" s="11" t="s">
        <v>720</v>
      </c>
      <c r="B811" s="11" t="s">
        <v>738</v>
      </c>
      <c r="C811" s="11" t="s">
        <v>739</v>
      </c>
      <c r="D811">
        <v>0</v>
      </c>
      <c r="M811" s="10" t="s">
        <v>940</v>
      </c>
      <c r="P811" s="9" t="str">
        <f t="shared" si="27"/>
        <v>BurundiBDI008</v>
      </c>
      <c r="Q811" s="9" t="e">
        <f>VLOOKUP(#REF!,Table1[ID],1,FALSE)</f>
        <v>#REF!</v>
      </c>
      <c r="R811" s="9" t="e">
        <f>VLOOKUP(#REF!,Table1[[#All],[ID]:[b]],2,FALSE)</f>
        <v>#REF!</v>
      </c>
      <c r="S811" s="9" t="e">
        <f>VLOOKUP(#REF!,Table1[[ID]:[b]],3,FALSE)</f>
        <v>#REF!</v>
      </c>
      <c r="T811" s="9"/>
      <c r="U811" s="9" t="e">
        <f>IF(#REF!&lt;=10,"A:&lt;10",IF(#REF!&lt;=50,"B:10-50",IF(#REF!&lt;=100,"C:50 - 100",IF(#REF!&lt;=250,"D:100 - 250",IF(#REF!&lt;=500,"E:250 - 500",IF(#REF!&lt;=1000,"F:500 - 1000","G:1000 et plus"))))))</f>
        <v>#REF!</v>
      </c>
      <c r="V811" s="9"/>
    </row>
    <row r="812" spans="1:23">
      <c r="A812" s="11" t="s">
        <v>720</v>
      </c>
      <c r="B812" s="1" t="s">
        <v>740</v>
      </c>
      <c r="C812" s="1" t="s">
        <v>741</v>
      </c>
      <c r="D812">
        <v>0</v>
      </c>
      <c r="M812" s="10" t="s">
        <v>940</v>
      </c>
      <c r="P812" s="9" t="str">
        <f t="shared" si="27"/>
        <v>BurundiBDI009</v>
      </c>
      <c r="Q812" s="9" t="e">
        <f>VLOOKUP(#REF!,Table1[ID],1,FALSE)</f>
        <v>#REF!</v>
      </c>
      <c r="R812" s="9" t="e">
        <f>VLOOKUP(#REF!,Table1[[#All],[ID]:[b]],2,FALSE)</f>
        <v>#REF!</v>
      </c>
      <c r="S812" s="9" t="e">
        <f>VLOOKUP(#REF!,Table1[[ID]:[b]],3,FALSE)</f>
        <v>#REF!</v>
      </c>
      <c r="T812" s="9"/>
      <c r="U812" s="9" t="e">
        <f>IF(#REF!&lt;=10,"A:&lt;10",IF(#REF!&lt;=50,"B:10-50",IF(#REF!&lt;=100,"C:50 - 100",IF(#REF!&lt;=250,"D:100 - 250",IF(#REF!&lt;=500,"E:250 - 500",IF(#REF!&lt;=1000,"F:500 - 1000","G:1000 et plus"))))))</f>
        <v>#REF!</v>
      </c>
      <c r="V812" s="9"/>
    </row>
    <row r="813" spans="1:23">
      <c r="A813" s="11" t="s">
        <v>720</v>
      </c>
      <c r="B813" s="11" t="s">
        <v>742</v>
      </c>
      <c r="C813" s="11" t="s">
        <v>743</v>
      </c>
      <c r="D813">
        <v>0</v>
      </c>
      <c r="M813" s="10" t="s">
        <v>940</v>
      </c>
      <c r="P813" s="9" t="str">
        <f t="shared" si="27"/>
        <v>BurundiBDI010</v>
      </c>
      <c r="Q813" s="9" t="e">
        <f>VLOOKUP(#REF!,Table1[ID],1,FALSE)</f>
        <v>#REF!</v>
      </c>
      <c r="R813" s="9" t="e">
        <f>VLOOKUP(#REF!,Table1[[#All],[ID]:[b]],2,FALSE)</f>
        <v>#REF!</v>
      </c>
      <c r="S813" s="9" t="e">
        <f>VLOOKUP(#REF!,Table1[[ID]:[b]],3,FALSE)</f>
        <v>#REF!</v>
      </c>
      <c r="T813" s="9"/>
      <c r="U813" s="9" t="e">
        <f>IF(#REF!&lt;=10,"A:&lt;10",IF(#REF!&lt;=50,"B:10-50",IF(#REF!&lt;=100,"C:50 - 100",IF(#REF!&lt;=250,"D:100 - 250",IF(#REF!&lt;=500,"E:250 - 500",IF(#REF!&lt;=1000,"F:500 - 1000","G:1000 et plus"))))))</f>
        <v>#REF!</v>
      </c>
      <c r="V813" s="9"/>
    </row>
    <row r="814" spans="1:23">
      <c r="A814" s="11" t="s">
        <v>720</v>
      </c>
      <c r="B814" s="1" t="s">
        <v>744</v>
      </c>
      <c r="C814" s="1" t="s">
        <v>745</v>
      </c>
      <c r="D814">
        <v>0</v>
      </c>
      <c r="M814" s="10" t="s">
        <v>940</v>
      </c>
      <c r="P814" s="9" t="str">
        <f t="shared" si="27"/>
        <v>BurundiBDI011</v>
      </c>
      <c r="Q814" s="9" t="e">
        <f>VLOOKUP(#REF!,Table1[ID],1,FALSE)</f>
        <v>#REF!</v>
      </c>
      <c r="R814" s="9" t="e">
        <f>VLOOKUP(#REF!,Table1[[#All],[ID]:[b]],2,FALSE)</f>
        <v>#REF!</v>
      </c>
      <c r="S814" s="9" t="e">
        <f>VLOOKUP(#REF!,Table1[[ID]:[b]],3,FALSE)</f>
        <v>#REF!</v>
      </c>
      <c r="T814" s="9"/>
      <c r="U814" s="9" t="e">
        <f>IF(#REF!&lt;=10,"A:&lt;10",IF(#REF!&lt;=50,"B:10-50",IF(#REF!&lt;=100,"C:50 - 100",IF(#REF!&lt;=250,"D:100 - 250",IF(#REF!&lt;=500,"E:250 - 500",IF(#REF!&lt;=1000,"F:500 - 1000","G:1000 et plus"))))))</f>
        <v>#REF!</v>
      </c>
      <c r="V814" s="9"/>
    </row>
    <row r="815" spans="1:23">
      <c r="A815" s="11" t="s">
        <v>720</v>
      </c>
      <c r="B815" s="11" t="s">
        <v>746</v>
      </c>
      <c r="C815" s="11" t="s">
        <v>747</v>
      </c>
      <c r="D815">
        <v>0</v>
      </c>
      <c r="M815" s="10" t="s">
        <v>940</v>
      </c>
      <c r="P815" s="9" t="str">
        <f t="shared" si="27"/>
        <v>BurundiBDI012</v>
      </c>
      <c r="Q815" s="9" t="e">
        <f>VLOOKUP(#REF!,Table1[ID],1,FALSE)</f>
        <v>#REF!</v>
      </c>
      <c r="R815" s="9" t="e">
        <f>VLOOKUP(#REF!,Table1[[#All],[ID]:[b]],2,FALSE)</f>
        <v>#REF!</v>
      </c>
      <c r="S815" s="9" t="e">
        <f>VLOOKUP(#REF!,Table1[[ID]:[b]],3,FALSE)</f>
        <v>#REF!</v>
      </c>
      <c r="T815" s="9"/>
      <c r="U815" s="9" t="e">
        <f>IF(#REF!&lt;=10,"A:&lt;10",IF(#REF!&lt;=50,"B:10-50",IF(#REF!&lt;=100,"C:50 - 100",IF(#REF!&lt;=250,"D:100 - 250",IF(#REF!&lt;=500,"E:250 - 500",IF(#REF!&lt;=1000,"F:500 - 1000","G:1000 et plus"))))))</f>
        <v>#REF!</v>
      </c>
      <c r="V815" s="9"/>
    </row>
    <row r="816" spans="1:23">
      <c r="A816" s="11" t="s">
        <v>720</v>
      </c>
      <c r="B816" s="1" t="s">
        <v>748</v>
      </c>
      <c r="C816" s="1" t="s">
        <v>749</v>
      </c>
      <c r="D816">
        <v>0</v>
      </c>
      <c r="M816" s="10" t="s">
        <v>940</v>
      </c>
      <c r="P816" s="9" t="str">
        <f t="shared" si="27"/>
        <v>BurundiBDI013</v>
      </c>
      <c r="Q816" s="9" t="e">
        <f>VLOOKUP(#REF!,Table1[ID],1,FALSE)</f>
        <v>#REF!</v>
      </c>
      <c r="R816" s="9" t="e">
        <f>VLOOKUP(#REF!,Table1[[#All],[ID]:[b]],2,FALSE)</f>
        <v>#REF!</v>
      </c>
      <c r="S816" s="9" t="e">
        <f>VLOOKUP(#REF!,Table1[[ID]:[b]],3,FALSE)</f>
        <v>#REF!</v>
      </c>
      <c r="T816" s="9"/>
      <c r="U816" s="9" t="e">
        <f>IF(#REF!&lt;=10,"A:&lt;10",IF(#REF!&lt;=50,"B:10-50",IF(#REF!&lt;=100,"C:50 - 100",IF(#REF!&lt;=250,"D:100 - 250",IF(#REF!&lt;=500,"E:250 - 500",IF(#REF!&lt;=1000,"F:500 - 1000","G:1000 et plus"))))))</f>
        <v>#REF!</v>
      </c>
      <c r="V816" s="9"/>
    </row>
    <row r="817" spans="1:22">
      <c r="A817" s="11" t="s">
        <v>720</v>
      </c>
      <c r="B817" s="11" t="s">
        <v>750</v>
      </c>
      <c r="C817" s="11" t="s">
        <v>751</v>
      </c>
      <c r="D817">
        <v>0</v>
      </c>
      <c r="M817" s="10" t="s">
        <v>940</v>
      </c>
      <c r="P817" s="9" t="str">
        <f t="shared" si="27"/>
        <v>BurundiBDI014</v>
      </c>
      <c r="Q817" s="9" t="e">
        <f>VLOOKUP(#REF!,Table1[ID],1,FALSE)</f>
        <v>#REF!</v>
      </c>
      <c r="R817" s="9" t="e">
        <f>VLOOKUP(#REF!,Table1[[#All],[ID]:[b]],2,FALSE)</f>
        <v>#REF!</v>
      </c>
      <c r="S817" s="9" t="e">
        <f>VLOOKUP(#REF!,Table1[[ID]:[b]],3,FALSE)</f>
        <v>#REF!</v>
      </c>
      <c r="T817" s="9"/>
      <c r="U817" s="9" t="e">
        <f>IF(#REF!&lt;=10,"A:&lt;10",IF(#REF!&lt;=50,"B:10-50",IF(#REF!&lt;=100,"C:50 - 100",IF(#REF!&lt;=250,"D:100 - 250",IF(#REF!&lt;=500,"E:250 - 500",IF(#REF!&lt;=1000,"F:500 - 1000","G:1000 et plus"))))))</f>
        <v>#REF!</v>
      </c>
      <c r="V817" s="9"/>
    </row>
    <row r="818" spans="1:22">
      <c r="A818" s="11" t="s">
        <v>720</v>
      </c>
      <c r="B818" s="1" t="s">
        <v>752</v>
      </c>
      <c r="C818" s="1" t="s">
        <v>753</v>
      </c>
      <c r="D818">
        <v>1</v>
      </c>
      <c r="M818" s="10" t="s">
        <v>940</v>
      </c>
      <c r="P818" s="9" t="str">
        <f t="shared" si="27"/>
        <v>BurundiBDI018</v>
      </c>
      <c r="Q818" s="9" t="e">
        <f>VLOOKUP(#REF!,Table1[ID],1,FALSE)</f>
        <v>#REF!</v>
      </c>
      <c r="R818" s="9" t="e">
        <f>VLOOKUP(#REF!,Table1[[#All],[ID]:[b]],2,FALSE)</f>
        <v>#REF!</v>
      </c>
      <c r="S818" s="9" t="e">
        <f>VLOOKUP(#REF!,Table1[[ID]:[b]],3,FALSE)</f>
        <v>#REF!</v>
      </c>
      <c r="T818" s="9"/>
      <c r="U818" s="9" t="e">
        <f>IF(#REF!&lt;=10,"A:&lt;10",IF(#REF!&lt;=50,"B:10-50",IF(#REF!&lt;=100,"C:50 - 100",IF(#REF!&lt;=250,"D:100 - 250",IF(#REF!&lt;=500,"E:250 - 500",IF(#REF!&lt;=1000,"F:500 - 1000","G:1000 et plus"))))))</f>
        <v>#REF!</v>
      </c>
      <c r="V818" s="9"/>
    </row>
    <row r="819" spans="1:22">
      <c r="A819" s="11" t="s">
        <v>720</v>
      </c>
      <c r="B819" s="11" t="s">
        <v>754</v>
      </c>
      <c r="C819" s="11" t="s">
        <v>755</v>
      </c>
      <c r="D819">
        <v>0</v>
      </c>
      <c r="M819" s="10" t="s">
        <v>940</v>
      </c>
      <c r="P819" s="9" t="str">
        <f t="shared" si="27"/>
        <v>BurundiBDI015</v>
      </c>
      <c r="Q819" s="9" t="e">
        <f>VLOOKUP(#REF!,Table1[ID],1,FALSE)</f>
        <v>#REF!</v>
      </c>
      <c r="R819" s="9" t="e">
        <f>VLOOKUP(#REF!,Table1[[#All],[ID]:[b]],2,FALSE)</f>
        <v>#REF!</v>
      </c>
      <c r="S819" s="9" t="e">
        <f>VLOOKUP(#REF!,Table1[[ID]:[b]],3,FALSE)</f>
        <v>#REF!</v>
      </c>
      <c r="T819" s="9"/>
      <c r="U819" s="9" t="e">
        <f>IF(#REF!&lt;=10,"A:&lt;10",IF(#REF!&lt;=50,"B:10-50",IF(#REF!&lt;=100,"C:50 - 100",IF(#REF!&lt;=250,"D:100 - 250",IF(#REF!&lt;=500,"E:250 - 500",IF(#REF!&lt;=1000,"F:500 - 1000","G:1000 et plus"))))))</f>
        <v>#REF!</v>
      </c>
      <c r="V819" s="9"/>
    </row>
    <row r="820" spans="1:22">
      <c r="A820" s="11" t="s">
        <v>720</v>
      </c>
      <c r="B820" s="1" t="s">
        <v>756</v>
      </c>
      <c r="C820" s="1" t="s">
        <v>757</v>
      </c>
      <c r="D820">
        <v>1</v>
      </c>
      <c r="M820" s="10" t="s">
        <v>940</v>
      </c>
      <c r="P820" s="9" t="str">
        <f t="shared" si="27"/>
        <v>BurundiBDI016</v>
      </c>
      <c r="Q820" s="9" t="e">
        <f>VLOOKUP(#REF!,Table1[ID],1,FALSE)</f>
        <v>#REF!</v>
      </c>
      <c r="R820" s="9" t="e">
        <f>VLOOKUP(#REF!,Table1[[#All],[ID]:[b]],2,FALSE)</f>
        <v>#REF!</v>
      </c>
      <c r="S820" s="9" t="e">
        <f>VLOOKUP(#REF!,Table1[[ID]:[b]],3,FALSE)</f>
        <v>#REF!</v>
      </c>
      <c r="T820" s="9"/>
      <c r="U820" s="9" t="e">
        <f>IF(#REF!&lt;=10,"A:&lt;10",IF(#REF!&lt;=50,"B:10-50",IF(#REF!&lt;=100,"C:50 - 100",IF(#REF!&lt;=250,"D:100 - 250",IF(#REF!&lt;=500,"E:250 - 500",IF(#REF!&lt;=1000,"F:500 - 1000","G:1000 et plus"))))))</f>
        <v>#REF!</v>
      </c>
      <c r="V820" s="9"/>
    </row>
    <row r="821" spans="1:22">
      <c r="A821" s="11" t="s">
        <v>720</v>
      </c>
      <c r="B821" s="11" t="s">
        <v>726</v>
      </c>
      <c r="C821" s="11" t="s">
        <v>727</v>
      </c>
      <c r="D821" t="s">
        <v>938</v>
      </c>
      <c r="L821" s="10"/>
      <c r="M821" s="10" t="s">
        <v>944</v>
      </c>
      <c r="P821" s="9" t="str">
        <f t="shared" si="27"/>
        <v>BurundiBDI002</v>
      </c>
      <c r="Q821" s="9" t="e">
        <f>VLOOKUP(Tableau3567[[#This Row],[coca]],Table1[ID],1,FALSE)</f>
        <v>#VALUE!</v>
      </c>
      <c r="R821" s="9" t="e">
        <f>VLOOKUP(Tableau3567[[#This Row],[coca]],Table1[[#All],[ID]:[b]],2,FALSE)</f>
        <v>#VALUE!</v>
      </c>
      <c r="S821" s="9" t="e">
        <f>VLOOKUP(Tableau3567[[#This Row],[coca]],Table1[[ID]:[b]],3,FALSE)</f>
        <v>#VALUE!</v>
      </c>
      <c r="T821" s="9" t="s">
        <v>775</v>
      </c>
      <c r="U82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1" s="9">
        <v>1</v>
      </c>
    </row>
    <row r="822" spans="1:22">
      <c r="A822" s="11" t="s">
        <v>720</v>
      </c>
      <c r="B822" s="1" t="s">
        <v>724</v>
      </c>
      <c r="C822" s="1" t="s">
        <v>725</v>
      </c>
      <c r="D822" t="s">
        <v>938</v>
      </c>
      <c r="L822" s="10"/>
      <c r="M822" s="10" t="s">
        <v>944</v>
      </c>
      <c r="P822" s="9" t="str">
        <f t="shared" si="27"/>
        <v>BurundiBDI017</v>
      </c>
      <c r="Q822" s="9" t="e">
        <f>VLOOKUP(Tableau3567[[#This Row],[coca]],Table1[ID],1,FALSE)</f>
        <v>#VALUE!</v>
      </c>
      <c r="R822" s="9" t="e">
        <f>VLOOKUP(Tableau3567[[#This Row],[coca]],Table1[[#All],[ID]:[b]],2,FALSE)</f>
        <v>#VALUE!</v>
      </c>
      <c r="S822" s="9" t="e">
        <f>VLOOKUP(Tableau3567[[#This Row],[coca]],Table1[[ID]:[b]],3,FALSE)</f>
        <v>#VALUE!</v>
      </c>
      <c r="T822" s="9" t="s">
        <v>778</v>
      </c>
      <c r="U82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2" s="9">
        <v>2</v>
      </c>
    </row>
    <row r="823" spans="1:22">
      <c r="A823" s="11" t="s">
        <v>720</v>
      </c>
      <c r="B823" s="11" t="s">
        <v>722</v>
      </c>
      <c r="C823" s="11" t="s">
        <v>723</v>
      </c>
      <c r="D823" t="s">
        <v>938</v>
      </c>
      <c r="L823" s="10"/>
      <c r="M823" s="10" t="s">
        <v>944</v>
      </c>
      <c r="P823" s="9" t="str">
        <f t="shared" si="27"/>
        <v>BurundiBDI001</v>
      </c>
      <c r="Q823" s="9" t="e">
        <f>VLOOKUP(Tableau3567[[#This Row],[coca]],Table1[ID],1,FALSE)</f>
        <v>#VALUE!</v>
      </c>
      <c r="R823" s="9" t="e">
        <f>VLOOKUP(Tableau3567[[#This Row],[coca]],Table1[[#All],[ID]:[b]],2,FALSE)</f>
        <v>#VALUE!</v>
      </c>
      <c r="S823" s="9" t="e">
        <f>VLOOKUP(Tableau3567[[#This Row],[coca]],Table1[[ID]:[b]],3,FALSE)</f>
        <v>#VALUE!</v>
      </c>
      <c r="T823" s="9"/>
      <c r="U82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3" s="9"/>
    </row>
    <row r="824" spans="1:22">
      <c r="A824" s="11" t="s">
        <v>720</v>
      </c>
      <c r="B824" s="1" t="s">
        <v>728</v>
      </c>
      <c r="C824" s="1" t="s">
        <v>729</v>
      </c>
      <c r="D824" t="s">
        <v>938</v>
      </c>
      <c r="M824" s="10" t="s">
        <v>944</v>
      </c>
      <c r="P824" s="9" t="str">
        <f t="shared" si="27"/>
        <v>BurundiBDI003</v>
      </c>
      <c r="Q824" s="9" t="e">
        <f>VLOOKUP(Tableau3567[[#This Row],[coca]],Table1[ID],1,FALSE)</f>
        <v>#VALUE!</v>
      </c>
      <c r="R824" s="9" t="e">
        <f>VLOOKUP(Tableau3567[[#This Row],[coca]],Table1[[#All],[ID]:[b]],2,FALSE)</f>
        <v>#VALUE!</v>
      </c>
      <c r="S824" s="9" t="e">
        <f>VLOOKUP(Tableau3567[[#This Row],[coca]],Table1[[ID]:[b]],3,FALSE)</f>
        <v>#VALUE!</v>
      </c>
      <c r="T824" s="9"/>
      <c r="U8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4" s="9"/>
    </row>
    <row r="825" spans="1:22">
      <c r="A825" s="11" t="s">
        <v>720</v>
      </c>
      <c r="B825" s="11" t="s">
        <v>730</v>
      </c>
      <c r="C825" s="11" t="s">
        <v>731</v>
      </c>
      <c r="D825" t="s">
        <v>938</v>
      </c>
      <c r="M825" s="10" t="s">
        <v>944</v>
      </c>
      <c r="P825" s="9" t="str">
        <f t="shared" si="27"/>
        <v>BurundiBDI004</v>
      </c>
      <c r="Q825" s="9" t="e">
        <f>VLOOKUP(Tableau3567[[#This Row],[coca]],Table1[ID],1,FALSE)</f>
        <v>#VALUE!</v>
      </c>
      <c r="R825" s="9" t="e">
        <f>VLOOKUP(Tableau3567[[#This Row],[coca]],Table1[[#All],[ID]:[b]],2,FALSE)</f>
        <v>#VALUE!</v>
      </c>
      <c r="S825" s="9" t="e">
        <f>VLOOKUP(Tableau3567[[#This Row],[coca]],Table1[[ID]:[b]],3,FALSE)</f>
        <v>#VALUE!</v>
      </c>
      <c r="T825" s="9"/>
      <c r="U8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5" s="9"/>
    </row>
    <row r="826" spans="1:22">
      <c r="A826" s="11" t="s">
        <v>720</v>
      </c>
      <c r="B826" s="1" t="s">
        <v>732</v>
      </c>
      <c r="C826" s="1" t="s">
        <v>733</v>
      </c>
      <c r="D826" t="s">
        <v>938</v>
      </c>
      <c r="M826" s="10" t="s">
        <v>944</v>
      </c>
      <c r="P826" s="9" t="str">
        <f t="shared" si="27"/>
        <v>BurundiBDI005</v>
      </c>
      <c r="Q826" s="9" t="e">
        <f>VLOOKUP(Tableau3567[[#This Row],[coca]],Table1[ID],1,FALSE)</f>
        <v>#VALUE!</v>
      </c>
      <c r="R826" s="9" t="e">
        <f>VLOOKUP(Tableau3567[[#This Row],[coca]],Table1[[#All],[ID]:[b]],2,FALSE)</f>
        <v>#VALUE!</v>
      </c>
      <c r="S826" s="9" t="e">
        <f>VLOOKUP(Tableau3567[[#This Row],[coca]],Table1[[ID]:[b]],3,FALSE)</f>
        <v>#VALUE!</v>
      </c>
      <c r="T826" s="9"/>
      <c r="U8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6" s="9"/>
    </row>
    <row r="827" spans="1:22">
      <c r="A827" s="11" t="s">
        <v>720</v>
      </c>
      <c r="B827" s="11" t="s">
        <v>734</v>
      </c>
      <c r="C827" s="11" t="s">
        <v>735</v>
      </c>
      <c r="D827" t="s">
        <v>938</v>
      </c>
      <c r="M827" s="10" t="s">
        <v>944</v>
      </c>
      <c r="P827" s="9" t="str">
        <f t="shared" si="27"/>
        <v>BurundiBDI006</v>
      </c>
      <c r="Q827" s="9" t="e">
        <f>VLOOKUP(Tableau3567[[#This Row],[coca]],Table1[ID],1,FALSE)</f>
        <v>#VALUE!</v>
      </c>
      <c r="R827" s="9" t="e">
        <f>VLOOKUP(Tableau3567[[#This Row],[coca]],Table1[[#All],[ID]:[b]],2,FALSE)</f>
        <v>#VALUE!</v>
      </c>
      <c r="S827" s="9" t="e">
        <f>VLOOKUP(Tableau3567[[#This Row],[coca]],Table1[[ID]:[b]],3,FALSE)</f>
        <v>#VALUE!</v>
      </c>
      <c r="T827" s="9"/>
      <c r="U8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7" s="9"/>
    </row>
    <row r="828" spans="1:22">
      <c r="A828" s="11" t="s">
        <v>720</v>
      </c>
      <c r="B828" s="1" t="s">
        <v>736</v>
      </c>
      <c r="C828" s="1" t="s">
        <v>737</v>
      </c>
      <c r="D828" t="s">
        <v>938</v>
      </c>
      <c r="M828" s="10" t="s">
        <v>944</v>
      </c>
      <c r="P828" s="9" t="str">
        <f t="shared" si="27"/>
        <v>BurundiBDI007</v>
      </c>
      <c r="Q828" s="9" t="e">
        <f>VLOOKUP(Tableau3567[[#This Row],[coca]],Table1[ID],1,FALSE)</f>
        <v>#VALUE!</v>
      </c>
      <c r="R828" s="9" t="e">
        <f>VLOOKUP(Tableau3567[[#This Row],[coca]],Table1[[#All],[ID]:[b]],2,FALSE)</f>
        <v>#VALUE!</v>
      </c>
      <c r="S828" s="9" t="e">
        <f>VLOOKUP(Tableau3567[[#This Row],[coca]],Table1[[ID]:[b]],3,FALSE)</f>
        <v>#VALUE!</v>
      </c>
      <c r="T828" s="9"/>
      <c r="U8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8" s="9"/>
    </row>
    <row r="829" spans="1:22">
      <c r="A829" s="11" t="s">
        <v>720</v>
      </c>
      <c r="B829" s="11" t="s">
        <v>738</v>
      </c>
      <c r="C829" s="11" t="s">
        <v>739</v>
      </c>
      <c r="D829" t="s">
        <v>938</v>
      </c>
      <c r="M829" s="10" t="s">
        <v>944</v>
      </c>
      <c r="P829" s="9" t="str">
        <f t="shared" si="27"/>
        <v>BurundiBDI008</v>
      </c>
      <c r="Q829" s="9" t="e">
        <f>VLOOKUP(Tableau3567[[#This Row],[coca]],Table1[ID],1,FALSE)</f>
        <v>#VALUE!</v>
      </c>
      <c r="R829" s="9" t="e">
        <f>VLOOKUP(Tableau3567[[#This Row],[coca]],Table1[[#All],[ID]:[b]],2,FALSE)</f>
        <v>#VALUE!</v>
      </c>
      <c r="S829" s="9" t="e">
        <f>VLOOKUP(Tableau3567[[#This Row],[coca]],Table1[[ID]:[b]],3,FALSE)</f>
        <v>#VALUE!</v>
      </c>
      <c r="T829" s="9"/>
      <c r="U82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29" s="9"/>
    </row>
    <row r="830" spans="1:22">
      <c r="A830" s="11" t="s">
        <v>720</v>
      </c>
      <c r="B830" s="1" t="s">
        <v>740</v>
      </c>
      <c r="C830" s="1" t="s">
        <v>741</v>
      </c>
      <c r="D830" t="s">
        <v>938</v>
      </c>
      <c r="M830" s="10" t="s">
        <v>944</v>
      </c>
      <c r="P830" s="9" t="str">
        <f t="shared" si="27"/>
        <v>BurundiBDI009</v>
      </c>
      <c r="Q830" s="9" t="e">
        <f>VLOOKUP(Tableau3567[[#This Row],[coca]],Table1[ID],1,FALSE)</f>
        <v>#VALUE!</v>
      </c>
      <c r="R830" s="9" t="e">
        <f>VLOOKUP(Tableau3567[[#This Row],[coca]],Table1[[#All],[ID]:[b]],2,FALSE)</f>
        <v>#VALUE!</v>
      </c>
      <c r="S830" s="9" t="e">
        <f>VLOOKUP(Tableau3567[[#This Row],[coca]],Table1[[ID]:[b]],3,FALSE)</f>
        <v>#VALUE!</v>
      </c>
      <c r="T830" s="9"/>
      <c r="U8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0" s="9"/>
    </row>
    <row r="831" spans="1:22">
      <c r="A831" s="11" t="s">
        <v>720</v>
      </c>
      <c r="B831" s="11" t="s">
        <v>742</v>
      </c>
      <c r="C831" s="11" t="s">
        <v>743</v>
      </c>
      <c r="D831" t="s">
        <v>938</v>
      </c>
      <c r="M831" s="10" t="s">
        <v>944</v>
      </c>
      <c r="P831" s="9" t="str">
        <f t="shared" si="27"/>
        <v>BurundiBDI010</v>
      </c>
      <c r="Q831" s="9" t="e">
        <f>VLOOKUP(Tableau3567[[#This Row],[coca]],Table1[ID],1,FALSE)</f>
        <v>#VALUE!</v>
      </c>
      <c r="R831" s="9" t="e">
        <f>VLOOKUP(Tableau3567[[#This Row],[coca]],Table1[[#All],[ID]:[b]],2,FALSE)</f>
        <v>#VALUE!</v>
      </c>
      <c r="S831" s="9" t="e">
        <f>VLOOKUP(Tableau3567[[#This Row],[coca]],Table1[[ID]:[b]],3,FALSE)</f>
        <v>#VALUE!</v>
      </c>
      <c r="T831" s="9"/>
      <c r="U8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1" s="9"/>
    </row>
    <row r="832" spans="1:22">
      <c r="A832" s="11" t="s">
        <v>720</v>
      </c>
      <c r="B832" s="1" t="s">
        <v>744</v>
      </c>
      <c r="C832" s="1" t="s">
        <v>745</v>
      </c>
      <c r="D832" t="s">
        <v>938</v>
      </c>
      <c r="M832" s="10" t="s">
        <v>944</v>
      </c>
      <c r="P832" s="9" t="str">
        <f t="shared" si="27"/>
        <v>BurundiBDI011</v>
      </c>
      <c r="Q832" s="9" t="e">
        <f>VLOOKUP(Tableau3567[[#This Row],[coca]],Table1[ID],1,FALSE)</f>
        <v>#VALUE!</v>
      </c>
      <c r="R832" s="9" t="e">
        <f>VLOOKUP(Tableau3567[[#This Row],[coca]],Table1[[#All],[ID]:[b]],2,FALSE)</f>
        <v>#VALUE!</v>
      </c>
      <c r="S832" s="9" t="e">
        <f>VLOOKUP(Tableau3567[[#This Row],[coca]],Table1[[ID]:[b]],3,FALSE)</f>
        <v>#VALUE!</v>
      </c>
      <c r="T832" s="9"/>
      <c r="U8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2" s="9"/>
    </row>
    <row r="833" spans="1:23">
      <c r="A833" s="11" t="s">
        <v>720</v>
      </c>
      <c r="B833" s="11" t="s">
        <v>746</v>
      </c>
      <c r="C833" s="11" t="s">
        <v>747</v>
      </c>
      <c r="D833" t="s">
        <v>938</v>
      </c>
      <c r="M833" s="10" t="s">
        <v>944</v>
      </c>
      <c r="P833" s="9" t="str">
        <f t="shared" si="27"/>
        <v>BurundiBDI012</v>
      </c>
      <c r="Q833" s="9" t="e">
        <f>VLOOKUP(Tableau3567[[#This Row],[coca]],Table1[ID],1,FALSE)</f>
        <v>#VALUE!</v>
      </c>
      <c r="R833" s="9" t="e">
        <f>VLOOKUP(Tableau3567[[#This Row],[coca]],Table1[[#All],[ID]:[b]],2,FALSE)</f>
        <v>#VALUE!</v>
      </c>
      <c r="S833" s="9" t="e">
        <f>VLOOKUP(Tableau3567[[#This Row],[coca]],Table1[[ID]:[b]],3,FALSE)</f>
        <v>#VALUE!</v>
      </c>
      <c r="T833" s="9"/>
      <c r="U83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3" s="9"/>
    </row>
    <row r="834" spans="1:23">
      <c r="A834" s="11" t="s">
        <v>720</v>
      </c>
      <c r="B834" s="1" t="s">
        <v>748</v>
      </c>
      <c r="C834" s="1" t="s">
        <v>749</v>
      </c>
      <c r="D834" t="s">
        <v>938</v>
      </c>
      <c r="M834" s="10" t="s">
        <v>944</v>
      </c>
      <c r="P834" s="9" t="str">
        <f t="shared" si="27"/>
        <v>BurundiBDI013</v>
      </c>
      <c r="Q834" s="9" t="e">
        <f>VLOOKUP(Tableau3567[[#This Row],[coca]],Table1[ID],1,FALSE)</f>
        <v>#VALUE!</v>
      </c>
      <c r="R834" s="9" t="e">
        <f>VLOOKUP(Tableau3567[[#This Row],[coca]],Table1[[#All],[ID]:[b]],2,FALSE)</f>
        <v>#VALUE!</v>
      </c>
      <c r="S834" s="9" t="e">
        <f>VLOOKUP(Tableau3567[[#This Row],[coca]],Table1[[ID]:[b]],3,FALSE)</f>
        <v>#VALUE!</v>
      </c>
      <c r="T834" s="9"/>
      <c r="U83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4" s="9"/>
    </row>
    <row r="835" spans="1:23">
      <c r="A835" s="11" t="s">
        <v>720</v>
      </c>
      <c r="B835" s="11" t="s">
        <v>750</v>
      </c>
      <c r="C835" s="11" t="s">
        <v>751</v>
      </c>
      <c r="D835" t="s">
        <v>938</v>
      </c>
      <c r="M835" s="10" t="s">
        <v>944</v>
      </c>
      <c r="P835" s="9" t="str">
        <f t="shared" si="27"/>
        <v>BurundiBDI014</v>
      </c>
      <c r="Q835" s="9" t="e">
        <f>VLOOKUP(Tableau3567[[#This Row],[coca]],Table1[ID],1,FALSE)</f>
        <v>#VALUE!</v>
      </c>
      <c r="R835" s="9" t="e">
        <f>VLOOKUP(Tableau3567[[#This Row],[coca]],Table1[[#All],[ID]:[b]],2,FALSE)</f>
        <v>#VALUE!</v>
      </c>
      <c r="S835" s="9" t="e">
        <f>VLOOKUP(Tableau3567[[#This Row],[coca]],Table1[[ID]:[b]],3,FALSE)</f>
        <v>#VALUE!</v>
      </c>
      <c r="T835" s="9"/>
      <c r="U83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5" s="9"/>
    </row>
    <row r="836" spans="1:23">
      <c r="A836" s="11" t="s">
        <v>720</v>
      </c>
      <c r="B836" s="1" t="s">
        <v>752</v>
      </c>
      <c r="C836" s="1" t="s">
        <v>753</v>
      </c>
      <c r="D836" t="s">
        <v>938</v>
      </c>
      <c r="M836" s="10" t="s">
        <v>944</v>
      </c>
      <c r="P836" s="9" t="str">
        <f t="shared" si="27"/>
        <v>BurundiBDI018</v>
      </c>
      <c r="Q836" s="9" t="e">
        <f>VLOOKUP(Tableau3567[[#This Row],[coca]],Table1[ID],1,FALSE)</f>
        <v>#VALUE!</v>
      </c>
      <c r="R836" s="9" t="e">
        <f>VLOOKUP(Tableau3567[[#This Row],[coca]],Table1[[#All],[ID]:[b]],2,FALSE)</f>
        <v>#VALUE!</v>
      </c>
      <c r="S836" s="9" t="e">
        <f>VLOOKUP(Tableau3567[[#This Row],[coca]],Table1[[ID]:[b]],3,FALSE)</f>
        <v>#VALUE!</v>
      </c>
      <c r="T836" s="9"/>
      <c r="U83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6" s="9"/>
    </row>
    <row r="837" spans="1:23">
      <c r="A837" s="11" t="s">
        <v>720</v>
      </c>
      <c r="B837" s="11" t="s">
        <v>754</v>
      </c>
      <c r="C837" s="11" t="s">
        <v>755</v>
      </c>
      <c r="D837" t="s">
        <v>938</v>
      </c>
      <c r="M837" s="10" t="s">
        <v>944</v>
      </c>
      <c r="P837" s="9" t="str">
        <f t="shared" si="27"/>
        <v>BurundiBDI015</v>
      </c>
      <c r="Q837" s="9" t="e">
        <f>VLOOKUP(Tableau3567[[#This Row],[coca]],Table1[ID],1,FALSE)</f>
        <v>#VALUE!</v>
      </c>
      <c r="R837" s="9" t="e">
        <f>VLOOKUP(Tableau3567[[#This Row],[coca]],Table1[[#All],[ID]:[b]],2,FALSE)</f>
        <v>#VALUE!</v>
      </c>
      <c r="S837" s="9" t="e">
        <f>VLOOKUP(Tableau3567[[#This Row],[coca]],Table1[[ID]:[b]],3,FALSE)</f>
        <v>#VALUE!</v>
      </c>
      <c r="T837" s="9"/>
      <c r="U83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7" s="9"/>
    </row>
    <row r="838" spans="1:23">
      <c r="A838" s="11" t="s">
        <v>720</v>
      </c>
      <c r="B838" s="1" t="s">
        <v>756</v>
      </c>
      <c r="C838" s="1" t="s">
        <v>757</v>
      </c>
      <c r="D838" t="s">
        <v>938</v>
      </c>
      <c r="M838" s="10" t="s">
        <v>944</v>
      </c>
      <c r="P838" s="9" t="str">
        <f t="shared" si="27"/>
        <v>BurundiBDI016</v>
      </c>
      <c r="Q838" s="9" t="e">
        <f>VLOOKUP(Tableau3567[[#This Row],[coca]],Table1[ID],1,FALSE)</f>
        <v>#VALUE!</v>
      </c>
      <c r="R838" s="9" t="e">
        <f>VLOOKUP(Tableau3567[[#This Row],[coca]],Table1[[#All],[ID]:[b]],2,FALSE)</f>
        <v>#VALUE!</v>
      </c>
      <c r="S838" s="9" t="e">
        <f>VLOOKUP(Tableau3567[[#This Row],[coca]],Table1[[ID]:[b]],3,FALSE)</f>
        <v>#VALUE!</v>
      </c>
      <c r="T838" s="9"/>
      <c r="U83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838" s="9"/>
    </row>
    <row r="839" spans="1:23">
      <c r="A839" t="s">
        <v>720</v>
      </c>
      <c r="B839" t="s">
        <v>726</v>
      </c>
      <c r="C839" t="s">
        <v>727</v>
      </c>
      <c r="D839" t="s">
        <v>938</v>
      </c>
      <c r="E839" t="s">
        <v>938</v>
      </c>
      <c r="F839" t="s">
        <v>938</v>
      </c>
      <c r="M839" s="10" t="s">
        <v>946</v>
      </c>
      <c r="Q839" t="str">
        <f t="shared" ref="Q839:Q870" si="28">_xlfn.CONCAT(A839,C839)</f>
        <v>BurundiBDI002</v>
      </c>
      <c r="R839" t="e">
        <f>VLOOKUP(Tableau35676[[#This Row],[coca]],Table1[ID],1,FALSE)</f>
        <v>#VALUE!</v>
      </c>
      <c r="S839" t="e">
        <f>VLOOKUP(Tableau35676[[#This Row],[coca]],Table1[[#All],[ID]:[b]],2,FALSE)</f>
        <v>#VALUE!</v>
      </c>
      <c r="T839" s="9" t="e">
        <f>VLOOKUP(Tableau35676[[#This Row],[coca]],Table1[[ID]:[b]],3,FALSE)</f>
        <v>#VALUE!</v>
      </c>
      <c r="U839" s="9" t="s">
        <v>775</v>
      </c>
      <c r="V83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39" s="9">
        <v>1</v>
      </c>
    </row>
    <row r="840" spans="1:23">
      <c r="A840" t="s">
        <v>720</v>
      </c>
      <c r="B840" t="s">
        <v>724</v>
      </c>
      <c r="C840" t="s">
        <v>725</v>
      </c>
      <c r="D840" t="s">
        <v>938</v>
      </c>
      <c r="E840" t="s">
        <v>938</v>
      </c>
      <c r="F840" t="s">
        <v>938</v>
      </c>
      <c r="M840" s="10" t="s">
        <v>946</v>
      </c>
      <c r="Q840" t="str">
        <f t="shared" si="28"/>
        <v>BurundiBDI017</v>
      </c>
      <c r="R840" t="e">
        <f>VLOOKUP(Tableau35676[[#This Row],[coca]],Table1[ID],1,FALSE)</f>
        <v>#VALUE!</v>
      </c>
      <c r="S840" t="e">
        <f>VLOOKUP(Tableau35676[[#This Row],[coca]],Table1[[#All],[ID]:[b]],2,FALSE)</f>
        <v>#VALUE!</v>
      </c>
      <c r="T840" s="9" t="e">
        <f>VLOOKUP(Tableau35676[[#This Row],[coca]],Table1[[ID]:[b]],3,FALSE)</f>
        <v>#VALUE!</v>
      </c>
      <c r="U840" s="9" t="s">
        <v>778</v>
      </c>
      <c r="V84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0" s="9">
        <v>2</v>
      </c>
    </row>
    <row r="841" spans="1:23">
      <c r="A841" t="s">
        <v>720</v>
      </c>
      <c r="B841" t="s">
        <v>722</v>
      </c>
      <c r="C841" t="s">
        <v>723</v>
      </c>
      <c r="D841" t="s">
        <v>938</v>
      </c>
      <c r="E841" t="s">
        <v>938</v>
      </c>
      <c r="F841" t="s">
        <v>938</v>
      </c>
      <c r="M841" s="10" t="s">
        <v>946</v>
      </c>
      <c r="Q841" t="str">
        <f t="shared" si="28"/>
        <v>BurundiBDI001</v>
      </c>
      <c r="R841" t="e">
        <f>VLOOKUP(Tableau35676[[#This Row],[coca]],Table1[ID],1,FALSE)</f>
        <v>#VALUE!</v>
      </c>
      <c r="S841" t="e">
        <f>VLOOKUP(Tableau35676[[#This Row],[coca]],Table1[[#All],[ID]:[b]],2,FALSE)</f>
        <v>#VALUE!</v>
      </c>
      <c r="T841" s="9" t="e">
        <f>VLOOKUP(Tableau35676[[#This Row],[coca]],Table1[[ID]:[b]],3,FALSE)</f>
        <v>#VALUE!</v>
      </c>
      <c r="U841" s="9"/>
      <c r="V84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1" s="9"/>
    </row>
    <row r="842" spans="1:23">
      <c r="A842" t="s">
        <v>720</v>
      </c>
      <c r="B842" t="s">
        <v>728</v>
      </c>
      <c r="C842" t="s">
        <v>729</v>
      </c>
      <c r="D842" t="s">
        <v>938</v>
      </c>
      <c r="E842" t="s">
        <v>938</v>
      </c>
      <c r="F842" t="s">
        <v>938</v>
      </c>
      <c r="M842" s="10" t="s">
        <v>946</v>
      </c>
      <c r="Q842" t="str">
        <f t="shared" si="28"/>
        <v>BurundiBDI003</v>
      </c>
      <c r="R842" t="e">
        <f>VLOOKUP(Tableau35676[[#This Row],[coca]],Table1[ID],1,FALSE)</f>
        <v>#VALUE!</v>
      </c>
      <c r="S842" t="e">
        <f>VLOOKUP(Tableau35676[[#This Row],[coca]],Table1[[#All],[ID]:[b]],2,FALSE)</f>
        <v>#VALUE!</v>
      </c>
      <c r="T842" s="9" t="e">
        <f>VLOOKUP(Tableau35676[[#This Row],[coca]],Table1[[ID]:[b]],3,FALSE)</f>
        <v>#VALUE!</v>
      </c>
      <c r="U842" s="9"/>
      <c r="V84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2" s="9"/>
    </row>
    <row r="843" spans="1:23">
      <c r="A843" t="s">
        <v>720</v>
      </c>
      <c r="B843" t="s">
        <v>730</v>
      </c>
      <c r="C843" t="s">
        <v>731</v>
      </c>
      <c r="D843" t="s">
        <v>938</v>
      </c>
      <c r="E843" t="s">
        <v>938</v>
      </c>
      <c r="F843" t="s">
        <v>938</v>
      </c>
      <c r="M843" s="10" t="s">
        <v>946</v>
      </c>
      <c r="Q843" t="str">
        <f t="shared" si="28"/>
        <v>BurundiBDI004</v>
      </c>
      <c r="R843" t="e">
        <f>VLOOKUP(Tableau35676[[#This Row],[coca]],Table1[ID],1,FALSE)</f>
        <v>#VALUE!</v>
      </c>
      <c r="S843" t="e">
        <f>VLOOKUP(Tableau35676[[#This Row],[coca]],Table1[[#All],[ID]:[b]],2,FALSE)</f>
        <v>#VALUE!</v>
      </c>
      <c r="T843" s="9" t="e">
        <f>VLOOKUP(Tableau35676[[#This Row],[coca]],Table1[[ID]:[b]],3,FALSE)</f>
        <v>#VALUE!</v>
      </c>
      <c r="U843" s="9"/>
      <c r="V84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3" s="9"/>
    </row>
    <row r="844" spans="1:23">
      <c r="A844" t="s">
        <v>720</v>
      </c>
      <c r="B844" t="s">
        <v>732</v>
      </c>
      <c r="C844" t="s">
        <v>733</v>
      </c>
      <c r="D844" t="s">
        <v>938</v>
      </c>
      <c r="E844" t="s">
        <v>938</v>
      </c>
      <c r="F844" t="s">
        <v>938</v>
      </c>
      <c r="M844" s="10" t="s">
        <v>946</v>
      </c>
      <c r="Q844" t="str">
        <f t="shared" si="28"/>
        <v>BurundiBDI005</v>
      </c>
      <c r="R844" t="e">
        <f>VLOOKUP(Tableau35676[[#This Row],[coca]],Table1[ID],1,FALSE)</f>
        <v>#VALUE!</v>
      </c>
      <c r="S844" t="e">
        <f>VLOOKUP(Tableau35676[[#This Row],[coca]],Table1[[#All],[ID]:[b]],2,FALSE)</f>
        <v>#VALUE!</v>
      </c>
      <c r="T844" s="9" t="e">
        <f>VLOOKUP(Tableau35676[[#This Row],[coca]],Table1[[ID]:[b]],3,FALSE)</f>
        <v>#VALUE!</v>
      </c>
      <c r="U844" s="9"/>
      <c r="V84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4" s="9"/>
    </row>
    <row r="845" spans="1:23">
      <c r="A845" t="s">
        <v>720</v>
      </c>
      <c r="B845" t="s">
        <v>734</v>
      </c>
      <c r="C845" t="s">
        <v>735</v>
      </c>
      <c r="D845" t="s">
        <v>938</v>
      </c>
      <c r="E845" t="s">
        <v>938</v>
      </c>
      <c r="F845" t="s">
        <v>938</v>
      </c>
      <c r="M845" s="10" t="s">
        <v>946</v>
      </c>
      <c r="Q845" t="str">
        <f t="shared" si="28"/>
        <v>BurundiBDI006</v>
      </c>
      <c r="R845" t="e">
        <f>VLOOKUP(Tableau35676[[#This Row],[coca]],Table1[ID],1,FALSE)</f>
        <v>#VALUE!</v>
      </c>
      <c r="S845" t="e">
        <f>VLOOKUP(Tableau35676[[#This Row],[coca]],Table1[[#All],[ID]:[b]],2,FALSE)</f>
        <v>#VALUE!</v>
      </c>
      <c r="T845" s="9" t="e">
        <f>VLOOKUP(Tableau35676[[#This Row],[coca]],Table1[[ID]:[b]],3,FALSE)</f>
        <v>#VALUE!</v>
      </c>
      <c r="U845" s="9"/>
      <c r="V84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5" s="9"/>
    </row>
    <row r="846" spans="1:23">
      <c r="A846" t="s">
        <v>720</v>
      </c>
      <c r="B846" t="s">
        <v>736</v>
      </c>
      <c r="C846" t="s">
        <v>737</v>
      </c>
      <c r="D846" t="s">
        <v>938</v>
      </c>
      <c r="E846" t="s">
        <v>938</v>
      </c>
      <c r="F846" t="s">
        <v>938</v>
      </c>
      <c r="M846" s="10" t="s">
        <v>946</v>
      </c>
      <c r="Q846" t="str">
        <f t="shared" si="28"/>
        <v>BurundiBDI007</v>
      </c>
      <c r="R846" t="e">
        <f>VLOOKUP(Tableau35676[[#This Row],[coca]],Table1[ID],1,FALSE)</f>
        <v>#VALUE!</v>
      </c>
      <c r="S846" t="e">
        <f>VLOOKUP(Tableau35676[[#This Row],[coca]],Table1[[#All],[ID]:[b]],2,FALSE)</f>
        <v>#VALUE!</v>
      </c>
      <c r="T846" s="9" t="e">
        <f>VLOOKUP(Tableau35676[[#This Row],[coca]],Table1[[ID]:[b]],3,FALSE)</f>
        <v>#VALUE!</v>
      </c>
      <c r="U846" s="9"/>
      <c r="V84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6" s="9"/>
    </row>
    <row r="847" spans="1:23">
      <c r="A847" t="s">
        <v>720</v>
      </c>
      <c r="B847" t="s">
        <v>738</v>
      </c>
      <c r="C847" t="s">
        <v>739</v>
      </c>
      <c r="D847" t="s">
        <v>938</v>
      </c>
      <c r="E847" t="s">
        <v>938</v>
      </c>
      <c r="F847" t="s">
        <v>938</v>
      </c>
      <c r="M847" s="10" t="s">
        <v>946</v>
      </c>
      <c r="Q847" t="str">
        <f t="shared" si="28"/>
        <v>BurundiBDI008</v>
      </c>
      <c r="R847" t="e">
        <f>VLOOKUP(Tableau35676[[#This Row],[coca]],Table1[ID],1,FALSE)</f>
        <v>#VALUE!</v>
      </c>
      <c r="S847" t="e">
        <f>VLOOKUP(Tableau35676[[#This Row],[coca]],Table1[[#All],[ID]:[b]],2,FALSE)</f>
        <v>#VALUE!</v>
      </c>
      <c r="T847" s="9" t="e">
        <f>VLOOKUP(Tableau35676[[#This Row],[coca]],Table1[[ID]:[b]],3,FALSE)</f>
        <v>#VALUE!</v>
      </c>
      <c r="U847" s="9"/>
      <c r="V84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7" s="9"/>
    </row>
    <row r="848" spans="1:23">
      <c r="A848" t="s">
        <v>720</v>
      </c>
      <c r="B848" t="s">
        <v>740</v>
      </c>
      <c r="C848" t="s">
        <v>741</v>
      </c>
      <c r="D848" t="s">
        <v>938</v>
      </c>
      <c r="E848" t="s">
        <v>938</v>
      </c>
      <c r="F848" t="s">
        <v>938</v>
      </c>
      <c r="M848" s="10" t="s">
        <v>946</v>
      </c>
      <c r="Q848" t="str">
        <f t="shared" si="28"/>
        <v>BurundiBDI009</v>
      </c>
      <c r="R848" t="e">
        <f>VLOOKUP(Tableau35676[[#This Row],[coca]],Table1[ID],1,FALSE)</f>
        <v>#VALUE!</v>
      </c>
      <c r="S848" t="e">
        <f>VLOOKUP(Tableau35676[[#This Row],[coca]],Table1[[#All],[ID]:[b]],2,FALSE)</f>
        <v>#VALUE!</v>
      </c>
      <c r="T848" s="9" t="e">
        <f>VLOOKUP(Tableau35676[[#This Row],[coca]],Table1[[ID]:[b]],3,FALSE)</f>
        <v>#VALUE!</v>
      </c>
      <c r="U848" s="9"/>
      <c r="V84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8" s="9"/>
    </row>
    <row r="849" spans="1:23">
      <c r="A849" t="s">
        <v>720</v>
      </c>
      <c r="B849" t="s">
        <v>742</v>
      </c>
      <c r="C849" t="s">
        <v>743</v>
      </c>
      <c r="D849" t="s">
        <v>938</v>
      </c>
      <c r="E849" t="s">
        <v>938</v>
      </c>
      <c r="F849" t="s">
        <v>938</v>
      </c>
      <c r="M849" s="10" t="s">
        <v>946</v>
      </c>
      <c r="Q849" t="str">
        <f t="shared" si="28"/>
        <v>BurundiBDI010</v>
      </c>
      <c r="R849" t="e">
        <f>VLOOKUP(Tableau35676[[#This Row],[coca]],Table1[ID],1,FALSE)</f>
        <v>#VALUE!</v>
      </c>
      <c r="S849" t="e">
        <f>VLOOKUP(Tableau35676[[#This Row],[coca]],Table1[[#All],[ID]:[b]],2,FALSE)</f>
        <v>#VALUE!</v>
      </c>
      <c r="T849" s="9" t="e">
        <f>VLOOKUP(Tableau35676[[#This Row],[coca]],Table1[[ID]:[b]],3,FALSE)</f>
        <v>#VALUE!</v>
      </c>
      <c r="U849" s="9"/>
      <c r="V84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49" s="9"/>
    </row>
    <row r="850" spans="1:23">
      <c r="A850" t="s">
        <v>720</v>
      </c>
      <c r="B850" t="s">
        <v>744</v>
      </c>
      <c r="C850" t="s">
        <v>745</v>
      </c>
      <c r="D850" t="s">
        <v>938</v>
      </c>
      <c r="E850" t="s">
        <v>938</v>
      </c>
      <c r="F850" t="s">
        <v>938</v>
      </c>
      <c r="M850" s="10" t="s">
        <v>946</v>
      </c>
      <c r="Q850" t="str">
        <f t="shared" si="28"/>
        <v>BurundiBDI011</v>
      </c>
      <c r="R850" t="e">
        <f>VLOOKUP(Tableau35676[[#This Row],[coca]],Table1[ID],1,FALSE)</f>
        <v>#VALUE!</v>
      </c>
      <c r="S850" t="e">
        <f>VLOOKUP(Tableau35676[[#This Row],[coca]],Table1[[#All],[ID]:[b]],2,FALSE)</f>
        <v>#VALUE!</v>
      </c>
      <c r="T850" s="9" t="e">
        <f>VLOOKUP(Tableau35676[[#This Row],[coca]],Table1[[ID]:[b]],3,FALSE)</f>
        <v>#VALUE!</v>
      </c>
      <c r="U850" s="9"/>
      <c r="V85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0" s="9"/>
    </row>
    <row r="851" spans="1:23">
      <c r="A851" t="s">
        <v>720</v>
      </c>
      <c r="B851" t="s">
        <v>746</v>
      </c>
      <c r="C851" t="s">
        <v>747</v>
      </c>
      <c r="D851" t="s">
        <v>938</v>
      </c>
      <c r="E851" t="s">
        <v>938</v>
      </c>
      <c r="F851" t="s">
        <v>938</v>
      </c>
      <c r="M851" s="10" t="s">
        <v>946</v>
      </c>
      <c r="Q851" t="str">
        <f t="shared" si="28"/>
        <v>BurundiBDI012</v>
      </c>
      <c r="R851" t="e">
        <f>VLOOKUP(Tableau35676[[#This Row],[coca]],Table1[ID],1,FALSE)</f>
        <v>#VALUE!</v>
      </c>
      <c r="S851" t="e">
        <f>VLOOKUP(Tableau35676[[#This Row],[coca]],Table1[[#All],[ID]:[b]],2,FALSE)</f>
        <v>#VALUE!</v>
      </c>
      <c r="T851" s="9" t="e">
        <f>VLOOKUP(Tableau35676[[#This Row],[coca]],Table1[[ID]:[b]],3,FALSE)</f>
        <v>#VALUE!</v>
      </c>
      <c r="U851" s="9"/>
      <c r="V85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1" s="9"/>
    </row>
    <row r="852" spans="1:23">
      <c r="A852" t="s">
        <v>720</v>
      </c>
      <c r="B852" t="s">
        <v>748</v>
      </c>
      <c r="C852" t="s">
        <v>749</v>
      </c>
      <c r="D852" t="s">
        <v>938</v>
      </c>
      <c r="E852" t="s">
        <v>938</v>
      </c>
      <c r="F852" t="s">
        <v>938</v>
      </c>
      <c r="M852" s="10" t="s">
        <v>946</v>
      </c>
      <c r="Q852" t="str">
        <f t="shared" si="28"/>
        <v>BurundiBDI013</v>
      </c>
      <c r="R852" t="e">
        <f>VLOOKUP(Tableau35676[[#This Row],[coca]],Table1[ID],1,FALSE)</f>
        <v>#VALUE!</v>
      </c>
      <c r="S852" t="e">
        <f>VLOOKUP(Tableau35676[[#This Row],[coca]],Table1[[#All],[ID]:[b]],2,FALSE)</f>
        <v>#VALUE!</v>
      </c>
      <c r="T852" s="9" t="e">
        <f>VLOOKUP(Tableau35676[[#This Row],[coca]],Table1[[ID]:[b]],3,FALSE)</f>
        <v>#VALUE!</v>
      </c>
      <c r="U852" s="9"/>
      <c r="V85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2" s="9"/>
    </row>
    <row r="853" spans="1:23">
      <c r="A853" t="s">
        <v>720</v>
      </c>
      <c r="B853" t="s">
        <v>750</v>
      </c>
      <c r="C853" t="s">
        <v>751</v>
      </c>
      <c r="D853" t="s">
        <v>938</v>
      </c>
      <c r="E853" t="s">
        <v>938</v>
      </c>
      <c r="F853" t="s">
        <v>938</v>
      </c>
      <c r="M853" s="10" t="s">
        <v>946</v>
      </c>
      <c r="Q853" t="str">
        <f t="shared" si="28"/>
        <v>BurundiBDI014</v>
      </c>
      <c r="R853" t="e">
        <f>VLOOKUP(Tableau35676[[#This Row],[coca]],Table1[ID],1,FALSE)</f>
        <v>#VALUE!</v>
      </c>
      <c r="S853" t="e">
        <f>VLOOKUP(Tableau35676[[#This Row],[coca]],Table1[[#All],[ID]:[b]],2,FALSE)</f>
        <v>#VALUE!</v>
      </c>
      <c r="T853" s="9" t="e">
        <f>VLOOKUP(Tableau35676[[#This Row],[coca]],Table1[[ID]:[b]],3,FALSE)</f>
        <v>#VALUE!</v>
      </c>
      <c r="U853" s="9"/>
      <c r="V85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3" s="9"/>
    </row>
    <row r="854" spans="1:23">
      <c r="A854" t="s">
        <v>720</v>
      </c>
      <c r="B854" t="s">
        <v>752</v>
      </c>
      <c r="C854" t="s">
        <v>753</v>
      </c>
      <c r="D854" t="s">
        <v>938</v>
      </c>
      <c r="E854" t="s">
        <v>938</v>
      </c>
      <c r="F854" t="s">
        <v>938</v>
      </c>
      <c r="M854" s="10" t="s">
        <v>946</v>
      </c>
      <c r="Q854" t="str">
        <f t="shared" si="28"/>
        <v>BurundiBDI018</v>
      </c>
      <c r="R854" t="e">
        <f>VLOOKUP(Tableau35676[[#This Row],[coca]],Table1[ID],1,FALSE)</f>
        <v>#VALUE!</v>
      </c>
      <c r="S854" t="e">
        <f>VLOOKUP(Tableau35676[[#This Row],[coca]],Table1[[#All],[ID]:[b]],2,FALSE)</f>
        <v>#VALUE!</v>
      </c>
      <c r="T854" s="9" t="e">
        <f>VLOOKUP(Tableau35676[[#This Row],[coca]],Table1[[ID]:[b]],3,FALSE)</f>
        <v>#VALUE!</v>
      </c>
      <c r="U854" s="9"/>
      <c r="V85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4" s="9"/>
    </row>
    <row r="855" spans="1:23">
      <c r="A855" t="s">
        <v>720</v>
      </c>
      <c r="B855" t="s">
        <v>754</v>
      </c>
      <c r="C855" t="s">
        <v>755</v>
      </c>
      <c r="D855" t="s">
        <v>938</v>
      </c>
      <c r="E855" t="s">
        <v>938</v>
      </c>
      <c r="F855" t="s">
        <v>938</v>
      </c>
      <c r="M855" s="10" t="s">
        <v>946</v>
      </c>
      <c r="Q855" t="str">
        <f t="shared" si="28"/>
        <v>BurundiBDI015</v>
      </c>
      <c r="R855" t="e">
        <f>VLOOKUP(Tableau35676[[#This Row],[coca]],Table1[ID],1,FALSE)</f>
        <v>#VALUE!</v>
      </c>
      <c r="S855" t="e">
        <f>VLOOKUP(Tableau35676[[#This Row],[coca]],Table1[[#All],[ID]:[b]],2,FALSE)</f>
        <v>#VALUE!</v>
      </c>
      <c r="T855" s="9" t="e">
        <f>VLOOKUP(Tableau35676[[#This Row],[coca]],Table1[[ID]:[b]],3,FALSE)</f>
        <v>#VALUE!</v>
      </c>
      <c r="U855" s="9"/>
      <c r="V85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5" s="9"/>
    </row>
    <row r="856" spans="1:23">
      <c r="A856" t="s">
        <v>720</v>
      </c>
      <c r="B856" t="s">
        <v>756</v>
      </c>
      <c r="C856" t="s">
        <v>757</v>
      </c>
      <c r="D856" t="s">
        <v>938</v>
      </c>
      <c r="E856" t="s">
        <v>938</v>
      </c>
      <c r="F856" t="s">
        <v>938</v>
      </c>
      <c r="M856" s="10" t="s">
        <v>946</v>
      </c>
      <c r="Q856" t="str">
        <f t="shared" si="28"/>
        <v>BurundiBDI016</v>
      </c>
      <c r="R856" t="e">
        <f>VLOOKUP(Tableau35676[[#This Row],[coca]],Table1[ID],1,FALSE)</f>
        <v>#VALUE!</v>
      </c>
      <c r="S856" t="e">
        <f>VLOOKUP(Tableau35676[[#This Row],[coca]],Table1[[#All],[ID]:[b]],2,FALSE)</f>
        <v>#VALUE!</v>
      </c>
      <c r="T856" s="9" t="e">
        <f>VLOOKUP(Tableau35676[[#This Row],[coca]],Table1[[ID]:[b]],3,FALSE)</f>
        <v>#VALUE!</v>
      </c>
      <c r="U856" s="9"/>
      <c r="V85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856" s="9"/>
    </row>
    <row r="857" spans="1:23">
      <c r="A857" t="s">
        <v>720</v>
      </c>
      <c r="B857" t="s">
        <v>726</v>
      </c>
      <c r="C857" t="s">
        <v>727</v>
      </c>
      <c r="D857">
        <v>50</v>
      </c>
      <c r="J857" s="1"/>
      <c r="K857" s="1"/>
      <c r="M857" s="10" t="s">
        <v>949</v>
      </c>
      <c r="Q857" t="str">
        <f t="shared" si="28"/>
        <v>BurundiBDI002</v>
      </c>
      <c r="R857" t="e">
        <f>VLOOKUP(Tableau3567691011[[#This Row],[coca]],Table1[ID],1,FALSE)</f>
        <v>#VALUE!</v>
      </c>
      <c r="S857" t="e">
        <f>VLOOKUP(Tableau3567691011[[#This Row],[coca]],Table1[[#All],[ID]:[b]],2,FALSE)</f>
        <v>#VALUE!</v>
      </c>
      <c r="T857" s="9" t="e">
        <f>VLOOKUP(Tableau3567691011[[#This Row],[coca]],Table1[[ID]:[b]],3,FALSE)</f>
        <v>#VALUE!</v>
      </c>
      <c r="U857" s="9" t="s">
        <v>775</v>
      </c>
      <c r="V85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57" s="9">
        <v>1</v>
      </c>
    </row>
    <row r="858" spans="1:23">
      <c r="A858" t="s">
        <v>720</v>
      </c>
      <c r="B858" t="s">
        <v>724</v>
      </c>
      <c r="C858" t="s">
        <v>725</v>
      </c>
      <c r="D858">
        <v>136</v>
      </c>
      <c r="J858" s="1"/>
      <c r="K858" s="1"/>
      <c r="M858" s="10" t="s">
        <v>949</v>
      </c>
      <c r="Q858" t="str">
        <f t="shared" si="28"/>
        <v>BurundiBDI017</v>
      </c>
      <c r="R858" t="e">
        <f>VLOOKUP(Tableau3567691011[[#This Row],[coca]],Table1[ID],1,FALSE)</f>
        <v>#VALUE!</v>
      </c>
      <c r="S858" t="e">
        <f>VLOOKUP(Tableau3567691011[[#This Row],[coca]],Table1[[#All],[ID]:[b]],2,FALSE)</f>
        <v>#VALUE!</v>
      </c>
      <c r="T858" s="9" t="e">
        <f>VLOOKUP(Tableau3567691011[[#This Row],[coca]],Table1[[ID]:[b]],3,FALSE)</f>
        <v>#VALUE!</v>
      </c>
      <c r="U858" s="9" t="s">
        <v>778</v>
      </c>
      <c r="V85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58" s="9">
        <v>2</v>
      </c>
    </row>
    <row r="859" spans="1:23">
      <c r="A859" t="s">
        <v>720</v>
      </c>
      <c r="B859" t="s">
        <v>722</v>
      </c>
      <c r="C859" t="s">
        <v>723</v>
      </c>
      <c r="D859">
        <v>20</v>
      </c>
      <c r="J859" s="1"/>
      <c r="K859" s="1"/>
      <c r="M859" s="10" t="s">
        <v>949</v>
      </c>
      <c r="Q859" t="str">
        <f t="shared" si="28"/>
        <v>BurundiBDI001</v>
      </c>
      <c r="R859" t="e">
        <f>VLOOKUP(Tableau3567691011[[#This Row],[coca]],Table1[ID],1,FALSE)</f>
        <v>#VALUE!</v>
      </c>
      <c r="S859" t="e">
        <f>VLOOKUP(Tableau3567691011[[#This Row],[coca]],Table1[[#All],[ID]:[b]],2,FALSE)</f>
        <v>#VALUE!</v>
      </c>
      <c r="T859" s="9" t="e">
        <f>VLOOKUP(Tableau3567691011[[#This Row],[coca]],Table1[[ID]:[b]],3,FALSE)</f>
        <v>#VALUE!</v>
      </c>
      <c r="U859" s="9"/>
      <c r="V85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59" s="9"/>
    </row>
    <row r="860" spans="1:23">
      <c r="A860" t="s">
        <v>720</v>
      </c>
      <c r="B860" t="s">
        <v>728</v>
      </c>
      <c r="C860" t="s">
        <v>729</v>
      </c>
      <c r="D860">
        <v>1</v>
      </c>
      <c r="J860" s="1"/>
      <c r="K860" s="1"/>
      <c r="M860" s="10" t="s">
        <v>949</v>
      </c>
      <c r="Q860" t="str">
        <f t="shared" si="28"/>
        <v>BurundiBDI003</v>
      </c>
      <c r="R860" t="e">
        <f>VLOOKUP(Tableau3567691011[[#This Row],[coca]],Table1[ID],1,FALSE)</f>
        <v>#VALUE!</v>
      </c>
      <c r="S860" t="e">
        <f>VLOOKUP(Tableau3567691011[[#This Row],[coca]],Table1[[#All],[ID]:[b]],2,FALSE)</f>
        <v>#VALUE!</v>
      </c>
      <c r="T860" s="9" t="e">
        <f>VLOOKUP(Tableau3567691011[[#This Row],[coca]],Table1[[ID]:[b]],3,FALSE)</f>
        <v>#VALUE!</v>
      </c>
      <c r="U860" s="9"/>
      <c r="V86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0" s="9"/>
    </row>
    <row r="861" spans="1:23">
      <c r="A861" t="s">
        <v>720</v>
      </c>
      <c r="B861" t="s">
        <v>730</v>
      </c>
      <c r="C861" t="s">
        <v>731</v>
      </c>
      <c r="D861">
        <v>0</v>
      </c>
      <c r="J861" s="1"/>
      <c r="K861" s="1"/>
      <c r="M861" s="10" t="s">
        <v>949</v>
      </c>
      <c r="Q861" t="str">
        <f t="shared" si="28"/>
        <v>BurundiBDI004</v>
      </c>
      <c r="R861" t="e">
        <f>VLOOKUP(Tableau3567691011[[#This Row],[coca]],Table1[ID],1,FALSE)</f>
        <v>#VALUE!</v>
      </c>
      <c r="S861" t="e">
        <f>VLOOKUP(Tableau3567691011[[#This Row],[coca]],Table1[[#All],[ID]:[b]],2,FALSE)</f>
        <v>#VALUE!</v>
      </c>
      <c r="T861" s="9" t="e">
        <f>VLOOKUP(Tableau3567691011[[#This Row],[coca]],Table1[[ID]:[b]],3,FALSE)</f>
        <v>#VALUE!</v>
      </c>
      <c r="U861" s="9"/>
      <c r="V86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1" s="9"/>
    </row>
    <row r="862" spans="1:23">
      <c r="A862" t="s">
        <v>720</v>
      </c>
      <c r="B862" t="s">
        <v>732</v>
      </c>
      <c r="C862" t="s">
        <v>733</v>
      </c>
      <c r="D862">
        <v>0</v>
      </c>
      <c r="J862" s="1"/>
      <c r="K862" s="1"/>
      <c r="M862" s="10" t="s">
        <v>949</v>
      </c>
      <c r="Q862" t="str">
        <f t="shared" si="28"/>
        <v>BurundiBDI005</v>
      </c>
      <c r="R862" t="e">
        <f>VLOOKUP(Tableau3567691011[[#This Row],[coca]],Table1[ID],1,FALSE)</f>
        <v>#VALUE!</v>
      </c>
      <c r="S862" t="e">
        <f>VLOOKUP(Tableau3567691011[[#This Row],[coca]],Table1[[#All],[ID]:[b]],2,FALSE)</f>
        <v>#VALUE!</v>
      </c>
      <c r="T862" s="9" t="e">
        <f>VLOOKUP(Tableau3567691011[[#This Row],[coca]],Table1[[ID]:[b]],3,FALSE)</f>
        <v>#VALUE!</v>
      </c>
      <c r="U862" s="9"/>
      <c r="V86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2" s="9"/>
    </row>
    <row r="863" spans="1:23">
      <c r="A863" t="s">
        <v>720</v>
      </c>
      <c r="B863" t="s">
        <v>734</v>
      </c>
      <c r="C863" t="s">
        <v>735</v>
      </c>
      <c r="D863">
        <v>1</v>
      </c>
      <c r="J863" s="1"/>
      <c r="K863" s="1"/>
      <c r="M863" s="10" t="s">
        <v>949</v>
      </c>
      <c r="Q863" t="str">
        <f t="shared" si="28"/>
        <v>BurundiBDI006</v>
      </c>
      <c r="R863" t="e">
        <f>VLOOKUP(Tableau3567691011[[#This Row],[coca]],Table1[ID],1,FALSE)</f>
        <v>#VALUE!</v>
      </c>
      <c r="S863" t="e">
        <f>VLOOKUP(Tableau3567691011[[#This Row],[coca]],Table1[[#All],[ID]:[b]],2,FALSE)</f>
        <v>#VALUE!</v>
      </c>
      <c r="T863" s="9" t="e">
        <f>VLOOKUP(Tableau3567691011[[#This Row],[coca]],Table1[[ID]:[b]],3,FALSE)</f>
        <v>#VALUE!</v>
      </c>
      <c r="U863" s="9"/>
      <c r="V86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3" s="9"/>
    </row>
    <row r="864" spans="1:23">
      <c r="A864" t="s">
        <v>720</v>
      </c>
      <c r="B864" t="s">
        <v>736</v>
      </c>
      <c r="C864" t="s">
        <v>737</v>
      </c>
      <c r="D864">
        <v>0</v>
      </c>
      <c r="J864" s="1"/>
      <c r="K864" s="1"/>
      <c r="M864" s="10" t="s">
        <v>949</v>
      </c>
      <c r="Q864" t="str">
        <f t="shared" si="28"/>
        <v>BurundiBDI007</v>
      </c>
      <c r="R864" t="e">
        <f>VLOOKUP(Tableau3567691011[[#This Row],[coca]],Table1[ID],1,FALSE)</f>
        <v>#VALUE!</v>
      </c>
      <c r="S864" t="e">
        <f>VLOOKUP(Tableau3567691011[[#This Row],[coca]],Table1[[#All],[ID]:[b]],2,FALSE)</f>
        <v>#VALUE!</v>
      </c>
      <c r="T864" s="9" t="e">
        <f>VLOOKUP(Tableau3567691011[[#This Row],[coca]],Table1[[ID]:[b]],3,FALSE)</f>
        <v>#VALUE!</v>
      </c>
      <c r="U864" s="9"/>
      <c r="V86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4" s="9"/>
    </row>
    <row r="865" spans="1:23">
      <c r="A865" t="s">
        <v>720</v>
      </c>
      <c r="B865" t="s">
        <v>738</v>
      </c>
      <c r="C865" t="s">
        <v>739</v>
      </c>
      <c r="D865">
        <v>1</v>
      </c>
      <c r="J865" s="1"/>
      <c r="K865" s="1"/>
      <c r="M865" s="10" t="s">
        <v>949</v>
      </c>
      <c r="Q865" t="str">
        <f t="shared" si="28"/>
        <v>BurundiBDI008</v>
      </c>
      <c r="R865" t="e">
        <f>VLOOKUP(Tableau3567691011[[#This Row],[coca]],Table1[ID],1,FALSE)</f>
        <v>#VALUE!</v>
      </c>
      <c r="S865" t="e">
        <f>VLOOKUP(Tableau3567691011[[#This Row],[coca]],Table1[[#All],[ID]:[b]],2,FALSE)</f>
        <v>#VALUE!</v>
      </c>
      <c r="T865" s="9" t="e">
        <f>VLOOKUP(Tableau3567691011[[#This Row],[coca]],Table1[[ID]:[b]],3,FALSE)</f>
        <v>#VALUE!</v>
      </c>
      <c r="U865" s="9"/>
      <c r="V86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5" s="9"/>
    </row>
    <row r="866" spans="1:23">
      <c r="A866" t="s">
        <v>720</v>
      </c>
      <c r="B866" t="s">
        <v>740</v>
      </c>
      <c r="C866" t="s">
        <v>741</v>
      </c>
      <c r="D866">
        <v>0</v>
      </c>
      <c r="J866" s="1"/>
      <c r="K866" s="1"/>
      <c r="M866" s="10" t="s">
        <v>949</v>
      </c>
      <c r="Q866" t="str">
        <f t="shared" si="28"/>
        <v>BurundiBDI009</v>
      </c>
      <c r="R866" t="e">
        <f>VLOOKUP(Tableau3567691011[[#This Row],[coca]],Table1[ID],1,FALSE)</f>
        <v>#VALUE!</v>
      </c>
      <c r="S866" t="e">
        <f>VLOOKUP(Tableau3567691011[[#This Row],[coca]],Table1[[#All],[ID]:[b]],2,FALSE)</f>
        <v>#VALUE!</v>
      </c>
      <c r="T866" s="9" t="e">
        <f>VLOOKUP(Tableau3567691011[[#This Row],[coca]],Table1[[ID]:[b]],3,FALSE)</f>
        <v>#VALUE!</v>
      </c>
      <c r="U866" s="9"/>
      <c r="V86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6" s="9"/>
    </row>
    <row r="867" spans="1:23">
      <c r="A867" t="s">
        <v>720</v>
      </c>
      <c r="B867" t="s">
        <v>742</v>
      </c>
      <c r="C867" t="s">
        <v>743</v>
      </c>
      <c r="D867">
        <v>1</v>
      </c>
      <c r="J867" s="1"/>
      <c r="K867" s="1"/>
      <c r="M867" s="10" t="s">
        <v>949</v>
      </c>
      <c r="Q867" t="str">
        <f t="shared" si="28"/>
        <v>BurundiBDI010</v>
      </c>
      <c r="R867" t="e">
        <f>VLOOKUP(Tableau3567691011[[#This Row],[coca]],Table1[ID],1,FALSE)</f>
        <v>#VALUE!</v>
      </c>
      <c r="S867" t="e">
        <f>VLOOKUP(Tableau3567691011[[#This Row],[coca]],Table1[[#All],[ID]:[b]],2,FALSE)</f>
        <v>#VALUE!</v>
      </c>
      <c r="T867" s="9" t="e">
        <f>VLOOKUP(Tableau3567691011[[#This Row],[coca]],Table1[[ID]:[b]],3,FALSE)</f>
        <v>#VALUE!</v>
      </c>
      <c r="U867" s="9"/>
      <c r="V86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7" s="9"/>
    </row>
    <row r="868" spans="1:23">
      <c r="A868" t="s">
        <v>720</v>
      </c>
      <c r="B868" t="s">
        <v>744</v>
      </c>
      <c r="C868" t="s">
        <v>745</v>
      </c>
      <c r="D868">
        <v>0</v>
      </c>
      <c r="J868" s="1"/>
      <c r="K868" s="1"/>
      <c r="M868" s="10" t="s">
        <v>949</v>
      </c>
      <c r="Q868" t="str">
        <f t="shared" si="28"/>
        <v>BurundiBDI011</v>
      </c>
      <c r="R868" t="e">
        <f>VLOOKUP(Tableau3567691011[[#This Row],[coca]],Table1[ID],1,FALSE)</f>
        <v>#VALUE!</v>
      </c>
      <c r="S868" t="e">
        <f>VLOOKUP(Tableau3567691011[[#This Row],[coca]],Table1[[#All],[ID]:[b]],2,FALSE)</f>
        <v>#VALUE!</v>
      </c>
      <c r="T868" s="9" t="e">
        <f>VLOOKUP(Tableau3567691011[[#This Row],[coca]],Table1[[ID]:[b]],3,FALSE)</f>
        <v>#VALUE!</v>
      </c>
      <c r="U868" s="9"/>
      <c r="V86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8" s="9"/>
    </row>
    <row r="869" spans="1:23">
      <c r="A869" t="s">
        <v>720</v>
      </c>
      <c r="B869" t="s">
        <v>746</v>
      </c>
      <c r="C869" t="s">
        <v>747</v>
      </c>
      <c r="D869">
        <v>0</v>
      </c>
      <c r="J869" s="1"/>
      <c r="K869" s="1"/>
      <c r="M869" s="10" t="s">
        <v>949</v>
      </c>
      <c r="Q869" t="str">
        <f t="shared" si="28"/>
        <v>BurundiBDI012</v>
      </c>
      <c r="R869" t="e">
        <f>VLOOKUP(Tableau3567691011[[#This Row],[coca]],Table1[ID],1,FALSE)</f>
        <v>#VALUE!</v>
      </c>
      <c r="S869" t="e">
        <f>VLOOKUP(Tableau3567691011[[#This Row],[coca]],Table1[[#All],[ID]:[b]],2,FALSE)</f>
        <v>#VALUE!</v>
      </c>
      <c r="T869" s="9" t="e">
        <f>VLOOKUP(Tableau3567691011[[#This Row],[coca]],Table1[[ID]:[b]],3,FALSE)</f>
        <v>#VALUE!</v>
      </c>
      <c r="U869" s="9"/>
      <c r="V86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69" s="9"/>
    </row>
    <row r="870" spans="1:23">
      <c r="A870" t="s">
        <v>720</v>
      </c>
      <c r="B870" t="s">
        <v>748</v>
      </c>
      <c r="C870" t="s">
        <v>749</v>
      </c>
      <c r="D870">
        <v>0</v>
      </c>
      <c r="J870" s="1"/>
      <c r="K870" s="1"/>
      <c r="M870" s="10" t="s">
        <v>949</v>
      </c>
      <c r="Q870" t="str">
        <f t="shared" si="28"/>
        <v>BurundiBDI013</v>
      </c>
      <c r="R870" t="e">
        <f>VLOOKUP(Tableau3567691011[[#This Row],[coca]],Table1[ID],1,FALSE)</f>
        <v>#VALUE!</v>
      </c>
      <c r="S870" t="e">
        <f>VLOOKUP(Tableau3567691011[[#This Row],[coca]],Table1[[#All],[ID]:[b]],2,FALSE)</f>
        <v>#VALUE!</v>
      </c>
      <c r="T870" s="9" t="e">
        <f>VLOOKUP(Tableau3567691011[[#This Row],[coca]],Table1[[ID]:[b]],3,FALSE)</f>
        <v>#VALUE!</v>
      </c>
      <c r="U870" s="9"/>
      <c r="V87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70" s="9"/>
    </row>
    <row r="871" spans="1:23">
      <c r="A871" t="s">
        <v>720</v>
      </c>
      <c r="B871" t="s">
        <v>750</v>
      </c>
      <c r="C871" t="s">
        <v>751</v>
      </c>
      <c r="D871">
        <v>0</v>
      </c>
      <c r="J871" s="1"/>
      <c r="K871" s="1"/>
      <c r="M871" s="10" t="s">
        <v>949</v>
      </c>
      <c r="Q871" t="str">
        <f t="shared" ref="Q871:Q902" si="29">_xlfn.CONCAT(A871,C871)</f>
        <v>BurundiBDI014</v>
      </c>
      <c r="R871" t="e">
        <f>VLOOKUP(Tableau3567691011[[#This Row],[coca]],Table1[ID],1,FALSE)</f>
        <v>#VALUE!</v>
      </c>
      <c r="S871" t="e">
        <f>VLOOKUP(Tableau3567691011[[#This Row],[coca]],Table1[[#All],[ID]:[b]],2,FALSE)</f>
        <v>#VALUE!</v>
      </c>
      <c r="T871" s="9" t="e">
        <f>VLOOKUP(Tableau3567691011[[#This Row],[coca]],Table1[[ID]:[b]],3,FALSE)</f>
        <v>#VALUE!</v>
      </c>
      <c r="U871" s="9"/>
      <c r="V87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71" s="9"/>
    </row>
    <row r="872" spans="1:23">
      <c r="A872" t="s">
        <v>720</v>
      </c>
      <c r="B872" t="s">
        <v>752</v>
      </c>
      <c r="C872" t="s">
        <v>753</v>
      </c>
      <c r="D872">
        <v>6</v>
      </c>
      <c r="J872" s="1"/>
      <c r="K872" s="1"/>
      <c r="M872" s="10" t="s">
        <v>949</v>
      </c>
      <c r="Q872" t="str">
        <f t="shared" si="29"/>
        <v>BurundiBDI018</v>
      </c>
      <c r="R872" t="e">
        <f>VLOOKUP(Tableau3567691011[[#This Row],[coca]],Table1[ID],1,FALSE)</f>
        <v>#VALUE!</v>
      </c>
      <c r="S872" t="e">
        <f>VLOOKUP(Tableau3567691011[[#This Row],[coca]],Table1[[#All],[ID]:[b]],2,FALSE)</f>
        <v>#VALUE!</v>
      </c>
      <c r="T872" s="9" t="e">
        <f>VLOOKUP(Tableau3567691011[[#This Row],[coca]],Table1[[ID]:[b]],3,FALSE)</f>
        <v>#VALUE!</v>
      </c>
      <c r="U872" s="9"/>
      <c r="V87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72" s="9"/>
    </row>
    <row r="873" spans="1:23">
      <c r="A873" t="s">
        <v>720</v>
      </c>
      <c r="B873" t="s">
        <v>754</v>
      </c>
      <c r="C873" t="s">
        <v>755</v>
      </c>
      <c r="D873">
        <v>1</v>
      </c>
      <c r="J873" s="1"/>
      <c r="K873" s="1"/>
      <c r="M873" s="10" t="s">
        <v>949</v>
      </c>
      <c r="Q873" t="str">
        <f t="shared" si="29"/>
        <v>BurundiBDI015</v>
      </c>
      <c r="R873" t="e">
        <f>VLOOKUP(Tableau3567691011[[#This Row],[coca]],Table1[ID],1,FALSE)</f>
        <v>#VALUE!</v>
      </c>
      <c r="S873" t="e">
        <f>VLOOKUP(Tableau3567691011[[#This Row],[coca]],Table1[[#All],[ID]:[b]],2,FALSE)</f>
        <v>#VALUE!</v>
      </c>
      <c r="T873" s="9" t="e">
        <f>VLOOKUP(Tableau3567691011[[#This Row],[coca]],Table1[[ID]:[b]],3,FALSE)</f>
        <v>#VALUE!</v>
      </c>
      <c r="U873" s="9"/>
      <c r="V87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73" s="9"/>
    </row>
    <row r="874" spans="1:23">
      <c r="A874" t="s">
        <v>720</v>
      </c>
      <c r="B874" t="s">
        <v>756</v>
      </c>
      <c r="C874" t="s">
        <v>757</v>
      </c>
      <c r="D874">
        <v>1</v>
      </c>
      <c r="J874" s="1"/>
      <c r="K874" s="1"/>
      <c r="M874" s="10" t="s">
        <v>949</v>
      </c>
      <c r="Q874" t="str">
        <f t="shared" si="29"/>
        <v>BurundiBDI016</v>
      </c>
      <c r="R874" t="e">
        <f>VLOOKUP(Tableau3567691011[[#This Row],[coca]],Table1[ID],1,FALSE)</f>
        <v>#VALUE!</v>
      </c>
      <c r="S874" t="e">
        <f>VLOOKUP(Tableau3567691011[[#This Row],[coca]],Table1[[#All],[ID]:[b]],2,FALSE)</f>
        <v>#VALUE!</v>
      </c>
      <c r="T874" s="9" t="e">
        <f>VLOOKUP(Tableau3567691011[[#This Row],[coca]],Table1[[ID]:[b]],3,FALSE)</f>
        <v>#VALUE!</v>
      </c>
      <c r="U874" s="9"/>
      <c r="V87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874" s="9"/>
    </row>
    <row r="875" spans="1:23">
      <c r="A875" t="s">
        <v>63</v>
      </c>
      <c r="B875" t="s">
        <v>103</v>
      </c>
      <c r="C875" t="s">
        <v>104</v>
      </c>
      <c r="D875">
        <v>12</v>
      </c>
      <c r="J875" s="1"/>
      <c r="K875" s="1"/>
      <c r="M875" s="10" t="s">
        <v>948</v>
      </c>
      <c r="Q875" t="str">
        <f t="shared" si="29"/>
        <v>Cabo VerdeCV20</v>
      </c>
      <c r="R875" t="e">
        <f>VLOOKUP(Tableau35676910[[#This Row],[coca]],Table1[ID],1,FALSE)</f>
        <v>#VALUE!</v>
      </c>
      <c r="S875" t="e">
        <f>VLOOKUP(Tableau35676910[[#This Row],[coca]],Table1[[#All],[ID]:[b]],2,FALSE)</f>
        <v>#VALUE!</v>
      </c>
      <c r="T875" s="9" t="e">
        <f>VLOOKUP(Tableau35676910[[#This Row],[coca]],Table1[[ID]:[b]],3,FALSE)</f>
        <v>#VALUE!</v>
      </c>
      <c r="U875" s="9" t="s">
        <v>775</v>
      </c>
      <c r="V87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75" s="9">
        <v>1</v>
      </c>
    </row>
    <row r="876" spans="1:23">
      <c r="A876" t="s">
        <v>63</v>
      </c>
      <c r="B876" t="s">
        <v>77</v>
      </c>
      <c r="C876" t="s">
        <v>78</v>
      </c>
      <c r="D876">
        <v>804</v>
      </c>
      <c r="E876">
        <v>15</v>
      </c>
      <c r="F876">
        <v>629</v>
      </c>
      <c r="J876" s="1"/>
      <c r="K876" s="1"/>
      <c r="M876" s="10" t="s">
        <v>948</v>
      </c>
      <c r="Q876" t="str">
        <f t="shared" si="29"/>
        <v>Cabo VerdeCV07</v>
      </c>
      <c r="R876" t="e">
        <f>VLOOKUP(Tableau35676910[[#This Row],[coca]],Table1[ID],1,FALSE)</f>
        <v>#VALUE!</v>
      </c>
      <c r="S876" t="e">
        <f>VLOOKUP(Tableau35676910[[#This Row],[coca]],Table1[[#All],[ID]:[b]],2,FALSE)</f>
        <v>#VALUE!</v>
      </c>
      <c r="T876" s="9" t="e">
        <f>VLOOKUP(Tableau35676910[[#This Row],[coca]],Table1[[ID]:[b]],3,FALSE)</f>
        <v>#VALUE!</v>
      </c>
      <c r="U876" s="9" t="s">
        <v>779</v>
      </c>
      <c r="V87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76" s="9">
        <v>4</v>
      </c>
    </row>
    <row r="877" spans="1:23">
      <c r="A877" t="s">
        <v>63</v>
      </c>
      <c r="B877" t="s">
        <v>65</v>
      </c>
      <c r="C877" t="s">
        <v>66</v>
      </c>
      <c r="D877">
        <v>57</v>
      </c>
      <c r="J877" s="1"/>
      <c r="K877" s="1"/>
      <c r="M877" s="10" t="s">
        <v>948</v>
      </c>
      <c r="Q877" t="str">
        <f t="shared" si="29"/>
        <v>Cabo VerdeCV01</v>
      </c>
      <c r="R877" t="e">
        <f>VLOOKUP(Tableau35676910[[#This Row],[coca]],Table1[ID],1,FALSE)</f>
        <v>#VALUE!</v>
      </c>
      <c r="S877" t="e">
        <f>VLOOKUP(Tableau35676910[[#This Row],[coca]],Table1[[#All],[ID]:[b]],2,FALSE)</f>
        <v>#VALUE!</v>
      </c>
      <c r="T877" s="9" t="e">
        <f>VLOOKUP(Tableau35676910[[#This Row],[coca]],Table1[[ID]:[b]],3,FALSE)</f>
        <v>#VALUE!</v>
      </c>
      <c r="U877" s="9" t="s">
        <v>778</v>
      </c>
      <c r="V87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77" s="9">
        <v>2</v>
      </c>
    </row>
    <row r="878" spans="1:23">
      <c r="A878" t="s">
        <v>63</v>
      </c>
      <c r="B878" t="s">
        <v>67</v>
      </c>
      <c r="C878" t="s">
        <v>68</v>
      </c>
      <c r="D878">
        <v>0</v>
      </c>
      <c r="J878" s="1"/>
      <c r="K878" s="1"/>
      <c r="M878" s="10" t="s">
        <v>948</v>
      </c>
      <c r="Q878" t="str">
        <f t="shared" si="29"/>
        <v>Cabo VerdeCV02</v>
      </c>
      <c r="R878" t="e">
        <f>VLOOKUP(Tableau35676910[[#This Row],[coca]],Table1[ID],1,FALSE)</f>
        <v>#VALUE!</v>
      </c>
      <c r="S878" t="e">
        <f>VLOOKUP(Tableau35676910[[#This Row],[coca]],Table1[[#All],[ID]:[b]],2,FALSE)</f>
        <v>#VALUE!</v>
      </c>
      <c r="T878" s="9" t="e">
        <f>VLOOKUP(Tableau35676910[[#This Row],[coca]],Table1[[ID]:[b]],3,FALSE)</f>
        <v>#VALUE!</v>
      </c>
      <c r="U878" s="9"/>
      <c r="V87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78" s="9"/>
    </row>
    <row r="879" spans="1:23">
      <c r="A879" t="s">
        <v>63</v>
      </c>
      <c r="B879" t="s">
        <v>69</v>
      </c>
      <c r="C879" t="s">
        <v>70</v>
      </c>
      <c r="D879">
        <v>2</v>
      </c>
      <c r="J879" s="1"/>
      <c r="K879" s="1"/>
      <c r="M879" s="10" t="s">
        <v>948</v>
      </c>
      <c r="Q879" t="str">
        <f t="shared" si="29"/>
        <v>Cabo VerdeCV03</v>
      </c>
      <c r="R879" t="e">
        <f>VLOOKUP(Tableau35676910[[#This Row],[coca]],Table1[ID],1,FALSE)</f>
        <v>#VALUE!</v>
      </c>
      <c r="S879" t="e">
        <f>VLOOKUP(Tableau35676910[[#This Row],[coca]],Table1[[#All],[ID]:[b]],2,FALSE)</f>
        <v>#VALUE!</v>
      </c>
      <c r="T879" s="9" t="e">
        <f>VLOOKUP(Tableau35676910[[#This Row],[coca]],Table1[[ID]:[b]],3,FALSE)</f>
        <v>#VALUE!</v>
      </c>
      <c r="U879" s="9"/>
      <c r="V87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79" s="9"/>
    </row>
    <row r="880" spans="1:23">
      <c r="A880" t="s">
        <v>63</v>
      </c>
      <c r="B880" t="s">
        <v>71</v>
      </c>
      <c r="C880" t="s">
        <v>72</v>
      </c>
      <c r="D880">
        <v>0</v>
      </c>
      <c r="J880" s="1"/>
      <c r="K880" s="1"/>
      <c r="M880" s="10" t="s">
        <v>948</v>
      </c>
      <c r="Q880" t="str">
        <f t="shared" si="29"/>
        <v>Cabo VerdeCV04</v>
      </c>
      <c r="R880" t="e">
        <f>VLOOKUP(Tableau35676910[[#This Row],[coca]],Table1[ID],1,FALSE)</f>
        <v>#VALUE!</v>
      </c>
      <c r="S880" t="e">
        <f>VLOOKUP(Tableau35676910[[#This Row],[coca]],Table1[[#All],[ID]:[b]],2,FALSE)</f>
        <v>#VALUE!</v>
      </c>
      <c r="T880" s="9" t="e">
        <f>VLOOKUP(Tableau35676910[[#This Row],[coca]],Table1[[ID]:[b]],3,FALSE)</f>
        <v>#VALUE!</v>
      </c>
      <c r="U880" s="9"/>
      <c r="V88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0" s="9"/>
    </row>
    <row r="881" spans="1:23">
      <c r="A881" t="s">
        <v>63</v>
      </c>
      <c r="B881" t="s">
        <v>73</v>
      </c>
      <c r="C881" t="s">
        <v>74</v>
      </c>
      <c r="D881">
        <v>0</v>
      </c>
      <c r="J881" s="1"/>
      <c r="K881" s="1"/>
      <c r="M881" s="10" t="s">
        <v>948</v>
      </c>
      <c r="Q881" t="str">
        <f t="shared" si="29"/>
        <v>Cabo VerdeCV05</v>
      </c>
      <c r="R881" t="e">
        <f>VLOOKUP(Tableau35676910[[#This Row],[coca]],Table1[ID],1,FALSE)</f>
        <v>#VALUE!</v>
      </c>
      <c r="S881" t="e">
        <f>VLOOKUP(Tableau35676910[[#This Row],[coca]],Table1[[#All],[ID]:[b]],2,FALSE)</f>
        <v>#VALUE!</v>
      </c>
      <c r="T881" s="9" t="e">
        <f>VLOOKUP(Tableau35676910[[#This Row],[coca]],Table1[[ID]:[b]],3,FALSE)</f>
        <v>#VALUE!</v>
      </c>
      <c r="U881" s="9"/>
      <c r="V88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1" s="9"/>
    </row>
    <row r="882" spans="1:23">
      <c r="A882" t="s">
        <v>63</v>
      </c>
      <c r="B882" t="s">
        <v>75</v>
      </c>
      <c r="C882" t="s">
        <v>76</v>
      </c>
      <c r="D882">
        <v>0</v>
      </c>
      <c r="J882" s="1"/>
      <c r="K882" s="1"/>
      <c r="M882" s="10" t="s">
        <v>948</v>
      </c>
      <c r="Q882" t="str">
        <f t="shared" si="29"/>
        <v>Cabo VerdeCV06</v>
      </c>
      <c r="R882" t="e">
        <f>VLOOKUP(Tableau35676910[[#This Row],[coca]],Table1[ID],1,FALSE)</f>
        <v>#VALUE!</v>
      </c>
      <c r="S882" t="e">
        <f>VLOOKUP(Tableau35676910[[#This Row],[coca]],Table1[[#All],[ID]:[b]],2,FALSE)</f>
        <v>#VALUE!</v>
      </c>
      <c r="T882" s="9" t="e">
        <f>VLOOKUP(Tableau35676910[[#This Row],[coca]],Table1[[ID]:[b]],3,FALSE)</f>
        <v>#VALUE!</v>
      </c>
      <c r="U882" s="9"/>
      <c r="V88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2" s="9"/>
    </row>
    <row r="883" spans="1:23">
      <c r="A883" t="s">
        <v>63</v>
      </c>
      <c r="B883" t="s">
        <v>79</v>
      </c>
      <c r="C883" t="s">
        <v>80</v>
      </c>
      <c r="D883">
        <v>3</v>
      </c>
      <c r="J883" s="1"/>
      <c r="K883" s="1"/>
      <c r="M883" s="10" t="s">
        <v>948</v>
      </c>
      <c r="Q883" t="str">
        <f t="shared" si="29"/>
        <v>Cabo VerdeCV08</v>
      </c>
      <c r="R883" t="e">
        <f>VLOOKUP(Tableau35676910[[#This Row],[coca]],Table1[ID],1,FALSE)</f>
        <v>#VALUE!</v>
      </c>
      <c r="S883" t="e">
        <f>VLOOKUP(Tableau35676910[[#This Row],[coca]],Table1[[#All],[ID]:[b]],2,FALSE)</f>
        <v>#VALUE!</v>
      </c>
      <c r="T883" s="9" t="e">
        <f>VLOOKUP(Tableau35676910[[#This Row],[coca]],Table1[[ID]:[b]],3,FALSE)</f>
        <v>#VALUE!</v>
      </c>
      <c r="U883" s="9"/>
      <c r="V88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3" s="9"/>
    </row>
    <row r="884" spans="1:23">
      <c r="A884" t="s">
        <v>63</v>
      </c>
      <c r="B884" t="s">
        <v>81</v>
      </c>
      <c r="C884" t="s">
        <v>82</v>
      </c>
      <c r="D884">
        <v>4</v>
      </c>
      <c r="J884" s="1"/>
      <c r="K884" s="1"/>
      <c r="M884" s="10" t="s">
        <v>948</v>
      </c>
      <c r="Q884" t="str">
        <f t="shared" si="29"/>
        <v>Cabo VerdeCV09</v>
      </c>
      <c r="R884" t="e">
        <f>VLOOKUP(Tableau35676910[[#This Row],[coca]],Table1[ID],1,FALSE)</f>
        <v>#VALUE!</v>
      </c>
      <c r="S884" t="e">
        <f>VLOOKUP(Tableau35676910[[#This Row],[coca]],Table1[[#All],[ID]:[b]],2,FALSE)</f>
        <v>#VALUE!</v>
      </c>
      <c r="T884" s="9" t="e">
        <f>VLOOKUP(Tableau35676910[[#This Row],[coca]],Table1[[ID]:[b]],3,FALSE)</f>
        <v>#VALUE!</v>
      </c>
      <c r="U884" s="9"/>
      <c r="V88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4" s="9"/>
    </row>
    <row r="885" spans="1:23">
      <c r="A885" t="s">
        <v>63</v>
      </c>
      <c r="B885" t="s">
        <v>83</v>
      </c>
      <c r="C885" t="s">
        <v>84</v>
      </c>
      <c r="D885">
        <v>11</v>
      </c>
      <c r="J885" s="1"/>
      <c r="K885" s="1"/>
      <c r="M885" s="10" t="s">
        <v>948</v>
      </c>
      <c r="Q885" t="str">
        <f t="shared" si="29"/>
        <v>Cabo VerdeCV10</v>
      </c>
      <c r="R885" t="e">
        <f>VLOOKUP(Tableau35676910[[#This Row],[coca]],Table1[ID],1,FALSE)</f>
        <v>#VALUE!</v>
      </c>
      <c r="S885" t="e">
        <f>VLOOKUP(Tableau35676910[[#This Row],[coca]],Table1[[#All],[ID]:[b]],2,FALSE)</f>
        <v>#VALUE!</v>
      </c>
      <c r="T885" s="9" t="e">
        <f>VLOOKUP(Tableau35676910[[#This Row],[coca]],Table1[[ID]:[b]],3,FALSE)</f>
        <v>#VALUE!</v>
      </c>
      <c r="U885" s="9"/>
      <c r="V88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5" s="9"/>
    </row>
    <row r="886" spans="1:23">
      <c r="A886" t="s">
        <v>63</v>
      </c>
      <c r="B886" t="s">
        <v>85</v>
      </c>
      <c r="C886" t="s">
        <v>86</v>
      </c>
      <c r="D886">
        <v>226</v>
      </c>
      <c r="J886" s="1"/>
      <c r="K886" s="1"/>
      <c r="M886" s="10" t="s">
        <v>948</v>
      </c>
      <c r="Q886" t="str">
        <f t="shared" si="29"/>
        <v>Cabo VerdeCV11</v>
      </c>
      <c r="R886" t="e">
        <f>VLOOKUP(Tableau35676910[[#This Row],[coca]],Table1[ID],1,FALSE)</f>
        <v>#VALUE!</v>
      </c>
      <c r="S886" t="e">
        <f>VLOOKUP(Tableau35676910[[#This Row],[coca]],Table1[[#All],[ID]:[b]],2,FALSE)</f>
        <v>#VALUE!</v>
      </c>
      <c r="T886" s="9" t="e">
        <f>VLOOKUP(Tableau35676910[[#This Row],[coca]],Table1[[ID]:[b]],3,FALSE)</f>
        <v>#VALUE!</v>
      </c>
      <c r="U886" s="9"/>
      <c r="V88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6" s="9"/>
    </row>
    <row r="887" spans="1:23">
      <c r="A887" t="s">
        <v>63</v>
      </c>
      <c r="B887" t="s">
        <v>87</v>
      </c>
      <c r="C887" t="s">
        <v>88</v>
      </c>
      <c r="D887">
        <v>43</v>
      </c>
      <c r="J887" s="1"/>
      <c r="K887" s="1"/>
      <c r="M887" s="10" t="s">
        <v>948</v>
      </c>
      <c r="Q887" t="str">
        <f t="shared" si="29"/>
        <v>Cabo VerdeCV12</v>
      </c>
      <c r="R887" t="e">
        <f>VLOOKUP(Tableau35676910[[#This Row],[coca]],Table1[ID],1,FALSE)</f>
        <v>#VALUE!</v>
      </c>
      <c r="S887" t="e">
        <f>VLOOKUP(Tableau35676910[[#This Row],[coca]],Table1[[#All],[ID]:[b]],2,FALSE)</f>
        <v>#VALUE!</v>
      </c>
      <c r="T887" s="9" t="e">
        <f>VLOOKUP(Tableau35676910[[#This Row],[coca]],Table1[[ID]:[b]],3,FALSE)</f>
        <v>#VALUE!</v>
      </c>
      <c r="U887" s="9"/>
      <c r="V88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7" s="9"/>
    </row>
    <row r="888" spans="1:23">
      <c r="A888" t="s">
        <v>63</v>
      </c>
      <c r="B888" t="s">
        <v>89</v>
      </c>
      <c r="C888" t="s">
        <v>90</v>
      </c>
      <c r="D888">
        <v>0</v>
      </c>
      <c r="J888" s="1"/>
      <c r="K888" s="1"/>
      <c r="M888" s="10" t="s">
        <v>948</v>
      </c>
      <c r="Q888" t="str">
        <f t="shared" si="29"/>
        <v>Cabo VerdeCV13</v>
      </c>
      <c r="R888" t="e">
        <f>VLOOKUP(Tableau35676910[[#This Row],[coca]],Table1[ID],1,FALSE)</f>
        <v>#VALUE!</v>
      </c>
      <c r="S888" t="e">
        <f>VLOOKUP(Tableau35676910[[#This Row],[coca]],Table1[[#All],[ID]:[b]],2,FALSE)</f>
        <v>#VALUE!</v>
      </c>
      <c r="T888" s="9" t="e">
        <f>VLOOKUP(Tableau35676910[[#This Row],[coca]],Table1[[ID]:[b]],3,FALSE)</f>
        <v>#VALUE!</v>
      </c>
      <c r="U888" s="9"/>
      <c r="V88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8" s="9"/>
    </row>
    <row r="889" spans="1:23">
      <c r="A889" t="s">
        <v>63</v>
      </c>
      <c r="B889" t="s">
        <v>91</v>
      </c>
      <c r="C889" t="s">
        <v>92</v>
      </c>
      <c r="D889">
        <v>125</v>
      </c>
      <c r="J889" s="1"/>
      <c r="K889" s="1"/>
      <c r="M889" s="10" t="s">
        <v>948</v>
      </c>
      <c r="Q889" t="str">
        <f t="shared" si="29"/>
        <v>Cabo VerdeCV14</v>
      </c>
      <c r="R889" t="e">
        <f>VLOOKUP(Tableau35676910[[#This Row],[coca]],Table1[ID],1,FALSE)</f>
        <v>#VALUE!</v>
      </c>
      <c r="S889" t="e">
        <f>VLOOKUP(Tableau35676910[[#This Row],[coca]],Table1[[#All],[ID]:[b]],2,FALSE)</f>
        <v>#VALUE!</v>
      </c>
      <c r="T889" s="9" t="e">
        <f>VLOOKUP(Tableau35676910[[#This Row],[coca]],Table1[[ID]:[b]],3,FALSE)</f>
        <v>#VALUE!</v>
      </c>
      <c r="U889" s="9"/>
      <c r="V88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89" s="9"/>
    </row>
    <row r="890" spans="1:23">
      <c r="A890" t="s">
        <v>63</v>
      </c>
      <c r="B890" t="s">
        <v>93</v>
      </c>
      <c r="C890" t="s">
        <v>94</v>
      </c>
      <c r="D890">
        <v>5</v>
      </c>
      <c r="J890" s="1"/>
      <c r="K890" s="1"/>
      <c r="M890" s="10" t="s">
        <v>948</v>
      </c>
      <c r="Q890" t="str">
        <f t="shared" si="29"/>
        <v>Cabo VerdeCV15</v>
      </c>
      <c r="R890" t="e">
        <f>VLOOKUP(Tableau35676910[[#This Row],[coca]],Table1[ID],1,FALSE)</f>
        <v>#VALUE!</v>
      </c>
      <c r="S890" t="e">
        <f>VLOOKUP(Tableau35676910[[#This Row],[coca]],Table1[[#All],[ID]:[b]],2,FALSE)</f>
        <v>#VALUE!</v>
      </c>
      <c r="T890" s="9" t="e">
        <f>VLOOKUP(Tableau35676910[[#This Row],[coca]],Table1[[ID]:[b]],3,FALSE)</f>
        <v>#VALUE!</v>
      </c>
      <c r="U890" s="9"/>
      <c r="V89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0" s="9"/>
    </row>
    <row r="891" spans="1:23">
      <c r="A891" t="s">
        <v>63</v>
      </c>
      <c r="B891" t="s">
        <v>95</v>
      </c>
      <c r="C891" t="s">
        <v>96</v>
      </c>
      <c r="D891">
        <v>0</v>
      </c>
      <c r="J891" s="1"/>
      <c r="K891" s="1"/>
      <c r="M891" s="10" t="s">
        <v>948</v>
      </c>
      <c r="Q891" t="str">
        <f t="shared" si="29"/>
        <v>Cabo VerdeCV16</v>
      </c>
      <c r="R891" t="e">
        <f>VLOOKUP(Tableau35676910[[#This Row],[coca]],Table1[ID],1,FALSE)</f>
        <v>#VALUE!</v>
      </c>
      <c r="S891" t="e">
        <f>VLOOKUP(Tableau35676910[[#This Row],[coca]],Table1[[#All],[ID]:[b]],2,FALSE)</f>
        <v>#VALUE!</v>
      </c>
      <c r="T891" s="9" t="e">
        <f>VLOOKUP(Tableau35676910[[#This Row],[coca]],Table1[[ID]:[b]],3,FALSE)</f>
        <v>#VALUE!</v>
      </c>
      <c r="U891" s="9"/>
      <c r="V89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1" s="9"/>
    </row>
    <row r="892" spans="1:23">
      <c r="A892" t="s">
        <v>63</v>
      </c>
      <c r="B892" t="s">
        <v>97</v>
      </c>
      <c r="C892" t="s">
        <v>98</v>
      </c>
      <c r="D892">
        <v>0</v>
      </c>
      <c r="J892" s="1"/>
      <c r="K892" s="1"/>
      <c r="M892" s="10" t="s">
        <v>948</v>
      </c>
      <c r="Q892" t="str">
        <f t="shared" si="29"/>
        <v>Cabo VerdeCV17</v>
      </c>
      <c r="R892" t="e">
        <f>VLOOKUP(Tableau35676910[[#This Row],[coca]],Table1[ID],1,FALSE)</f>
        <v>#VALUE!</v>
      </c>
      <c r="S892" t="e">
        <f>VLOOKUP(Tableau35676910[[#This Row],[coca]],Table1[[#All],[ID]:[b]],2,FALSE)</f>
        <v>#VALUE!</v>
      </c>
      <c r="T892" s="9" t="e">
        <f>VLOOKUP(Tableau35676910[[#This Row],[coca]],Table1[[ID]:[b]],3,FALSE)</f>
        <v>#VALUE!</v>
      </c>
      <c r="U892" s="9"/>
      <c r="V89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2" s="9"/>
    </row>
    <row r="893" spans="1:23">
      <c r="A893" t="s">
        <v>63</v>
      </c>
      <c r="B893" t="s">
        <v>99</v>
      </c>
      <c r="C893" t="s">
        <v>100</v>
      </c>
      <c r="D893">
        <v>1</v>
      </c>
      <c r="J893" s="1"/>
      <c r="K893" s="1"/>
      <c r="M893" s="10" t="s">
        <v>948</v>
      </c>
      <c r="Q893" t="str">
        <f t="shared" si="29"/>
        <v>Cabo VerdeCV18</v>
      </c>
      <c r="R893" t="e">
        <f>VLOOKUP(Tableau35676910[[#This Row],[coca]],Table1[ID],1,FALSE)</f>
        <v>#VALUE!</v>
      </c>
      <c r="S893" t="e">
        <f>VLOOKUP(Tableau35676910[[#This Row],[coca]],Table1[[#All],[ID]:[b]],2,FALSE)</f>
        <v>#VALUE!</v>
      </c>
      <c r="T893" s="9" t="e">
        <f>VLOOKUP(Tableau35676910[[#This Row],[coca]],Table1[[ID]:[b]],3,FALSE)</f>
        <v>#VALUE!</v>
      </c>
      <c r="U893" s="9"/>
      <c r="V89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3" s="9"/>
    </row>
    <row r="894" spans="1:23">
      <c r="A894" t="s">
        <v>63</v>
      </c>
      <c r="B894" t="s">
        <v>101</v>
      </c>
      <c r="C894" t="s">
        <v>102</v>
      </c>
      <c r="D894">
        <v>3</v>
      </c>
      <c r="J894" s="1"/>
      <c r="K894" s="1"/>
      <c r="M894" s="10" t="s">
        <v>948</v>
      </c>
      <c r="Q894" t="str">
        <f t="shared" si="29"/>
        <v>Cabo VerdeCV19</v>
      </c>
      <c r="R894" t="e">
        <f>VLOOKUP(Tableau35676910[[#This Row],[coca]],Table1[ID],1,FALSE)</f>
        <v>#VALUE!</v>
      </c>
      <c r="S894" t="e">
        <f>VLOOKUP(Tableau35676910[[#This Row],[coca]],Table1[[#All],[ID]:[b]],2,FALSE)</f>
        <v>#VALUE!</v>
      </c>
      <c r="T894" s="9" t="e">
        <f>VLOOKUP(Tableau35676910[[#This Row],[coca]],Table1[[ID]:[b]],3,FALSE)</f>
        <v>#VALUE!</v>
      </c>
      <c r="U894" s="9"/>
      <c r="V89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4" s="9"/>
    </row>
    <row r="895" spans="1:23">
      <c r="A895" t="s">
        <v>63</v>
      </c>
      <c r="B895" t="s">
        <v>105</v>
      </c>
      <c r="C895" t="s">
        <v>106</v>
      </c>
      <c r="D895">
        <v>5</v>
      </c>
      <c r="J895" s="1"/>
      <c r="K895" s="1"/>
      <c r="M895" s="10" t="s">
        <v>948</v>
      </c>
      <c r="Q895" t="str">
        <f t="shared" si="29"/>
        <v>Cabo VerdeCV21</v>
      </c>
      <c r="R895" t="e">
        <f>VLOOKUP(Tableau35676910[[#This Row],[coca]],Table1[ID],1,FALSE)</f>
        <v>#VALUE!</v>
      </c>
      <c r="S895" t="e">
        <f>VLOOKUP(Tableau35676910[[#This Row],[coca]],Table1[[#All],[ID]:[b]],2,FALSE)</f>
        <v>#VALUE!</v>
      </c>
      <c r="T895" s="9" t="e">
        <f>VLOOKUP(Tableau35676910[[#This Row],[coca]],Table1[[ID]:[b]],3,FALSE)</f>
        <v>#VALUE!</v>
      </c>
      <c r="U895" s="9"/>
      <c r="V89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5" s="9"/>
    </row>
    <row r="896" spans="1:23">
      <c r="A896" t="s">
        <v>63</v>
      </c>
      <c r="B896" t="s">
        <v>107</v>
      </c>
      <c r="C896" t="s">
        <v>108</v>
      </c>
      <c r="D896">
        <v>0</v>
      </c>
      <c r="J896" s="1"/>
      <c r="K896" s="1"/>
      <c r="M896" s="10" t="s">
        <v>948</v>
      </c>
      <c r="Q896" t="str">
        <f t="shared" si="29"/>
        <v>Cabo VerdeCV22</v>
      </c>
      <c r="R896" t="e">
        <f>VLOOKUP(Tableau35676910[[#This Row],[coca]],Table1[ID],1,FALSE)</f>
        <v>#VALUE!</v>
      </c>
      <c r="S896" t="e">
        <f>VLOOKUP(Tableau35676910[[#This Row],[coca]],Table1[[#All],[ID]:[b]],2,FALSE)</f>
        <v>#VALUE!</v>
      </c>
      <c r="T896" s="9" t="e">
        <f>VLOOKUP(Tableau35676910[[#This Row],[coca]],Table1[[ID]:[b]],3,FALSE)</f>
        <v>#VALUE!</v>
      </c>
      <c r="U896" s="9"/>
      <c r="V89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896" s="9"/>
    </row>
    <row r="897" spans="1:23">
      <c r="A897" t="s">
        <v>63</v>
      </c>
      <c r="B897" t="s">
        <v>103</v>
      </c>
      <c r="C897" t="s">
        <v>104</v>
      </c>
      <c r="D897">
        <v>12</v>
      </c>
      <c r="F897">
        <v>8</v>
      </c>
      <c r="G897">
        <v>4</v>
      </c>
      <c r="M897" s="10" t="s">
        <v>947</v>
      </c>
      <c r="Q897" t="str">
        <f t="shared" si="29"/>
        <v>Cabo VerdeCV20</v>
      </c>
      <c r="R897" t="e">
        <f>VLOOKUP(Tableau356769[[#This Row],[coca]],Table1[ID],1,FALSE)</f>
        <v>#VALUE!</v>
      </c>
      <c r="S897" t="e">
        <f>VLOOKUP(Tableau356769[[#This Row],[coca]],Table1[[#All],[ID]:[b]],2,FALSE)</f>
        <v>#VALUE!</v>
      </c>
      <c r="T897" s="9" t="e">
        <f>VLOOKUP(Tableau356769[[#This Row],[coca]],Table1[[ID]:[b]],3,FALSE)</f>
        <v>#VALUE!</v>
      </c>
      <c r="U897" s="9" t="s">
        <v>775</v>
      </c>
      <c r="V89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897" s="9">
        <v>1</v>
      </c>
    </row>
    <row r="898" spans="1:23">
      <c r="A898" t="s">
        <v>63</v>
      </c>
      <c r="B898" t="s">
        <v>77</v>
      </c>
      <c r="C898" t="s">
        <v>78</v>
      </c>
      <c r="D898">
        <v>660</v>
      </c>
      <c r="E898">
        <v>7</v>
      </c>
      <c r="F898">
        <v>459</v>
      </c>
      <c r="G898">
        <v>194</v>
      </c>
      <c r="M898" s="10" t="s">
        <v>947</v>
      </c>
      <c r="Q898" t="str">
        <f t="shared" si="29"/>
        <v>Cabo VerdeCV07</v>
      </c>
      <c r="R898" t="e">
        <f>VLOOKUP(Tableau356769[[#This Row],[coca]],Table1[ID],1,FALSE)</f>
        <v>#VALUE!</v>
      </c>
      <c r="S898" t="e">
        <f>VLOOKUP(Tableau356769[[#This Row],[coca]],Table1[[#All],[ID]:[b]],2,FALSE)</f>
        <v>#VALUE!</v>
      </c>
      <c r="T898" s="9" t="e">
        <f>VLOOKUP(Tableau356769[[#This Row],[coca]],Table1[[ID]:[b]],3,FALSE)</f>
        <v>#VALUE!</v>
      </c>
      <c r="U898" s="9" t="s">
        <v>779</v>
      </c>
      <c r="V89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898" s="9">
        <v>4</v>
      </c>
    </row>
    <row r="899" spans="1:23">
      <c r="A899" t="s">
        <v>63</v>
      </c>
      <c r="B899" t="s">
        <v>65</v>
      </c>
      <c r="C899" t="s">
        <v>66</v>
      </c>
      <c r="D899">
        <v>55</v>
      </c>
      <c r="E899">
        <v>1</v>
      </c>
      <c r="F899">
        <v>53</v>
      </c>
      <c r="G899">
        <v>1</v>
      </c>
      <c r="M899" s="10" t="s">
        <v>947</v>
      </c>
      <c r="Q899" t="str">
        <f t="shared" si="29"/>
        <v>Cabo VerdeCV01</v>
      </c>
      <c r="R899" t="e">
        <f>VLOOKUP(Tableau356769[[#This Row],[coca]],Table1[ID],1,FALSE)</f>
        <v>#VALUE!</v>
      </c>
      <c r="S899" t="e">
        <f>VLOOKUP(Tableau356769[[#This Row],[coca]],Table1[[#All],[ID]:[b]],2,FALSE)</f>
        <v>#VALUE!</v>
      </c>
      <c r="T899" s="9" t="e">
        <f>VLOOKUP(Tableau356769[[#This Row],[coca]],Table1[[ID]:[b]],3,FALSE)</f>
        <v>#VALUE!</v>
      </c>
      <c r="U899" s="9" t="s">
        <v>778</v>
      </c>
      <c r="V89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899" s="9">
        <v>2</v>
      </c>
    </row>
    <row r="900" spans="1:23">
      <c r="A900" t="s">
        <v>63</v>
      </c>
      <c r="B900" t="s">
        <v>67</v>
      </c>
      <c r="C900" t="s">
        <v>68</v>
      </c>
      <c r="D900">
        <v>0</v>
      </c>
      <c r="M900" s="10" t="s">
        <v>947</v>
      </c>
      <c r="Q900" t="str">
        <f t="shared" si="29"/>
        <v>Cabo VerdeCV02</v>
      </c>
      <c r="R900" t="e">
        <f>VLOOKUP(Tableau356769[[#This Row],[coca]],Table1[ID],1,FALSE)</f>
        <v>#VALUE!</v>
      </c>
      <c r="S900" t="e">
        <f>VLOOKUP(Tableau356769[[#This Row],[coca]],Table1[[#All],[ID]:[b]],2,FALSE)</f>
        <v>#VALUE!</v>
      </c>
      <c r="T900" s="9" t="e">
        <f>VLOOKUP(Tableau356769[[#This Row],[coca]],Table1[[ID]:[b]],3,FALSE)</f>
        <v>#VALUE!</v>
      </c>
      <c r="U900" s="9"/>
      <c r="V90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0" s="9"/>
    </row>
    <row r="901" spans="1:23">
      <c r="A901" t="s">
        <v>63</v>
      </c>
      <c r="B901" t="s">
        <v>69</v>
      </c>
      <c r="C901" t="s">
        <v>70</v>
      </c>
      <c r="D901">
        <v>0</v>
      </c>
      <c r="M901" s="10" t="s">
        <v>947</v>
      </c>
      <c r="Q901" t="str">
        <f t="shared" si="29"/>
        <v>Cabo VerdeCV03</v>
      </c>
      <c r="R901" t="e">
        <f>VLOOKUP(Tableau356769[[#This Row],[coca]],Table1[ID],1,FALSE)</f>
        <v>#VALUE!</v>
      </c>
      <c r="S901" t="e">
        <f>VLOOKUP(Tableau356769[[#This Row],[coca]],Table1[[#All],[ID]:[b]],2,FALSE)</f>
        <v>#VALUE!</v>
      </c>
      <c r="T901" s="9" t="e">
        <f>VLOOKUP(Tableau356769[[#This Row],[coca]],Table1[[ID]:[b]],3,FALSE)</f>
        <v>#VALUE!</v>
      </c>
      <c r="U901" s="9"/>
      <c r="V90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1" s="9"/>
    </row>
    <row r="902" spans="1:23">
      <c r="A902" t="s">
        <v>63</v>
      </c>
      <c r="B902" t="s">
        <v>71</v>
      </c>
      <c r="C902" t="s">
        <v>72</v>
      </c>
      <c r="D902">
        <v>0</v>
      </c>
      <c r="M902" s="10" t="s">
        <v>947</v>
      </c>
      <c r="Q902" t="str">
        <f t="shared" si="29"/>
        <v>Cabo VerdeCV04</v>
      </c>
      <c r="R902" t="e">
        <f>VLOOKUP(Tableau356769[[#This Row],[coca]],Table1[ID],1,FALSE)</f>
        <v>#VALUE!</v>
      </c>
      <c r="S902" t="e">
        <f>VLOOKUP(Tableau356769[[#This Row],[coca]],Table1[[#All],[ID]:[b]],2,FALSE)</f>
        <v>#VALUE!</v>
      </c>
      <c r="T902" s="9" t="e">
        <f>VLOOKUP(Tableau356769[[#This Row],[coca]],Table1[[ID]:[b]],3,FALSE)</f>
        <v>#VALUE!</v>
      </c>
      <c r="U902" s="9"/>
      <c r="V90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2" s="9"/>
    </row>
    <row r="903" spans="1:23">
      <c r="A903" t="s">
        <v>63</v>
      </c>
      <c r="B903" t="s">
        <v>73</v>
      </c>
      <c r="C903" t="s">
        <v>74</v>
      </c>
      <c r="D903">
        <v>0</v>
      </c>
      <c r="M903" s="10" t="s">
        <v>947</v>
      </c>
      <c r="Q903" t="str">
        <f t="shared" ref="Q903:Q934" si="30">_xlfn.CONCAT(A903,C903)</f>
        <v>Cabo VerdeCV05</v>
      </c>
      <c r="R903" t="e">
        <f>VLOOKUP(Tableau356769[[#This Row],[coca]],Table1[ID],1,FALSE)</f>
        <v>#VALUE!</v>
      </c>
      <c r="S903" t="e">
        <f>VLOOKUP(Tableau356769[[#This Row],[coca]],Table1[[#All],[ID]:[b]],2,FALSE)</f>
        <v>#VALUE!</v>
      </c>
      <c r="T903" s="9" t="e">
        <f>VLOOKUP(Tableau356769[[#This Row],[coca]],Table1[[ID]:[b]],3,FALSE)</f>
        <v>#VALUE!</v>
      </c>
      <c r="U903" s="9"/>
      <c r="V90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3" s="9"/>
    </row>
    <row r="904" spans="1:23">
      <c r="A904" t="s">
        <v>63</v>
      </c>
      <c r="B904" t="s">
        <v>75</v>
      </c>
      <c r="C904" t="s">
        <v>76</v>
      </c>
      <c r="D904">
        <v>0</v>
      </c>
      <c r="M904" s="10" t="s">
        <v>947</v>
      </c>
      <c r="Q904" t="str">
        <f t="shared" si="30"/>
        <v>Cabo VerdeCV06</v>
      </c>
      <c r="R904" t="e">
        <f>VLOOKUP(Tableau356769[[#This Row],[coca]],Table1[ID],1,FALSE)</f>
        <v>#VALUE!</v>
      </c>
      <c r="S904" t="e">
        <f>VLOOKUP(Tableau356769[[#This Row],[coca]],Table1[[#All],[ID]:[b]],2,FALSE)</f>
        <v>#VALUE!</v>
      </c>
      <c r="T904" s="9" t="e">
        <f>VLOOKUP(Tableau356769[[#This Row],[coca]],Table1[[ID]:[b]],3,FALSE)</f>
        <v>#VALUE!</v>
      </c>
      <c r="U904" s="9"/>
      <c r="V90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4" s="9"/>
    </row>
    <row r="905" spans="1:23">
      <c r="A905" t="s">
        <v>63</v>
      </c>
      <c r="B905" t="s">
        <v>79</v>
      </c>
      <c r="C905" t="s">
        <v>80</v>
      </c>
      <c r="D905">
        <v>0</v>
      </c>
      <c r="M905" s="10" t="s">
        <v>947</v>
      </c>
      <c r="Q905" t="str">
        <f t="shared" si="30"/>
        <v>Cabo VerdeCV08</v>
      </c>
      <c r="R905" t="e">
        <f>VLOOKUP(Tableau356769[[#This Row],[coca]],Table1[ID],1,FALSE)</f>
        <v>#VALUE!</v>
      </c>
      <c r="S905" t="e">
        <f>VLOOKUP(Tableau356769[[#This Row],[coca]],Table1[[#All],[ID]:[b]],2,FALSE)</f>
        <v>#VALUE!</v>
      </c>
      <c r="T905" s="9" t="e">
        <f>VLOOKUP(Tableau356769[[#This Row],[coca]],Table1[[ID]:[b]],3,FALSE)</f>
        <v>#VALUE!</v>
      </c>
      <c r="U905" s="9"/>
      <c r="V90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5" s="9"/>
    </row>
    <row r="906" spans="1:23">
      <c r="A906" t="s">
        <v>63</v>
      </c>
      <c r="B906" t="s">
        <v>81</v>
      </c>
      <c r="C906" t="s">
        <v>82</v>
      </c>
      <c r="D906">
        <v>3</v>
      </c>
      <c r="G906">
        <v>3</v>
      </c>
      <c r="M906" s="10" t="s">
        <v>947</v>
      </c>
      <c r="Q906" t="str">
        <f t="shared" si="30"/>
        <v>Cabo VerdeCV09</v>
      </c>
      <c r="R906" t="e">
        <f>VLOOKUP(Tableau356769[[#This Row],[coca]],Table1[ID],1,FALSE)</f>
        <v>#VALUE!</v>
      </c>
      <c r="S906" t="e">
        <f>VLOOKUP(Tableau356769[[#This Row],[coca]],Table1[[#All],[ID]:[b]],2,FALSE)</f>
        <v>#VALUE!</v>
      </c>
      <c r="T906" s="9" t="e">
        <f>VLOOKUP(Tableau356769[[#This Row],[coca]],Table1[[ID]:[b]],3,FALSE)</f>
        <v>#VALUE!</v>
      </c>
      <c r="U906" s="9"/>
      <c r="V90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6" s="9"/>
    </row>
    <row r="907" spans="1:23">
      <c r="A907" t="s">
        <v>63</v>
      </c>
      <c r="B907" t="s">
        <v>83</v>
      </c>
      <c r="C907" t="s">
        <v>84</v>
      </c>
      <c r="D907">
        <v>1</v>
      </c>
      <c r="F907">
        <v>1</v>
      </c>
      <c r="M907" s="10" t="s">
        <v>947</v>
      </c>
      <c r="Q907" t="str">
        <f t="shared" si="30"/>
        <v>Cabo VerdeCV10</v>
      </c>
      <c r="R907" t="e">
        <f>VLOOKUP(Tableau356769[[#This Row],[coca]],Table1[ID],1,FALSE)</f>
        <v>#VALUE!</v>
      </c>
      <c r="S907" t="e">
        <f>VLOOKUP(Tableau356769[[#This Row],[coca]],Table1[[#All],[ID]:[b]],2,FALSE)</f>
        <v>#VALUE!</v>
      </c>
      <c r="T907" s="9" t="e">
        <f>VLOOKUP(Tableau356769[[#This Row],[coca]],Table1[[ID]:[b]],3,FALSE)</f>
        <v>#VALUE!</v>
      </c>
      <c r="U907" s="9"/>
      <c r="V90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7" s="9"/>
    </row>
    <row r="908" spans="1:23">
      <c r="A908" t="s">
        <v>63</v>
      </c>
      <c r="B908" t="s">
        <v>85</v>
      </c>
      <c r="C908" t="s">
        <v>86</v>
      </c>
      <c r="D908">
        <v>146</v>
      </c>
      <c r="F908">
        <v>4</v>
      </c>
      <c r="G908">
        <v>142</v>
      </c>
      <c r="M908" s="10" t="s">
        <v>947</v>
      </c>
      <c r="Q908" t="str">
        <f t="shared" si="30"/>
        <v>Cabo VerdeCV11</v>
      </c>
      <c r="R908" t="e">
        <f>VLOOKUP(Tableau356769[[#This Row],[coca]],Table1[ID],1,FALSE)</f>
        <v>#VALUE!</v>
      </c>
      <c r="S908" t="e">
        <f>VLOOKUP(Tableau356769[[#This Row],[coca]],Table1[[#All],[ID]:[b]],2,FALSE)</f>
        <v>#VALUE!</v>
      </c>
      <c r="T908" s="9" t="e">
        <f>VLOOKUP(Tableau356769[[#This Row],[coca]],Table1[[ID]:[b]],3,FALSE)</f>
        <v>#VALUE!</v>
      </c>
      <c r="U908" s="9"/>
      <c r="V90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8" s="9"/>
    </row>
    <row r="909" spans="1:23">
      <c r="A909" t="s">
        <v>63</v>
      </c>
      <c r="B909" t="s">
        <v>87</v>
      </c>
      <c r="C909" t="s">
        <v>88</v>
      </c>
      <c r="D909">
        <v>12</v>
      </c>
      <c r="F909">
        <v>1</v>
      </c>
      <c r="G909">
        <v>11</v>
      </c>
      <c r="M909" s="10" t="s">
        <v>947</v>
      </c>
      <c r="Q909" t="str">
        <f t="shared" si="30"/>
        <v>Cabo VerdeCV12</v>
      </c>
      <c r="R909" t="e">
        <f>VLOOKUP(Tableau356769[[#This Row],[coca]],Table1[ID],1,FALSE)</f>
        <v>#VALUE!</v>
      </c>
      <c r="S909" t="e">
        <f>VLOOKUP(Tableau356769[[#This Row],[coca]],Table1[[#All],[ID]:[b]],2,FALSE)</f>
        <v>#VALUE!</v>
      </c>
      <c r="T909" s="9" t="e">
        <f>VLOOKUP(Tableau356769[[#This Row],[coca]],Table1[[ID]:[b]],3,FALSE)</f>
        <v>#VALUE!</v>
      </c>
      <c r="U909" s="9"/>
      <c r="V90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09" s="9"/>
    </row>
    <row r="910" spans="1:23">
      <c r="A910" t="s">
        <v>63</v>
      </c>
      <c r="B910" t="s">
        <v>89</v>
      </c>
      <c r="C910" t="s">
        <v>90</v>
      </c>
      <c r="D910">
        <v>0</v>
      </c>
      <c r="M910" s="10" t="s">
        <v>947</v>
      </c>
      <c r="Q910" t="str">
        <f t="shared" si="30"/>
        <v>Cabo VerdeCV13</v>
      </c>
      <c r="R910" t="e">
        <f>VLOOKUP(Tableau356769[[#This Row],[coca]],Table1[ID],1,FALSE)</f>
        <v>#VALUE!</v>
      </c>
      <c r="S910" t="e">
        <f>VLOOKUP(Tableau356769[[#This Row],[coca]],Table1[[#All],[ID]:[b]],2,FALSE)</f>
        <v>#VALUE!</v>
      </c>
      <c r="T910" s="9" t="e">
        <f>VLOOKUP(Tableau356769[[#This Row],[coca]],Table1[[ID]:[b]],3,FALSE)</f>
        <v>#VALUE!</v>
      </c>
      <c r="U910" s="9"/>
      <c r="V91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0" s="9"/>
    </row>
    <row r="911" spans="1:23">
      <c r="A911" t="s">
        <v>63</v>
      </c>
      <c r="B911" t="s">
        <v>91</v>
      </c>
      <c r="C911" t="s">
        <v>92</v>
      </c>
      <c r="D911">
        <v>104</v>
      </c>
      <c r="F911">
        <v>33</v>
      </c>
      <c r="G911">
        <v>71</v>
      </c>
      <c r="M911" s="10" t="s">
        <v>947</v>
      </c>
      <c r="Q911" t="str">
        <f t="shared" si="30"/>
        <v>Cabo VerdeCV14</v>
      </c>
      <c r="R911" t="e">
        <f>VLOOKUP(Tableau356769[[#This Row],[coca]],Table1[ID],1,FALSE)</f>
        <v>#VALUE!</v>
      </c>
      <c r="S911" t="e">
        <f>VLOOKUP(Tableau356769[[#This Row],[coca]],Table1[[#All],[ID]:[b]],2,FALSE)</f>
        <v>#VALUE!</v>
      </c>
      <c r="T911" s="9" t="e">
        <f>VLOOKUP(Tableau356769[[#This Row],[coca]],Table1[[ID]:[b]],3,FALSE)</f>
        <v>#VALUE!</v>
      </c>
      <c r="U911" s="9"/>
      <c r="V91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1" s="9"/>
    </row>
    <row r="912" spans="1:23">
      <c r="A912" t="s">
        <v>63</v>
      </c>
      <c r="B912" t="s">
        <v>93</v>
      </c>
      <c r="C912" t="s">
        <v>94</v>
      </c>
      <c r="D912">
        <v>1</v>
      </c>
      <c r="F912">
        <v>1</v>
      </c>
      <c r="M912" s="10" t="s">
        <v>947</v>
      </c>
      <c r="Q912" t="str">
        <f t="shared" si="30"/>
        <v>Cabo VerdeCV15</v>
      </c>
      <c r="R912" t="e">
        <f>VLOOKUP(Tableau356769[[#This Row],[coca]],Table1[ID],1,FALSE)</f>
        <v>#VALUE!</v>
      </c>
      <c r="S912" t="e">
        <f>VLOOKUP(Tableau356769[[#This Row],[coca]],Table1[[#All],[ID]:[b]],2,FALSE)</f>
        <v>#VALUE!</v>
      </c>
      <c r="T912" s="9" t="e">
        <f>VLOOKUP(Tableau356769[[#This Row],[coca]],Table1[[ID]:[b]],3,FALSE)</f>
        <v>#VALUE!</v>
      </c>
      <c r="U912" s="9"/>
      <c r="V91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2" s="9"/>
    </row>
    <row r="913" spans="1:23">
      <c r="A913" t="s">
        <v>63</v>
      </c>
      <c r="B913" t="s">
        <v>95</v>
      </c>
      <c r="C913" t="s">
        <v>96</v>
      </c>
      <c r="D913">
        <v>0</v>
      </c>
      <c r="M913" s="10" t="s">
        <v>947</v>
      </c>
      <c r="Q913" t="str">
        <f t="shared" si="30"/>
        <v>Cabo VerdeCV16</v>
      </c>
      <c r="R913" t="e">
        <f>VLOOKUP(Tableau356769[[#This Row],[coca]],Table1[ID],1,FALSE)</f>
        <v>#VALUE!</v>
      </c>
      <c r="S913" t="e">
        <f>VLOOKUP(Tableau356769[[#This Row],[coca]],Table1[[#All],[ID]:[b]],2,FALSE)</f>
        <v>#VALUE!</v>
      </c>
      <c r="T913" s="9" t="e">
        <f>VLOOKUP(Tableau356769[[#This Row],[coca]],Table1[[ID]:[b]],3,FALSE)</f>
        <v>#VALUE!</v>
      </c>
      <c r="U913" s="9"/>
      <c r="V91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3" s="9"/>
    </row>
    <row r="914" spans="1:23">
      <c r="A914" t="s">
        <v>63</v>
      </c>
      <c r="B914" t="s">
        <v>97</v>
      </c>
      <c r="C914" t="s">
        <v>98</v>
      </c>
      <c r="D914">
        <v>0</v>
      </c>
      <c r="M914" s="10" t="s">
        <v>947</v>
      </c>
      <c r="Q914" t="str">
        <f t="shared" si="30"/>
        <v>Cabo VerdeCV17</v>
      </c>
      <c r="R914" t="e">
        <f>VLOOKUP(Tableau356769[[#This Row],[coca]],Table1[ID],1,FALSE)</f>
        <v>#VALUE!</v>
      </c>
      <c r="S914" t="e">
        <f>VLOOKUP(Tableau356769[[#This Row],[coca]],Table1[[#All],[ID]:[b]],2,FALSE)</f>
        <v>#VALUE!</v>
      </c>
      <c r="T914" s="9" t="e">
        <f>VLOOKUP(Tableau356769[[#This Row],[coca]],Table1[[ID]:[b]],3,FALSE)</f>
        <v>#VALUE!</v>
      </c>
      <c r="U914" s="9"/>
      <c r="V91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4" s="9"/>
    </row>
    <row r="915" spans="1:23">
      <c r="A915" t="s">
        <v>63</v>
      </c>
      <c r="B915" t="s">
        <v>99</v>
      </c>
      <c r="C915" t="s">
        <v>100</v>
      </c>
      <c r="D915">
        <v>0</v>
      </c>
      <c r="M915" s="10" t="s">
        <v>947</v>
      </c>
      <c r="Q915" t="str">
        <f t="shared" si="30"/>
        <v>Cabo VerdeCV18</v>
      </c>
      <c r="R915" t="e">
        <f>VLOOKUP(Tableau356769[[#This Row],[coca]],Table1[ID],1,FALSE)</f>
        <v>#VALUE!</v>
      </c>
      <c r="S915" t="e">
        <f>VLOOKUP(Tableau356769[[#This Row],[coca]],Table1[[#All],[ID]:[b]],2,FALSE)</f>
        <v>#VALUE!</v>
      </c>
      <c r="T915" s="9" t="e">
        <f>VLOOKUP(Tableau356769[[#This Row],[coca]],Table1[[ID]:[b]],3,FALSE)</f>
        <v>#VALUE!</v>
      </c>
      <c r="U915" s="9"/>
      <c r="V91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5" s="9"/>
    </row>
    <row r="916" spans="1:23">
      <c r="A916" t="s">
        <v>63</v>
      </c>
      <c r="B916" t="s">
        <v>101</v>
      </c>
      <c r="C916" t="s">
        <v>102</v>
      </c>
      <c r="D916">
        <v>0</v>
      </c>
      <c r="M916" s="10" t="s">
        <v>947</v>
      </c>
      <c r="Q916" t="str">
        <f t="shared" si="30"/>
        <v>Cabo VerdeCV19</v>
      </c>
      <c r="R916" t="e">
        <f>VLOOKUP(Tableau356769[[#This Row],[coca]],Table1[ID],1,FALSE)</f>
        <v>#VALUE!</v>
      </c>
      <c r="S916" t="e">
        <f>VLOOKUP(Tableau356769[[#This Row],[coca]],Table1[[#All],[ID]:[b]],2,FALSE)</f>
        <v>#VALUE!</v>
      </c>
      <c r="T916" s="9" t="e">
        <f>VLOOKUP(Tableau356769[[#This Row],[coca]],Table1[[ID]:[b]],3,FALSE)</f>
        <v>#VALUE!</v>
      </c>
      <c r="U916" s="9"/>
      <c r="V91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6" s="9"/>
    </row>
    <row r="917" spans="1:23" ht="14.25" customHeight="1">
      <c r="A917" t="s">
        <v>63</v>
      </c>
      <c r="B917" t="s">
        <v>105</v>
      </c>
      <c r="C917" t="s">
        <v>106</v>
      </c>
      <c r="D917">
        <v>3</v>
      </c>
      <c r="F917">
        <v>2</v>
      </c>
      <c r="G917">
        <v>1</v>
      </c>
      <c r="M917" s="10" t="s">
        <v>947</v>
      </c>
      <c r="Q917" t="str">
        <f t="shared" si="30"/>
        <v>Cabo VerdeCV21</v>
      </c>
      <c r="R917" t="e">
        <f>VLOOKUP(Tableau356769[[#This Row],[coca]],Table1[ID],1,FALSE)</f>
        <v>#VALUE!</v>
      </c>
      <c r="S917" t="e">
        <f>VLOOKUP(Tableau356769[[#This Row],[coca]],Table1[[#All],[ID]:[b]],2,FALSE)</f>
        <v>#VALUE!</v>
      </c>
      <c r="T917" s="9" t="e">
        <f>VLOOKUP(Tableau356769[[#This Row],[coca]],Table1[[ID]:[b]],3,FALSE)</f>
        <v>#VALUE!</v>
      </c>
      <c r="U917" s="9"/>
      <c r="V91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7" s="9"/>
    </row>
    <row r="918" spans="1:23">
      <c r="A918" t="s">
        <v>63</v>
      </c>
      <c r="B918" t="s">
        <v>107</v>
      </c>
      <c r="C918" t="s">
        <v>108</v>
      </c>
      <c r="D918">
        <v>0</v>
      </c>
      <c r="M918" s="10" t="s">
        <v>947</v>
      </c>
      <c r="Q918" t="str">
        <f t="shared" si="30"/>
        <v>Cabo VerdeCV22</v>
      </c>
      <c r="R918" t="e">
        <f>VLOOKUP(Tableau356769[[#This Row],[coca]],Table1[ID],1,FALSE)</f>
        <v>#VALUE!</v>
      </c>
      <c r="S918" t="e">
        <f>VLOOKUP(Tableau356769[[#This Row],[coca]],Table1[[#All],[ID]:[b]],2,FALSE)</f>
        <v>#VALUE!</v>
      </c>
      <c r="T918" s="9" t="e">
        <f>VLOOKUP(Tableau356769[[#This Row],[coca]],Table1[[ID]:[b]],3,FALSE)</f>
        <v>#VALUE!</v>
      </c>
      <c r="U918" s="9"/>
      <c r="V91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918" s="9"/>
    </row>
    <row r="919" spans="1:23">
      <c r="A919" t="s">
        <v>63</v>
      </c>
      <c r="B919" t="s">
        <v>65</v>
      </c>
      <c r="C919" t="s">
        <v>66</v>
      </c>
      <c r="D919">
        <v>56</v>
      </c>
      <c r="E919">
        <v>1</v>
      </c>
      <c r="F919">
        <v>53</v>
      </c>
      <c r="G919">
        <v>7</v>
      </c>
      <c r="M919" s="10" t="s">
        <v>936</v>
      </c>
      <c r="Q919" t="str">
        <f t="shared" si="30"/>
        <v>Cabo VerdeCV01</v>
      </c>
      <c r="R919" t="str">
        <f>VLOOKUP(Tableau3[[#This Row],[coca]],Table1[ID],1,FALSE)</f>
        <v>Cabo VerdeCV01</v>
      </c>
      <c r="S919">
        <f>VLOOKUP(Tableau3[[#This Row],[coca]],Table1[[#All],[ID]:[b]],2,FALSE)</f>
        <v>-22.8143877937</v>
      </c>
      <c r="T919" s="9">
        <f>VLOOKUP(Tableau3[[#This Row],[coca]],Table1[[ID]:[b]],3,FALSE)</f>
        <v>16.097374005700001</v>
      </c>
      <c r="U919" s="9" t="s">
        <v>778</v>
      </c>
      <c r="V91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919" s="9">
        <v>2</v>
      </c>
    </row>
    <row r="920" spans="1:23">
      <c r="A920" t="s">
        <v>63</v>
      </c>
      <c r="B920" t="s">
        <v>67</v>
      </c>
      <c r="C920" t="s">
        <v>68</v>
      </c>
      <c r="M920" s="10" t="s">
        <v>936</v>
      </c>
      <c r="Q920" t="str">
        <f t="shared" si="30"/>
        <v>Cabo VerdeCV02</v>
      </c>
      <c r="R920" t="str">
        <f>VLOOKUP(Tableau3[[#This Row],[coca]],Table1[ID],1,FALSE)</f>
        <v>Cabo VerdeCV02</v>
      </c>
      <c r="S920">
        <f>VLOOKUP(Tableau3[[#This Row],[coca]],Table1[[#All],[ID]:[b]],2,FALSE)</f>
        <v>-24.704092411200001</v>
      </c>
      <c r="T920" s="9">
        <f>VLOOKUP(Tableau3[[#This Row],[coca]],Table1[[ID]:[b]],3,FALSE)</f>
        <v>14.8565710121</v>
      </c>
      <c r="U920" s="9"/>
      <c r="V92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0" s="9"/>
    </row>
    <row r="921" spans="1:23">
      <c r="A921" t="s">
        <v>63</v>
      </c>
      <c r="B921" t="s">
        <v>69</v>
      </c>
      <c r="C921" t="s">
        <v>70</v>
      </c>
      <c r="M921" s="10" t="s">
        <v>936</v>
      </c>
      <c r="Q921" t="str">
        <f t="shared" si="30"/>
        <v>Cabo VerdeCV03</v>
      </c>
      <c r="R921" t="str">
        <f>VLOOKUP(Tableau3[[#This Row],[coca]],Table1[ID],1,FALSE)</f>
        <v>Cabo VerdeCV03</v>
      </c>
      <c r="S921">
        <f>VLOOKUP(Tableau3[[#This Row],[coca]],Table1[[#All],[ID]:[b]],2,FALSE)</f>
        <v>-23.1613898421</v>
      </c>
      <c r="T921" s="9">
        <f>VLOOKUP(Tableau3[[#This Row],[coca]],Table1[[ID]:[b]],3,FALSE)</f>
        <v>15.217051877999999</v>
      </c>
      <c r="U921" s="9"/>
      <c r="V92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1" s="9"/>
    </row>
    <row r="922" spans="1:23">
      <c r="A922" t="s">
        <v>63</v>
      </c>
      <c r="B922" t="s">
        <v>71</v>
      </c>
      <c r="C922" t="s">
        <v>72</v>
      </c>
      <c r="M922" s="10" t="s">
        <v>936</v>
      </c>
      <c r="Q922" t="str">
        <f t="shared" si="30"/>
        <v>Cabo VerdeCV04</v>
      </c>
      <c r="R922" t="str">
        <f>VLOOKUP(Tableau3[[#This Row],[coca]],Table1[ID],1,FALSE)</f>
        <v>Cabo VerdeCV04</v>
      </c>
      <c r="S922">
        <f>VLOOKUP(Tableau3[[#This Row],[coca]],Table1[[#All],[ID]:[b]],2,FALSE)</f>
        <v>-24.338925332999999</v>
      </c>
      <c r="T922" s="9">
        <f>VLOOKUP(Tableau3[[#This Row],[coca]],Table1[[ID]:[b]],3,FALSE)</f>
        <v>15.000380229699999</v>
      </c>
      <c r="U922" s="9"/>
      <c r="V92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2" s="9"/>
    </row>
    <row r="923" spans="1:23">
      <c r="A923" t="s">
        <v>63</v>
      </c>
      <c r="B923" t="s">
        <v>73</v>
      </c>
      <c r="C923" t="s">
        <v>74</v>
      </c>
      <c r="M923" s="10" t="s">
        <v>936</v>
      </c>
      <c r="Q923" t="str">
        <f t="shared" si="30"/>
        <v>Cabo VerdeCV05</v>
      </c>
      <c r="R923" t="str">
        <f>VLOOKUP(Tableau3[[#This Row],[coca]],Table1[ID],1,FALSE)</f>
        <v>Cabo VerdeCV05</v>
      </c>
      <c r="S923">
        <f>VLOOKUP(Tableau3[[#This Row],[coca]],Table1[[#All],[ID]:[b]],2,FALSE)</f>
        <v>-25.012549307499999</v>
      </c>
      <c r="T923" s="9">
        <f>VLOOKUP(Tableau3[[#This Row],[coca]],Table1[[ID]:[b]],3,FALSE)</f>
        <v>17.111523287299999</v>
      </c>
      <c r="U923" s="9"/>
      <c r="V92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3" s="9"/>
    </row>
    <row r="924" spans="1:23">
      <c r="A924" t="s">
        <v>63</v>
      </c>
      <c r="B924" t="s">
        <v>75</v>
      </c>
      <c r="C924" t="s">
        <v>76</v>
      </c>
      <c r="M924" s="10" t="s">
        <v>936</v>
      </c>
      <c r="Q924" t="str">
        <f t="shared" si="30"/>
        <v>Cabo VerdeCV06</v>
      </c>
      <c r="R924" t="str">
        <f>VLOOKUP(Tableau3[[#This Row],[coca]],Table1[ID],1,FALSE)</f>
        <v>Cabo VerdeCV06</v>
      </c>
      <c r="S924">
        <f>VLOOKUP(Tableau3[[#This Row],[coca]],Table1[[#All],[ID]:[b]],2,FALSE)</f>
        <v>-25.198580828800001</v>
      </c>
      <c r="T924" s="9">
        <f>VLOOKUP(Tableau3[[#This Row],[coca]],Table1[[ID]:[b]],3,FALSE)</f>
        <v>17.025854404499999</v>
      </c>
      <c r="U924" s="9"/>
      <c r="V92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4" s="9"/>
    </row>
    <row r="925" spans="1:23">
      <c r="A925" t="s">
        <v>63</v>
      </c>
      <c r="B925" t="s">
        <v>77</v>
      </c>
      <c r="C925" t="s">
        <v>78</v>
      </c>
      <c r="D925">
        <v>331</v>
      </c>
      <c r="E925">
        <v>2</v>
      </c>
      <c r="F925">
        <v>99</v>
      </c>
      <c r="G925">
        <v>237</v>
      </c>
      <c r="M925" s="10" t="s">
        <v>936</v>
      </c>
      <c r="Q925" t="str">
        <f t="shared" si="30"/>
        <v>Cabo VerdeCV07</v>
      </c>
      <c r="R925" t="str">
        <f>VLOOKUP(Tableau3[[#This Row],[coca]],Table1[ID],1,FALSE)</f>
        <v>Cabo VerdeCV07</v>
      </c>
      <c r="S925">
        <f>VLOOKUP(Tableau3[[#This Row],[coca]],Table1[[#All],[ID]:[b]],2,FALSE)</f>
        <v>-23.5209228702</v>
      </c>
      <c r="T925" s="9">
        <f>VLOOKUP(Tableau3[[#This Row],[coca]],Table1[[ID]:[b]],3,FALSE)</f>
        <v>14.950095117</v>
      </c>
      <c r="U925" s="9" t="s">
        <v>779</v>
      </c>
      <c r="V92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925" s="9">
        <v>4</v>
      </c>
    </row>
    <row r="926" spans="1:23">
      <c r="A926" t="s">
        <v>63</v>
      </c>
      <c r="B926" t="s">
        <v>79</v>
      </c>
      <c r="C926" t="s">
        <v>80</v>
      </c>
      <c r="M926" s="10" t="s">
        <v>936</v>
      </c>
      <c r="Q926" t="str">
        <f t="shared" si="30"/>
        <v>Cabo VerdeCV08</v>
      </c>
      <c r="R926" t="str">
        <f>VLOOKUP(Tableau3[[#This Row],[coca]],Table1[ID],1,FALSE)</f>
        <v>Cabo VerdeCV08</v>
      </c>
      <c r="S926">
        <f>VLOOKUP(Tableau3[[#This Row],[coca]],Table1[[#All],[ID]:[b]],2,FALSE)</f>
        <v>-24.202744252799999</v>
      </c>
      <c r="T926" s="9">
        <f>VLOOKUP(Tableau3[[#This Row],[coca]],Table1[[ID]:[b]],3,FALSE)</f>
        <v>16.600200760900002</v>
      </c>
      <c r="U926" s="9"/>
      <c r="V92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6" s="9"/>
    </row>
    <row r="927" spans="1:23">
      <c r="A927" t="s">
        <v>63</v>
      </c>
      <c r="B927" t="s">
        <v>81</v>
      </c>
      <c r="C927" t="s">
        <v>82</v>
      </c>
      <c r="M927" s="10" t="s">
        <v>936</v>
      </c>
      <c r="Q927" t="str">
        <f t="shared" si="30"/>
        <v>Cabo VerdeCV09</v>
      </c>
      <c r="R927" t="str">
        <f>VLOOKUP(Tableau3[[#This Row],[coca]],Table1[ID],1,FALSE)</f>
        <v>Cabo VerdeCV09</v>
      </c>
      <c r="S927">
        <f>VLOOKUP(Tableau3[[#This Row],[coca]],Table1[[#All],[ID]:[b]],2,FALSE)</f>
        <v>-25.126220378399999</v>
      </c>
      <c r="T927" s="9">
        <f>VLOOKUP(Tableau3[[#This Row],[coca]],Table1[[ID]:[b]],3,FALSE)</f>
        <v>17.1401105202</v>
      </c>
      <c r="U927" s="9"/>
      <c r="V92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7" s="9"/>
    </row>
    <row r="928" spans="1:23">
      <c r="A928" t="s">
        <v>63</v>
      </c>
      <c r="B928" t="s">
        <v>83</v>
      </c>
      <c r="C928" t="s">
        <v>84</v>
      </c>
      <c r="M928" s="10" t="s">
        <v>936</v>
      </c>
      <c r="Q928" t="str">
        <f t="shared" si="30"/>
        <v>Cabo VerdeCV10</v>
      </c>
      <c r="R928" t="str">
        <f>VLOOKUP(Tableau3[[#This Row],[coca]],Table1[ID],1,FALSE)</f>
        <v>Cabo VerdeCV10</v>
      </c>
      <c r="S928">
        <f>VLOOKUP(Tableau3[[#This Row],[coca]],Table1[[#All],[ID]:[b]],2,FALSE)</f>
        <v>-23.637227553700001</v>
      </c>
      <c r="T928" s="9">
        <f>VLOOKUP(Tableau3[[#This Row],[coca]],Table1[[ID]:[b]],3,FALSE)</f>
        <v>14.973926351199999</v>
      </c>
      <c r="U928" s="9"/>
      <c r="V92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8" s="9"/>
    </row>
    <row r="929" spans="1:23">
      <c r="A929" t="s">
        <v>63</v>
      </c>
      <c r="B929" t="s">
        <v>85</v>
      </c>
      <c r="C929" t="s">
        <v>86</v>
      </c>
      <c r="M929" s="10" t="s">
        <v>936</v>
      </c>
      <c r="Q929" t="str">
        <f t="shared" si="30"/>
        <v>Cabo VerdeCV11</v>
      </c>
      <c r="R929" t="str">
        <f>VLOOKUP(Tableau3[[#This Row],[coca]],Table1[ID],1,FALSE)</f>
        <v>Cabo VerdeCV11</v>
      </c>
      <c r="S929">
        <f>VLOOKUP(Tableau3[[#This Row],[coca]],Table1[[#All],[ID]:[b]],2,FALSE)</f>
        <v>-22.931532758399999</v>
      </c>
      <c r="T929" s="9">
        <f>VLOOKUP(Tableau3[[#This Row],[coca]],Table1[[ID]:[b]],3,FALSE)</f>
        <v>16.736947046699999</v>
      </c>
      <c r="U929" s="9"/>
      <c r="V92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29" s="9"/>
    </row>
    <row r="930" spans="1:23">
      <c r="A930" t="s">
        <v>63</v>
      </c>
      <c r="B930" t="s">
        <v>87</v>
      </c>
      <c r="C930" t="s">
        <v>88</v>
      </c>
      <c r="M930" s="10" t="s">
        <v>936</v>
      </c>
      <c r="Q930" t="str">
        <f t="shared" si="30"/>
        <v>Cabo VerdeCV12</v>
      </c>
      <c r="R930" t="str">
        <f>VLOOKUP(Tableau3[[#This Row],[coca]],Table1[ID],1,FALSE)</f>
        <v>Cabo VerdeCV12</v>
      </c>
      <c r="S930">
        <f>VLOOKUP(Tableau3[[#This Row],[coca]],Table1[[#All],[ID]:[b]],2,FALSE)</f>
        <v>-23.708198307699998</v>
      </c>
      <c r="T930" s="9">
        <f>VLOOKUP(Tableau3[[#This Row],[coca]],Table1[[ID]:[b]],3,FALSE)</f>
        <v>15.1054681238</v>
      </c>
      <c r="U930" s="9"/>
      <c r="V93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0" s="9"/>
    </row>
    <row r="931" spans="1:23">
      <c r="A931" t="s">
        <v>63</v>
      </c>
      <c r="B931" t="s">
        <v>89</v>
      </c>
      <c r="C931" t="s">
        <v>90</v>
      </c>
      <c r="M931" s="10" t="s">
        <v>936</v>
      </c>
      <c r="Q931" t="str">
        <f t="shared" si="30"/>
        <v>Cabo VerdeCV13</v>
      </c>
      <c r="R931" t="str">
        <f>VLOOKUP(Tableau3[[#This Row],[coca]],Table1[ID],1,FALSE)</f>
        <v>Cabo VerdeCV13</v>
      </c>
      <c r="S931">
        <f>VLOOKUP(Tableau3[[#This Row],[coca]],Table1[[#All],[ID]:[b]],2,FALSE)</f>
        <v>-24.338506929400001</v>
      </c>
      <c r="T931" s="9">
        <f>VLOOKUP(Tableau3[[#This Row],[coca]],Table1[[ID]:[b]],3,FALSE)</f>
        <v>14.8957063966</v>
      </c>
      <c r="U931" s="9"/>
      <c r="V93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1" s="9"/>
    </row>
    <row r="932" spans="1:23">
      <c r="A932" t="s">
        <v>63</v>
      </c>
      <c r="B932" t="s">
        <v>91</v>
      </c>
      <c r="C932" t="s">
        <v>92</v>
      </c>
      <c r="M932" s="10" t="s">
        <v>936</v>
      </c>
      <c r="Q932" t="str">
        <f t="shared" si="30"/>
        <v>Cabo VerdeCV14</v>
      </c>
      <c r="R932" t="str">
        <f>VLOOKUP(Tableau3[[#This Row],[coca]],Table1[ID],1,FALSE)</f>
        <v>Cabo VerdeCV14</v>
      </c>
      <c r="S932">
        <f>VLOOKUP(Tableau3[[#This Row],[coca]],Table1[[#All],[ID]:[b]],2,FALSE)</f>
        <v>-23.552168139999999</v>
      </c>
      <c r="T932" s="9">
        <f>VLOOKUP(Tableau3[[#This Row],[coca]],Table1[[ID]:[b]],3,FALSE)</f>
        <v>15.111216711799999</v>
      </c>
      <c r="U932" s="9"/>
      <c r="V93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2" s="9"/>
    </row>
    <row r="933" spans="1:23">
      <c r="A933" t="s">
        <v>63</v>
      </c>
      <c r="B933" t="s">
        <v>93</v>
      </c>
      <c r="C933" t="s">
        <v>94</v>
      </c>
      <c r="D933">
        <v>2</v>
      </c>
      <c r="F933">
        <v>1</v>
      </c>
      <c r="G933">
        <v>1</v>
      </c>
      <c r="M933" s="10" t="s">
        <v>936</v>
      </c>
      <c r="Q933" t="str">
        <f t="shared" si="30"/>
        <v>Cabo VerdeCV15</v>
      </c>
      <c r="R933" t="str">
        <f>VLOOKUP(Tableau3[[#This Row],[coca]],Table1[ID],1,FALSE)</f>
        <v>Cabo VerdeCV15</v>
      </c>
      <c r="S933">
        <f>VLOOKUP(Tableau3[[#This Row],[coca]],Table1[[#All],[ID]:[b]],2,FALSE)</f>
        <v>-23.523001641299999</v>
      </c>
      <c r="T933" s="9">
        <f>VLOOKUP(Tableau3[[#This Row],[coca]],Table1[[ID]:[b]],3,FALSE)</f>
        <v>15.019037732399999</v>
      </c>
      <c r="U933" s="9"/>
      <c r="V93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3" s="9"/>
    </row>
    <row r="934" spans="1:23">
      <c r="A934" t="s">
        <v>63</v>
      </c>
      <c r="B934" t="s">
        <v>95</v>
      </c>
      <c r="C934" t="s">
        <v>96</v>
      </c>
      <c r="M934" s="10" t="s">
        <v>936</v>
      </c>
      <c r="Q934" t="str">
        <f t="shared" si="30"/>
        <v>Cabo VerdeCV16</v>
      </c>
      <c r="R934" t="str">
        <f>VLOOKUP(Tableau3[[#This Row],[coca]],Table1[ID],1,FALSE)</f>
        <v>Cabo VerdeCV16</v>
      </c>
      <c r="S934">
        <f>VLOOKUP(Tableau3[[#This Row],[coca]],Table1[[#All],[ID]:[b]],2,FALSE)</f>
        <v>-24.431793001300001</v>
      </c>
      <c r="T934" s="9">
        <f>VLOOKUP(Tableau3[[#This Row],[coca]],Table1[[ID]:[b]],3,FALSE)</f>
        <v>14.923236447400001</v>
      </c>
      <c r="U934" s="9"/>
      <c r="V93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4" s="9"/>
    </row>
    <row r="935" spans="1:23">
      <c r="A935" t="s">
        <v>63</v>
      </c>
      <c r="B935" t="s">
        <v>97</v>
      </c>
      <c r="C935" t="s">
        <v>98</v>
      </c>
      <c r="M935" s="10" t="s">
        <v>936</v>
      </c>
      <c r="Q935" t="str">
        <f t="shared" ref="Q935:Q962" si="31">_xlfn.CONCAT(A935,C935)</f>
        <v>Cabo VerdeCV17</v>
      </c>
      <c r="R935" t="str">
        <f>VLOOKUP(Tableau3[[#This Row],[coca]],Table1[ID],1,FALSE)</f>
        <v>Cabo VerdeCV17</v>
      </c>
      <c r="S935">
        <f>VLOOKUP(Tableau3[[#This Row],[coca]],Table1[[#All],[ID]:[b]],2,FALSE)</f>
        <v>-23.5934804593</v>
      </c>
      <c r="T935" s="9">
        <f>VLOOKUP(Tableau3[[#This Row],[coca]],Table1[[ID]:[b]],3,FALSE)</f>
        <v>15.0649111506</v>
      </c>
      <c r="U935" s="9"/>
      <c r="V9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5" s="9"/>
    </row>
    <row r="936" spans="1:23">
      <c r="A936" t="s">
        <v>63</v>
      </c>
      <c r="B936" t="s">
        <v>99</v>
      </c>
      <c r="C936" t="s">
        <v>100</v>
      </c>
      <c r="M936" s="10" t="s">
        <v>936</v>
      </c>
      <c r="Q936" t="str">
        <f t="shared" si="31"/>
        <v>Cabo VerdeCV18</v>
      </c>
      <c r="R936" t="str">
        <f>VLOOKUP(Tableau3[[#This Row],[coca]],Table1[ID],1,FALSE)</f>
        <v>Cabo VerdeCV18</v>
      </c>
      <c r="S936">
        <f>VLOOKUP(Tableau3[[#This Row],[coca]],Table1[[#All],[ID]:[b]],2,FALSE)</f>
        <v>-23.6391283717</v>
      </c>
      <c r="T936" s="9">
        <f>VLOOKUP(Tableau3[[#This Row],[coca]],Table1[[ID]:[b]],3,FALSE)</f>
        <v>15.193271833700001</v>
      </c>
      <c r="U936" s="9"/>
      <c r="V93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6" s="9"/>
    </row>
    <row r="937" spans="1:23">
      <c r="A937" t="s">
        <v>63</v>
      </c>
      <c r="B937" t="s">
        <v>101</v>
      </c>
      <c r="C937" t="s">
        <v>102</v>
      </c>
      <c r="M937" s="10" t="s">
        <v>936</v>
      </c>
      <c r="Q937" t="str">
        <f t="shared" si="31"/>
        <v>Cabo VerdeCV19</v>
      </c>
      <c r="R937" t="str">
        <f>VLOOKUP(Tableau3[[#This Row],[coca]],Table1[ID],1,FALSE)</f>
        <v>Cabo VerdeCV19</v>
      </c>
      <c r="S937">
        <f>VLOOKUP(Tableau3[[#This Row],[coca]],Table1[[#All],[ID]:[b]],2,FALSE)</f>
        <v>-23.629568266300002</v>
      </c>
      <c r="T937" s="9">
        <f>VLOOKUP(Tableau3[[#This Row],[coca]],Table1[[ID]:[b]],3,FALSE)</f>
        <v>15.090727278099999</v>
      </c>
      <c r="U937" s="9"/>
      <c r="V9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7" s="9"/>
    </row>
    <row r="938" spans="1:23">
      <c r="A938" t="s">
        <v>63</v>
      </c>
      <c r="B938" t="s">
        <v>103</v>
      </c>
      <c r="C938" t="s">
        <v>104</v>
      </c>
      <c r="D938">
        <v>3</v>
      </c>
      <c r="M938" s="10" t="s">
        <v>936</v>
      </c>
      <c r="Q938" t="str">
        <f t="shared" si="31"/>
        <v>Cabo VerdeCV20</v>
      </c>
      <c r="R938" t="str">
        <f>VLOOKUP(Tableau3[[#This Row],[coca]],Table1[ID],1,FALSE)</f>
        <v>Cabo VerdeCV20</v>
      </c>
      <c r="S938">
        <f>VLOOKUP(Tableau3[[#This Row],[coca]],Table1[[#All],[ID]:[b]],2,FALSE)</f>
        <v>-24.9280660708</v>
      </c>
      <c r="T938" s="9">
        <f>VLOOKUP(Tableau3[[#This Row],[coca]],Table1[[ID]:[b]],3,FALSE)</f>
        <v>16.8283174265</v>
      </c>
      <c r="U938" s="9" t="s">
        <v>775</v>
      </c>
      <c r="V9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8" s="9">
        <v>1</v>
      </c>
    </row>
    <row r="939" spans="1:23">
      <c r="A939" t="s">
        <v>63</v>
      </c>
      <c r="B939" t="s">
        <v>105</v>
      </c>
      <c r="C939" t="s">
        <v>106</v>
      </c>
      <c r="D939">
        <v>2</v>
      </c>
      <c r="M939" s="10" t="s">
        <v>936</v>
      </c>
      <c r="Q939" t="str">
        <f t="shared" si="31"/>
        <v>Cabo VerdeCV21</v>
      </c>
      <c r="R939" t="str">
        <f>VLOOKUP(Tableau3[[#This Row],[coca]],Table1[ID],1,FALSE)</f>
        <v>Cabo VerdeCV21</v>
      </c>
      <c r="S939">
        <f>VLOOKUP(Tableau3[[#This Row],[coca]],Table1[[#All],[ID]:[b]],2,FALSE)</f>
        <v>-23.717724913800001</v>
      </c>
      <c r="T939" s="9">
        <f>VLOOKUP(Tableau3[[#This Row],[coca]],Table1[[ID]:[b]],3,FALSE)</f>
        <v>15.2645049613</v>
      </c>
      <c r="U939" s="9"/>
      <c r="V9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39" s="9"/>
    </row>
    <row r="940" spans="1:23">
      <c r="A940" t="s">
        <v>63</v>
      </c>
      <c r="B940" t="s">
        <v>107</v>
      </c>
      <c r="C940" t="s">
        <v>108</v>
      </c>
      <c r="M940" s="10" t="s">
        <v>936</v>
      </c>
      <c r="Q940" t="str">
        <f t="shared" si="31"/>
        <v>Cabo VerdeCV22</v>
      </c>
      <c r="R940" t="str">
        <f>VLOOKUP(Tableau3[[#This Row],[coca]],Table1[ID],1,FALSE)</f>
        <v>Cabo VerdeCV22</v>
      </c>
      <c r="S940">
        <f>VLOOKUP(Tableau3[[#This Row],[coca]],Table1[[#All],[ID]:[b]],2,FALSE)</f>
        <v>-24.358619902800001</v>
      </c>
      <c r="T940" s="9">
        <f>VLOOKUP(Tableau3[[#This Row],[coca]],Table1[[ID]:[b]],3,FALSE)</f>
        <v>16.595215011600001</v>
      </c>
      <c r="U940" s="9"/>
      <c r="V9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940" s="9"/>
    </row>
    <row r="941" spans="1:23">
      <c r="A941" t="s">
        <v>63</v>
      </c>
      <c r="B941" t="s">
        <v>65</v>
      </c>
      <c r="C941" t="s">
        <v>66</v>
      </c>
      <c r="D941">
        <v>56</v>
      </c>
      <c r="E941">
        <v>1</v>
      </c>
      <c r="F941">
        <v>53</v>
      </c>
      <c r="G941">
        <v>2</v>
      </c>
      <c r="M941" s="10" t="s">
        <v>937</v>
      </c>
      <c r="Q941" t="str">
        <f t="shared" si="31"/>
        <v>Cabo VerdeCV01</v>
      </c>
      <c r="R941" t="str">
        <f>VLOOKUP(Tableau3[[#This Row],[coca]],Table1[ID],1,FALSE)</f>
        <v>Cabo VerdeCV01</v>
      </c>
      <c r="S941" t="e">
        <f>VLOOKUP(Tableau35[[#This Row],[coca]],Table1[[#All],[ID]:[b]],2,FALSE)</f>
        <v>#VALUE!</v>
      </c>
      <c r="T941" s="9" t="e">
        <f>VLOOKUP(Tableau35[[#This Row],[coca]],Table1[[ID]:[b]],3,FALSE)</f>
        <v>#VALUE!</v>
      </c>
      <c r="U941" s="9" t="s">
        <v>778</v>
      </c>
      <c r="V94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1" s="9">
        <v>2</v>
      </c>
    </row>
    <row r="942" spans="1:23">
      <c r="A942" t="s">
        <v>63</v>
      </c>
      <c r="B942" t="s">
        <v>67</v>
      </c>
      <c r="C942" t="s">
        <v>68</v>
      </c>
      <c r="D942">
        <v>0</v>
      </c>
      <c r="M942" s="10" t="s">
        <v>937</v>
      </c>
      <c r="Q942" t="str">
        <f t="shared" si="31"/>
        <v>Cabo VerdeCV02</v>
      </c>
      <c r="R942" t="str">
        <f>VLOOKUP(Tableau3[[#This Row],[coca]],Table1[ID],1,FALSE)</f>
        <v>Cabo VerdeCV02</v>
      </c>
      <c r="S942" t="e">
        <f>VLOOKUP(Tableau35[[#This Row],[coca]],Table1[[#All],[ID]:[b]],2,FALSE)</f>
        <v>#VALUE!</v>
      </c>
      <c r="T942" s="9" t="e">
        <f>VLOOKUP(Tableau35[[#This Row],[coca]],Table1[[ID]:[b]],3,FALSE)</f>
        <v>#VALUE!</v>
      </c>
      <c r="U942" s="9"/>
      <c r="V94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2" s="9"/>
    </row>
    <row r="943" spans="1:23">
      <c r="A943" t="s">
        <v>63</v>
      </c>
      <c r="B943" t="s">
        <v>69</v>
      </c>
      <c r="C943" t="s">
        <v>70</v>
      </c>
      <c r="D943">
        <v>0</v>
      </c>
      <c r="M943" s="10" t="s">
        <v>937</v>
      </c>
      <c r="Q943" t="str">
        <f t="shared" si="31"/>
        <v>Cabo VerdeCV03</v>
      </c>
      <c r="R943" t="str">
        <f>VLOOKUP(Tableau3[[#This Row],[coca]],Table1[ID],1,FALSE)</f>
        <v>Cabo VerdeCV03</v>
      </c>
      <c r="S943" t="e">
        <f>VLOOKUP(Tableau35[[#This Row],[coca]],Table1[[#All],[ID]:[b]],2,FALSE)</f>
        <v>#VALUE!</v>
      </c>
      <c r="T943" s="9" t="e">
        <f>VLOOKUP(Tableau35[[#This Row],[coca]],Table1[[ID]:[b]],3,FALSE)</f>
        <v>#VALUE!</v>
      </c>
      <c r="U943" s="9"/>
      <c r="V94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3" s="9"/>
    </row>
    <row r="944" spans="1:23">
      <c r="A944" t="s">
        <v>63</v>
      </c>
      <c r="B944" t="s">
        <v>71</v>
      </c>
      <c r="C944" t="s">
        <v>72</v>
      </c>
      <c r="D944">
        <v>0</v>
      </c>
      <c r="M944" s="10" t="s">
        <v>937</v>
      </c>
      <c r="Q944" t="str">
        <f t="shared" si="31"/>
        <v>Cabo VerdeCV04</v>
      </c>
      <c r="R944" t="str">
        <f>VLOOKUP(Tableau3[[#This Row],[coca]],Table1[ID],1,FALSE)</f>
        <v>Cabo VerdeCV04</v>
      </c>
      <c r="S944" t="e">
        <f>VLOOKUP(Tableau35[[#This Row],[coca]],Table1[[#All],[ID]:[b]],2,FALSE)</f>
        <v>#VALUE!</v>
      </c>
      <c r="T944" s="9" t="e">
        <f>VLOOKUP(Tableau35[[#This Row],[coca]],Table1[[ID]:[b]],3,FALSE)</f>
        <v>#VALUE!</v>
      </c>
      <c r="U944" s="9"/>
      <c r="V94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4" s="9"/>
    </row>
    <row r="945" spans="1:23">
      <c r="A945" t="s">
        <v>63</v>
      </c>
      <c r="B945" t="s">
        <v>73</v>
      </c>
      <c r="C945" t="s">
        <v>74</v>
      </c>
      <c r="D945">
        <v>0</v>
      </c>
      <c r="M945" s="10" t="s">
        <v>937</v>
      </c>
      <c r="Q945" t="str">
        <f t="shared" si="31"/>
        <v>Cabo VerdeCV05</v>
      </c>
      <c r="R945" t="str">
        <f>VLOOKUP(Tableau3[[#This Row],[coca]],Table1[ID],1,FALSE)</f>
        <v>Cabo VerdeCV05</v>
      </c>
      <c r="S945" t="e">
        <f>VLOOKUP(Tableau35[[#This Row],[coca]],Table1[[#All],[ID]:[b]],2,FALSE)</f>
        <v>#VALUE!</v>
      </c>
      <c r="T945" s="9" t="e">
        <f>VLOOKUP(Tableau35[[#This Row],[coca]],Table1[[ID]:[b]],3,FALSE)</f>
        <v>#VALUE!</v>
      </c>
      <c r="U945" s="9"/>
      <c r="V94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5" s="9"/>
    </row>
    <row r="946" spans="1:23">
      <c r="A946" t="s">
        <v>63</v>
      </c>
      <c r="B946" t="s">
        <v>75</v>
      </c>
      <c r="C946" t="s">
        <v>76</v>
      </c>
      <c r="D946">
        <v>0</v>
      </c>
      <c r="M946" s="10" t="s">
        <v>937</v>
      </c>
      <c r="Q946" t="str">
        <f t="shared" si="31"/>
        <v>Cabo VerdeCV06</v>
      </c>
      <c r="R946" t="str">
        <f>VLOOKUP(Tableau3[[#This Row],[coca]],Table1[ID],1,FALSE)</f>
        <v>Cabo VerdeCV06</v>
      </c>
      <c r="S946" t="e">
        <f>VLOOKUP(Tableau35[[#This Row],[coca]],Table1[[#All],[ID]:[b]],2,FALSE)</f>
        <v>#VALUE!</v>
      </c>
      <c r="T946" s="9" t="e">
        <f>VLOOKUP(Tableau35[[#This Row],[coca]],Table1[[ID]:[b]],3,FALSE)</f>
        <v>#VALUE!</v>
      </c>
      <c r="U946" s="9"/>
      <c r="V94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6" s="9"/>
    </row>
    <row r="947" spans="1:23">
      <c r="A947" t="s">
        <v>63</v>
      </c>
      <c r="B947" t="s">
        <v>77</v>
      </c>
      <c r="C947" t="s">
        <v>78</v>
      </c>
      <c r="D947">
        <v>323</v>
      </c>
      <c r="E947">
        <v>3</v>
      </c>
      <c r="F947">
        <v>97</v>
      </c>
      <c r="M947" s="10" t="s">
        <v>937</v>
      </c>
      <c r="Q947" t="str">
        <f t="shared" si="31"/>
        <v>Cabo VerdeCV07</v>
      </c>
      <c r="R947" t="str">
        <f>VLOOKUP(Tableau3[[#This Row],[coca]],Table1[ID],1,FALSE)</f>
        <v>Cabo VerdeCV07</v>
      </c>
      <c r="S947" t="e">
        <f>VLOOKUP(Tableau35[[#This Row],[coca]],Table1[[#All],[ID]:[b]],2,FALSE)</f>
        <v>#VALUE!</v>
      </c>
      <c r="T947" s="9" t="e">
        <f>VLOOKUP(Tableau35[[#This Row],[coca]],Table1[[ID]:[b]],3,FALSE)</f>
        <v>#VALUE!</v>
      </c>
      <c r="U947" s="9" t="s">
        <v>779</v>
      </c>
      <c r="V9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7" s="9">
        <v>4</v>
      </c>
    </row>
    <row r="948" spans="1:23">
      <c r="A948" t="s">
        <v>63</v>
      </c>
      <c r="B948" t="s">
        <v>79</v>
      </c>
      <c r="C948" t="s">
        <v>80</v>
      </c>
      <c r="D948">
        <v>0</v>
      </c>
      <c r="M948" s="10" t="s">
        <v>937</v>
      </c>
      <c r="Q948" t="str">
        <f t="shared" si="31"/>
        <v>Cabo VerdeCV08</v>
      </c>
      <c r="R948" t="str">
        <f>VLOOKUP(Tableau3[[#This Row],[coca]],Table1[ID],1,FALSE)</f>
        <v>Cabo VerdeCV08</v>
      </c>
      <c r="S948" t="e">
        <f>VLOOKUP(Tableau35[[#This Row],[coca]],Table1[[#All],[ID]:[b]],2,FALSE)</f>
        <v>#VALUE!</v>
      </c>
      <c r="T948" s="9" t="e">
        <f>VLOOKUP(Tableau35[[#This Row],[coca]],Table1[[ID]:[b]],3,FALSE)</f>
        <v>#VALUE!</v>
      </c>
      <c r="U948" s="9"/>
      <c r="V9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8" s="9"/>
    </row>
    <row r="949" spans="1:23">
      <c r="A949" t="s">
        <v>63</v>
      </c>
      <c r="B949" t="s">
        <v>81</v>
      </c>
      <c r="C949" t="s">
        <v>82</v>
      </c>
      <c r="D949">
        <v>0</v>
      </c>
      <c r="M949" s="10" t="s">
        <v>937</v>
      </c>
      <c r="Q949" t="str">
        <f t="shared" si="31"/>
        <v>Cabo VerdeCV09</v>
      </c>
      <c r="R949" t="str">
        <f>VLOOKUP(Tableau3[[#This Row],[coca]],Table1[ID],1,FALSE)</f>
        <v>Cabo VerdeCV09</v>
      </c>
      <c r="S949" t="e">
        <f>VLOOKUP(Tableau35[[#This Row],[coca]],Table1[[#All],[ID]:[b]],2,FALSE)</f>
        <v>#VALUE!</v>
      </c>
      <c r="T949" s="9" t="e">
        <f>VLOOKUP(Tableau35[[#This Row],[coca]],Table1[[ID]:[b]],3,FALSE)</f>
        <v>#VALUE!</v>
      </c>
      <c r="U949" s="9"/>
      <c r="V9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49" s="9"/>
    </row>
    <row r="950" spans="1:23">
      <c r="A950" t="s">
        <v>63</v>
      </c>
      <c r="B950" t="s">
        <v>83</v>
      </c>
      <c r="C950" t="s">
        <v>84</v>
      </c>
      <c r="D950">
        <v>0</v>
      </c>
      <c r="M950" s="10" t="s">
        <v>937</v>
      </c>
      <c r="Q950" t="str">
        <f t="shared" si="31"/>
        <v>Cabo VerdeCV10</v>
      </c>
      <c r="R950" t="str">
        <f>VLOOKUP(Tableau3[[#This Row],[coca]],Table1[ID],1,FALSE)</f>
        <v>Cabo VerdeCV10</v>
      </c>
      <c r="S950" t="e">
        <f>VLOOKUP(Tableau35[[#This Row],[coca]],Table1[[#All],[ID]:[b]],2,FALSE)</f>
        <v>#VALUE!</v>
      </c>
      <c r="T950" s="9" t="e">
        <f>VLOOKUP(Tableau35[[#This Row],[coca]],Table1[[ID]:[b]],3,FALSE)</f>
        <v>#VALUE!</v>
      </c>
      <c r="U950" s="9"/>
      <c r="V9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0" s="9"/>
    </row>
    <row r="951" spans="1:23">
      <c r="A951" t="s">
        <v>63</v>
      </c>
      <c r="B951" t="s">
        <v>85</v>
      </c>
      <c r="C951" t="s">
        <v>86</v>
      </c>
      <c r="D951">
        <v>0</v>
      </c>
      <c r="M951" s="10" t="s">
        <v>937</v>
      </c>
      <c r="Q951" t="str">
        <f t="shared" si="31"/>
        <v>Cabo VerdeCV11</v>
      </c>
      <c r="R951" t="str">
        <f>VLOOKUP(Tableau3[[#This Row],[coca]],Table1[ID],1,FALSE)</f>
        <v>Cabo VerdeCV11</v>
      </c>
      <c r="S951" t="e">
        <f>VLOOKUP(Tableau35[[#This Row],[coca]],Table1[[#All],[ID]:[b]],2,FALSE)</f>
        <v>#VALUE!</v>
      </c>
      <c r="T951" s="9" t="e">
        <f>VLOOKUP(Tableau35[[#This Row],[coca]],Table1[[ID]:[b]],3,FALSE)</f>
        <v>#VALUE!</v>
      </c>
      <c r="U951" s="9"/>
      <c r="V95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1" s="9"/>
    </row>
    <row r="952" spans="1:23">
      <c r="A952" t="s">
        <v>63</v>
      </c>
      <c r="B952" t="s">
        <v>87</v>
      </c>
      <c r="C952" t="s">
        <v>88</v>
      </c>
      <c r="D952">
        <v>0</v>
      </c>
      <c r="M952" s="10" t="s">
        <v>937</v>
      </c>
      <c r="Q952" t="str">
        <f t="shared" si="31"/>
        <v>Cabo VerdeCV12</v>
      </c>
      <c r="R952" t="str">
        <f>VLOOKUP(Tableau3[[#This Row],[coca]],Table1[ID],1,FALSE)</f>
        <v>Cabo VerdeCV12</v>
      </c>
      <c r="S952" t="e">
        <f>VLOOKUP(Tableau35[[#This Row],[coca]],Table1[[#All],[ID]:[b]],2,FALSE)</f>
        <v>#VALUE!</v>
      </c>
      <c r="T952" s="9" t="e">
        <f>VLOOKUP(Tableau35[[#This Row],[coca]],Table1[[ID]:[b]],3,FALSE)</f>
        <v>#VALUE!</v>
      </c>
      <c r="U952" s="9"/>
      <c r="V95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2" s="9"/>
    </row>
    <row r="953" spans="1:23">
      <c r="A953" t="s">
        <v>63</v>
      </c>
      <c r="B953" t="s">
        <v>89</v>
      </c>
      <c r="C953" t="s">
        <v>90</v>
      </c>
      <c r="D953">
        <v>0</v>
      </c>
      <c r="M953" s="10" t="s">
        <v>937</v>
      </c>
      <c r="Q953" t="str">
        <f t="shared" si="31"/>
        <v>Cabo VerdeCV13</v>
      </c>
      <c r="R953" t="str">
        <f>VLOOKUP(Tableau3[[#This Row],[coca]],Table1[ID],1,FALSE)</f>
        <v>Cabo VerdeCV13</v>
      </c>
      <c r="S953" t="e">
        <f>VLOOKUP(Tableau35[[#This Row],[coca]],Table1[[#All],[ID]:[b]],2,FALSE)</f>
        <v>#VALUE!</v>
      </c>
      <c r="T953" s="9" t="e">
        <f>VLOOKUP(Tableau35[[#This Row],[coca]],Table1[[ID]:[b]],3,FALSE)</f>
        <v>#VALUE!</v>
      </c>
      <c r="U953" s="9"/>
      <c r="V95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3" s="9"/>
    </row>
    <row r="954" spans="1:23">
      <c r="A954" t="s">
        <v>63</v>
      </c>
      <c r="B954" t="s">
        <v>91</v>
      </c>
      <c r="C954" t="s">
        <v>92</v>
      </c>
      <c r="D954">
        <v>2</v>
      </c>
      <c r="M954" s="10" t="s">
        <v>937</v>
      </c>
      <c r="Q954" t="str">
        <f t="shared" si="31"/>
        <v>Cabo VerdeCV14</v>
      </c>
      <c r="R954" t="str">
        <f>VLOOKUP(Tableau3[[#This Row],[coca]],Table1[ID],1,FALSE)</f>
        <v>Cabo VerdeCV14</v>
      </c>
      <c r="S954" t="e">
        <f>VLOOKUP(Tableau35[[#This Row],[coca]],Table1[[#All],[ID]:[b]],2,FALSE)</f>
        <v>#VALUE!</v>
      </c>
      <c r="T954" s="9" t="e">
        <f>VLOOKUP(Tableau35[[#This Row],[coca]],Table1[[ID]:[b]],3,FALSE)</f>
        <v>#VALUE!</v>
      </c>
      <c r="U954" s="9"/>
      <c r="V9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4" s="9"/>
    </row>
    <row r="955" spans="1:23">
      <c r="A955" t="s">
        <v>63</v>
      </c>
      <c r="B955" t="s">
        <v>93</v>
      </c>
      <c r="C955" t="s">
        <v>94</v>
      </c>
      <c r="D955">
        <v>4</v>
      </c>
      <c r="F955">
        <v>1</v>
      </c>
      <c r="M955" s="10" t="s">
        <v>937</v>
      </c>
      <c r="Q955" t="str">
        <f t="shared" si="31"/>
        <v>Cabo VerdeCV15</v>
      </c>
      <c r="R955" t="str">
        <f>VLOOKUP(Tableau3[[#This Row],[coca]],Table1[ID],1,FALSE)</f>
        <v>Cabo VerdeCV15</v>
      </c>
      <c r="S955" t="e">
        <f>VLOOKUP(Tableau35[[#This Row],[coca]],Table1[[#All],[ID]:[b]],2,FALSE)</f>
        <v>#VALUE!</v>
      </c>
      <c r="T955" s="9" t="e">
        <f>VLOOKUP(Tableau35[[#This Row],[coca]],Table1[[ID]:[b]],3,FALSE)</f>
        <v>#VALUE!</v>
      </c>
      <c r="U955" s="9"/>
      <c r="V9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5" s="9"/>
    </row>
    <row r="956" spans="1:23">
      <c r="A956" t="s">
        <v>63</v>
      </c>
      <c r="B956" t="s">
        <v>95</v>
      </c>
      <c r="C956" t="s">
        <v>96</v>
      </c>
      <c r="D956">
        <v>0</v>
      </c>
      <c r="M956" s="10" t="s">
        <v>937</v>
      </c>
      <c r="Q956" t="str">
        <f t="shared" si="31"/>
        <v>Cabo VerdeCV16</v>
      </c>
      <c r="R956" t="str">
        <f>VLOOKUP(Tableau3[[#This Row],[coca]],Table1[ID],1,FALSE)</f>
        <v>Cabo VerdeCV16</v>
      </c>
      <c r="S956" t="e">
        <f>VLOOKUP(Tableau35[[#This Row],[coca]],Table1[[#All],[ID]:[b]],2,FALSE)</f>
        <v>#VALUE!</v>
      </c>
      <c r="T956" s="9" t="e">
        <f>VLOOKUP(Tableau35[[#This Row],[coca]],Table1[[ID]:[b]],3,FALSE)</f>
        <v>#VALUE!</v>
      </c>
      <c r="U956" s="9"/>
      <c r="V9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6" s="9"/>
    </row>
    <row r="957" spans="1:23">
      <c r="A957" t="s">
        <v>63</v>
      </c>
      <c r="B957" t="s">
        <v>97</v>
      </c>
      <c r="C957" t="s">
        <v>98</v>
      </c>
      <c r="D957">
        <v>0</v>
      </c>
      <c r="M957" s="10" t="s">
        <v>937</v>
      </c>
      <c r="Q957" t="str">
        <f t="shared" si="31"/>
        <v>Cabo VerdeCV17</v>
      </c>
      <c r="R957" t="str">
        <f>VLOOKUP(Tableau3[[#This Row],[coca]],Table1[ID],1,FALSE)</f>
        <v>Cabo VerdeCV17</v>
      </c>
      <c r="S957" t="e">
        <f>VLOOKUP(Tableau35[[#This Row],[coca]],Table1[[#All],[ID]:[b]],2,FALSE)</f>
        <v>#VALUE!</v>
      </c>
      <c r="T957" s="9" t="e">
        <f>VLOOKUP(Tableau35[[#This Row],[coca]],Table1[[ID]:[b]],3,FALSE)</f>
        <v>#VALUE!</v>
      </c>
      <c r="U957" s="9"/>
      <c r="V9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7" s="9"/>
    </row>
    <row r="958" spans="1:23">
      <c r="A958" t="s">
        <v>63</v>
      </c>
      <c r="B958" t="s">
        <v>99</v>
      </c>
      <c r="C958" t="s">
        <v>100</v>
      </c>
      <c r="D958">
        <v>0</v>
      </c>
      <c r="M958" s="10" t="s">
        <v>937</v>
      </c>
      <c r="Q958" t="str">
        <f t="shared" si="31"/>
        <v>Cabo VerdeCV18</v>
      </c>
      <c r="R958" t="str">
        <f>VLOOKUP(Tableau3[[#This Row],[coca]],Table1[ID],1,FALSE)</f>
        <v>Cabo VerdeCV18</v>
      </c>
      <c r="S958" t="e">
        <f>VLOOKUP(Tableau35[[#This Row],[coca]],Table1[[#All],[ID]:[b]],2,FALSE)</f>
        <v>#VALUE!</v>
      </c>
      <c r="T958" s="9" t="e">
        <f>VLOOKUP(Tableau35[[#This Row],[coca]],Table1[[ID]:[b]],3,FALSE)</f>
        <v>#VALUE!</v>
      </c>
      <c r="U958" s="9"/>
      <c r="V9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8" s="9"/>
    </row>
    <row r="959" spans="1:23">
      <c r="A959" t="s">
        <v>63</v>
      </c>
      <c r="B959" t="s">
        <v>101</v>
      </c>
      <c r="C959" t="s">
        <v>102</v>
      </c>
      <c r="D959">
        <v>0</v>
      </c>
      <c r="M959" s="10" t="s">
        <v>937</v>
      </c>
      <c r="Q959" t="str">
        <f t="shared" si="31"/>
        <v>Cabo VerdeCV19</v>
      </c>
      <c r="R959" t="str">
        <f>VLOOKUP(Tableau3[[#This Row],[coca]],Table1[ID],1,FALSE)</f>
        <v>Cabo VerdeCV19</v>
      </c>
      <c r="S959" t="e">
        <f>VLOOKUP(Tableau35[[#This Row],[coca]],Table1[[#All],[ID]:[b]],2,FALSE)</f>
        <v>#VALUE!</v>
      </c>
      <c r="T959" s="9" t="e">
        <f>VLOOKUP(Tableau35[[#This Row],[coca]],Table1[[ID]:[b]],3,FALSE)</f>
        <v>#VALUE!</v>
      </c>
      <c r="U959" s="9"/>
      <c r="V95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59" s="9"/>
    </row>
    <row r="960" spans="1:23">
      <c r="A960" t="s">
        <v>63</v>
      </c>
      <c r="B960" t="s">
        <v>103</v>
      </c>
      <c r="C960" t="s">
        <v>104</v>
      </c>
      <c r="D960">
        <v>3</v>
      </c>
      <c r="F960">
        <v>3</v>
      </c>
      <c r="M960" s="10" t="s">
        <v>937</v>
      </c>
      <c r="Q960" t="str">
        <f t="shared" si="31"/>
        <v>Cabo VerdeCV20</v>
      </c>
      <c r="R960" t="str">
        <f>VLOOKUP(Tableau3[[#This Row],[coca]],Table1[ID],1,FALSE)</f>
        <v>Cabo VerdeCV20</v>
      </c>
      <c r="S960" t="e">
        <f>VLOOKUP(Tableau35[[#This Row],[coca]],Table1[[#All],[ID]:[b]],2,FALSE)</f>
        <v>#VALUE!</v>
      </c>
      <c r="T960" s="9" t="e">
        <f>VLOOKUP(Tableau35[[#This Row],[coca]],Table1[[ID]:[b]],3,FALSE)</f>
        <v>#VALUE!</v>
      </c>
      <c r="U960" s="9" t="s">
        <v>775</v>
      </c>
      <c r="V96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60" s="9">
        <v>1</v>
      </c>
    </row>
    <row r="961" spans="1:23">
      <c r="A961" t="s">
        <v>63</v>
      </c>
      <c r="B961" t="s">
        <v>105</v>
      </c>
      <c r="C961" t="s">
        <v>106</v>
      </c>
      <c r="D961">
        <v>2</v>
      </c>
      <c r="F961">
        <v>1</v>
      </c>
      <c r="M961" s="10" t="s">
        <v>937</v>
      </c>
      <c r="Q961" t="str">
        <f t="shared" si="31"/>
        <v>Cabo VerdeCV21</v>
      </c>
      <c r="R961" t="str">
        <f>VLOOKUP(Tableau3[[#This Row],[coca]],Table1[ID],1,FALSE)</f>
        <v>Cabo VerdeCV21</v>
      </c>
      <c r="S961" t="e">
        <f>VLOOKUP(Tableau35[[#This Row],[coca]],Table1[[#All],[ID]:[b]],2,FALSE)</f>
        <v>#VALUE!</v>
      </c>
      <c r="T961" s="9" t="e">
        <f>VLOOKUP(Tableau35[[#This Row],[coca]],Table1[[ID]:[b]],3,FALSE)</f>
        <v>#VALUE!</v>
      </c>
      <c r="U961" s="9"/>
      <c r="V96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61" s="9"/>
    </row>
    <row r="962" spans="1:23">
      <c r="A962" t="s">
        <v>63</v>
      </c>
      <c r="B962" t="s">
        <v>107</v>
      </c>
      <c r="C962" t="s">
        <v>108</v>
      </c>
      <c r="D962">
        <v>0</v>
      </c>
      <c r="M962" s="10" t="s">
        <v>937</v>
      </c>
      <c r="Q962" t="str">
        <f t="shared" si="31"/>
        <v>Cabo VerdeCV22</v>
      </c>
      <c r="R962" t="str">
        <f>VLOOKUP(Tableau3[[#This Row],[coca]],Table1[ID],1,FALSE)</f>
        <v>Cabo VerdeCV22</v>
      </c>
      <c r="S962" t="e">
        <f>VLOOKUP(Tableau35[[#This Row],[coca]],Table1[[#All],[ID]:[b]],2,FALSE)</f>
        <v>#VALUE!</v>
      </c>
      <c r="T962" s="9" t="e">
        <f>VLOOKUP(Tableau35[[#This Row],[coca]],Table1[[ID]:[b]],3,FALSE)</f>
        <v>#VALUE!</v>
      </c>
      <c r="U962" s="9"/>
      <c r="V96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962" s="9"/>
    </row>
    <row r="963" spans="1:23">
      <c r="A963" t="s">
        <v>63</v>
      </c>
      <c r="B963" t="s">
        <v>103</v>
      </c>
      <c r="C963" t="s">
        <v>104</v>
      </c>
      <c r="D963">
        <v>4</v>
      </c>
      <c r="E963">
        <v>0</v>
      </c>
      <c r="F963">
        <v>3</v>
      </c>
      <c r="G963">
        <v>1</v>
      </c>
      <c r="L963" s="10"/>
      <c r="M963" s="10" t="s">
        <v>940</v>
      </c>
      <c r="P963" t="str">
        <f t="shared" ref="P963:P1006" si="32">_xlfn.CONCAT(A963,C963)</f>
        <v>Cabo VerdeCV20</v>
      </c>
      <c r="Q963" t="e">
        <f>VLOOKUP(#REF!,Table1[ID],1,FALSE)</f>
        <v>#REF!</v>
      </c>
      <c r="R963" t="e">
        <f>VLOOKUP(#REF!,Table1[[#All],[ID]:[b]],2,FALSE)</f>
        <v>#REF!</v>
      </c>
      <c r="S963" s="9" t="e">
        <f>VLOOKUP(#REF!,Table1[[ID]:[b]],3,FALSE)</f>
        <v>#REF!</v>
      </c>
      <c r="T963" s="9" t="s">
        <v>775</v>
      </c>
      <c r="U963" s="9" t="e">
        <f>IF(#REF!&lt;=10,"A:&lt;10",IF(#REF!&lt;=50,"B:10-50",IF(#REF!&lt;=100,"C:50 - 100",IF(#REF!&lt;=250,"D:100 - 250",IF(#REF!&lt;=500,"E:250 - 500",IF(#REF!&lt;=1000,"F:500 - 1000","G:1000 et plus"))))))</f>
        <v>#REF!</v>
      </c>
      <c r="V963" s="9">
        <v>1</v>
      </c>
    </row>
    <row r="964" spans="1:23">
      <c r="A964" t="s">
        <v>63</v>
      </c>
      <c r="B964" t="s">
        <v>77</v>
      </c>
      <c r="C964" t="s">
        <v>78</v>
      </c>
      <c r="D964">
        <v>421</v>
      </c>
      <c r="E964">
        <v>5</v>
      </c>
      <c r="F964">
        <v>239</v>
      </c>
      <c r="G964">
        <v>256</v>
      </c>
      <c r="L964" s="10"/>
      <c r="M964" s="10" t="s">
        <v>940</v>
      </c>
      <c r="P964" t="str">
        <f t="shared" si="32"/>
        <v>Cabo VerdeCV07</v>
      </c>
      <c r="Q964" t="e">
        <f>VLOOKUP(#REF!,Table1[ID],1,FALSE)</f>
        <v>#REF!</v>
      </c>
      <c r="R964" t="e">
        <f>VLOOKUP(#REF!,Table1[[#All],[ID]:[b]],2,FALSE)</f>
        <v>#REF!</v>
      </c>
      <c r="S964" s="9" t="e">
        <f>VLOOKUP(#REF!,Table1[[ID]:[b]],3,FALSE)</f>
        <v>#REF!</v>
      </c>
      <c r="T964" s="9" t="s">
        <v>779</v>
      </c>
      <c r="U964" s="9" t="e">
        <f>IF(#REF!&lt;=10,"A:&lt;10",IF(#REF!&lt;=50,"B:10-50",IF(#REF!&lt;=100,"C:50 - 100",IF(#REF!&lt;=250,"D:100 - 250",IF(#REF!&lt;=500,"E:250 - 500",IF(#REF!&lt;=1000,"F:500 - 1000","G:1000 et plus"))))))</f>
        <v>#REF!</v>
      </c>
      <c r="V964" s="9">
        <v>4</v>
      </c>
    </row>
    <row r="965" spans="1:23">
      <c r="A965" t="s">
        <v>63</v>
      </c>
      <c r="B965" t="s">
        <v>65</v>
      </c>
      <c r="C965" t="s">
        <v>66</v>
      </c>
      <c r="D965">
        <v>56</v>
      </c>
      <c r="E965">
        <v>1</v>
      </c>
      <c r="F965">
        <v>53</v>
      </c>
      <c r="M965" s="10" t="s">
        <v>940</v>
      </c>
      <c r="P965" t="str">
        <f t="shared" si="32"/>
        <v>Cabo VerdeCV01</v>
      </c>
      <c r="Q965" t="e">
        <f>VLOOKUP(#REF!,Table1[ID],1,FALSE)</f>
        <v>#REF!</v>
      </c>
      <c r="R965" t="e">
        <f>VLOOKUP(#REF!,Table1[[#All],[ID]:[b]],2,FALSE)</f>
        <v>#REF!</v>
      </c>
      <c r="S965" s="9" t="e">
        <f>VLOOKUP(#REF!,Table1[[ID]:[b]],3,FALSE)</f>
        <v>#REF!</v>
      </c>
      <c r="T965" s="9" t="s">
        <v>778</v>
      </c>
      <c r="U965" s="9" t="e">
        <f>IF(#REF!&lt;=10,"A:&lt;10",IF(#REF!&lt;=50,"B:10-50",IF(#REF!&lt;=100,"C:50 - 100",IF(#REF!&lt;=250,"D:100 - 250",IF(#REF!&lt;=500,"E:250 - 500",IF(#REF!&lt;=1000,"F:500 - 1000","G:1000 et plus"))))))</f>
        <v>#REF!</v>
      </c>
      <c r="V965" s="9">
        <v>2</v>
      </c>
    </row>
    <row r="966" spans="1:23">
      <c r="A966" t="s">
        <v>63</v>
      </c>
      <c r="B966" t="s">
        <v>67</v>
      </c>
      <c r="C966" t="s">
        <v>68</v>
      </c>
      <c r="D966">
        <v>0</v>
      </c>
      <c r="E966">
        <v>0</v>
      </c>
      <c r="F966">
        <v>0</v>
      </c>
      <c r="M966" s="10" t="s">
        <v>940</v>
      </c>
      <c r="P966" t="str">
        <f t="shared" si="32"/>
        <v>Cabo VerdeCV02</v>
      </c>
      <c r="Q966" t="e">
        <f>VLOOKUP(#REF!,Table1[ID],1,FALSE)</f>
        <v>#REF!</v>
      </c>
      <c r="R966" t="e">
        <f>VLOOKUP(#REF!,Table1[[#All],[ID]:[b]],2,FALSE)</f>
        <v>#REF!</v>
      </c>
      <c r="S966" s="9" t="e">
        <f>VLOOKUP(#REF!,Table1[[ID]:[b]],3,FALSE)</f>
        <v>#REF!</v>
      </c>
      <c r="T966" s="9"/>
      <c r="U966" s="9" t="e">
        <f>IF(#REF!&lt;=10,"A:&lt;10",IF(#REF!&lt;=50,"B:10-50",IF(#REF!&lt;=100,"C:50 - 100",IF(#REF!&lt;=250,"D:100 - 250",IF(#REF!&lt;=500,"E:250 - 500",IF(#REF!&lt;=1000,"F:500 - 1000","G:1000 et plus"))))))</f>
        <v>#REF!</v>
      </c>
      <c r="V966" s="9"/>
    </row>
    <row r="967" spans="1:23">
      <c r="A967" t="s">
        <v>63</v>
      </c>
      <c r="B967" t="s">
        <v>69</v>
      </c>
      <c r="C967" t="s">
        <v>70</v>
      </c>
      <c r="D967">
        <v>0</v>
      </c>
      <c r="E967">
        <v>0</v>
      </c>
      <c r="F967">
        <v>0</v>
      </c>
      <c r="M967" s="10" t="s">
        <v>940</v>
      </c>
      <c r="P967" t="str">
        <f t="shared" si="32"/>
        <v>Cabo VerdeCV03</v>
      </c>
      <c r="Q967" t="e">
        <f>VLOOKUP(#REF!,Table1[ID],1,FALSE)</f>
        <v>#REF!</v>
      </c>
      <c r="R967" t="e">
        <f>VLOOKUP(#REF!,Table1[[#All],[ID]:[b]],2,FALSE)</f>
        <v>#REF!</v>
      </c>
      <c r="S967" s="9" t="e">
        <f>VLOOKUP(#REF!,Table1[[ID]:[b]],3,FALSE)</f>
        <v>#REF!</v>
      </c>
      <c r="T967" s="9"/>
      <c r="U967" s="9" t="e">
        <f>IF(#REF!&lt;=10,"A:&lt;10",IF(#REF!&lt;=50,"B:10-50",IF(#REF!&lt;=100,"C:50 - 100",IF(#REF!&lt;=250,"D:100 - 250",IF(#REF!&lt;=500,"E:250 - 500",IF(#REF!&lt;=1000,"F:500 - 1000","G:1000 et plus"))))))</f>
        <v>#REF!</v>
      </c>
      <c r="V967" s="9"/>
    </row>
    <row r="968" spans="1:23">
      <c r="A968" t="s">
        <v>63</v>
      </c>
      <c r="B968" t="s">
        <v>71</v>
      </c>
      <c r="C968" t="s">
        <v>72</v>
      </c>
      <c r="D968">
        <v>0</v>
      </c>
      <c r="E968">
        <v>0</v>
      </c>
      <c r="F968">
        <v>0</v>
      </c>
      <c r="M968" s="10" t="s">
        <v>940</v>
      </c>
      <c r="P968" t="str">
        <f t="shared" si="32"/>
        <v>Cabo VerdeCV04</v>
      </c>
      <c r="Q968" t="e">
        <f>VLOOKUP(#REF!,Table1[ID],1,FALSE)</f>
        <v>#REF!</v>
      </c>
      <c r="R968" t="e">
        <f>VLOOKUP(#REF!,Table1[[#All],[ID]:[b]],2,FALSE)</f>
        <v>#REF!</v>
      </c>
      <c r="S968" s="9" t="e">
        <f>VLOOKUP(#REF!,Table1[[ID]:[b]],3,FALSE)</f>
        <v>#REF!</v>
      </c>
      <c r="T968" s="9"/>
      <c r="U968" s="9" t="e">
        <f>IF(#REF!&lt;=10,"A:&lt;10",IF(#REF!&lt;=50,"B:10-50",IF(#REF!&lt;=100,"C:50 - 100",IF(#REF!&lt;=250,"D:100 - 250",IF(#REF!&lt;=500,"E:250 - 500",IF(#REF!&lt;=1000,"F:500 - 1000","G:1000 et plus"))))))</f>
        <v>#REF!</v>
      </c>
      <c r="V968" s="9"/>
    </row>
    <row r="969" spans="1:23">
      <c r="A969" t="s">
        <v>63</v>
      </c>
      <c r="B969" t="s">
        <v>73</v>
      </c>
      <c r="C969" t="s">
        <v>74</v>
      </c>
      <c r="D969">
        <v>0</v>
      </c>
      <c r="E969">
        <v>0</v>
      </c>
      <c r="F969">
        <v>0</v>
      </c>
      <c r="M969" s="10" t="s">
        <v>940</v>
      </c>
      <c r="P969" t="str">
        <f t="shared" si="32"/>
        <v>Cabo VerdeCV05</v>
      </c>
      <c r="Q969" t="e">
        <f>VLOOKUP(#REF!,Table1[ID],1,FALSE)</f>
        <v>#REF!</v>
      </c>
      <c r="R969" t="e">
        <f>VLOOKUP(#REF!,Table1[[#All],[ID]:[b]],2,FALSE)</f>
        <v>#REF!</v>
      </c>
      <c r="S969" s="9" t="e">
        <f>VLOOKUP(#REF!,Table1[[ID]:[b]],3,FALSE)</f>
        <v>#REF!</v>
      </c>
      <c r="T969" s="9"/>
      <c r="U969" s="9" t="e">
        <f>IF(#REF!&lt;=10,"A:&lt;10",IF(#REF!&lt;=50,"B:10-50",IF(#REF!&lt;=100,"C:50 - 100",IF(#REF!&lt;=250,"D:100 - 250",IF(#REF!&lt;=500,"E:250 - 500",IF(#REF!&lt;=1000,"F:500 - 1000","G:1000 et plus"))))))</f>
        <v>#REF!</v>
      </c>
      <c r="V969" s="9"/>
    </row>
    <row r="970" spans="1:23">
      <c r="A970" t="s">
        <v>63</v>
      </c>
      <c r="B970" t="s">
        <v>75</v>
      </c>
      <c r="C970" t="s">
        <v>76</v>
      </c>
      <c r="D970">
        <v>0</v>
      </c>
      <c r="E970">
        <v>0</v>
      </c>
      <c r="F970">
        <v>0</v>
      </c>
      <c r="M970" s="10" t="s">
        <v>940</v>
      </c>
      <c r="P970" t="str">
        <f t="shared" si="32"/>
        <v>Cabo VerdeCV06</v>
      </c>
      <c r="Q970" t="e">
        <f>VLOOKUP(#REF!,Table1[ID],1,FALSE)</f>
        <v>#REF!</v>
      </c>
      <c r="R970" t="e">
        <f>VLOOKUP(#REF!,Table1[[#All],[ID]:[b]],2,FALSE)</f>
        <v>#REF!</v>
      </c>
      <c r="S970" s="9" t="e">
        <f>VLOOKUP(#REF!,Table1[[ID]:[b]],3,FALSE)</f>
        <v>#REF!</v>
      </c>
      <c r="T970" s="9"/>
      <c r="U970" s="9" t="e">
        <f>IF(#REF!&lt;=10,"A:&lt;10",IF(#REF!&lt;=50,"B:10-50",IF(#REF!&lt;=100,"C:50 - 100",IF(#REF!&lt;=250,"D:100 - 250",IF(#REF!&lt;=500,"E:250 - 500",IF(#REF!&lt;=1000,"F:500 - 1000","G:1000 et plus"))))))</f>
        <v>#REF!</v>
      </c>
      <c r="V970" s="9"/>
    </row>
    <row r="971" spans="1:23">
      <c r="A971" t="s">
        <v>63</v>
      </c>
      <c r="B971" t="s">
        <v>79</v>
      </c>
      <c r="C971" t="s">
        <v>80</v>
      </c>
      <c r="D971">
        <v>0</v>
      </c>
      <c r="E971">
        <v>0</v>
      </c>
      <c r="F971">
        <v>0</v>
      </c>
      <c r="M971" s="10" t="s">
        <v>940</v>
      </c>
      <c r="P971" t="str">
        <f t="shared" si="32"/>
        <v>Cabo VerdeCV08</v>
      </c>
      <c r="Q971" t="e">
        <f>VLOOKUP(#REF!,Table1[ID],1,FALSE)</f>
        <v>#REF!</v>
      </c>
      <c r="R971" t="e">
        <f>VLOOKUP(#REF!,Table1[[#All],[ID]:[b]],2,FALSE)</f>
        <v>#REF!</v>
      </c>
      <c r="S971" s="9" t="e">
        <f>VLOOKUP(#REF!,Table1[[ID]:[b]],3,FALSE)</f>
        <v>#REF!</v>
      </c>
      <c r="T971" s="9"/>
      <c r="U971" s="9" t="e">
        <f>IF(#REF!&lt;=10,"A:&lt;10",IF(#REF!&lt;=50,"B:10-50",IF(#REF!&lt;=100,"C:50 - 100",IF(#REF!&lt;=250,"D:100 - 250",IF(#REF!&lt;=500,"E:250 - 500",IF(#REF!&lt;=1000,"F:500 - 1000","G:1000 et plus"))))))</f>
        <v>#REF!</v>
      </c>
      <c r="V971" s="9"/>
    </row>
    <row r="972" spans="1:23">
      <c r="A972" t="s">
        <v>63</v>
      </c>
      <c r="B972" t="s">
        <v>81</v>
      </c>
      <c r="C972" t="s">
        <v>82</v>
      </c>
      <c r="D972">
        <v>0</v>
      </c>
      <c r="E972">
        <v>0</v>
      </c>
      <c r="F972">
        <v>0</v>
      </c>
      <c r="M972" s="10" t="s">
        <v>940</v>
      </c>
      <c r="P972" t="str">
        <f t="shared" si="32"/>
        <v>Cabo VerdeCV09</v>
      </c>
      <c r="Q972" t="e">
        <f>VLOOKUP(#REF!,Table1[ID],1,FALSE)</f>
        <v>#REF!</v>
      </c>
      <c r="R972" t="e">
        <f>VLOOKUP(#REF!,Table1[[#All],[ID]:[b]],2,FALSE)</f>
        <v>#REF!</v>
      </c>
      <c r="S972" s="9" t="e">
        <f>VLOOKUP(#REF!,Table1[[ID]:[b]],3,FALSE)</f>
        <v>#REF!</v>
      </c>
      <c r="T972" s="9"/>
      <c r="U972" s="9" t="e">
        <f>IF(#REF!&lt;=10,"A:&lt;10",IF(#REF!&lt;=50,"B:10-50",IF(#REF!&lt;=100,"C:50 - 100",IF(#REF!&lt;=250,"D:100 - 250",IF(#REF!&lt;=500,"E:250 - 500",IF(#REF!&lt;=1000,"F:500 - 1000","G:1000 et plus"))))))</f>
        <v>#REF!</v>
      </c>
      <c r="V972" s="9"/>
    </row>
    <row r="973" spans="1:23">
      <c r="A973" t="s">
        <v>63</v>
      </c>
      <c r="B973" t="s">
        <v>83</v>
      </c>
      <c r="C973" t="s">
        <v>84</v>
      </c>
      <c r="D973">
        <v>0</v>
      </c>
      <c r="E973">
        <v>0</v>
      </c>
      <c r="F973">
        <v>0</v>
      </c>
      <c r="M973" s="10" t="s">
        <v>940</v>
      </c>
      <c r="P973" t="str">
        <f t="shared" si="32"/>
        <v>Cabo VerdeCV10</v>
      </c>
      <c r="Q973" t="e">
        <f>VLOOKUP(#REF!,Table1[ID],1,FALSE)</f>
        <v>#REF!</v>
      </c>
      <c r="R973" t="e">
        <f>VLOOKUP(#REF!,Table1[[#All],[ID]:[b]],2,FALSE)</f>
        <v>#REF!</v>
      </c>
      <c r="S973" s="9" t="e">
        <f>VLOOKUP(#REF!,Table1[[ID]:[b]],3,FALSE)</f>
        <v>#REF!</v>
      </c>
      <c r="T973" s="9"/>
      <c r="U973" s="9" t="e">
        <f>IF(#REF!&lt;=10,"A:&lt;10",IF(#REF!&lt;=50,"B:10-50",IF(#REF!&lt;=100,"C:50 - 100",IF(#REF!&lt;=250,"D:100 - 250",IF(#REF!&lt;=500,"E:250 - 500",IF(#REF!&lt;=1000,"F:500 - 1000","G:1000 et plus"))))))</f>
        <v>#REF!</v>
      </c>
      <c r="V973" s="9"/>
    </row>
    <row r="974" spans="1:23">
      <c r="A974" t="s">
        <v>63</v>
      </c>
      <c r="B974" t="s">
        <v>85</v>
      </c>
      <c r="C974" t="s">
        <v>86</v>
      </c>
      <c r="D974">
        <v>4</v>
      </c>
      <c r="E974">
        <v>0</v>
      </c>
      <c r="F974">
        <v>0</v>
      </c>
      <c r="G974">
        <v>1</v>
      </c>
      <c r="M974" s="10" t="s">
        <v>940</v>
      </c>
      <c r="P974" t="str">
        <f t="shared" si="32"/>
        <v>Cabo VerdeCV11</v>
      </c>
      <c r="Q974" t="e">
        <f>VLOOKUP(#REF!,Table1[ID],1,FALSE)</f>
        <v>#REF!</v>
      </c>
      <c r="R974" t="e">
        <f>VLOOKUP(#REF!,Table1[[#All],[ID]:[b]],2,FALSE)</f>
        <v>#REF!</v>
      </c>
      <c r="S974" s="9" t="e">
        <f>VLOOKUP(#REF!,Table1[[ID]:[b]],3,FALSE)</f>
        <v>#REF!</v>
      </c>
      <c r="T974" s="9"/>
      <c r="U974" s="9" t="e">
        <f>IF(#REF!&lt;=10,"A:&lt;10",IF(#REF!&lt;=50,"B:10-50",IF(#REF!&lt;=100,"C:50 - 100",IF(#REF!&lt;=250,"D:100 - 250",IF(#REF!&lt;=500,"E:250 - 500",IF(#REF!&lt;=1000,"F:500 - 1000","G:1000 et plus"))))))</f>
        <v>#REF!</v>
      </c>
      <c r="V974" s="9"/>
    </row>
    <row r="975" spans="1:23">
      <c r="A975" t="s">
        <v>63</v>
      </c>
      <c r="B975" t="s">
        <v>87</v>
      </c>
      <c r="C975" t="s">
        <v>88</v>
      </c>
      <c r="D975">
        <v>0</v>
      </c>
      <c r="E975">
        <v>0</v>
      </c>
      <c r="F975">
        <v>0</v>
      </c>
      <c r="M975" s="10" t="s">
        <v>940</v>
      </c>
      <c r="P975" t="str">
        <f t="shared" si="32"/>
        <v>Cabo VerdeCV12</v>
      </c>
      <c r="Q975" t="e">
        <f>VLOOKUP(#REF!,Table1[ID],1,FALSE)</f>
        <v>#REF!</v>
      </c>
      <c r="R975" t="e">
        <f>VLOOKUP(#REF!,Table1[[#All],[ID]:[b]],2,FALSE)</f>
        <v>#REF!</v>
      </c>
      <c r="S975" s="9" t="e">
        <f>VLOOKUP(#REF!,Table1[[ID]:[b]],3,FALSE)</f>
        <v>#REF!</v>
      </c>
      <c r="T975" s="9"/>
      <c r="U975" s="9" t="e">
        <f>IF(#REF!&lt;=10,"A:&lt;10",IF(#REF!&lt;=50,"B:10-50",IF(#REF!&lt;=100,"C:50 - 100",IF(#REF!&lt;=250,"D:100 - 250",IF(#REF!&lt;=500,"E:250 - 500",IF(#REF!&lt;=1000,"F:500 - 1000","G:1000 et plus"))))))</f>
        <v>#REF!</v>
      </c>
      <c r="V975" s="9"/>
    </row>
    <row r="976" spans="1:23">
      <c r="A976" t="s">
        <v>63</v>
      </c>
      <c r="B976" t="s">
        <v>89</v>
      </c>
      <c r="C976" t="s">
        <v>90</v>
      </c>
      <c r="D976">
        <v>0</v>
      </c>
      <c r="E976">
        <v>0</v>
      </c>
      <c r="F976">
        <v>0</v>
      </c>
      <c r="M976" s="10" t="s">
        <v>940</v>
      </c>
      <c r="P976" t="str">
        <f t="shared" si="32"/>
        <v>Cabo VerdeCV13</v>
      </c>
      <c r="Q976" t="e">
        <f>VLOOKUP(#REF!,Table1[ID],1,FALSE)</f>
        <v>#REF!</v>
      </c>
      <c r="R976" t="e">
        <f>VLOOKUP(#REF!,Table1[[#All],[ID]:[b]],2,FALSE)</f>
        <v>#REF!</v>
      </c>
      <c r="S976" s="9" t="e">
        <f>VLOOKUP(#REF!,Table1[[ID]:[b]],3,FALSE)</f>
        <v>#REF!</v>
      </c>
      <c r="T976" s="9"/>
      <c r="U976" s="9" t="e">
        <f>IF(#REF!&lt;=10,"A:&lt;10",IF(#REF!&lt;=50,"B:10-50",IF(#REF!&lt;=100,"C:50 - 100",IF(#REF!&lt;=250,"D:100 - 250",IF(#REF!&lt;=500,"E:250 - 500",IF(#REF!&lt;=1000,"F:500 - 1000","G:1000 et plus"))))))</f>
        <v>#REF!</v>
      </c>
      <c r="V976" s="9"/>
    </row>
    <row r="977" spans="1:22">
      <c r="A977" t="s">
        <v>63</v>
      </c>
      <c r="B977" t="s">
        <v>91</v>
      </c>
      <c r="C977" t="s">
        <v>92</v>
      </c>
      <c r="D977">
        <v>11</v>
      </c>
      <c r="E977">
        <v>0</v>
      </c>
      <c r="F977">
        <v>1</v>
      </c>
      <c r="G977">
        <v>2</v>
      </c>
      <c r="M977" s="10" t="s">
        <v>940</v>
      </c>
      <c r="P977" t="str">
        <f t="shared" si="32"/>
        <v>Cabo VerdeCV14</v>
      </c>
      <c r="Q977" t="e">
        <f>VLOOKUP(#REF!,Table1[ID],1,FALSE)</f>
        <v>#REF!</v>
      </c>
      <c r="R977" t="e">
        <f>VLOOKUP(#REF!,Table1[[#All],[ID]:[b]],2,FALSE)</f>
        <v>#REF!</v>
      </c>
      <c r="S977" s="9" t="e">
        <f>VLOOKUP(#REF!,Table1[[ID]:[b]],3,FALSE)</f>
        <v>#REF!</v>
      </c>
      <c r="T977" s="9"/>
      <c r="U977" s="9" t="e">
        <f>IF(#REF!&lt;=10,"A:&lt;10",IF(#REF!&lt;=50,"B:10-50",IF(#REF!&lt;=100,"C:50 - 100",IF(#REF!&lt;=250,"D:100 - 250",IF(#REF!&lt;=500,"E:250 - 500",IF(#REF!&lt;=1000,"F:500 - 1000","G:1000 et plus"))))))</f>
        <v>#REF!</v>
      </c>
      <c r="V977" s="9"/>
    </row>
    <row r="978" spans="1:22">
      <c r="A978" t="s">
        <v>63</v>
      </c>
      <c r="B978" t="s">
        <v>93</v>
      </c>
      <c r="C978" t="s">
        <v>94</v>
      </c>
      <c r="D978">
        <v>4</v>
      </c>
      <c r="E978">
        <v>0</v>
      </c>
      <c r="F978">
        <v>3</v>
      </c>
      <c r="G978">
        <v>1</v>
      </c>
      <c r="M978" s="10" t="s">
        <v>940</v>
      </c>
      <c r="P978" t="str">
        <f t="shared" si="32"/>
        <v>Cabo VerdeCV15</v>
      </c>
      <c r="Q978" t="e">
        <f>VLOOKUP(#REF!,Table1[ID],1,FALSE)</f>
        <v>#REF!</v>
      </c>
      <c r="R978" t="e">
        <f>VLOOKUP(#REF!,Table1[[#All],[ID]:[b]],2,FALSE)</f>
        <v>#REF!</v>
      </c>
      <c r="S978" s="9" t="e">
        <f>VLOOKUP(#REF!,Table1[[ID]:[b]],3,FALSE)</f>
        <v>#REF!</v>
      </c>
      <c r="T978" s="9"/>
      <c r="U978" s="9" t="e">
        <f>IF(#REF!&lt;=10,"A:&lt;10",IF(#REF!&lt;=50,"B:10-50",IF(#REF!&lt;=100,"C:50 - 100",IF(#REF!&lt;=250,"D:100 - 250",IF(#REF!&lt;=500,"E:250 - 500",IF(#REF!&lt;=1000,"F:500 - 1000","G:1000 et plus"))))))</f>
        <v>#REF!</v>
      </c>
      <c r="V978" s="9"/>
    </row>
    <row r="979" spans="1:22">
      <c r="A979" t="s">
        <v>63</v>
      </c>
      <c r="B979" t="s">
        <v>95</v>
      </c>
      <c r="C979" t="s">
        <v>96</v>
      </c>
      <c r="D979">
        <v>0</v>
      </c>
      <c r="E979">
        <v>0</v>
      </c>
      <c r="F979">
        <v>0</v>
      </c>
      <c r="M979" s="10" t="s">
        <v>940</v>
      </c>
      <c r="P979" t="str">
        <f t="shared" si="32"/>
        <v>Cabo VerdeCV16</v>
      </c>
      <c r="Q979" t="e">
        <f>VLOOKUP(#REF!,Table1[ID],1,FALSE)</f>
        <v>#REF!</v>
      </c>
      <c r="R979" t="e">
        <f>VLOOKUP(#REF!,Table1[[#All],[ID]:[b]],2,FALSE)</f>
        <v>#REF!</v>
      </c>
      <c r="S979" s="9" t="e">
        <f>VLOOKUP(#REF!,Table1[[ID]:[b]],3,FALSE)</f>
        <v>#REF!</v>
      </c>
      <c r="T979" s="9"/>
      <c r="U979" s="9" t="e">
        <f>IF(#REF!&lt;=10,"A:&lt;10",IF(#REF!&lt;=50,"B:10-50",IF(#REF!&lt;=100,"C:50 - 100",IF(#REF!&lt;=250,"D:100 - 250",IF(#REF!&lt;=500,"E:250 - 500",IF(#REF!&lt;=1000,"F:500 - 1000","G:1000 et plus"))))))</f>
        <v>#REF!</v>
      </c>
      <c r="V979" s="9"/>
    </row>
    <row r="980" spans="1:22">
      <c r="A980" t="s">
        <v>63</v>
      </c>
      <c r="B980" t="s">
        <v>97</v>
      </c>
      <c r="C980" t="s">
        <v>98</v>
      </c>
      <c r="D980">
        <v>0</v>
      </c>
      <c r="E980">
        <v>0</v>
      </c>
      <c r="F980">
        <v>0</v>
      </c>
      <c r="M980" s="10" t="s">
        <v>940</v>
      </c>
      <c r="P980" t="str">
        <f t="shared" si="32"/>
        <v>Cabo VerdeCV17</v>
      </c>
      <c r="Q980" t="e">
        <f>VLOOKUP(#REF!,Table1[ID],1,FALSE)</f>
        <v>#REF!</v>
      </c>
      <c r="R980" t="e">
        <f>VLOOKUP(#REF!,Table1[[#All],[ID]:[b]],2,FALSE)</f>
        <v>#REF!</v>
      </c>
      <c r="S980" s="9" t="e">
        <f>VLOOKUP(#REF!,Table1[[ID]:[b]],3,FALSE)</f>
        <v>#REF!</v>
      </c>
      <c r="T980" s="9"/>
      <c r="U980" s="9" t="e">
        <f>IF(#REF!&lt;=10,"A:&lt;10",IF(#REF!&lt;=50,"B:10-50",IF(#REF!&lt;=100,"C:50 - 100",IF(#REF!&lt;=250,"D:100 - 250",IF(#REF!&lt;=500,"E:250 - 500",IF(#REF!&lt;=1000,"F:500 - 1000","G:1000 et plus"))))))</f>
        <v>#REF!</v>
      </c>
      <c r="V980" s="9"/>
    </row>
    <row r="981" spans="1:22">
      <c r="A981" t="s">
        <v>63</v>
      </c>
      <c r="B981" t="s">
        <v>99</v>
      </c>
      <c r="C981" t="s">
        <v>100</v>
      </c>
      <c r="D981">
        <v>0</v>
      </c>
      <c r="E981">
        <v>0</v>
      </c>
      <c r="F981">
        <v>0</v>
      </c>
      <c r="M981" s="10" t="s">
        <v>940</v>
      </c>
      <c r="P981" t="str">
        <f t="shared" si="32"/>
        <v>Cabo VerdeCV18</v>
      </c>
      <c r="Q981" t="e">
        <f>VLOOKUP(#REF!,Table1[ID],1,FALSE)</f>
        <v>#REF!</v>
      </c>
      <c r="R981" t="e">
        <f>VLOOKUP(#REF!,Table1[[#All],[ID]:[b]],2,FALSE)</f>
        <v>#REF!</v>
      </c>
      <c r="S981" s="9" t="e">
        <f>VLOOKUP(#REF!,Table1[[ID]:[b]],3,FALSE)</f>
        <v>#REF!</v>
      </c>
      <c r="T981" s="9"/>
      <c r="U981" s="9" t="e">
        <f>IF(#REF!&lt;=10,"A:&lt;10",IF(#REF!&lt;=50,"B:10-50",IF(#REF!&lt;=100,"C:50 - 100",IF(#REF!&lt;=250,"D:100 - 250",IF(#REF!&lt;=500,"E:250 - 500",IF(#REF!&lt;=1000,"F:500 - 1000","G:1000 et plus"))))))</f>
        <v>#REF!</v>
      </c>
      <c r="V981" s="9"/>
    </row>
    <row r="982" spans="1:22">
      <c r="A982" t="s">
        <v>63</v>
      </c>
      <c r="B982" t="s">
        <v>101</v>
      </c>
      <c r="C982" t="s">
        <v>102</v>
      </c>
      <c r="D982">
        <v>0</v>
      </c>
      <c r="E982">
        <v>0</v>
      </c>
      <c r="F982">
        <v>0</v>
      </c>
      <c r="M982" s="10" t="s">
        <v>940</v>
      </c>
      <c r="P982" t="str">
        <f t="shared" si="32"/>
        <v>Cabo VerdeCV19</v>
      </c>
      <c r="Q982" t="e">
        <f>VLOOKUP(#REF!,Table1[ID],1,FALSE)</f>
        <v>#REF!</v>
      </c>
      <c r="R982" t="e">
        <f>VLOOKUP(#REF!,Table1[[#All],[ID]:[b]],2,FALSE)</f>
        <v>#REF!</v>
      </c>
      <c r="S982" s="9" t="e">
        <f>VLOOKUP(#REF!,Table1[[ID]:[b]],3,FALSE)</f>
        <v>#REF!</v>
      </c>
      <c r="T982" s="9"/>
      <c r="U982" s="9" t="e">
        <f>IF(#REF!&lt;=10,"A:&lt;10",IF(#REF!&lt;=50,"B:10-50",IF(#REF!&lt;=100,"C:50 - 100",IF(#REF!&lt;=250,"D:100 - 250",IF(#REF!&lt;=500,"E:250 - 500",IF(#REF!&lt;=1000,"F:500 - 1000","G:1000 et plus"))))))</f>
        <v>#REF!</v>
      </c>
      <c r="V982" s="9"/>
    </row>
    <row r="983" spans="1:22">
      <c r="A983" t="s">
        <v>63</v>
      </c>
      <c r="B983" t="s">
        <v>105</v>
      </c>
      <c r="C983" t="s">
        <v>106</v>
      </c>
      <c r="D983">
        <v>2</v>
      </c>
      <c r="E983">
        <v>0</v>
      </c>
      <c r="F983">
        <v>1</v>
      </c>
      <c r="G983">
        <v>1</v>
      </c>
      <c r="M983" s="10" t="s">
        <v>940</v>
      </c>
      <c r="P983" t="str">
        <f t="shared" si="32"/>
        <v>Cabo VerdeCV21</v>
      </c>
      <c r="Q983" t="e">
        <f>VLOOKUP(#REF!,Table1[ID],1,FALSE)</f>
        <v>#REF!</v>
      </c>
      <c r="R983" t="e">
        <f>VLOOKUP(#REF!,Table1[[#All],[ID]:[b]],2,FALSE)</f>
        <v>#REF!</v>
      </c>
      <c r="S983" s="9" t="e">
        <f>VLOOKUP(#REF!,Table1[[ID]:[b]],3,FALSE)</f>
        <v>#REF!</v>
      </c>
      <c r="T983" s="9"/>
      <c r="U983" s="9" t="e">
        <f>IF(#REF!&lt;=10,"A:&lt;10",IF(#REF!&lt;=50,"B:10-50",IF(#REF!&lt;=100,"C:50 - 100",IF(#REF!&lt;=250,"D:100 - 250",IF(#REF!&lt;=500,"E:250 - 500",IF(#REF!&lt;=1000,"F:500 - 1000","G:1000 et plus"))))))</f>
        <v>#REF!</v>
      </c>
      <c r="V983" s="9"/>
    </row>
    <row r="984" spans="1:22">
      <c r="A984" t="s">
        <v>63</v>
      </c>
      <c r="B984" t="s">
        <v>107</v>
      </c>
      <c r="C984" t="s">
        <v>108</v>
      </c>
      <c r="D984">
        <v>0</v>
      </c>
      <c r="E984">
        <v>0</v>
      </c>
      <c r="F984">
        <v>0</v>
      </c>
      <c r="M984" s="10" t="s">
        <v>940</v>
      </c>
      <c r="P984" t="str">
        <f t="shared" si="32"/>
        <v>Cabo VerdeCV22</v>
      </c>
      <c r="Q984" t="e">
        <f>VLOOKUP(#REF!,Table1[ID],1,FALSE)</f>
        <v>#REF!</v>
      </c>
      <c r="R984" t="e">
        <f>VLOOKUP(#REF!,Table1[[#All],[ID]:[b]],2,FALSE)</f>
        <v>#REF!</v>
      </c>
      <c r="S984" s="9" t="e">
        <f>VLOOKUP(#REF!,Table1[[ID]:[b]],3,FALSE)</f>
        <v>#REF!</v>
      </c>
      <c r="T984" s="9"/>
      <c r="U984" s="9" t="e">
        <f>IF(#REF!&lt;=10,"A:&lt;10",IF(#REF!&lt;=50,"B:10-50",IF(#REF!&lt;=100,"C:50 - 100",IF(#REF!&lt;=250,"D:100 - 250",IF(#REF!&lt;=500,"E:250 - 500",IF(#REF!&lt;=1000,"F:500 - 1000","G:1000 et plus"))))))</f>
        <v>#REF!</v>
      </c>
      <c r="V984" s="9"/>
    </row>
    <row r="985" spans="1:22">
      <c r="A985" t="s">
        <v>63</v>
      </c>
      <c r="B985" t="s">
        <v>103</v>
      </c>
      <c r="C985" t="s">
        <v>104</v>
      </c>
      <c r="D985">
        <v>10</v>
      </c>
      <c r="L985" s="10"/>
      <c r="M985" s="10" t="s">
        <v>944</v>
      </c>
      <c r="P985" t="str">
        <f t="shared" si="32"/>
        <v>Cabo VerdeCV20</v>
      </c>
      <c r="Q985" t="e">
        <f>VLOOKUP(Tableau3567[[#This Row],[coca]],Table1[ID],1,FALSE)</f>
        <v>#VALUE!</v>
      </c>
      <c r="R985" t="e">
        <f>VLOOKUP(Tableau3567[[#This Row],[coca]],Table1[[#All],[ID]:[b]],2,FALSE)</f>
        <v>#VALUE!</v>
      </c>
      <c r="S985" s="9" t="e">
        <f>VLOOKUP(Tableau3567[[#This Row],[coca]],Table1[[ID]:[b]],3,FALSE)</f>
        <v>#VALUE!</v>
      </c>
      <c r="T985" s="9" t="s">
        <v>775</v>
      </c>
      <c r="U98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85" s="9">
        <v>1</v>
      </c>
    </row>
    <row r="986" spans="1:22">
      <c r="A986" t="s">
        <v>63</v>
      </c>
      <c r="B986" t="s">
        <v>77</v>
      </c>
      <c r="C986" t="s">
        <v>78</v>
      </c>
      <c r="D986">
        <v>489</v>
      </c>
      <c r="E986">
        <v>5</v>
      </c>
      <c r="F986">
        <v>294</v>
      </c>
      <c r="G986">
        <v>315</v>
      </c>
      <c r="L986" s="10"/>
      <c r="M986" s="10" t="s">
        <v>944</v>
      </c>
      <c r="P986" t="str">
        <f t="shared" si="32"/>
        <v>Cabo VerdeCV07</v>
      </c>
      <c r="Q986" t="e">
        <f>VLOOKUP(Tableau3567[[#This Row],[coca]],Table1[ID],1,FALSE)</f>
        <v>#VALUE!</v>
      </c>
      <c r="R986" t="e">
        <f>VLOOKUP(Tableau3567[[#This Row],[coca]],Table1[[#All],[ID]:[b]],2,FALSE)</f>
        <v>#VALUE!</v>
      </c>
      <c r="S986" s="9" t="e">
        <f>VLOOKUP(Tableau3567[[#This Row],[coca]],Table1[[ID]:[b]],3,FALSE)</f>
        <v>#VALUE!</v>
      </c>
      <c r="T986" s="9" t="s">
        <v>779</v>
      </c>
      <c r="U98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86" s="9">
        <v>4</v>
      </c>
    </row>
    <row r="987" spans="1:22">
      <c r="A987" t="s">
        <v>63</v>
      </c>
      <c r="B987" t="s">
        <v>65</v>
      </c>
      <c r="C987" t="s">
        <v>66</v>
      </c>
      <c r="D987">
        <v>57</v>
      </c>
      <c r="L987" s="10"/>
      <c r="M987" s="10" t="s">
        <v>944</v>
      </c>
      <c r="P987" t="str">
        <f t="shared" si="32"/>
        <v>Cabo VerdeCV01</v>
      </c>
      <c r="Q987" t="e">
        <f>VLOOKUP(Tableau3567[[#This Row],[coca]],Table1[ID],1,FALSE)</f>
        <v>#VALUE!</v>
      </c>
      <c r="R987" t="e">
        <f>VLOOKUP(Tableau3567[[#This Row],[coca]],Table1[[#All],[ID]:[b]],2,FALSE)</f>
        <v>#VALUE!</v>
      </c>
      <c r="S987" s="9" t="e">
        <f>VLOOKUP(Tableau3567[[#This Row],[coca]],Table1[[ID]:[b]],3,FALSE)</f>
        <v>#VALUE!</v>
      </c>
      <c r="T987" s="9" t="s">
        <v>778</v>
      </c>
      <c r="U98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87" s="9">
        <v>2</v>
      </c>
    </row>
    <row r="988" spans="1:22">
      <c r="A988" t="s">
        <v>63</v>
      </c>
      <c r="B988" t="s">
        <v>67</v>
      </c>
      <c r="C988" t="s">
        <v>68</v>
      </c>
      <c r="D988">
        <v>0</v>
      </c>
      <c r="L988" s="10"/>
      <c r="M988" s="10" t="s">
        <v>944</v>
      </c>
      <c r="P988" t="str">
        <f t="shared" si="32"/>
        <v>Cabo VerdeCV02</v>
      </c>
      <c r="Q988" t="e">
        <f>VLOOKUP(Tableau3567[[#This Row],[coca]],Table1[ID],1,FALSE)</f>
        <v>#VALUE!</v>
      </c>
      <c r="R988" t="e">
        <f>VLOOKUP(Tableau3567[[#This Row],[coca]],Table1[[#All],[ID]:[b]],2,FALSE)</f>
        <v>#VALUE!</v>
      </c>
      <c r="S988" s="9" t="e">
        <f>VLOOKUP(Tableau3567[[#This Row],[coca]],Table1[[ID]:[b]],3,FALSE)</f>
        <v>#VALUE!</v>
      </c>
      <c r="T988" s="9"/>
      <c r="U98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88" s="9"/>
    </row>
    <row r="989" spans="1:22">
      <c r="A989" t="s">
        <v>63</v>
      </c>
      <c r="B989" t="s">
        <v>69</v>
      </c>
      <c r="C989" t="s">
        <v>70</v>
      </c>
      <c r="D989">
        <v>0</v>
      </c>
      <c r="L989" s="10"/>
      <c r="M989" s="10" t="s">
        <v>944</v>
      </c>
      <c r="P989" t="str">
        <f t="shared" si="32"/>
        <v>Cabo VerdeCV03</v>
      </c>
      <c r="Q989" t="e">
        <f>VLOOKUP(Tableau3567[[#This Row],[coca]],Table1[ID],1,FALSE)</f>
        <v>#VALUE!</v>
      </c>
      <c r="R989" t="e">
        <f>VLOOKUP(Tableau3567[[#This Row],[coca]],Table1[[#All],[ID]:[b]],2,FALSE)</f>
        <v>#VALUE!</v>
      </c>
      <c r="S989" s="9" t="e">
        <f>VLOOKUP(Tableau3567[[#This Row],[coca]],Table1[[ID]:[b]],3,FALSE)</f>
        <v>#VALUE!</v>
      </c>
      <c r="T989" s="9"/>
      <c r="U98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89" s="9"/>
    </row>
    <row r="990" spans="1:22">
      <c r="A990" t="s">
        <v>63</v>
      </c>
      <c r="B990" t="s">
        <v>71</v>
      </c>
      <c r="C990" t="s">
        <v>72</v>
      </c>
      <c r="D990">
        <v>0</v>
      </c>
      <c r="L990" s="10"/>
      <c r="M990" s="10" t="s">
        <v>944</v>
      </c>
      <c r="P990" t="str">
        <f t="shared" si="32"/>
        <v>Cabo VerdeCV04</v>
      </c>
      <c r="Q990" t="e">
        <f>VLOOKUP(Tableau3567[[#This Row],[coca]],Table1[ID],1,FALSE)</f>
        <v>#VALUE!</v>
      </c>
      <c r="R990" t="e">
        <f>VLOOKUP(Tableau3567[[#This Row],[coca]],Table1[[#All],[ID]:[b]],2,FALSE)</f>
        <v>#VALUE!</v>
      </c>
      <c r="S990" s="9" t="e">
        <f>VLOOKUP(Tableau3567[[#This Row],[coca]],Table1[[ID]:[b]],3,FALSE)</f>
        <v>#VALUE!</v>
      </c>
      <c r="T990" s="9"/>
      <c r="U99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0" s="9"/>
    </row>
    <row r="991" spans="1:22">
      <c r="A991" t="s">
        <v>63</v>
      </c>
      <c r="B991" t="s">
        <v>73</v>
      </c>
      <c r="C991" t="s">
        <v>74</v>
      </c>
      <c r="D991">
        <v>0</v>
      </c>
      <c r="L991" s="10"/>
      <c r="M991" s="10" t="s">
        <v>944</v>
      </c>
      <c r="P991" t="str">
        <f t="shared" si="32"/>
        <v>Cabo VerdeCV05</v>
      </c>
      <c r="Q991" t="e">
        <f>VLOOKUP(Tableau3567[[#This Row],[coca]],Table1[ID],1,FALSE)</f>
        <v>#VALUE!</v>
      </c>
      <c r="R991" t="e">
        <f>VLOOKUP(Tableau3567[[#This Row],[coca]],Table1[[#All],[ID]:[b]],2,FALSE)</f>
        <v>#VALUE!</v>
      </c>
      <c r="S991" s="9" t="e">
        <f>VLOOKUP(Tableau3567[[#This Row],[coca]],Table1[[ID]:[b]],3,FALSE)</f>
        <v>#VALUE!</v>
      </c>
      <c r="T991" s="9"/>
      <c r="U9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1" s="9"/>
    </row>
    <row r="992" spans="1:22">
      <c r="A992" t="s">
        <v>63</v>
      </c>
      <c r="B992" t="s">
        <v>75</v>
      </c>
      <c r="C992" t="s">
        <v>76</v>
      </c>
      <c r="D992">
        <v>0</v>
      </c>
      <c r="L992" s="10"/>
      <c r="M992" s="10" t="s">
        <v>944</v>
      </c>
      <c r="P992" t="str">
        <f t="shared" si="32"/>
        <v>Cabo VerdeCV06</v>
      </c>
      <c r="Q992" t="e">
        <f>VLOOKUP(Tableau3567[[#This Row],[coca]],Table1[ID],1,FALSE)</f>
        <v>#VALUE!</v>
      </c>
      <c r="R992" t="e">
        <f>VLOOKUP(Tableau3567[[#This Row],[coca]],Table1[[#All],[ID]:[b]],2,FALSE)</f>
        <v>#VALUE!</v>
      </c>
      <c r="S992" s="9" t="e">
        <f>VLOOKUP(Tableau3567[[#This Row],[coca]],Table1[[ID]:[b]],3,FALSE)</f>
        <v>#VALUE!</v>
      </c>
      <c r="T992" s="9"/>
      <c r="U9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2" s="9"/>
    </row>
    <row r="993" spans="1:23">
      <c r="A993" t="s">
        <v>63</v>
      </c>
      <c r="B993" t="s">
        <v>79</v>
      </c>
      <c r="C993" t="s">
        <v>80</v>
      </c>
      <c r="D993">
        <v>0</v>
      </c>
      <c r="L993" s="10"/>
      <c r="M993" s="10" t="s">
        <v>944</v>
      </c>
      <c r="P993" t="str">
        <f t="shared" si="32"/>
        <v>Cabo VerdeCV08</v>
      </c>
      <c r="Q993" t="e">
        <f>VLOOKUP(Tableau3567[[#This Row],[coca]],Table1[ID],1,FALSE)</f>
        <v>#VALUE!</v>
      </c>
      <c r="R993" t="e">
        <f>VLOOKUP(Tableau3567[[#This Row],[coca]],Table1[[#All],[ID]:[b]],2,FALSE)</f>
        <v>#VALUE!</v>
      </c>
      <c r="S993" s="9" t="e">
        <f>VLOOKUP(Tableau3567[[#This Row],[coca]],Table1[[ID]:[b]],3,FALSE)</f>
        <v>#VALUE!</v>
      </c>
      <c r="T993" s="9"/>
      <c r="U9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3" s="9"/>
    </row>
    <row r="994" spans="1:23">
      <c r="A994" t="s">
        <v>63</v>
      </c>
      <c r="B994" t="s">
        <v>81</v>
      </c>
      <c r="C994" t="s">
        <v>82</v>
      </c>
      <c r="D994">
        <v>0</v>
      </c>
      <c r="L994" s="10"/>
      <c r="M994" s="10" t="s">
        <v>944</v>
      </c>
      <c r="P994" t="str">
        <f t="shared" si="32"/>
        <v>Cabo VerdeCV09</v>
      </c>
      <c r="Q994" t="e">
        <f>VLOOKUP(Tableau3567[[#This Row],[coca]],Table1[ID],1,FALSE)</f>
        <v>#VALUE!</v>
      </c>
      <c r="R994" t="e">
        <f>VLOOKUP(Tableau3567[[#This Row],[coca]],Table1[[#All],[ID]:[b]],2,FALSE)</f>
        <v>#VALUE!</v>
      </c>
      <c r="S994" s="9" t="e">
        <f>VLOOKUP(Tableau3567[[#This Row],[coca]],Table1[[ID]:[b]],3,FALSE)</f>
        <v>#VALUE!</v>
      </c>
      <c r="T994" s="9"/>
      <c r="U9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4" s="9"/>
    </row>
    <row r="995" spans="1:23">
      <c r="A995" t="s">
        <v>63</v>
      </c>
      <c r="B995" t="s">
        <v>83</v>
      </c>
      <c r="C995" t="s">
        <v>84</v>
      </c>
      <c r="D995">
        <v>0</v>
      </c>
      <c r="L995" s="10"/>
      <c r="M995" s="10" t="s">
        <v>944</v>
      </c>
      <c r="P995" t="str">
        <f t="shared" si="32"/>
        <v>Cabo VerdeCV10</v>
      </c>
      <c r="Q995" t="e">
        <f>VLOOKUP(Tableau3567[[#This Row],[coca]],Table1[ID],1,FALSE)</f>
        <v>#VALUE!</v>
      </c>
      <c r="R995" t="e">
        <f>VLOOKUP(Tableau3567[[#This Row],[coca]],Table1[[#All],[ID]:[b]],2,FALSE)</f>
        <v>#VALUE!</v>
      </c>
      <c r="S995" s="9" t="e">
        <f>VLOOKUP(Tableau3567[[#This Row],[coca]],Table1[[ID]:[b]],3,FALSE)</f>
        <v>#VALUE!</v>
      </c>
      <c r="T995" s="9"/>
      <c r="U99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5" s="9"/>
    </row>
    <row r="996" spans="1:23">
      <c r="A996" t="s">
        <v>63</v>
      </c>
      <c r="B996" t="s">
        <v>85</v>
      </c>
      <c r="C996" t="s">
        <v>86</v>
      </c>
      <c r="D996">
        <v>8</v>
      </c>
      <c r="L996" s="10"/>
      <c r="M996" s="10" t="s">
        <v>944</v>
      </c>
      <c r="P996" t="str">
        <f t="shared" si="32"/>
        <v>Cabo VerdeCV11</v>
      </c>
      <c r="Q996" t="e">
        <f>VLOOKUP(Tableau3567[[#This Row],[coca]],Table1[ID],1,FALSE)</f>
        <v>#VALUE!</v>
      </c>
      <c r="R996" t="e">
        <f>VLOOKUP(Tableau3567[[#This Row],[coca]],Table1[[#All],[ID]:[b]],2,FALSE)</f>
        <v>#VALUE!</v>
      </c>
      <c r="S996" s="9" t="e">
        <f>VLOOKUP(Tableau3567[[#This Row],[coca]],Table1[[ID]:[b]],3,FALSE)</f>
        <v>#VALUE!</v>
      </c>
      <c r="T996" s="9"/>
      <c r="U99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6" s="9"/>
    </row>
    <row r="997" spans="1:23">
      <c r="A997" t="s">
        <v>63</v>
      </c>
      <c r="B997" t="s">
        <v>87</v>
      </c>
      <c r="C997" t="s">
        <v>88</v>
      </c>
      <c r="D997">
        <v>1</v>
      </c>
      <c r="L997" s="10"/>
      <c r="M997" s="10" t="s">
        <v>944</v>
      </c>
      <c r="P997" t="str">
        <f t="shared" si="32"/>
        <v>Cabo VerdeCV12</v>
      </c>
      <c r="Q997" t="e">
        <f>VLOOKUP(Tableau3567[[#This Row],[coca]],Table1[ID],1,FALSE)</f>
        <v>#VALUE!</v>
      </c>
      <c r="R997" t="e">
        <f>VLOOKUP(Tableau3567[[#This Row],[coca]],Table1[[#All],[ID]:[b]],2,FALSE)</f>
        <v>#VALUE!</v>
      </c>
      <c r="S997" s="9" t="e">
        <f>VLOOKUP(Tableau3567[[#This Row],[coca]],Table1[[ID]:[b]],3,FALSE)</f>
        <v>#VALUE!</v>
      </c>
      <c r="T997" s="9"/>
      <c r="U99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7" s="9"/>
    </row>
    <row r="998" spans="1:23">
      <c r="A998" t="s">
        <v>63</v>
      </c>
      <c r="B998" t="s">
        <v>89</v>
      </c>
      <c r="C998" t="s">
        <v>90</v>
      </c>
      <c r="D998">
        <v>0</v>
      </c>
      <c r="L998" s="10"/>
      <c r="M998" s="10" t="s">
        <v>944</v>
      </c>
      <c r="P998" t="str">
        <f t="shared" si="32"/>
        <v>Cabo VerdeCV13</v>
      </c>
      <c r="Q998" t="e">
        <f>VLOOKUP(Tableau3567[[#This Row],[coca]],Table1[ID],1,FALSE)</f>
        <v>#VALUE!</v>
      </c>
      <c r="R998" t="e">
        <f>VLOOKUP(Tableau3567[[#This Row],[coca]],Table1[[#All],[ID]:[b]],2,FALSE)</f>
        <v>#VALUE!</v>
      </c>
      <c r="S998" s="9" t="e">
        <f>VLOOKUP(Tableau3567[[#This Row],[coca]],Table1[[ID]:[b]],3,FALSE)</f>
        <v>#VALUE!</v>
      </c>
      <c r="T998" s="9"/>
      <c r="U99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8" s="9"/>
    </row>
    <row r="999" spans="1:23">
      <c r="A999" t="s">
        <v>63</v>
      </c>
      <c r="B999" t="s">
        <v>91</v>
      </c>
      <c r="C999" t="s">
        <v>92</v>
      </c>
      <c r="D999">
        <v>45</v>
      </c>
      <c r="L999" s="10"/>
      <c r="M999" s="10" t="s">
        <v>944</v>
      </c>
      <c r="P999" t="str">
        <f t="shared" si="32"/>
        <v>Cabo VerdeCV14</v>
      </c>
      <c r="Q999" t="e">
        <f>VLOOKUP(Tableau3567[[#This Row],[coca]],Table1[ID],1,FALSE)</f>
        <v>#VALUE!</v>
      </c>
      <c r="R999" t="e">
        <f>VLOOKUP(Tableau3567[[#This Row],[coca]],Table1[[#All],[ID]:[b]],2,FALSE)</f>
        <v>#VALUE!</v>
      </c>
      <c r="S999" s="9" t="e">
        <f>VLOOKUP(Tableau3567[[#This Row],[coca]],Table1[[ID]:[b]],3,FALSE)</f>
        <v>#VALUE!</v>
      </c>
      <c r="T999" s="9"/>
      <c r="U99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999" s="9"/>
    </row>
    <row r="1000" spans="1:23">
      <c r="A1000" t="s">
        <v>63</v>
      </c>
      <c r="B1000" t="s">
        <v>93</v>
      </c>
      <c r="C1000" t="s">
        <v>94</v>
      </c>
      <c r="D1000">
        <v>4</v>
      </c>
      <c r="L1000" s="10"/>
      <c r="M1000" s="10" t="s">
        <v>944</v>
      </c>
      <c r="P1000" t="str">
        <f t="shared" si="32"/>
        <v>Cabo VerdeCV15</v>
      </c>
      <c r="Q1000" t="e">
        <f>VLOOKUP(Tableau3567[[#This Row],[coca]],Table1[ID],1,FALSE)</f>
        <v>#VALUE!</v>
      </c>
      <c r="R1000" t="e">
        <f>VLOOKUP(Tableau3567[[#This Row],[coca]],Table1[[#All],[ID]:[b]],2,FALSE)</f>
        <v>#VALUE!</v>
      </c>
      <c r="S1000" s="9" t="e">
        <f>VLOOKUP(Tableau3567[[#This Row],[coca]],Table1[[ID]:[b]],3,FALSE)</f>
        <v>#VALUE!</v>
      </c>
      <c r="T1000" s="9"/>
      <c r="U100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0" s="9"/>
    </row>
    <row r="1001" spans="1:23">
      <c r="A1001" t="s">
        <v>63</v>
      </c>
      <c r="B1001" t="s">
        <v>95</v>
      </c>
      <c r="C1001" t="s">
        <v>96</v>
      </c>
      <c r="D1001">
        <v>0</v>
      </c>
      <c r="L1001" s="10"/>
      <c r="M1001" s="10" t="s">
        <v>944</v>
      </c>
      <c r="P1001" t="str">
        <f t="shared" si="32"/>
        <v>Cabo VerdeCV16</v>
      </c>
      <c r="Q1001" t="e">
        <f>VLOOKUP(Tableau3567[[#This Row],[coca]],Table1[ID],1,FALSE)</f>
        <v>#VALUE!</v>
      </c>
      <c r="R1001" t="e">
        <f>VLOOKUP(Tableau3567[[#This Row],[coca]],Table1[[#All],[ID]:[b]],2,FALSE)</f>
        <v>#VALUE!</v>
      </c>
      <c r="S1001" s="9" t="e">
        <f>VLOOKUP(Tableau3567[[#This Row],[coca]],Table1[[ID]:[b]],3,FALSE)</f>
        <v>#VALUE!</v>
      </c>
      <c r="T1001" s="9"/>
      <c r="U100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1" s="9"/>
    </row>
    <row r="1002" spans="1:23">
      <c r="A1002" t="s">
        <v>63</v>
      </c>
      <c r="B1002" t="s">
        <v>97</v>
      </c>
      <c r="C1002" t="s">
        <v>98</v>
      </c>
      <c r="D1002">
        <v>0</v>
      </c>
      <c r="L1002" s="10"/>
      <c r="M1002" s="10" t="s">
        <v>944</v>
      </c>
      <c r="P1002" t="str">
        <f t="shared" si="32"/>
        <v>Cabo VerdeCV17</v>
      </c>
      <c r="Q1002" t="e">
        <f>VLOOKUP(Tableau3567[[#This Row],[coca]],Table1[ID],1,FALSE)</f>
        <v>#VALUE!</v>
      </c>
      <c r="R1002" t="e">
        <f>VLOOKUP(Tableau3567[[#This Row],[coca]],Table1[[#All],[ID]:[b]],2,FALSE)</f>
        <v>#VALUE!</v>
      </c>
      <c r="S1002" s="9" t="e">
        <f>VLOOKUP(Tableau3567[[#This Row],[coca]],Table1[[ID]:[b]],3,FALSE)</f>
        <v>#VALUE!</v>
      </c>
      <c r="T1002" s="9"/>
      <c r="U100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2" s="9"/>
    </row>
    <row r="1003" spans="1:23">
      <c r="A1003" t="s">
        <v>63</v>
      </c>
      <c r="B1003" t="s">
        <v>99</v>
      </c>
      <c r="C1003" t="s">
        <v>100</v>
      </c>
      <c r="D1003">
        <v>0</v>
      </c>
      <c r="L1003" s="10"/>
      <c r="M1003" s="10" t="s">
        <v>944</v>
      </c>
      <c r="P1003" t="str">
        <f t="shared" si="32"/>
        <v>Cabo VerdeCV18</v>
      </c>
      <c r="Q1003" t="e">
        <f>VLOOKUP(Tableau3567[[#This Row],[coca]],Table1[ID],1,FALSE)</f>
        <v>#VALUE!</v>
      </c>
      <c r="R1003" t="e">
        <f>VLOOKUP(Tableau3567[[#This Row],[coca]],Table1[[#All],[ID]:[b]],2,FALSE)</f>
        <v>#VALUE!</v>
      </c>
      <c r="S1003" s="9" t="e">
        <f>VLOOKUP(Tableau3567[[#This Row],[coca]],Table1[[ID]:[b]],3,FALSE)</f>
        <v>#VALUE!</v>
      </c>
      <c r="T1003" s="9"/>
      <c r="U100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3" s="9"/>
    </row>
    <row r="1004" spans="1:23">
      <c r="A1004" t="s">
        <v>63</v>
      </c>
      <c r="B1004" t="s">
        <v>101</v>
      </c>
      <c r="C1004" t="s">
        <v>102</v>
      </c>
      <c r="D1004">
        <v>0</v>
      </c>
      <c r="L1004" s="10"/>
      <c r="M1004" s="10" t="s">
        <v>944</v>
      </c>
      <c r="P1004" t="str">
        <f t="shared" si="32"/>
        <v>Cabo VerdeCV19</v>
      </c>
      <c r="Q1004" t="e">
        <f>VLOOKUP(Tableau3567[[#This Row],[coca]],Table1[ID],1,FALSE)</f>
        <v>#VALUE!</v>
      </c>
      <c r="R1004" t="e">
        <f>VLOOKUP(Tableau3567[[#This Row],[coca]],Table1[[#All],[ID]:[b]],2,FALSE)</f>
        <v>#VALUE!</v>
      </c>
      <c r="S1004" s="9" t="e">
        <f>VLOOKUP(Tableau3567[[#This Row],[coca]],Table1[[ID]:[b]],3,FALSE)</f>
        <v>#VALUE!</v>
      </c>
      <c r="T1004" s="9"/>
      <c r="U100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4" s="9"/>
    </row>
    <row r="1005" spans="1:23">
      <c r="A1005" t="s">
        <v>63</v>
      </c>
      <c r="B1005" t="s">
        <v>105</v>
      </c>
      <c r="C1005" t="s">
        <v>106</v>
      </c>
      <c r="D1005">
        <v>2</v>
      </c>
      <c r="L1005" s="10"/>
      <c r="M1005" s="10" t="s">
        <v>944</v>
      </c>
      <c r="P1005" t="str">
        <f t="shared" si="32"/>
        <v>Cabo VerdeCV21</v>
      </c>
      <c r="Q1005" t="e">
        <f>VLOOKUP(Tableau3567[[#This Row],[coca]],Table1[ID],1,FALSE)</f>
        <v>#VALUE!</v>
      </c>
      <c r="R1005" t="e">
        <f>VLOOKUP(Tableau3567[[#This Row],[coca]],Table1[[#All],[ID]:[b]],2,FALSE)</f>
        <v>#VALUE!</v>
      </c>
      <c r="S1005" s="9" t="e">
        <f>VLOOKUP(Tableau3567[[#This Row],[coca]],Table1[[ID]:[b]],3,FALSE)</f>
        <v>#VALUE!</v>
      </c>
      <c r="T1005" s="9"/>
      <c r="U100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5" s="9"/>
    </row>
    <row r="1006" spans="1:23">
      <c r="A1006" t="s">
        <v>63</v>
      </c>
      <c r="B1006" t="s">
        <v>107</v>
      </c>
      <c r="C1006" t="s">
        <v>108</v>
      </c>
      <c r="D1006">
        <v>0</v>
      </c>
      <c r="L1006" s="10"/>
      <c r="M1006" s="10" t="s">
        <v>944</v>
      </c>
      <c r="P1006" t="str">
        <f t="shared" si="32"/>
        <v>Cabo VerdeCV22</v>
      </c>
      <c r="Q1006" t="e">
        <f>VLOOKUP(Tableau3567[[#This Row],[coca]],Table1[ID],1,FALSE)</f>
        <v>#VALUE!</v>
      </c>
      <c r="R1006" t="e">
        <f>VLOOKUP(Tableau3567[[#This Row],[coca]],Table1[[#All],[ID]:[b]],2,FALSE)</f>
        <v>#VALUE!</v>
      </c>
      <c r="S1006" s="9" t="e">
        <f>VLOOKUP(Tableau3567[[#This Row],[coca]],Table1[[ID]:[b]],3,FALSE)</f>
        <v>#VALUE!</v>
      </c>
      <c r="T1006" s="9"/>
      <c r="U100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006" s="9"/>
    </row>
    <row r="1007" spans="1:23">
      <c r="A1007" t="s">
        <v>63</v>
      </c>
      <c r="B1007" t="s">
        <v>103</v>
      </c>
      <c r="C1007" t="s">
        <v>104</v>
      </c>
      <c r="D1007">
        <v>10</v>
      </c>
      <c r="E1007">
        <v>0</v>
      </c>
      <c r="F1007">
        <v>8</v>
      </c>
      <c r="M1007" s="10" t="s">
        <v>946</v>
      </c>
      <c r="Q1007" t="str">
        <f t="shared" ref="Q1007:Q1038" si="33">_xlfn.CONCAT(A1007,C1007)</f>
        <v>Cabo VerdeCV20</v>
      </c>
      <c r="R1007" t="e">
        <f>VLOOKUP(Tableau35676[[#This Row],[coca]],Table1[ID],1,FALSE)</f>
        <v>#VALUE!</v>
      </c>
      <c r="S1007" t="e">
        <f>VLOOKUP(Tableau35676[[#This Row],[coca]],Table1[[#All],[ID]:[b]],2,FALSE)</f>
        <v>#VALUE!</v>
      </c>
      <c r="T1007" s="9" t="e">
        <f>VLOOKUP(Tableau35676[[#This Row],[coca]],Table1[[ID]:[b]],3,FALSE)</f>
        <v>#VALUE!</v>
      </c>
      <c r="U1007" s="9" t="s">
        <v>775</v>
      </c>
      <c r="V100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07" s="9">
        <v>1</v>
      </c>
    </row>
    <row r="1008" spans="1:23">
      <c r="A1008" t="s">
        <v>63</v>
      </c>
      <c r="B1008" t="s">
        <v>77</v>
      </c>
      <c r="C1008" t="s">
        <v>78</v>
      </c>
      <c r="D1008">
        <v>561</v>
      </c>
      <c r="E1008">
        <v>5</v>
      </c>
      <c r="F1008">
        <f>377-53</f>
        <v>324</v>
      </c>
      <c r="M1008" s="10" t="s">
        <v>946</v>
      </c>
      <c r="Q1008" t="str">
        <f t="shared" si="33"/>
        <v>Cabo VerdeCV07</v>
      </c>
      <c r="R1008" t="e">
        <f>VLOOKUP(Tableau35676[[#This Row],[coca]],Table1[ID],1,FALSE)</f>
        <v>#VALUE!</v>
      </c>
      <c r="S1008" t="e">
        <f>VLOOKUP(Tableau35676[[#This Row],[coca]],Table1[[#All],[ID]:[b]],2,FALSE)</f>
        <v>#VALUE!</v>
      </c>
      <c r="T1008" s="9" t="e">
        <f>VLOOKUP(Tableau35676[[#This Row],[coca]],Table1[[ID]:[b]],3,FALSE)</f>
        <v>#VALUE!</v>
      </c>
      <c r="U1008" s="9" t="s">
        <v>779</v>
      </c>
      <c r="V100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08" s="9">
        <v>4</v>
      </c>
    </row>
    <row r="1009" spans="1:23">
      <c r="A1009" t="s">
        <v>63</v>
      </c>
      <c r="B1009" t="s">
        <v>65</v>
      </c>
      <c r="C1009" t="s">
        <v>66</v>
      </c>
      <c r="D1009">
        <v>57</v>
      </c>
      <c r="E1009">
        <v>1</v>
      </c>
      <c r="F1009">
        <v>53</v>
      </c>
      <c r="M1009" s="10" t="s">
        <v>946</v>
      </c>
      <c r="Q1009" t="str">
        <f t="shared" si="33"/>
        <v>Cabo VerdeCV01</v>
      </c>
      <c r="R1009" t="e">
        <f>VLOOKUP(Tableau35676[[#This Row],[coca]],Table1[ID],1,FALSE)</f>
        <v>#VALUE!</v>
      </c>
      <c r="S1009" t="e">
        <f>VLOOKUP(Tableau35676[[#This Row],[coca]],Table1[[#All],[ID]:[b]],2,FALSE)</f>
        <v>#VALUE!</v>
      </c>
      <c r="T1009" s="9" t="e">
        <f>VLOOKUP(Tableau35676[[#This Row],[coca]],Table1[[ID]:[b]],3,FALSE)</f>
        <v>#VALUE!</v>
      </c>
      <c r="U1009" s="9" t="s">
        <v>778</v>
      </c>
      <c r="V100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09" s="9">
        <v>2</v>
      </c>
    </row>
    <row r="1010" spans="1:23">
      <c r="A1010" t="s">
        <v>63</v>
      </c>
      <c r="B1010" t="s">
        <v>67</v>
      </c>
      <c r="C1010" t="s">
        <v>68</v>
      </c>
      <c r="D1010">
        <v>0</v>
      </c>
      <c r="E1010">
        <v>0</v>
      </c>
      <c r="F1010">
        <v>0</v>
      </c>
      <c r="M1010" s="10" t="s">
        <v>946</v>
      </c>
      <c r="Q1010" t="str">
        <f t="shared" si="33"/>
        <v>Cabo VerdeCV02</v>
      </c>
      <c r="R1010" t="e">
        <f>VLOOKUP(Tableau35676[[#This Row],[coca]],Table1[ID],1,FALSE)</f>
        <v>#VALUE!</v>
      </c>
      <c r="S1010" t="e">
        <f>VLOOKUP(Tableau35676[[#This Row],[coca]],Table1[[#All],[ID]:[b]],2,FALSE)</f>
        <v>#VALUE!</v>
      </c>
      <c r="T1010" s="9" t="e">
        <f>VLOOKUP(Tableau35676[[#This Row],[coca]],Table1[[ID]:[b]],3,FALSE)</f>
        <v>#VALUE!</v>
      </c>
      <c r="U1010" s="9"/>
      <c r="V101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0" s="9"/>
    </row>
    <row r="1011" spans="1:23">
      <c r="A1011" t="s">
        <v>63</v>
      </c>
      <c r="B1011" t="s">
        <v>69</v>
      </c>
      <c r="C1011" t="s">
        <v>70</v>
      </c>
      <c r="D1011">
        <v>0</v>
      </c>
      <c r="E1011">
        <v>0</v>
      </c>
      <c r="F1011">
        <v>0</v>
      </c>
      <c r="M1011" s="10" t="s">
        <v>946</v>
      </c>
      <c r="Q1011" t="str">
        <f t="shared" si="33"/>
        <v>Cabo VerdeCV03</v>
      </c>
      <c r="R1011" t="e">
        <f>VLOOKUP(Tableau35676[[#This Row],[coca]],Table1[ID],1,FALSE)</f>
        <v>#VALUE!</v>
      </c>
      <c r="S1011" t="e">
        <f>VLOOKUP(Tableau35676[[#This Row],[coca]],Table1[[#All],[ID]:[b]],2,FALSE)</f>
        <v>#VALUE!</v>
      </c>
      <c r="T1011" s="9" t="e">
        <f>VLOOKUP(Tableau35676[[#This Row],[coca]],Table1[[ID]:[b]],3,FALSE)</f>
        <v>#VALUE!</v>
      </c>
      <c r="U1011" s="9"/>
      <c r="V10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1" s="9"/>
    </row>
    <row r="1012" spans="1:23">
      <c r="A1012" t="s">
        <v>63</v>
      </c>
      <c r="B1012" t="s">
        <v>71</v>
      </c>
      <c r="C1012" t="s">
        <v>72</v>
      </c>
      <c r="D1012">
        <v>0</v>
      </c>
      <c r="E1012">
        <v>0</v>
      </c>
      <c r="F1012">
        <v>0</v>
      </c>
      <c r="M1012" s="10" t="s">
        <v>946</v>
      </c>
      <c r="Q1012" t="str">
        <f t="shared" si="33"/>
        <v>Cabo VerdeCV04</v>
      </c>
      <c r="R1012" t="e">
        <f>VLOOKUP(Tableau35676[[#This Row],[coca]],Table1[ID],1,FALSE)</f>
        <v>#VALUE!</v>
      </c>
      <c r="S1012" t="e">
        <f>VLOOKUP(Tableau35676[[#This Row],[coca]],Table1[[#All],[ID]:[b]],2,FALSE)</f>
        <v>#VALUE!</v>
      </c>
      <c r="T1012" s="9" t="e">
        <f>VLOOKUP(Tableau35676[[#This Row],[coca]],Table1[[ID]:[b]],3,FALSE)</f>
        <v>#VALUE!</v>
      </c>
      <c r="U1012" s="9"/>
      <c r="V10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2" s="9"/>
    </row>
    <row r="1013" spans="1:23">
      <c r="A1013" t="s">
        <v>63</v>
      </c>
      <c r="B1013" t="s">
        <v>73</v>
      </c>
      <c r="C1013" t="s">
        <v>74</v>
      </c>
      <c r="D1013">
        <v>0</v>
      </c>
      <c r="E1013">
        <v>0</v>
      </c>
      <c r="F1013">
        <v>0</v>
      </c>
      <c r="M1013" s="10" t="s">
        <v>946</v>
      </c>
      <c r="Q1013" t="str">
        <f t="shared" si="33"/>
        <v>Cabo VerdeCV05</v>
      </c>
      <c r="R1013" t="e">
        <f>VLOOKUP(Tableau35676[[#This Row],[coca]],Table1[ID],1,FALSE)</f>
        <v>#VALUE!</v>
      </c>
      <c r="S1013" t="e">
        <f>VLOOKUP(Tableau35676[[#This Row],[coca]],Table1[[#All],[ID]:[b]],2,FALSE)</f>
        <v>#VALUE!</v>
      </c>
      <c r="T1013" s="9" t="e">
        <f>VLOOKUP(Tableau35676[[#This Row],[coca]],Table1[[ID]:[b]],3,FALSE)</f>
        <v>#VALUE!</v>
      </c>
      <c r="U1013" s="9"/>
      <c r="V101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3" s="9"/>
    </row>
    <row r="1014" spans="1:23">
      <c r="A1014" t="s">
        <v>63</v>
      </c>
      <c r="B1014" t="s">
        <v>75</v>
      </c>
      <c r="C1014" t="s">
        <v>76</v>
      </c>
      <c r="D1014">
        <v>0</v>
      </c>
      <c r="E1014">
        <v>0</v>
      </c>
      <c r="F1014">
        <v>0</v>
      </c>
      <c r="M1014" s="10" t="s">
        <v>946</v>
      </c>
      <c r="Q1014" t="str">
        <f t="shared" si="33"/>
        <v>Cabo VerdeCV06</v>
      </c>
      <c r="R1014" t="e">
        <f>VLOOKUP(Tableau35676[[#This Row],[coca]],Table1[ID],1,FALSE)</f>
        <v>#VALUE!</v>
      </c>
      <c r="S1014" t="e">
        <f>VLOOKUP(Tableau35676[[#This Row],[coca]],Table1[[#All],[ID]:[b]],2,FALSE)</f>
        <v>#VALUE!</v>
      </c>
      <c r="T1014" s="9" t="e">
        <f>VLOOKUP(Tableau35676[[#This Row],[coca]],Table1[[ID]:[b]],3,FALSE)</f>
        <v>#VALUE!</v>
      </c>
      <c r="U1014" s="9"/>
      <c r="V101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4" s="9"/>
    </row>
    <row r="1015" spans="1:23">
      <c r="A1015" t="s">
        <v>63</v>
      </c>
      <c r="B1015" t="s">
        <v>79</v>
      </c>
      <c r="C1015" t="s">
        <v>80</v>
      </c>
      <c r="D1015">
        <v>2</v>
      </c>
      <c r="E1015">
        <v>0</v>
      </c>
      <c r="F1015">
        <v>0</v>
      </c>
      <c r="M1015" s="10" t="s">
        <v>946</v>
      </c>
      <c r="Q1015" t="str">
        <f t="shared" si="33"/>
        <v>Cabo VerdeCV08</v>
      </c>
      <c r="R1015" t="e">
        <f>VLOOKUP(Tableau35676[[#This Row],[coca]],Table1[ID],1,FALSE)</f>
        <v>#VALUE!</v>
      </c>
      <c r="S1015" t="e">
        <f>VLOOKUP(Tableau35676[[#This Row],[coca]],Table1[[#All],[ID]:[b]],2,FALSE)</f>
        <v>#VALUE!</v>
      </c>
      <c r="T1015" s="9" t="e">
        <f>VLOOKUP(Tableau35676[[#This Row],[coca]],Table1[[ID]:[b]],3,FALSE)</f>
        <v>#VALUE!</v>
      </c>
      <c r="U1015" s="9"/>
      <c r="V101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5" s="9"/>
    </row>
    <row r="1016" spans="1:23">
      <c r="A1016" t="s">
        <v>63</v>
      </c>
      <c r="B1016" t="s">
        <v>81</v>
      </c>
      <c r="C1016" t="s">
        <v>82</v>
      </c>
      <c r="D1016">
        <v>4</v>
      </c>
      <c r="E1016">
        <v>0</v>
      </c>
      <c r="F1016">
        <v>0</v>
      </c>
      <c r="M1016" s="10" t="s">
        <v>946</v>
      </c>
      <c r="Q1016" t="str">
        <f t="shared" si="33"/>
        <v>Cabo VerdeCV09</v>
      </c>
      <c r="R1016" t="e">
        <f>VLOOKUP(Tableau35676[[#This Row],[coca]],Table1[ID],1,FALSE)</f>
        <v>#VALUE!</v>
      </c>
      <c r="S1016" t="e">
        <f>VLOOKUP(Tableau35676[[#This Row],[coca]],Table1[[#All],[ID]:[b]],2,FALSE)</f>
        <v>#VALUE!</v>
      </c>
      <c r="T1016" s="9" t="e">
        <f>VLOOKUP(Tableau35676[[#This Row],[coca]],Table1[[ID]:[b]],3,FALSE)</f>
        <v>#VALUE!</v>
      </c>
      <c r="U1016" s="9"/>
      <c r="V101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6" s="9"/>
    </row>
    <row r="1017" spans="1:23">
      <c r="A1017" t="s">
        <v>63</v>
      </c>
      <c r="B1017" t="s">
        <v>83</v>
      </c>
      <c r="C1017" t="s">
        <v>84</v>
      </c>
      <c r="D1017">
        <v>0</v>
      </c>
      <c r="E1017">
        <v>0</v>
      </c>
      <c r="F1017">
        <v>0</v>
      </c>
      <c r="M1017" s="10" t="s">
        <v>946</v>
      </c>
      <c r="Q1017" t="str">
        <f t="shared" si="33"/>
        <v>Cabo VerdeCV10</v>
      </c>
      <c r="R1017" t="e">
        <f>VLOOKUP(Tableau35676[[#This Row],[coca]],Table1[ID],1,FALSE)</f>
        <v>#VALUE!</v>
      </c>
      <c r="S1017" t="e">
        <f>VLOOKUP(Tableau35676[[#This Row],[coca]],Table1[[#All],[ID]:[b]],2,FALSE)</f>
        <v>#VALUE!</v>
      </c>
      <c r="T1017" s="9" t="e">
        <f>VLOOKUP(Tableau35676[[#This Row],[coca]],Table1[[ID]:[b]],3,FALSE)</f>
        <v>#VALUE!</v>
      </c>
      <c r="U1017" s="9"/>
      <c r="V101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7" s="9"/>
    </row>
    <row r="1018" spans="1:23">
      <c r="A1018" t="s">
        <v>63</v>
      </c>
      <c r="B1018" t="s">
        <v>85</v>
      </c>
      <c r="C1018" t="s">
        <v>86</v>
      </c>
      <c r="D1018">
        <v>71</v>
      </c>
      <c r="E1018">
        <v>0</v>
      </c>
      <c r="F1018">
        <v>2</v>
      </c>
      <c r="M1018" s="10" t="s">
        <v>946</v>
      </c>
      <c r="Q1018" t="str">
        <f t="shared" si="33"/>
        <v>Cabo VerdeCV11</v>
      </c>
      <c r="R1018" t="e">
        <f>VLOOKUP(Tableau35676[[#This Row],[coca]],Table1[ID],1,FALSE)</f>
        <v>#VALUE!</v>
      </c>
      <c r="S1018" t="e">
        <f>VLOOKUP(Tableau35676[[#This Row],[coca]],Table1[[#All],[ID]:[b]],2,FALSE)</f>
        <v>#VALUE!</v>
      </c>
      <c r="T1018" s="9" t="e">
        <f>VLOOKUP(Tableau35676[[#This Row],[coca]],Table1[[ID]:[b]],3,FALSE)</f>
        <v>#VALUE!</v>
      </c>
      <c r="U1018" s="9"/>
      <c r="V101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8" s="9"/>
    </row>
    <row r="1019" spans="1:23">
      <c r="A1019" t="s">
        <v>63</v>
      </c>
      <c r="B1019" t="s">
        <v>87</v>
      </c>
      <c r="C1019" t="s">
        <v>88</v>
      </c>
      <c r="D1019">
        <v>3</v>
      </c>
      <c r="E1019">
        <v>0</v>
      </c>
      <c r="F1019">
        <v>0</v>
      </c>
      <c r="M1019" s="10" t="s">
        <v>946</v>
      </c>
      <c r="Q1019" t="str">
        <f t="shared" si="33"/>
        <v>Cabo VerdeCV12</v>
      </c>
      <c r="R1019" t="e">
        <f>VLOOKUP(Tableau35676[[#This Row],[coca]],Table1[ID],1,FALSE)</f>
        <v>#VALUE!</v>
      </c>
      <c r="S1019" t="e">
        <f>VLOOKUP(Tableau35676[[#This Row],[coca]],Table1[[#All],[ID]:[b]],2,FALSE)</f>
        <v>#VALUE!</v>
      </c>
      <c r="T1019" s="9" t="e">
        <f>VLOOKUP(Tableau35676[[#This Row],[coca]],Table1[[ID]:[b]],3,FALSE)</f>
        <v>#VALUE!</v>
      </c>
      <c r="U1019" s="9"/>
      <c r="V101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19" s="9"/>
    </row>
    <row r="1020" spans="1:23">
      <c r="A1020" t="s">
        <v>63</v>
      </c>
      <c r="B1020" t="s">
        <v>89</v>
      </c>
      <c r="C1020" t="s">
        <v>90</v>
      </c>
      <c r="D1020">
        <v>0</v>
      </c>
      <c r="E1020">
        <v>0</v>
      </c>
      <c r="F1020">
        <v>0</v>
      </c>
      <c r="M1020" s="10" t="s">
        <v>946</v>
      </c>
      <c r="Q1020" t="str">
        <f t="shared" si="33"/>
        <v>Cabo VerdeCV13</v>
      </c>
      <c r="R1020" t="e">
        <f>VLOOKUP(Tableau35676[[#This Row],[coca]],Table1[ID],1,FALSE)</f>
        <v>#VALUE!</v>
      </c>
      <c r="S1020" t="e">
        <f>VLOOKUP(Tableau35676[[#This Row],[coca]],Table1[[#All],[ID]:[b]],2,FALSE)</f>
        <v>#VALUE!</v>
      </c>
      <c r="T1020" s="9" t="e">
        <f>VLOOKUP(Tableau35676[[#This Row],[coca]],Table1[[ID]:[b]],3,FALSE)</f>
        <v>#VALUE!</v>
      </c>
      <c r="U1020" s="9"/>
      <c r="V102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0" s="9"/>
    </row>
    <row r="1021" spans="1:23">
      <c r="A1021" t="s">
        <v>63</v>
      </c>
      <c r="B1021" t="s">
        <v>91</v>
      </c>
      <c r="C1021" t="s">
        <v>92</v>
      </c>
      <c r="D1021">
        <v>77</v>
      </c>
      <c r="E1021">
        <v>0</v>
      </c>
      <c r="F1021">
        <v>0</v>
      </c>
      <c r="M1021" s="10" t="s">
        <v>946</v>
      </c>
      <c r="Q1021" t="str">
        <f t="shared" si="33"/>
        <v>Cabo VerdeCV14</v>
      </c>
      <c r="R1021" t="e">
        <f>VLOOKUP(Tableau35676[[#This Row],[coca]],Table1[ID],1,FALSE)</f>
        <v>#VALUE!</v>
      </c>
      <c r="S1021" t="e">
        <f>VLOOKUP(Tableau35676[[#This Row],[coca]],Table1[[#All],[ID]:[b]],2,FALSE)</f>
        <v>#VALUE!</v>
      </c>
      <c r="T1021" s="9" t="e">
        <f>VLOOKUP(Tableau35676[[#This Row],[coca]],Table1[[ID]:[b]],3,FALSE)</f>
        <v>#VALUE!</v>
      </c>
      <c r="U1021" s="9"/>
      <c r="V102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1" s="9"/>
    </row>
    <row r="1022" spans="1:23">
      <c r="A1022" t="s">
        <v>63</v>
      </c>
      <c r="B1022" t="s">
        <v>93</v>
      </c>
      <c r="C1022" t="s">
        <v>94</v>
      </c>
      <c r="D1022">
        <v>5</v>
      </c>
      <c r="E1022">
        <v>0</v>
      </c>
      <c r="F1022">
        <v>0</v>
      </c>
      <c r="M1022" s="10" t="s">
        <v>946</v>
      </c>
      <c r="Q1022" t="str">
        <f t="shared" si="33"/>
        <v>Cabo VerdeCV15</v>
      </c>
      <c r="R1022" t="e">
        <f>VLOOKUP(Tableau35676[[#This Row],[coca]],Table1[ID],1,FALSE)</f>
        <v>#VALUE!</v>
      </c>
      <c r="S1022" t="e">
        <f>VLOOKUP(Tableau35676[[#This Row],[coca]],Table1[[#All],[ID]:[b]],2,FALSE)</f>
        <v>#VALUE!</v>
      </c>
      <c r="T1022" s="9" t="e">
        <f>VLOOKUP(Tableau35676[[#This Row],[coca]],Table1[[ID]:[b]],3,FALSE)</f>
        <v>#VALUE!</v>
      </c>
      <c r="U1022" s="9"/>
      <c r="V102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2" s="9"/>
    </row>
    <row r="1023" spans="1:23">
      <c r="A1023" t="s">
        <v>63</v>
      </c>
      <c r="B1023" t="s">
        <v>95</v>
      </c>
      <c r="C1023" t="s">
        <v>96</v>
      </c>
      <c r="D1023">
        <v>0</v>
      </c>
      <c r="E1023">
        <v>0</v>
      </c>
      <c r="F1023">
        <v>0</v>
      </c>
      <c r="M1023" s="10" t="s">
        <v>946</v>
      </c>
      <c r="Q1023" t="str">
        <f t="shared" si="33"/>
        <v>Cabo VerdeCV16</v>
      </c>
      <c r="R1023" t="e">
        <f>VLOOKUP(Tableau35676[[#This Row],[coca]],Table1[ID],1,FALSE)</f>
        <v>#VALUE!</v>
      </c>
      <c r="S1023" t="e">
        <f>VLOOKUP(Tableau35676[[#This Row],[coca]],Table1[[#All],[ID]:[b]],2,FALSE)</f>
        <v>#VALUE!</v>
      </c>
      <c r="T1023" s="9" t="e">
        <f>VLOOKUP(Tableau35676[[#This Row],[coca]],Table1[[ID]:[b]],3,FALSE)</f>
        <v>#VALUE!</v>
      </c>
      <c r="U1023" s="9"/>
      <c r="V102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3" s="9"/>
    </row>
    <row r="1024" spans="1:23">
      <c r="A1024" t="s">
        <v>63</v>
      </c>
      <c r="B1024" t="s">
        <v>97</v>
      </c>
      <c r="C1024" t="s">
        <v>98</v>
      </c>
      <c r="D1024">
        <v>0</v>
      </c>
      <c r="E1024">
        <v>0</v>
      </c>
      <c r="F1024">
        <v>0</v>
      </c>
      <c r="M1024" s="10" t="s">
        <v>946</v>
      </c>
      <c r="Q1024" t="str">
        <f t="shared" si="33"/>
        <v>Cabo VerdeCV17</v>
      </c>
      <c r="R1024" t="e">
        <f>VLOOKUP(Tableau35676[[#This Row],[coca]],Table1[ID],1,FALSE)</f>
        <v>#VALUE!</v>
      </c>
      <c r="S1024" t="e">
        <f>VLOOKUP(Tableau35676[[#This Row],[coca]],Table1[[#All],[ID]:[b]],2,FALSE)</f>
        <v>#VALUE!</v>
      </c>
      <c r="T1024" s="9" t="e">
        <f>VLOOKUP(Tableau35676[[#This Row],[coca]],Table1[[ID]:[b]],3,FALSE)</f>
        <v>#VALUE!</v>
      </c>
      <c r="U1024" s="9"/>
      <c r="V102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4" s="9"/>
    </row>
    <row r="1025" spans="1:23">
      <c r="A1025" t="s">
        <v>63</v>
      </c>
      <c r="B1025" t="s">
        <v>99</v>
      </c>
      <c r="C1025" t="s">
        <v>100</v>
      </c>
      <c r="D1025">
        <v>0</v>
      </c>
      <c r="E1025">
        <v>0</v>
      </c>
      <c r="F1025">
        <v>0</v>
      </c>
      <c r="M1025" s="10" t="s">
        <v>946</v>
      </c>
      <c r="Q1025" t="str">
        <f t="shared" si="33"/>
        <v>Cabo VerdeCV18</v>
      </c>
      <c r="R1025" t="e">
        <f>VLOOKUP(Tableau35676[[#This Row],[coca]],Table1[ID],1,FALSE)</f>
        <v>#VALUE!</v>
      </c>
      <c r="S1025" t="e">
        <f>VLOOKUP(Tableau35676[[#This Row],[coca]],Table1[[#All],[ID]:[b]],2,FALSE)</f>
        <v>#VALUE!</v>
      </c>
      <c r="T1025" s="9" t="e">
        <f>VLOOKUP(Tableau35676[[#This Row],[coca]],Table1[[ID]:[b]],3,FALSE)</f>
        <v>#VALUE!</v>
      </c>
      <c r="U1025" s="9"/>
      <c r="V102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5" s="9"/>
    </row>
    <row r="1026" spans="1:23">
      <c r="A1026" t="s">
        <v>63</v>
      </c>
      <c r="B1026" t="s">
        <v>101</v>
      </c>
      <c r="C1026" t="s">
        <v>102</v>
      </c>
      <c r="D1026">
        <v>0</v>
      </c>
      <c r="E1026">
        <v>0</v>
      </c>
      <c r="F1026">
        <v>0</v>
      </c>
      <c r="M1026" s="10" t="s">
        <v>946</v>
      </c>
      <c r="Q1026" t="str">
        <f t="shared" si="33"/>
        <v>Cabo VerdeCV19</v>
      </c>
      <c r="R1026" t="e">
        <f>VLOOKUP(Tableau35676[[#This Row],[coca]],Table1[ID],1,FALSE)</f>
        <v>#VALUE!</v>
      </c>
      <c r="S1026" t="e">
        <f>VLOOKUP(Tableau35676[[#This Row],[coca]],Table1[[#All],[ID]:[b]],2,FALSE)</f>
        <v>#VALUE!</v>
      </c>
      <c r="T1026" s="9" t="e">
        <f>VLOOKUP(Tableau35676[[#This Row],[coca]],Table1[[ID]:[b]],3,FALSE)</f>
        <v>#VALUE!</v>
      </c>
      <c r="U1026" s="9"/>
      <c r="V102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6" s="9"/>
    </row>
    <row r="1027" spans="1:23">
      <c r="A1027" t="s">
        <v>63</v>
      </c>
      <c r="B1027" t="s">
        <v>105</v>
      </c>
      <c r="C1027" t="s">
        <v>106</v>
      </c>
      <c r="D1027">
        <v>2</v>
      </c>
      <c r="E1027">
        <v>0</v>
      </c>
      <c r="F1027">
        <v>0</v>
      </c>
      <c r="M1027" s="10" t="s">
        <v>946</v>
      </c>
      <c r="Q1027" t="str">
        <f t="shared" si="33"/>
        <v>Cabo VerdeCV21</v>
      </c>
      <c r="R1027" t="e">
        <f>VLOOKUP(Tableau35676[[#This Row],[coca]],Table1[ID],1,FALSE)</f>
        <v>#VALUE!</v>
      </c>
      <c r="S1027" t="e">
        <f>VLOOKUP(Tableau35676[[#This Row],[coca]],Table1[[#All],[ID]:[b]],2,FALSE)</f>
        <v>#VALUE!</v>
      </c>
      <c r="T1027" s="9" t="e">
        <f>VLOOKUP(Tableau35676[[#This Row],[coca]],Table1[[ID]:[b]],3,FALSE)</f>
        <v>#VALUE!</v>
      </c>
      <c r="U1027" s="9"/>
      <c r="V102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7" s="9"/>
    </row>
    <row r="1028" spans="1:23">
      <c r="A1028" t="s">
        <v>63</v>
      </c>
      <c r="B1028" t="s">
        <v>107</v>
      </c>
      <c r="C1028" t="s">
        <v>108</v>
      </c>
      <c r="D1028">
        <v>0</v>
      </c>
      <c r="E1028">
        <v>0</v>
      </c>
      <c r="F1028">
        <v>0</v>
      </c>
      <c r="M1028" s="10" t="s">
        <v>946</v>
      </c>
      <c r="Q1028" t="str">
        <f t="shared" si="33"/>
        <v>Cabo VerdeCV22</v>
      </c>
      <c r="R1028" t="e">
        <f>VLOOKUP(Tableau35676[[#This Row],[coca]],Table1[ID],1,FALSE)</f>
        <v>#VALUE!</v>
      </c>
      <c r="S1028" t="e">
        <f>VLOOKUP(Tableau35676[[#This Row],[coca]],Table1[[#All],[ID]:[b]],2,FALSE)</f>
        <v>#VALUE!</v>
      </c>
      <c r="T1028" s="9" t="e">
        <f>VLOOKUP(Tableau35676[[#This Row],[coca]],Table1[[ID]:[b]],3,FALSE)</f>
        <v>#VALUE!</v>
      </c>
      <c r="U1028" s="9"/>
      <c r="V102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028" s="9"/>
    </row>
    <row r="1029" spans="1:23">
      <c r="A1029" t="s">
        <v>63</v>
      </c>
      <c r="B1029" t="s">
        <v>103</v>
      </c>
      <c r="C1029" t="s">
        <v>104</v>
      </c>
      <c r="D1029">
        <v>12</v>
      </c>
      <c r="J1029" s="1"/>
      <c r="K1029" s="1"/>
      <c r="M1029" s="10" t="s">
        <v>949</v>
      </c>
      <c r="Q1029" t="str">
        <f t="shared" si="33"/>
        <v>Cabo VerdeCV20</v>
      </c>
      <c r="R1029" t="e">
        <f>VLOOKUP(Tableau3567691011[[#This Row],[coca]],Table1[ID],1,FALSE)</f>
        <v>#VALUE!</v>
      </c>
      <c r="S1029" t="e">
        <f>VLOOKUP(Tableau3567691011[[#This Row],[coca]],Table1[[#All],[ID]:[b]],2,FALSE)</f>
        <v>#VALUE!</v>
      </c>
      <c r="T1029" s="9" t="e">
        <f>VLOOKUP(Tableau3567691011[[#This Row],[coca]],Table1[[ID]:[b]],3,FALSE)</f>
        <v>#VALUE!</v>
      </c>
      <c r="U1029" s="9" t="s">
        <v>775</v>
      </c>
      <c r="V102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29" s="9">
        <v>1</v>
      </c>
    </row>
    <row r="1030" spans="1:23">
      <c r="A1030" t="s">
        <v>63</v>
      </c>
      <c r="B1030" t="s">
        <v>77</v>
      </c>
      <c r="C1030" t="s">
        <v>78</v>
      </c>
      <c r="D1030">
        <v>911</v>
      </c>
      <c r="E1030">
        <v>18</v>
      </c>
      <c r="F1030">
        <v>730</v>
      </c>
      <c r="J1030" s="1"/>
      <c r="K1030" s="1"/>
      <c r="M1030" s="10" t="s">
        <v>949</v>
      </c>
      <c r="Q1030" t="str">
        <f t="shared" si="33"/>
        <v>Cabo VerdeCV07</v>
      </c>
      <c r="R1030" t="e">
        <f>VLOOKUP(Tableau3567691011[[#This Row],[coca]],Table1[ID],1,FALSE)</f>
        <v>#VALUE!</v>
      </c>
      <c r="S1030" t="e">
        <f>VLOOKUP(Tableau3567691011[[#This Row],[coca]],Table1[[#All],[ID]:[b]],2,FALSE)</f>
        <v>#VALUE!</v>
      </c>
      <c r="T1030" s="9" t="e">
        <f>VLOOKUP(Tableau3567691011[[#This Row],[coca]],Table1[[ID]:[b]],3,FALSE)</f>
        <v>#VALUE!</v>
      </c>
      <c r="U1030" s="9" t="s">
        <v>779</v>
      </c>
      <c r="V103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0" s="9">
        <v>4</v>
      </c>
    </row>
    <row r="1031" spans="1:23">
      <c r="A1031" t="s">
        <v>63</v>
      </c>
      <c r="B1031" t="s">
        <v>65</v>
      </c>
      <c r="C1031" t="s">
        <v>66</v>
      </c>
      <c r="D1031">
        <v>57</v>
      </c>
      <c r="J1031" s="1"/>
      <c r="K1031" s="1"/>
      <c r="M1031" s="10" t="s">
        <v>949</v>
      </c>
      <c r="Q1031" t="str">
        <f t="shared" si="33"/>
        <v>Cabo VerdeCV01</v>
      </c>
      <c r="R1031" t="e">
        <f>VLOOKUP(Tableau3567691011[[#This Row],[coca]],Table1[ID],1,FALSE)</f>
        <v>#VALUE!</v>
      </c>
      <c r="S1031" t="e">
        <f>VLOOKUP(Tableau3567691011[[#This Row],[coca]],Table1[[#All],[ID]:[b]],2,FALSE)</f>
        <v>#VALUE!</v>
      </c>
      <c r="T1031" s="9" t="e">
        <f>VLOOKUP(Tableau3567691011[[#This Row],[coca]],Table1[[ID]:[b]],3,FALSE)</f>
        <v>#VALUE!</v>
      </c>
      <c r="U1031" s="9" t="s">
        <v>778</v>
      </c>
      <c r="V103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1" s="9">
        <v>2</v>
      </c>
    </row>
    <row r="1032" spans="1:23">
      <c r="A1032" t="s">
        <v>63</v>
      </c>
      <c r="B1032" t="s">
        <v>67</v>
      </c>
      <c r="C1032" t="s">
        <v>68</v>
      </c>
      <c r="D1032">
        <v>0</v>
      </c>
      <c r="J1032" s="1"/>
      <c r="K1032" s="1"/>
      <c r="M1032" s="10" t="s">
        <v>949</v>
      </c>
      <c r="Q1032" t="str">
        <f t="shared" si="33"/>
        <v>Cabo VerdeCV02</v>
      </c>
      <c r="R1032" t="e">
        <f>VLOOKUP(Tableau3567691011[[#This Row],[coca]],Table1[ID],1,FALSE)</f>
        <v>#VALUE!</v>
      </c>
      <c r="S1032" t="e">
        <f>VLOOKUP(Tableau3567691011[[#This Row],[coca]],Table1[[#All],[ID]:[b]],2,FALSE)</f>
        <v>#VALUE!</v>
      </c>
      <c r="T1032" s="9" t="e">
        <f>VLOOKUP(Tableau3567691011[[#This Row],[coca]],Table1[[ID]:[b]],3,FALSE)</f>
        <v>#VALUE!</v>
      </c>
      <c r="U1032" s="9"/>
      <c r="V103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2" s="9"/>
    </row>
    <row r="1033" spans="1:23">
      <c r="A1033" t="s">
        <v>63</v>
      </c>
      <c r="B1033" t="s">
        <v>69</v>
      </c>
      <c r="C1033" t="s">
        <v>70</v>
      </c>
      <c r="D1033">
        <v>2</v>
      </c>
      <c r="J1033" s="1"/>
      <c r="K1033" s="1"/>
      <c r="M1033" s="10" t="s">
        <v>949</v>
      </c>
      <c r="Q1033" t="str">
        <f t="shared" si="33"/>
        <v>Cabo VerdeCV03</v>
      </c>
      <c r="R1033" t="e">
        <f>VLOOKUP(Tableau3567691011[[#This Row],[coca]],Table1[ID],1,FALSE)</f>
        <v>#VALUE!</v>
      </c>
      <c r="S1033" t="e">
        <f>VLOOKUP(Tableau3567691011[[#This Row],[coca]],Table1[[#All],[ID]:[b]],2,FALSE)</f>
        <v>#VALUE!</v>
      </c>
      <c r="T1033" s="9" t="e">
        <f>VLOOKUP(Tableau3567691011[[#This Row],[coca]],Table1[[ID]:[b]],3,FALSE)</f>
        <v>#VALUE!</v>
      </c>
      <c r="U1033" s="9"/>
      <c r="V103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3" s="9"/>
    </row>
    <row r="1034" spans="1:23">
      <c r="A1034" t="s">
        <v>63</v>
      </c>
      <c r="B1034" t="s">
        <v>71</v>
      </c>
      <c r="C1034" t="s">
        <v>72</v>
      </c>
      <c r="D1034">
        <v>0</v>
      </c>
      <c r="J1034" s="1"/>
      <c r="K1034" s="1"/>
      <c r="M1034" s="10" t="s">
        <v>949</v>
      </c>
      <c r="Q1034" t="str">
        <f t="shared" si="33"/>
        <v>Cabo VerdeCV04</v>
      </c>
      <c r="R1034" t="e">
        <f>VLOOKUP(Tableau3567691011[[#This Row],[coca]],Table1[ID],1,FALSE)</f>
        <v>#VALUE!</v>
      </c>
      <c r="S1034" t="e">
        <f>VLOOKUP(Tableau3567691011[[#This Row],[coca]],Table1[[#All],[ID]:[b]],2,FALSE)</f>
        <v>#VALUE!</v>
      </c>
      <c r="T1034" s="9" t="e">
        <f>VLOOKUP(Tableau3567691011[[#This Row],[coca]],Table1[[ID]:[b]],3,FALSE)</f>
        <v>#VALUE!</v>
      </c>
      <c r="U1034" s="9"/>
      <c r="V103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4" s="9"/>
    </row>
    <row r="1035" spans="1:23">
      <c r="A1035" t="s">
        <v>63</v>
      </c>
      <c r="B1035" t="s">
        <v>73</v>
      </c>
      <c r="C1035" t="s">
        <v>74</v>
      </c>
      <c r="D1035">
        <v>0</v>
      </c>
      <c r="J1035" s="1"/>
      <c r="K1035" s="1"/>
      <c r="M1035" s="10" t="s">
        <v>949</v>
      </c>
      <c r="Q1035" t="str">
        <f t="shared" si="33"/>
        <v>Cabo VerdeCV05</v>
      </c>
      <c r="R1035" t="e">
        <f>VLOOKUP(Tableau3567691011[[#This Row],[coca]],Table1[ID],1,FALSE)</f>
        <v>#VALUE!</v>
      </c>
      <c r="S1035" t="e">
        <f>VLOOKUP(Tableau3567691011[[#This Row],[coca]],Table1[[#All],[ID]:[b]],2,FALSE)</f>
        <v>#VALUE!</v>
      </c>
      <c r="T1035" s="9" t="e">
        <f>VLOOKUP(Tableau3567691011[[#This Row],[coca]],Table1[[ID]:[b]],3,FALSE)</f>
        <v>#VALUE!</v>
      </c>
      <c r="U1035" s="9"/>
      <c r="V103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5" s="9"/>
    </row>
    <row r="1036" spans="1:23">
      <c r="A1036" t="s">
        <v>63</v>
      </c>
      <c r="B1036" t="s">
        <v>75</v>
      </c>
      <c r="C1036" t="s">
        <v>76</v>
      </c>
      <c r="D1036">
        <v>0</v>
      </c>
      <c r="J1036" s="1"/>
      <c r="K1036" s="1"/>
      <c r="M1036" s="10" t="s">
        <v>949</v>
      </c>
      <c r="Q1036" t="str">
        <f t="shared" si="33"/>
        <v>Cabo VerdeCV06</v>
      </c>
      <c r="R1036" t="e">
        <f>VLOOKUP(Tableau3567691011[[#This Row],[coca]],Table1[ID],1,FALSE)</f>
        <v>#VALUE!</v>
      </c>
      <c r="S1036" t="e">
        <f>VLOOKUP(Tableau3567691011[[#This Row],[coca]],Table1[[#All],[ID]:[b]],2,FALSE)</f>
        <v>#VALUE!</v>
      </c>
      <c r="T1036" s="9" t="e">
        <f>VLOOKUP(Tableau3567691011[[#This Row],[coca]],Table1[[ID]:[b]],3,FALSE)</f>
        <v>#VALUE!</v>
      </c>
      <c r="U1036" s="9"/>
      <c r="V103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6" s="9"/>
    </row>
    <row r="1037" spans="1:23">
      <c r="A1037" t="s">
        <v>63</v>
      </c>
      <c r="B1037" t="s">
        <v>79</v>
      </c>
      <c r="C1037" t="s">
        <v>80</v>
      </c>
      <c r="D1037">
        <v>11</v>
      </c>
      <c r="J1037" s="1"/>
      <c r="K1037" s="1"/>
      <c r="M1037" s="10" t="s">
        <v>949</v>
      </c>
      <c r="Q1037" t="str">
        <f t="shared" si="33"/>
        <v>Cabo VerdeCV08</v>
      </c>
      <c r="R1037" t="e">
        <f>VLOOKUP(Tableau3567691011[[#This Row],[coca]],Table1[ID],1,FALSE)</f>
        <v>#VALUE!</v>
      </c>
      <c r="S1037" t="e">
        <f>VLOOKUP(Tableau3567691011[[#This Row],[coca]],Table1[[#All],[ID]:[b]],2,FALSE)</f>
        <v>#VALUE!</v>
      </c>
      <c r="T1037" s="9" t="e">
        <f>VLOOKUP(Tableau3567691011[[#This Row],[coca]],Table1[[ID]:[b]],3,FALSE)</f>
        <v>#VALUE!</v>
      </c>
      <c r="U1037" s="9"/>
      <c r="V103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7" s="9"/>
    </row>
    <row r="1038" spans="1:23">
      <c r="A1038" t="s">
        <v>63</v>
      </c>
      <c r="B1038" t="s">
        <v>81</v>
      </c>
      <c r="C1038" t="s">
        <v>82</v>
      </c>
      <c r="D1038">
        <v>4</v>
      </c>
      <c r="J1038" s="1"/>
      <c r="K1038" s="1"/>
      <c r="M1038" s="10" t="s">
        <v>949</v>
      </c>
      <c r="Q1038" t="str">
        <f t="shared" si="33"/>
        <v>Cabo VerdeCV09</v>
      </c>
      <c r="R1038" t="e">
        <f>VLOOKUP(Tableau3567691011[[#This Row],[coca]],Table1[ID],1,FALSE)</f>
        <v>#VALUE!</v>
      </c>
      <c r="S1038" t="e">
        <f>VLOOKUP(Tableau3567691011[[#This Row],[coca]],Table1[[#All],[ID]:[b]],2,FALSE)</f>
        <v>#VALUE!</v>
      </c>
      <c r="T1038" s="9" t="e">
        <f>VLOOKUP(Tableau3567691011[[#This Row],[coca]],Table1[[ID]:[b]],3,FALSE)</f>
        <v>#VALUE!</v>
      </c>
      <c r="U1038" s="9"/>
      <c r="V103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8" s="9"/>
    </row>
    <row r="1039" spans="1:23">
      <c r="A1039" t="s">
        <v>63</v>
      </c>
      <c r="B1039" t="s">
        <v>83</v>
      </c>
      <c r="C1039" t="s">
        <v>84</v>
      </c>
      <c r="D1039">
        <v>13</v>
      </c>
      <c r="J1039" s="1"/>
      <c r="K1039" s="1"/>
      <c r="M1039" s="10" t="s">
        <v>949</v>
      </c>
      <c r="Q1039" t="str">
        <f t="shared" ref="Q1039:Q1070" si="34">_xlfn.CONCAT(A1039,C1039)</f>
        <v>Cabo VerdeCV10</v>
      </c>
      <c r="R1039" t="e">
        <f>VLOOKUP(Tableau3567691011[[#This Row],[coca]],Table1[ID],1,FALSE)</f>
        <v>#VALUE!</v>
      </c>
      <c r="S1039" t="e">
        <f>VLOOKUP(Tableau3567691011[[#This Row],[coca]],Table1[[#All],[ID]:[b]],2,FALSE)</f>
        <v>#VALUE!</v>
      </c>
      <c r="T1039" s="9" t="e">
        <f>VLOOKUP(Tableau3567691011[[#This Row],[coca]],Table1[[ID]:[b]],3,FALSE)</f>
        <v>#VALUE!</v>
      </c>
      <c r="U1039" s="9"/>
      <c r="V103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39" s="9"/>
    </row>
    <row r="1040" spans="1:23">
      <c r="A1040" t="s">
        <v>63</v>
      </c>
      <c r="B1040" t="s">
        <v>85</v>
      </c>
      <c r="C1040" t="s">
        <v>86</v>
      </c>
      <c r="D1040">
        <v>273</v>
      </c>
      <c r="J1040" s="1"/>
      <c r="K1040" s="1"/>
      <c r="M1040" s="10" t="s">
        <v>949</v>
      </c>
      <c r="Q1040" t="str">
        <f t="shared" si="34"/>
        <v>Cabo VerdeCV11</v>
      </c>
      <c r="R1040" t="e">
        <f>VLOOKUP(Tableau3567691011[[#This Row],[coca]],Table1[ID],1,FALSE)</f>
        <v>#VALUE!</v>
      </c>
      <c r="S1040" t="e">
        <f>VLOOKUP(Tableau3567691011[[#This Row],[coca]],Table1[[#All],[ID]:[b]],2,FALSE)</f>
        <v>#VALUE!</v>
      </c>
      <c r="T1040" s="9" t="e">
        <f>VLOOKUP(Tableau3567691011[[#This Row],[coca]],Table1[[ID]:[b]],3,FALSE)</f>
        <v>#VALUE!</v>
      </c>
      <c r="U1040" s="9"/>
      <c r="V104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0" s="9"/>
    </row>
    <row r="1041" spans="1:23">
      <c r="A1041" t="s">
        <v>63</v>
      </c>
      <c r="B1041" t="s">
        <v>87</v>
      </c>
      <c r="C1041" t="s">
        <v>88</v>
      </c>
      <c r="D1041">
        <v>71</v>
      </c>
      <c r="J1041" s="1"/>
      <c r="K1041" s="1"/>
      <c r="M1041" s="10" t="s">
        <v>949</v>
      </c>
      <c r="Q1041" t="str">
        <f t="shared" si="34"/>
        <v>Cabo VerdeCV12</v>
      </c>
      <c r="R1041" t="e">
        <f>VLOOKUP(Tableau3567691011[[#This Row],[coca]],Table1[ID],1,FALSE)</f>
        <v>#VALUE!</v>
      </c>
      <c r="S1041" t="e">
        <f>VLOOKUP(Tableau3567691011[[#This Row],[coca]],Table1[[#All],[ID]:[b]],2,FALSE)</f>
        <v>#VALUE!</v>
      </c>
      <c r="T1041" s="9" t="e">
        <f>VLOOKUP(Tableau3567691011[[#This Row],[coca]],Table1[[ID]:[b]],3,FALSE)</f>
        <v>#VALUE!</v>
      </c>
      <c r="U1041" s="9"/>
      <c r="V104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1" s="9"/>
    </row>
    <row r="1042" spans="1:23">
      <c r="A1042" t="s">
        <v>63</v>
      </c>
      <c r="B1042" t="s">
        <v>89</v>
      </c>
      <c r="C1042" t="s">
        <v>90</v>
      </c>
      <c r="D1042">
        <v>0</v>
      </c>
      <c r="J1042" s="1"/>
      <c r="K1042" s="1"/>
      <c r="M1042" s="10" t="s">
        <v>949</v>
      </c>
      <c r="Q1042" t="str">
        <f t="shared" si="34"/>
        <v>Cabo VerdeCV13</v>
      </c>
      <c r="R1042" t="e">
        <f>VLOOKUP(Tableau3567691011[[#This Row],[coca]],Table1[ID],1,FALSE)</f>
        <v>#VALUE!</v>
      </c>
      <c r="S1042" t="e">
        <f>VLOOKUP(Tableau3567691011[[#This Row],[coca]],Table1[[#All],[ID]:[b]],2,FALSE)</f>
        <v>#VALUE!</v>
      </c>
      <c r="T1042" s="9" t="e">
        <f>VLOOKUP(Tableau3567691011[[#This Row],[coca]],Table1[[ID]:[b]],3,FALSE)</f>
        <v>#VALUE!</v>
      </c>
      <c r="U1042" s="9"/>
      <c r="V104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2" s="9"/>
    </row>
    <row r="1043" spans="1:23">
      <c r="A1043" t="s">
        <v>63</v>
      </c>
      <c r="B1043" t="s">
        <v>91</v>
      </c>
      <c r="C1043" t="s">
        <v>92</v>
      </c>
      <c r="D1043">
        <v>141</v>
      </c>
      <c r="J1043" s="1"/>
      <c r="K1043" s="1"/>
      <c r="M1043" s="10" t="s">
        <v>949</v>
      </c>
      <c r="Q1043" t="str">
        <f t="shared" si="34"/>
        <v>Cabo VerdeCV14</v>
      </c>
      <c r="R1043" t="e">
        <f>VLOOKUP(Tableau3567691011[[#This Row],[coca]],Table1[ID],1,FALSE)</f>
        <v>#VALUE!</v>
      </c>
      <c r="S1043" t="e">
        <f>VLOOKUP(Tableau3567691011[[#This Row],[coca]],Table1[[#All],[ID]:[b]],2,FALSE)</f>
        <v>#VALUE!</v>
      </c>
      <c r="T1043" s="9" t="e">
        <f>VLOOKUP(Tableau3567691011[[#This Row],[coca]],Table1[[ID]:[b]],3,FALSE)</f>
        <v>#VALUE!</v>
      </c>
      <c r="U1043" s="9"/>
      <c r="V104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3" s="9"/>
    </row>
    <row r="1044" spans="1:23">
      <c r="A1044" t="s">
        <v>63</v>
      </c>
      <c r="B1044" t="s">
        <v>93</v>
      </c>
      <c r="C1044" t="s">
        <v>94</v>
      </c>
      <c r="D1044">
        <v>7</v>
      </c>
      <c r="J1044" s="1"/>
      <c r="K1044" s="1"/>
      <c r="M1044" s="10" t="s">
        <v>949</v>
      </c>
      <c r="Q1044" t="str">
        <f t="shared" si="34"/>
        <v>Cabo VerdeCV15</v>
      </c>
      <c r="R1044" t="e">
        <f>VLOOKUP(Tableau3567691011[[#This Row],[coca]],Table1[ID],1,FALSE)</f>
        <v>#VALUE!</v>
      </c>
      <c r="S1044" t="e">
        <f>VLOOKUP(Tableau3567691011[[#This Row],[coca]],Table1[[#All],[ID]:[b]],2,FALSE)</f>
        <v>#VALUE!</v>
      </c>
      <c r="T1044" s="9" t="e">
        <f>VLOOKUP(Tableau3567691011[[#This Row],[coca]],Table1[[ID]:[b]],3,FALSE)</f>
        <v>#VALUE!</v>
      </c>
      <c r="U1044" s="9"/>
      <c r="V104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4" s="9"/>
    </row>
    <row r="1045" spans="1:23">
      <c r="A1045" t="s">
        <v>63</v>
      </c>
      <c r="B1045" t="s">
        <v>95</v>
      </c>
      <c r="C1045" t="s">
        <v>96</v>
      </c>
      <c r="D1045">
        <v>0</v>
      </c>
      <c r="J1045" s="1"/>
      <c r="K1045" s="1"/>
      <c r="M1045" s="10" t="s">
        <v>949</v>
      </c>
      <c r="Q1045" t="str">
        <f t="shared" si="34"/>
        <v>Cabo VerdeCV16</v>
      </c>
      <c r="R1045" t="e">
        <f>VLOOKUP(Tableau3567691011[[#This Row],[coca]],Table1[ID],1,FALSE)</f>
        <v>#VALUE!</v>
      </c>
      <c r="S1045" t="e">
        <f>VLOOKUP(Tableau3567691011[[#This Row],[coca]],Table1[[#All],[ID]:[b]],2,FALSE)</f>
        <v>#VALUE!</v>
      </c>
      <c r="T1045" s="9" t="e">
        <f>VLOOKUP(Tableau3567691011[[#This Row],[coca]],Table1[[ID]:[b]],3,FALSE)</f>
        <v>#VALUE!</v>
      </c>
      <c r="U1045" s="9"/>
      <c r="V104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5" s="9"/>
    </row>
    <row r="1046" spans="1:23">
      <c r="A1046" t="s">
        <v>63</v>
      </c>
      <c r="B1046" t="s">
        <v>97</v>
      </c>
      <c r="C1046" t="s">
        <v>98</v>
      </c>
      <c r="D1046">
        <v>1</v>
      </c>
      <c r="J1046" s="1"/>
      <c r="K1046" s="1"/>
      <c r="M1046" s="10" t="s">
        <v>949</v>
      </c>
      <c r="Q1046" t="str">
        <f t="shared" si="34"/>
        <v>Cabo VerdeCV17</v>
      </c>
      <c r="R1046" t="e">
        <f>VLOOKUP(Tableau3567691011[[#This Row],[coca]],Table1[ID],1,FALSE)</f>
        <v>#VALUE!</v>
      </c>
      <c r="S1046" t="e">
        <f>VLOOKUP(Tableau3567691011[[#This Row],[coca]],Table1[[#All],[ID]:[b]],2,FALSE)</f>
        <v>#VALUE!</v>
      </c>
      <c r="T1046" s="9" t="e">
        <f>VLOOKUP(Tableau3567691011[[#This Row],[coca]],Table1[[ID]:[b]],3,FALSE)</f>
        <v>#VALUE!</v>
      </c>
      <c r="U1046" s="9"/>
      <c r="V10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6" s="9"/>
    </row>
    <row r="1047" spans="1:23">
      <c r="A1047" t="s">
        <v>63</v>
      </c>
      <c r="B1047" t="s">
        <v>99</v>
      </c>
      <c r="C1047" t="s">
        <v>100</v>
      </c>
      <c r="D1047">
        <v>4</v>
      </c>
      <c r="J1047" s="1"/>
      <c r="K1047" s="1"/>
      <c r="M1047" s="10" t="s">
        <v>949</v>
      </c>
      <c r="Q1047" t="str">
        <f t="shared" si="34"/>
        <v>Cabo VerdeCV18</v>
      </c>
      <c r="R1047" t="e">
        <f>VLOOKUP(Tableau3567691011[[#This Row],[coca]],Table1[ID],1,FALSE)</f>
        <v>#VALUE!</v>
      </c>
      <c r="S1047" t="e">
        <f>VLOOKUP(Tableau3567691011[[#This Row],[coca]],Table1[[#All],[ID]:[b]],2,FALSE)</f>
        <v>#VALUE!</v>
      </c>
      <c r="T1047" s="9" t="e">
        <f>VLOOKUP(Tableau3567691011[[#This Row],[coca]],Table1[[ID]:[b]],3,FALSE)</f>
        <v>#VALUE!</v>
      </c>
      <c r="U1047" s="9"/>
      <c r="V104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7" s="9"/>
    </row>
    <row r="1048" spans="1:23">
      <c r="A1048" t="s">
        <v>63</v>
      </c>
      <c r="B1048" t="s">
        <v>101</v>
      </c>
      <c r="C1048" t="s">
        <v>102</v>
      </c>
      <c r="D1048">
        <v>9</v>
      </c>
      <c r="J1048" s="1"/>
      <c r="K1048" s="1"/>
      <c r="M1048" s="10" t="s">
        <v>949</v>
      </c>
      <c r="Q1048" t="str">
        <f t="shared" si="34"/>
        <v>Cabo VerdeCV19</v>
      </c>
      <c r="R1048" t="e">
        <f>VLOOKUP(Tableau3567691011[[#This Row],[coca]],Table1[ID],1,FALSE)</f>
        <v>#VALUE!</v>
      </c>
      <c r="S1048" t="e">
        <f>VLOOKUP(Tableau3567691011[[#This Row],[coca]],Table1[[#All],[ID]:[b]],2,FALSE)</f>
        <v>#VALUE!</v>
      </c>
      <c r="T1048" s="9" t="e">
        <f>VLOOKUP(Tableau3567691011[[#This Row],[coca]],Table1[[ID]:[b]],3,FALSE)</f>
        <v>#VALUE!</v>
      </c>
      <c r="U1048" s="9"/>
      <c r="V104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8" s="9"/>
    </row>
    <row r="1049" spans="1:23">
      <c r="A1049" t="s">
        <v>63</v>
      </c>
      <c r="B1049" t="s">
        <v>105</v>
      </c>
      <c r="C1049" t="s">
        <v>106</v>
      </c>
      <c r="D1049">
        <v>4</v>
      </c>
      <c r="J1049" s="1"/>
      <c r="K1049" s="1"/>
      <c r="M1049" s="10" t="s">
        <v>949</v>
      </c>
      <c r="Q1049" t="str">
        <f t="shared" si="34"/>
        <v>Cabo VerdeCV21</v>
      </c>
      <c r="R1049" t="e">
        <f>VLOOKUP(Tableau3567691011[[#This Row],[coca]],Table1[ID],1,FALSE)</f>
        <v>#VALUE!</v>
      </c>
      <c r="S1049" t="e">
        <f>VLOOKUP(Tableau3567691011[[#This Row],[coca]],Table1[[#All],[ID]:[b]],2,FALSE)</f>
        <v>#VALUE!</v>
      </c>
      <c r="T1049" s="9" t="e">
        <f>VLOOKUP(Tableau3567691011[[#This Row],[coca]],Table1[[ID]:[b]],3,FALSE)</f>
        <v>#VALUE!</v>
      </c>
      <c r="U1049" s="9"/>
      <c r="V104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49" s="9"/>
    </row>
    <row r="1050" spans="1:23">
      <c r="A1050" t="s">
        <v>63</v>
      </c>
      <c r="B1050" t="s">
        <v>107</v>
      </c>
      <c r="C1050" t="s">
        <v>108</v>
      </c>
      <c r="D1050">
        <v>0</v>
      </c>
      <c r="J1050" s="1"/>
      <c r="K1050" s="1"/>
      <c r="M1050" s="10" t="s">
        <v>949</v>
      </c>
      <c r="Q1050" t="str">
        <f t="shared" si="34"/>
        <v>Cabo VerdeCV22</v>
      </c>
      <c r="R1050" t="e">
        <f>VLOOKUP(Tableau3567691011[[#This Row],[coca]],Table1[ID],1,FALSE)</f>
        <v>#VALUE!</v>
      </c>
      <c r="S1050" t="e">
        <f>VLOOKUP(Tableau3567691011[[#This Row],[coca]],Table1[[#All],[ID]:[b]],2,FALSE)</f>
        <v>#VALUE!</v>
      </c>
      <c r="T1050" s="9" t="e">
        <f>VLOOKUP(Tableau3567691011[[#This Row],[coca]],Table1[[ID]:[b]],3,FALSE)</f>
        <v>#VALUE!</v>
      </c>
      <c r="U1050" s="9"/>
      <c r="V10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050" s="9"/>
    </row>
    <row r="1051" spans="1:23">
      <c r="A1051" t="s">
        <v>109</v>
      </c>
      <c r="B1051" t="s">
        <v>123</v>
      </c>
      <c r="C1051" t="s">
        <v>124</v>
      </c>
      <c r="D1051">
        <v>406</v>
      </c>
      <c r="E1051">
        <v>9</v>
      </c>
      <c r="F1051">
        <v>277</v>
      </c>
      <c r="J1051" s="1"/>
      <c r="K1051" s="1"/>
      <c r="M1051" s="10" t="s">
        <v>948</v>
      </c>
      <c r="Q1051" t="str">
        <f t="shared" si="34"/>
        <v>CameroonCM09</v>
      </c>
      <c r="R1051" t="e">
        <f>VLOOKUP(Tableau35676910[[#This Row],[coca]],Table1[ID],1,FALSE)</f>
        <v>#VALUE!</v>
      </c>
      <c r="S1051" t="e">
        <f>VLOOKUP(Tableau35676910[[#This Row],[coca]],Table1[[#All],[ID]:[b]],2,FALSE)</f>
        <v>#VALUE!</v>
      </c>
      <c r="T1051" s="9" t="e">
        <f>VLOOKUP(Tableau35676910[[#This Row],[coca]],Table1[[ID]:[b]],3,FALSE)</f>
        <v>#VALUE!</v>
      </c>
      <c r="U1051" s="9" t="s">
        <v>775</v>
      </c>
      <c r="V105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1" s="9">
        <v>1</v>
      </c>
    </row>
    <row r="1052" spans="1:23">
      <c r="A1052" t="s">
        <v>109</v>
      </c>
      <c r="B1052" t="s">
        <v>119</v>
      </c>
      <c r="C1052" t="s">
        <v>120</v>
      </c>
      <c r="D1052">
        <v>272</v>
      </c>
      <c r="E1052">
        <v>31</v>
      </c>
      <c r="F1052">
        <v>78</v>
      </c>
      <c r="J1052" s="1"/>
      <c r="K1052" s="1"/>
      <c r="M1052" s="10" t="s">
        <v>948</v>
      </c>
      <c r="Q1052" t="str">
        <f t="shared" si="34"/>
        <v>CameroonCM07</v>
      </c>
      <c r="R1052" t="e">
        <f>VLOOKUP(Tableau35676910[[#This Row],[coca]],Table1[ID],1,FALSE)</f>
        <v>#VALUE!</v>
      </c>
      <c r="S1052" t="e">
        <f>VLOOKUP(Tableau35676910[[#This Row],[coca]],Table1[[#All],[ID]:[b]],2,FALSE)</f>
        <v>#VALUE!</v>
      </c>
      <c r="T1052" s="9" t="e">
        <f>VLOOKUP(Tableau35676910[[#This Row],[coca]],Table1[[ID]:[b]],3,FALSE)</f>
        <v>#VALUE!</v>
      </c>
      <c r="U1052" s="9" t="s">
        <v>775</v>
      </c>
      <c r="V105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2" s="9">
        <v>1</v>
      </c>
    </row>
    <row r="1053" spans="1:23">
      <c r="A1053" t="s">
        <v>109</v>
      </c>
      <c r="B1053" t="s">
        <v>51</v>
      </c>
      <c r="C1053" t="s">
        <v>114</v>
      </c>
      <c r="D1053">
        <v>803</v>
      </c>
      <c r="E1053">
        <v>19</v>
      </c>
      <c r="F1053">
        <v>271</v>
      </c>
      <c r="J1053" s="1"/>
      <c r="K1053" s="1"/>
      <c r="M1053" s="10" t="s">
        <v>948</v>
      </c>
      <c r="Q1053" t="str">
        <f t="shared" si="34"/>
        <v>CameroonCM03</v>
      </c>
      <c r="R1053" t="e">
        <f>VLOOKUP(Tableau35676910[[#This Row],[coca]],Table1[ID],1,FALSE)</f>
        <v>#VALUE!</v>
      </c>
      <c r="S1053" t="e">
        <f>VLOOKUP(Tableau35676910[[#This Row],[coca]],Table1[[#All],[ID]:[b]],2,FALSE)</f>
        <v>#VALUE!</v>
      </c>
      <c r="T1053" s="9" t="e">
        <f>VLOOKUP(Tableau35676910[[#This Row],[coca]],Table1[[ID]:[b]],3,FALSE)</f>
        <v>#VALUE!</v>
      </c>
      <c r="U1053" s="9" t="s">
        <v>775</v>
      </c>
      <c r="V105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3" s="9">
        <v>1</v>
      </c>
    </row>
    <row r="1054" spans="1:23">
      <c r="A1054" t="s">
        <v>109</v>
      </c>
      <c r="B1054" t="s">
        <v>111</v>
      </c>
      <c r="C1054" t="s">
        <v>112</v>
      </c>
      <c r="D1054">
        <v>64</v>
      </c>
      <c r="E1054">
        <v>0</v>
      </c>
      <c r="F1054">
        <v>20</v>
      </c>
      <c r="J1054" s="1"/>
      <c r="K1054" s="1"/>
      <c r="M1054" s="10" t="s">
        <v>948</v>
      </c>
      <c r="Q1054" t="str">
        <f t="shared" si="34"/>
        <v>CameroonCM01</v>
      </c>
      <c r="R1054" t="e">
        <f>VLOOKUP(Tableau35676910[[#This Row],[coca]],Table1[ID],1,FALSE)</f>
        <v>#VALUE!</v>
      </c>
      <c r="S1054" t="e">
        <f>VLOOKUP(Tableau35676910[[#This Row],[coca]],Table1[[#All],[ID]:[b]],2,FALSE)</f>
        <v>#VALUE!</v>
      </c>
      <c r="T1054" s="9" t="e">
        <f>VLOOKUP(Tableau35676910[[#This Row],[coca]],Table1[[ID]:[b]],3,FALSE)</f>
        <v>#VALUE!</v>
      </c>
      <c r="U1054" s="9" t="s">
        <v>775</v>
      </c>
      <c r="V105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4" s="9">
        <v>1</v>
      </c>
    </row>
    <row r="1055" spans="1:23">
      <c r="A1055" t="s">
        <v>109</v>
      </c>
      <c r="B1055" t="s">
        <v>55</v>
      </c>
      <c r="C1055" t="s">
        <v>118</v>
      </c>
      <c r="D1055">
        <v>123</v>
      </c>
      <c r="E1055">
        <v>11</v>
      </c>
      <c r="F1055">
        <v>71</v>
      </c>
      <c r="J1055" s="1"/>
      <c r="K1055" s="1"/>
      <c r="M1055" s="10" t="s">
        <v>948</v>
      </c>
      <c r="Q1055" t="str">
        <f t="shared" si="34"/>
        <v>CameroonCM06</v>
      </c>
      <c r="R1055" t="e">
        <f>VLOOKUP(Tableau35676910[[#This Row],[coca]],Table1[ID],1,FALSE)</f>
        <v>#VALUE!</v>
      </c>
      <c r="S1055" t="e">
        <f>VLOOKUP(Tableau35676910[[#This Row],[coca]],Table1[[#All],[ID]:[b]],2,FALSE)</f>
        <v>#VALUE!</v>
      </c>
      <c r="T1055" s="9" t="e">
        <f>VLOOKUP(Tableau35676910[[#This Row],[coca]],Table1[[ID]:[b]],3,FALSE)</f>
        <v>#VALUE!</v>
      </c>
      <c r="U1055" s="9" t="s">
        <v>775</v>
      </c>
      <c r="V10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5" s="9">
        <v>1</v>
      </c>
    </row>
    <row r="1056" spans="1:23">
      <c r="A1056" t="s">
        <v>109</v>
      </c>
      <c r="B1056" t="s">
        <v>41</v>
      </c>
      <c r="C1056" t="s">
        <v>113</v>
      </c>
      <c r="D1056">
        <v>6826</v>
      </c>
      <c r="E1056">
        <v>90</v>
      </c>
      <c r="F1056">
        <v>5000</v>
      </c>
      <c r="J1056" s="1"/>
      <c r="K1056" s="1"/>
      <c r="M1056" s="10" t="s">
        <v>948</v>
      </c>
      <c r="Q1056" t="str">
        <f t="shared" si="34"/>
        <v>CameroonCM02</v>
      </c>
      <c r="R1056" t="e">
        <f>VLOOKUP(Tableau35676910[[#This Row],[coca]],Table1[ID],1,FALSE)</f>
        <v>#VALUE!</v>
      </c>
      <c r="S1056" t="e">
        <f>VLOOKUP(Tableau35676910[[#This Row],[coca]],Table1[[#All],[ID]:[b]],2,FALSE)</f>
        <v>#VALUE!</v>
      </c>
      <c r="T1056" s="9" t="e">
        <f>VLOOKUP(Tableau35676910[[#This Row],[coca]],Table1[[ID]:[b]],3,FALSE)</f>
        <v>#VALUE!</v>
      </c>
      <c r="U1056" s="9" t="s">
        <v>780</v>
      </c>
      <c r="V10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6" s="9">
        <v>7</v>
      </c>
    </row>
    <row r="1057" spans="1:23">
      <c r="A1057" t="s">
        <v>109</v>
      </c>
      <c r="B1057" t="s">
        <v>121</v>
      </c>
      <c r="C1057" t="s">
        <v>122</v>
      </c>
      <c r="D1057">
        <v>606</v>
      </c>
      <c r="E1057">
        <v>42</v>
      </c>
      <c r="F1057">
        <v>195</v>
      </c>
      <c r="J1057" s="1"/>
      <c r="K1057" s="1"/>
      <c r="M1057" s="10" t="s">
        <v>948</v>
      </c>
      <c r="Q1057" t="str">
        <f t="shared" si="34"/>
        <v>CameroonCM08</v>
      </c>
      <c r="R1057" t="e">
        <f>VLOOKUP(Tableau35676910[[#This Row],[coca]],Table1[ID],1,FALSE)</f>
        <v>#VALUE!</v>
      </c>
      <c r="S1057" t="e">
        <f>VLOOKUP(Tableau35676910[[#This Row],[coca]],Table1[[#All],[ID]:[b]],2,FALSE)</f>
        <v>#VALUE!</v>
      </c>
      <c r="T1057" s="9" t="e">
        <f>VLOOKUP(Tableau35676910[[#This Row],[coca]],Table1[[ID]:[b]],3,FALSE)</f>
        <v>#VALUE!</v>
      </c>
      <c r="U1057" s="9" t="s">
        <v>774</v>
      </c>
      <c r="V10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7" s="9">
        <v>3</v>
      </c>
    </row>
    <row r="1058" spans="1:23">
      <c r="A1058" t="s">
        <v>109</v>
      </c>
      <c r="B1058" t="s">
        <v>25</v>
      </c>
      <c r="C1058" t="s">
        <v>117</v>
      </c>
      <c r="D1058">
        <v>2383</v>
      </c>
      <c r="E1058">
        <v>81</v>
      </c>
      <c r="F1058">
        <v>1701</v>
      </c>
      <c r="J1058" s="1"/>
      <c r="K1058" s="1"/>
      <c r="M1058" s="10" t="s">
        <v>948</v>
      </c>
      <c r="Q1058" t="str">
        <f t="shared" si="34"/>
        <v>CameroonCM05</v>
      </c>
      <c r="R1058" t="e">
        <f>VLOOKUP(Tableau35676910[[#This Row],[coca]],Table1[ID],1,FALSE)</f>
        <v>#VALUE!</v>
      </c>
      <c r="S1058" t="e">
        <f>VLOOKUP(Tableau35676910[[#This Row],[coca]],Table1[[#All],[ID]:[b]],2,FALSE)</f>
        <v>#VALUE!</v>
      </c>
      <c r="T1058" s="9" t="e">
        <f>VLOOKUP(Tableau35676910[[#This Row],[coca]],Table1[[ID]:[b]],3,FALSE)</f>
        <v>#VALUE!</v>
      </c>
      <c r="U1058" s="9" t="s">
        <v>777</v>
      </c>
      <c r="V10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8" s="9">
        <v>5</v>
      </c>
    </row>
    <row r="1059" spans="1:23">
      <c r="A1059" t="s">
        <v>109</v>
      </c>
      <c r="B1059" t="s">
        <v>61</v>
      </c>
      <c r="C1059" t="s">
        <v>125</v>
      </c>
      <c r="D1059">
        <v>469</v>
      </c>
      <c r="E1059">
        <v>20</v>
      </c>
      <c r="F1059">
        <v>64</v>
      </c>
      <c r="J1059" s="1"/>
      <c r="K1059" s="1"/>
      <c r="M1059" s="10" t="s">
        <v>948</v>
      </c>
      <c r="Q1059" t="str">
        <f t="shared" si="34"/>
        <v>CameroonCM10</v>
      </c>
      <c r="R1059" t="e">
        <f>VLOOKUP(Tableau35676910[[#This Row],[coca]],Table1[ID],1,FALSE)</f>
        <v>#VALUE!</v>
      </c>
      <c r="S1059" t="e">
        <f>VLOOKUP(Tableau35676910[[#This Row],[coca]],Table1[[#All],[ID]:[b]],2,FALSE)</f>
        <v>#VALUE!</v>
      </c>
      <c r="T1059" s="9" t="e">
        <f>VLOOKUP(Tableau35676910[[#This Row],[coca]],Table1[[ID]:[b]],3,FALSE)</f>
        <v>#VALUE!</v>
      </c>
      <c r="U1059" s="9" t="s">
        <v>778</v>
      </c>
      <c r="V105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59" s="9">
        <v>2</v>
      </c>
    </row>
    <row r="1060" spans="1:23">
      <c r="A1060" t="s">
        <v>109</v>
      </c>
      <c r="B1060" t="s">
        <v>115</v>
      </c>
      <c r="C1060" t="s">
        <v>116</v>
      </c>
      <c r="D1060">
        <v>89</v>
      </c>
      <c r="E1060">
        <v>5</v>
      </c>
      <c r="F1060">
        <v>63</v>
      </c>
      <c r="J1060" s="1"/>
      <c r="K1060" s="1"/>
      <c r="M1060" s="10" t="s">
        <v>948</v>
      </c>
      <c r="Q1060" t="str">
        <f t="shared" si="34"/>
        <v>CameroonCM04</v>
      </c>
      <c r="R1060" t="e">
        <f>VLOOKUP(Tableau35676910[[#This Row],[coca]],Table1[ID],1,FALSE)</f>
        <v>#VALUE!</v>
      </c>
      <c r="S1060" t="e">
        <f>VLOOKUP(Tableau35676910[[#This Row],[coca]],Table1[[#All],[ID]:[b]],2,FALSE)</f>
        <v>#VALUE!</v>
      </c>
      <c r="T1060" s="9" t="e">
        <f>VLOOKUP(Tableau35676910[[#This Row],[coca]],Table1[[ID]:[b]],3,FALSE)</f>
        <v>#VALUE!</v>
      </c>
      <c r="U1060" s="9"/>
      <c r="V106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060" s="9"/>
    </row>
    <row r="1061" spans="1:23">
      <c r="A1061" t="s">
        <v>109</v>
      </c>
      <c r="B1061" t="s">
        <v>123</v>
      </c>
      <c r="C1061" t="s">
        <v>124</v>
      </c>
      <c r="D1061">
        <v>406</v>
      </c>
      <c r="E1061">
        <v>9</v>
      </c>
      <c r="F1061">
        <v>276</v>
      </c>
      <c r="M1061" s="10" t="s">
        <v>947</v>
      </c>
      <c r="Q1061" t="str">
        <f t="shared" si="34"/>
        <v>CameroonCM09</v>
      </c>
      <c r="R1061" t="e">
        <f>VLOOKUP(Tableau356769[[#This Row],[coca]],Table1[ID],1,FALSE)</f>
        <v>#VALUE!</v>
      </c>
      <c r="S1061" t="e">
        <f>VLOOKUP(Tableau356769[[#This Row],[coca]],Table1[[#All],[ID]:[b]],2,FALSE)</f>
        <v>#VALUE!</v>
      </c>
      <c r="T1061" s="9" t="e">
        <f>VLOOKUP(Tableau356769[[#This Row],[coca]],Table1[[ID]:[b]],3,FALSE)</f>
        <v>#VALUE!</v>
      </c>
      <c r="U1061" s="9" t="s">
        <v>775</v>
      </c>
      <c r="V10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1" s="9">
        <v>1</v>
      </c>
    </row>
    <row r="1062" spans="1:23">
      <c r="A1062" t="s">
        <v>109</v>
      </c>
      <c r="B1062" t="s">
        <v>119</v>
      </c>
      <c r="C1062" t="s">
        <v>120</v>
      </c>
      <c r="D1062">
        <v>270</v>
      </c>
      <c r="E1062">
        <v>31</v>
      </c>
      <c r="F1062">
        <v>74</v>
      </c>
      <c r="M1062" s="10" t="s">
        <v>947</v>
      </c>
      <c r="Q1062" t="str">
        <f t="shared" si="34"/>
        <v>CameroonCM07</v>
      </c>
      <c r="R1062" t="e">
        <f>VLOOKUP(Tableau356769[[#This Row],[coca]],Table1[ID],1,FALSE)</f>
        <v>#VALUE!</v>
      </c>
      <c r="S1062" t="e">
        <f>VLOOKUP(Tableau356769[[#This Row],[coca]],Table1[[#All],[ID]:[b]],2,FALSE)</f>
        <v>#VALUE!</v>
      </c>
      <c r="T1062" s="9" t="e">
        <f>VLOOKUP(Tableau356769[[#This Row],[coca]],Table1[[ID]:[b]],3,FALSE)</f>
        <v>#VALUE!</v>
      </c>
      <c r="U1062" s="9" t="s">
        <v>775</v>
      </c>
      <c r="V10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2" s="9">
        <v>1</v>
      </c>
    </row>
    <row r="1063" spans="1:23">
      <c r="A1063" t="s">
        <v>109</v>
      </c>
      <c r="B1063" t="s">
        <v>51</v>
      </c>
      <c r="C1063" t="s">
        <v>114</v>
      </c>
      <c r="D1063">
        <v>783</v>
      </c>
      <c r="E1063">
        <v>18</v>
      </c>
      <c r="F1063">
        <v>241</v>
      </c>
      <c r="M1063" s="10" t="s">
        <v>947</v>
      </c>
      <c r="Q1063" t="str">
        <f t="shared" si="34"/>
        <v>CameroonCM03</v>
      </c>
      <c r="R1063" t="e">
        <f>VLOOKUP(Tableau356769[[#This Row],[coca]],Table1[ID],1,FALSE)</f>
        <v>#VALUE!</v>
      </c>
      <c r="S1063" t="e">
        <f>VLOOKUP(Tableau356769[[#This Row],[coca]],Table1[[#All],[ID]:[b]],2,FALSE)</f>
        <v>#VALUE!</v>
      </c>
      <c r="T1063" s="9" t="e">
        <f>VLOOKUP(Tableau356769[[#This Row],[coca]],Table1[[ID]:[b]],3,FALSE)</f>
        <v>#VALUE!</v>
      </c>
      <c r="U1063" s="9" t="s">
        <v>775</v>
      </c>
      <c r="V10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3" s="9">
        <v>1</v>
      </c>
    </row>
    <row r="1064" spans="1:23">
      <c r="A1064" t="s">
        <v>109</v>
      </c>
      <c r="B1064" t="s">
        <v>111</v>
      </c>
      <c r="C1064" t="s">
        <v>112</v>
      </c>
      <c r="D1064">
        <v>57</v>
      </c>
      <c r="E1064">
        <v>0</v>
      </c>
      <c r="F1064">
        <v>20</v>
      </c>
      <c r="M1064" s="10" t="s">
        <v>947</v>
      </c>
      <c r="Q1064" t="str">
        <f t="shared" si="34"/>
        <v>CameroonCM01</v>
      </c>
      <c r="R1064" t="e">
        <f>VLOOKUP(Tableau356769[[#This Row],[coca]],Table1[ID],1,FALSE)</f>
        <v>#VALUE!</v>
      </c>
      <c r="S1064" t="e">
        <f>VLOOKUP(Tableau356769[[#This Row],[coca]],Table1[[#All],[ID]:[b]],2,FALSE)</f>
        <v>#VALUE!</v>
      </c>
      <c r="T1064" s="9" t="e">
        <f>VLOOKUP(Tableau356769[[#This Row],[coca]],Table1[[ID]:[b]],3,FALSE)</f>
        <v>#VALUE!</v>
      </c>
      <c r="U1064" s="9" t="s">
        <v>775</v>
      </c>
      <c r="V10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4" s="9">
        <v>1</v>
      </c>
    </row>
    <row r="1065" spans="1:23">
      <c r="A1065" t="s">
        <v>109</v>
      </c>
      <c r="B1065" t="s">
        <v>55</v>
      </c>
      <c r="C1065" t="s">
        <v>118</v>
      </c>
      <c r="D1065">
        <v>122</v>
      </c>
      <c r="E1065">
        <v>11</v>
      </c>
      <c r="F1065">
        <v>71</v>
      </c>
      <c r="M1065" s="10" t="s">
        <v>947</v>
      </c>
      <c r="Q1065" t="str">
        <f t="shared" si="34"/>
        <v>CameroonCM06</v>
      </c>
      <c r="R1065" t="e">
        <f>VLOOKUP(Tableau356769[[#This Row],[coca]],Table1[ID],1,FALSE)</f>
        <v>#VALUE!</v>
      </c>
      <c r="S1065" t="e">
        <f>VLOOKUP(Tableau356769[[#This Row],[coca]],Table1[[#All],[ID]:[b]],2,FALSE)</f>
        <v>#VALUE!</v>
      </c>
      <c r="T1065" s="9" t="e">
        <f>VLOOKUP(Tableau356769[[#This Row],[coca]],Table1[[ID]:[b]],3,FALSE)</f>
        <v>#VALUE!</v>
      </c>
      <c r="U1065" s="9" t="s">
        <v>775</v>
      </c>
      <c r="V10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5" s="9">
        <v>1</v>
      </c>
    </row>
    <row r="1066" spans="1:23">
      <c r="A1066" t="s">
        <v>109</v>
      </c>
      <c r="B1066" t="s">
        <v>41</v>
      </c>
      <c r="C1066" t="s">
        <v>113</v>
      </c>
      <c r="D1066">
        <v>6227</v>
      </c>
      <c r="E1066">
        <v>88</v>
      </c>
      <c r="F1066">
        <v>4964</v>
      </c>
      <c r="M1066" s="10" t="s">
        <v>947</v>
      </c>
      <c r="Q1066" t="str">
        <f t="shared" si="34"/>
        <v>CameroonCM02</v>
      </c>
      <c r="R1066" t="e">
        <f>VLOOKUP(Tableau356769[[#This Row],[coca]],Table1[ID],1,FALSE)</f>
        <v>#VALUE!</v>
      </c>
      <c r="S1066" t="e">
        <f>VLOOKUP(Tableau356769[[#This Row],[coca]],Table1[[#All],[ID]:[b]],2,FALSE)</f>
        <v>#VALUE!</v>
      </c>
      <c r="T1066" s="9" t="e">
        <f>VLOOKUP(Tableau356769[[#This Row],[coca]],Table1[[ID]:[b]],3,FALSE)</f>
        <v>#VALUE!</v>
      </c>
      <c r="U1066" s="9" t="s">
        <v>780</v>
      </c>
      <c r="V10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6" s="9">
        <v>7</v>
      </c>
    </row>
    <row r="1067" spans="1:23">
      <c r="A1067" t="s">
        <v>109</v>
      </c>
      <c r="B1067" t="s">
        <v>121</v>
      </c>
      <c r="C1067" t="s">
        <v>122</v>
      </c>
      <c r="D1067">
        <v>540</v>
      </c>
      <c r="E1067">
        <v>39</v>
      </c>
      <c r="F1067">
        <v>184</v>
      </c>
      <c r="M1067" s="10" t="s">
        <v>947</v>
      </c>
      <c r="Q1067" t="str">
        <f t="shared" si="34"/>
        <v>CameroonCM08</v>
      </c>
      <c r="R1067" t="e">
        <f>VLOOKUP(Tableau356769[[#This Row],[coca]],Table1[ID],1,FALSE)</f>
        <v>#VALUE!</v>
      </c>
      <c r="S1067" t="e">
        <f>VLOOKUP(Tableau356769[[#This Row],[coca]],Table1[[#All],[ID]:[b]],2,FALSE)</f>
        <v>#VALUE!</v>
      </c>
      <c r="T1067" s="9" t="e">
        <f>VLOOKUP(Tableau356769[[#This Row],[coca]],Table1[[ID]:[b]],3,FALSE)</f>
        <v>#VALUE!</v>
      </c>
      <c r="U1067" s="9" t="s">
        <v>774</v>
      </c>
      <c r="V106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7" s="9">
        <v>3</v>
      </c>
    </row>
    <row r="1068" spans="1:23">
      <c r="A1068" t="s">
        <v>109</v>
      </c>
      <c r="B1068" t="s">
        <v>25</v>
      </c>
      <c r="C1068" t="s">
        <v>117</v>
      </c>
      <c r="D1068">
        <v>2378</v>
      </c>
      <c r="E1068">
        <v>79</v>
      </c>
      <c r="F1068">
        <v>1687</v>
      </c>
      <c r="M1068" s="10" t="s">
        <v>947</v>
      </c>
      <c r="Q1068" t="str">
        <f t="shared" si="34"/>
        <v>CameroonCM05</v>
      </c>
      <c r="R1068" t="e">
        <f>VLOOKUP(Tableau356769[[#This Row],[coca]],Table1[ID],1,FALSE)</f>
        <v>#VALUE!</v>
      </c>
      <c r="S1068" t="e">
        <f>VLOOKUP(Tableau356769[[#This Row],[coca]],Table1[[#All],[ID]:[b]],2,FALSE)</f>
        <v>#VALUE!</v>
      </c>
      <c r="T1068" s="9" t="e">
        <f>VLOOKUP(Tableau356769[[#This Row],[coca]],Table1[[ID]:[b]],3,FALSE)</f>
        <v>#VALUE!</v>
      </c>
      <c r="U1068" s="9" t="s">
        <v>777</v>
      </c>
      <c r="V106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8" s="9">
        <v>5</v>
      </c>
    </row>
    <row r="1069" spans="1:23">
      <c r="A1069" t="s">
        <v>109</v>
      </c>
      <c r="B1069" t="s">
        <v>61</v>
      </c>
      <c r="C1069" t="s">
        <v>125</v>
      </c>
      <c r="D1069">
        <v>409</v>
      </c>
      <c r="E1069">
        <v>20</v>
      </c>
      <c r="F1069">
        <v>62</v>
      </c>
      <c r="M1069" s="10" t="s">
        <v>947</v>
      </c>
      <c r="Q1069" t="str">
        <f t="shared" si="34"/>
        <v>CameroonCM10</v>
      </c>
      <c r="R1069" t="e">
        <f>VLOOKUP(Tableau356769[[#This Row],[coca]],Table1[ID],1,FALSE)</f>
        <v>#VALUE!</v>
      </c>
      <c r="S1069" t="e">
        <f>VLOOKUP(Tableau356769[[#This Row],[coca]],Table1[[#All],[ID]:[b]],2,FALSE)</f>
        <v>#VALUE!</v>
      </c>
      <c r="T1069" s="9" t="e">
        <f>VLOOKUP(Tableau356769[[#This Row],[coca]],Table1[[ID]:[b]],3,FALSE)</f>
        <v>#VALUE!</v>
      </c>
      <c r="U1069" s="9" t="s">
        <v>778</v>
      </c>
      <c r="V106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69" s="9">
        <v>2</v>
      </c>
    </row>
    <row r="1070" spans="1:23">
      <c r="A1070" t="s">
        <v>109</v>
      </c>
      <c r="B1070" t="s">
        <v>115</v>
      </c>
      <c r="C1070" t="s">
        <v>116</v>
      </c>
      <c r="D1070">
        <v>89</v>
      </c>
      <c r="E1070">
        <v>5</v>
      </c>
      <c r="F1070">
        <v>55</v>
      </c>
      <c r="M1070" s="10" t="s">
        <v>947</v>
      </c>
      <c r="Q1070" t="str">
        <f t="shared" si="34"/>
        <v>CameroonCM04</v>
      </c>
      <c r="R1070" t="e">
        <f>VLOOKUP(Tableau356769[[#This Row],[coca]],Table1[ID],1,FALSE)</f>
        <v>#VALUE!</v>
      </c>
      <c r="S1070" t="e">
        <f>VLOOKUP(Tableau356769[[#This Row],[coca]],Table1[[#All],[ID]:[b]],2,FALSE)</f>
        <v>#VALUE!</v>
      </c>
      <c r="T1070" s="9" t="e">
        <f>VLOOKUP(Tableau356769[[#This Row],[coca]],Table1[[ID]:[b]],3,FALSE)</f>
        <v>#VALUE!</v>
      </c>
      <c r="U1070" s="9"/>
      <c r="V107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070" s="9"/>
    </row>
    <row r="1071" spans="1:23">
      <c r="A1071" t="s">
        <v>109</v>
      </c>
      <c r="B1071" t="s">
        <v>111</v>
      </c>
      <c r="C1071" t="s">
        <v>112</v>
      </c>
      <c r="D1071">
        <v>29</v>
      </c>
      <c r="E1071">
        <v>0</v>
      </c>
      <c r="F1071">
        <v>2</v>
      </c>
      <c r="M1071" s="10" t="s">
        <v>936</v>
      </c>
      <c r="Q1071" t="str">
        <f t="shared" ref="Q1071:Q1090" si="35">_xlfn.CONCAT(A1071,C1071)</f>
        <v>CameroonCM01</v>
      </c>
      <c r="R1071" t="str">
        <f>VLOOKUP(Tableau3[[#This Row],[coca]],Table1[ID],1,FALSE)</f>
        <v>CameroonCM01</v>
      </c>
      <c r="S1071">
        <f>VLOOKUP(Tableau3[[#This Row],[coca]],Table1[[#All],[ID]:[b]],2,FALSE)</f>
        <v>13.125925673399999</v>
      </c>
      <c r="T1071" s="9">
        <f>VLOOKUP(Tableau3[[#This Row],[coca]],Table1[[ID]:[b]],3,FALSE)</f>
        <v>6.8421517933200002</v>
      </c>
      <c r="U1071" s="9" t="s">
        <v>775</v>
      </c>
      <c r="V10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071" s="9">
        <v>1</v>
      </c>
    </row>
    <row r="1072" spans="1:23">
      <c r="A1072" t="s">
        <v>109</v>
      </c>
      <c r="B1072" t="s">
        <v>41</v>
      </c>
      <c r="C1072" t="s">
        <v>113</v>
      </c>
      <c r="D1072">
        <v>2597</v>
      </c>
      <c r="E1072">
        <v>77</v>
      </c>
      <c r="F1072">
        <v>1004</v>
      </c>
      <c r="G1072">
        <v>139</v>
      </c>
      <c r="H1072">
        <v>1696</v>
      </c>
      <c r="I1072">
        <v>6352</v>
      </c>
      <c r="M1072" s="10" t="s">
        <v>936</v>
      </c>
      <c r="Q1072" t="str">
        <f t="shared" si="35"/>
        <v>CameroonCM02</v>
      </c>
      <c r="R1072" t="str">
        <f>VLOOKUP(Tableau3[[#This Row],[coca]],Table1[ID],1,FALSE)</f>
        <v>CameroonCM02</v>
      </c>
      <c r="S1072">
        <f>VLOOKUP(Tableau3[[#This Row],[coca]],Table1[[#All],[ID]:[b]],2,FALSE)</f>
        <v>11.827012998400001</v>
      </c>
      <c r="T1072" s="9">
        <f>VLOOKUP(Tableau3[[#This Row],[coca]],Table1[[ID]:[b]],3,FALSE)</f>
        <v>4.6676804085799999</v>
      </c>
      <c r="U1072" s="9" t="s">
        <v>780</v>
      </c>
      <c r="V10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1072" s="9">
        <v>7</v>
      </c>
    </row>
    <row r="1073" spans="1:23">
      <c r="A1073" t="s">
        <v>109</v>
      </c>
      <c r="B1073" t="s">
        <v>51</v>
      </c>
      <c r="C1073" t="s">
        <v>114</v>
      </c>
      <c r="D1073">
        <v>251</v>
      </c>
      <c r="E1073">
        <v>6</v>
      </c>
      <c r="F1073">
        <v>22</v>
      </c>
      <c r="G1073">
        <v>3</v>
      </c>
      <c r="M1073" s="10" t="s">
        <v>936</v>
      </c>
      <c r="Q1073" t="str">
        <f t="shared" si="35"/>
        <v>CameroonCM03</v>
      </c>
      <c r="R1073" t="str">
        <f>VLOOKUP(Tableau3[[#This Row],[coca]],Table1[ID],1,FALSE)</f>
        <v>CameroonCM03</v>
      </c>
      <c r="S1073">
        <f>VLOOKUP(Tableau3[[#This Row],[coca]],Table1[[#All],[ID]:[b]],2,FALSE)</f>
        <v>14.2128226802</v>
      </c>
      <c r="T1073" s="9">
        <f>VLOOKUP(Tableau3[[#This Row],[coca]],Table1[[ID]:[b]],3,FALSE)</f>
        <v>3.8011833621300002</v>
      </c>
      <c r="U1073" s="9" t="s">
        <v>775</v>
      </c>
      <c r="V10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073" s="9">
        <v>1</v>
      </c>
    </row>
    <row r="1074" spans="1:23">
      <c r="A1074" t="s">
        <v>109</v>
      </c>
      <c r="B1074" t="s">
        <v>115</v>
      </c>
      <c r="C1074" t="s">
        <v>116</v>
      </c>
      <c r="D1074">
        <v>89</v>
      </c>
      <c r="E1074">
        <v>5</v>
      </c>
      <c r="F1074">
        <v>21</v>
      </c>
      <c r="M1074" s="10" t="s">
        <v>936</v>
      </c>
      <c r="Q1074" t="str">
        <f t="shared" si="35"/>
        <v>CameroonCM04</v>
      </c>
      <c r="R1074" t="str">
        <f>VLOOKUP(Tableau3[[#This Row],[coca]],Table1[ID],1,FALSE)</f>
        <v>CameroonCM04</v>
      </c>
      <c r="S1074">
        <f>VLOOKUP(Tableau3[[#This Row],[coca]],Table1[[#All],[ID]:[b]],2,FALSE)</f>
        <v>14.517712468499999</v>
      </c>
      <c r="T1074" s="9">
        <f>VLOOKUP(Tableau3[[#This Row],[coca]],Table1[[ID]:[b]],3,FALSE)</f>
        <v>11.071936727900001</v>
      </c>
      <c r="U1074" s="9"/>
      <c r="V10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074" s="9"/>
    </row>
    <row r="1075" spans="1:23">
      <c r="A1075" t="s">
        <v>109</v>
      </c>
      <c r="B1075" t="s">
        <v>25</v>
      </c>
      <c r="C1075" t="s">
        <v>117</v>
      </c>
      <c r="D1075">
        <v>1139</v>
      </c>
      <c r="E1075">
        <v>71</v>
      </c>
      <c r="F1075">
        <v>693</v>
      </c>
      <c r="G1075">
        <v>116</v>
      </c>
      <c r="M1075" s="10" t="s">
        <v>936</v>
      </c>
      <c r="Q1075" t="str">
        <f t="shared" si="35"/>
        <v>CameroonCM05</v>
      </c>
      <c r="R1075" t="str">
        <f>VLOOKUP(Tableau3[[#This Row],[coca]],Table1[ID],1,FALSE)</f>
        <v>CameroonCM05</v>
      </c>
      <c r="S1075">
        <f>VLOOKUP(Tableau3[[#This Row],[coca]],Table1[[#All],[ID]:[b]],2,FALSE)</f>
        <v>10.1167259311</v>
      </c>
      <c r="T1075" s="9">
        <f>VLOOKUP(Tableau3[[#This Row],[coca]],Table1[[ID]:[b]],3,FALSE)</f>
        <v>4.2650274818599998</v>
      </c>
      <c r="U1075" s="9" t="s">
        <v>777</v>
      </c>
      <c r="V107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1075" s="9">
        <v>5</v>
      </c>
    </row>
    <row r="1076" spans="1:23">
      <c r="A1076" t="s">
        <v>109</v>
      </c>
      <c r="B1076" t="s">
        <v>55</v>
      </c>
      <c r="C1076" t="s">
        <v>118</v>
      </c>
      <c r="D1076">
        <v>109</v>
      </c>
      <c r="E1076">
        <v>1</v>
      </c>
      <c r="F1076">
        <v>2</v>
      </c>
      <c r="M1076" s="10" t="s">
        <v>936</v>
      </c>
      <c r="Q1076" t="str">
        <f t="shared" si="35"/>
        <v>CameroonCM06</v>
      </c>
      <c r="R1076" t="str">
        <f>VLOOKUP(Tableau3[[#This Row],[coca]],Table1[ID],1,FALSE)</f>
        <v>CameroonCM06</v>
      </c>
      <c r="S1076">
        <f>VLOOKUP(Tableau3[[#This Row],[coca]],Table1[[#All],[ID]:[b]],2,FALSE)</f>
        <v>13.9443878878</v>
      </c>
      <c r="T1076" s="9">
        <f>VLOOKUP(Tableau3[[#This Row],[coca]],Table1[[ID]:[b]],3,FALSE)</f>
        <v>8.4681855601800002</v>
      </c>
      <c r="U1076" s="9" t="s">
        <v>775</v>
      </c>
      <c r="V107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076" s="9">
        <v>1</v>
      </c>
    </row>
    <row r="1077" spans="1:23">
      <c r="A1077" t="s">
        <v>109</v>
      </c>
      <c r="B1077" t="s">
        <v>119</v>
      </c>
      <c r="C1077" t="s">
        <v>120</v>
      </c>
      <c r="D1077">
        <v>53</v>
      </c>
      <c r="E1077">
        <v>4</v>
      </c>
      <c r="F1077">
        <v>10</v>
      </c>
      <c r="G1077">
        <v>2</v>
      </c>
      <c r="M1077" s="10" t="s">
        <v>936</v>
      </c>
      <c r="Q1077" t="str">
        <f t="shared" si="35"/>
        <v>CameroonCM07</v>
      </c>
      <c r="R1077" t="str">
        <f>VLOOKUP(Tableau3[[#This Row],[coca]],Table1[ID],1,FALSE)</f>
        <v>CameroonCM07</v>
      </c>
      <c r="S1077">
        <f>VLOOKUP(Tableau3[[#This Row],[coca]],Table1[[#All],[ID]:[b]],2,FALSE)</f>
        <v>10.362687982400001</v>
      </c>
      <c r="T1077" s="9">
        <f>VLOOKUP(Tableau3[[#This Row],[coca]],Table1[[ID]:[b]],3,FALSE)</f>
        <v>6.3698067840299997</v>
      </c>
      <c r="U1077" s="9" t="s">
        <v>775</v>
      </c>
      <c r="V107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077" s="9">
        <v>1</v>
      </c>
    </row>
    <row r="1078" spans="1:23">
      <c r="A1078" t="s">
        <v>109</v>
      </c>
      <c r="B1078" t="s">
        <v>121</v>
      </c>
      <c r="C1078" t="s">
        <v>122</v>
      </c>
      <c r="D1078">
        <v>327</v>
      </c>
      <c r="E1078">
        <v>11</v>
      </c>
      <c r="F1078">
        <v>117</v>
      </c>
      <c r="G1078">
        <v>64</v>
      </c>
      <c r="M1078" s="10" t="s">
        <v>936</v>
      </c>
      <c r="Q1078" t="str">
        <f t="shared" si="35"/>
        <v>CameroonCM08</v>
      </c>
      <c r="R1078" t="str">
        <f>VLOOKUP(Tableau3[[#This Row],[coca]],Table1[ID],1,FALSE)</f>
        <v>CameroonCM08</v>
      </c>
      <c r="S1078">
        <f>VLOOKUP(Tableau3[[#This Row],[coca]],Table1[[#All],[ID]:[b]],2,FALSE)</f>
        <v>10.6558253163</v>
      </c>
      <c r="T1078" s="9">
        <f>VLOOKUP(Tableau3[[#This Row],[coca]],Table1[[ID]:[b]],3,FALSE)</f>
        <v>5.5089382138799996</v>
      </c>
      <c r="U1078" s="9" t="s">
        <v>774</v>
      </c>
      <c r="V107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078" s="9">
        <v>3</v>
      </c>
    </row>
    <row r="1079" spans="1:23">
      <c r="A1079" t="s">
        <v>109</v>
      </c>
      <c r="B1079" t="s">
        <v>123</v>
      </c>
      <c r="C1079" t="s">
        <v>124</v>
      </c>
      <c r="D1079">
        <v>118</v>
      </c>
      <c r="E1079">
        <v>0</v>
      </c>
      <c r="F1079">
        <v>9</v>
      </c>
      <c r="G1079">
        <v>4</v>
      </c>
      <c r="M1079" s="10" t="s">
        <v>936</v>
      </c>
      <c r="Q1079" t="str">
        <f t="shared" si="35"/>
        <v>CameroonCM09</v>
      </c>
      <c r="R1079" t="str">
        <f>VLOOKUP(Tableau3[[#This Row],[coca]],Table1[ID],1,FALSE)</f>
        <v>CameroonCM09</v>
      </c>
      <c r="S1079">
        <f>VLOOKUP(Tableau3[[#This Row],[coca]],Table1[[#All],[ID]:[b]],2,FALSE)</f>
        <v>11.5696143211</v>
      </c>
      <c r="T1079" s="9">
        <f>VLOOKUP(Tableau3[[#This Row],[coca]],Table1[[ID]:[b]],3,FALSE)</f>
        <v>2.75975412842</v>
      </c>
      <c r="U1079" s="9" t="s">
        <v>775</v>
      </c>
      <c r="V107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079" s="9">
        <v>1</v>
      </c>
    </row>
    <row r="1080" spans="1:23">
      <c r="A1080" t="s">
        <v>109</v>
      </c>
      <c r="B1080" t="s">
        <v>61</v>
      </c>
      <c r="C1080" t="s">
        <v>125</v>
      </c>
      <c r="D1080">
        <v>88</v>
      </c>
      <c r="E1080">
        <v>2</v>
      </c>
      <c r="F1080">
        <v>20</v>
      </c>
      <c r="G1080">
        <v>11</v>
      </c>
      <c r="M1080" s="10" t="s">
        <v>936</v>
      </c>
      <c r="Q1080" t="str">
        <f t="shared" si="35"/>
        <v>CameroonCM10</v>
      </c>
      <c r="R1080" t="str">
        <f>VLOOKUP(Tableau3[[#This Row],[coca]],Table1[ID],1,FALSE)</f>
        <v>CameroonCM10</v>
      </c>
      <c r="S1080">
        <f>VLOOKUP(Tableau3[[#This Row],[coca]],Table1[[#All],[ID]:[b]],2,FALSE)</f>
        <v>9.2891242277299995</v>
      </c>
      <c r="T1080" s="9">
        <f>VLOOKUP(Tableau3[[#This Row],[coca]],Table1[[ID]:[b]],3,FALSE)</f>
        <v>5.1948337661400004</v>
      </c>
      <c r="U1080" s="9" t="s">
        <v>778</v>
      </c>
      <c r="V108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080" s="9">
        <v>2</v>
      </c>
    </row>
    <row r="1081" spans="1:23">
      <c r="A1081" t="s">
        <v>109</v>
      </c>
      <c r="B1081" t="s">
        <v>111</v>
      </c>
      <c r="C1081" t="s">
        <v>112</v>
      </c>
      <c r="D1081">
        <v>29</v>
      </c>
      <c r="E1081">
        <v>0</v>
      </c>
      <c r="F1081">
        <v>2</v>
      </c>
      <c r="M1081" s="10" t="s">
        <v>937</v>
      </c>
      <c r="Q1081" t="str">
        <f t="shared" si="35"/>
        <v>CameroonCM01</v>
      </c>
      <c r="R1081" t="str">
        <f>VLOOKUP(Tableau3[[#This Row],[coca]],Table1[ID],1,FALSE)</f>
        <v>CameroonCM01</v>
      </c>
      <c r="S1081" t="e">
        <f>VLOOKUP(Tableau35[[#This Row],[coca]],Table1[[#All],[ID]:[b]],2,FALSE)</f>
        <v>#VALUE!</v>
      </c>
      <c r="T1081" s="9" t="e">
        <f>VLOOKUP(Tableau35[[#This Row],[coca]],Table1[[ID]:[b]],3,FALSE)</f>
        <v>#VALUE!</v>
      </c>
      <c r="U1081" s="9" t="s">
        <v>775</v>
      </c>
      <c r="V108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1" s="9">
        <v>1</v>
      </c>
    </row>
    <row r="1082" spans="1:23">
      <c r="A1082" t="s">
        <v>109</v>
      </c>
      <c r="B1082" t="s">
        <v>41</v>
      </c>
      <c r="C1082" t="s">
        <v>113</v>
      </c>
      <c r="D1082">
        <v>2597</v>
      </c>
      <c r="E1082">
        <v>77</v>
      </c>
      <c r="F1082">
        <v>1004</v>
      </c>
      <c r="M1082" s="10" t="s">
        <v>937</v>
      </c>
      <c r="Q1082" t="str">
        <f t="shared" si="35"/>
        <v>CameroonCM02</v>
      </c>
      <c r="R1082" t="str">
        <f>VLOOKUP(Tableau3[[#This Row],[coca]],Table1[ID],1,FALSE)</f>
        <v>CameroonCM02</v>
      </c>
      <c r="S1082" t="e">
        <f>VLOOKUP(Tableau35[[#This Row],[coca]],Table1[[#All],[ID]:[b]],2,FALSE)</f>
        <v>#VALUE!</v>
      </c>
      <c r="T1082" s="9" t="e">
        <f>VLOOKUP(Tableau35[[#This Row],[coca]],Table1[[ID]:[b]],3,FALSE)</f>
        <v>#VALUE!</v>
      </c>
      <c r="U1082" s="9" t="s">
        <v>780</v>
      </c>
      <c r="V108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2" s="9">
        <v>7</v>
      </c>
    </row>
    <row r="1083" spans="1:23">
      <c r="A1083" t="s">
        <v>109</v>
      </c>
      <c r="B1083" t="s">
        <v>51</v>
      </c>
      <c r="C1083" t="s">
        <v>114</v>
      </c>
      <c r="D1083">
        <v>251</v>
      </c>
      <c r="E1083">
        <v>6</v>
      </c>
      <c r="F1083">
        <v>22</v>
      </c>
      <c r="M1083" s="10" t="s">
        <v>937</v>
      </c>
      <c r="Q1083" t="str">
        <f t="shared" si="35"/>
        <v>CameroonCM03</v>
      </c>
      <c r="R1083" t="str">
        <f>VLOOKUP(Tableau3[[#This Row],[coca]],Table1[ID],1,FALSE)</f>
        <v>CameroonCM03</v>
      </c>
      <c r="S1083" t="e">
        <f>VLOOKUP(Tableau35[[#This Row],[coca]],Table1[[#All],[ID]:[b]],2,FALSE)</f>
        <v>#VALUE!</v>
      </c>
      <c r="T1083" s="9" t="e">
        <f>VLOOKUP(Tableau35[[#This Row],[coca]],Table1[[ID]:[b]],3,FALSE)</f>
        <v>#VALUE!</v>
      </c>
      <c r="U1083" s="9" t="s">
        <v>775</v>
      </c>
      <c r="V108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3" s="9">
        <v>1</v>
      </c>
    </row>
    <row r="1084" spans="1:23">
      <c r="A1084" t="s">
        <v>109</v>
      </c>
      <c r="B1084" t="s">
        <v>115</v>
      </c>
      <c r="C1084" t="s">
        <v>116</v>
      </c>
      <c r="D1084">
        <v>89</v>
      </c>
      <c r="E1084">
        <v>5</v>
      </c>
      <c r="F1084">
        <v>21</v>
      </c>
      <c r="M1084" s="10" t="s">
        <v>937</v>
      </c>
      <c r="Q1084" t="str">
        <f t="shared" si="35"/>
        <v>CameroonCM04</v>
      </c>
      <c r="R1084" t="str">
        <f>VLOOKUP(Tableau3[[#This Row],[coca]],Table1[ID],1,FALSE)</f>
        <v>CameroonCM04</v>
      </c>
      <c r="S1084" t="e">
        <f>VLOOKUP(Tableau35[[#This Row],[coca]],Table1[[#All],[ID]:[b]],2,FALSE)</f>
        <v>#VALUE!</v>
      </c>
      <c r="T1084" s="9" t="e">
        <f>VLOOKUP(Tableau35[[#This Row],[coca]],Table1[[ID]:[b]],3,FALSE)</f>
        <v>#VALUE!</v>
      </c>
      <c r="U1084" s="9"/>
      <c r="V108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4" s="9"/>
    </row>
    <row r="1085" spans="1:23">
      <c r="A1085" t="s">
        <v>109</v>
      </c>
      <c r="B1085" t="s">
        <v>25</v>
      </c>
      <c r="C1085" t="s">
        <v>117</v>
      </c>
      <c r="D1085">
        <v>1139</v>
      </c>
      <c r="E1085">
        <v>71</v>
      </c>
      <c r="F1085">
        <v>693</v>
      </c>
      <c r="M1085" s="10" t="s">
        <v>937</v>
      </c>
      <c r="Q1085" t="str">
        <f t="shared" si="35"/>
        <v>CameroonCM05</v>
      </c>
      <c r="R1085" t="str">
        <f>VLOOKUP(Tableau3[[#This Row],[coca]],Table1[ID],1,FALSE)</f>
        <v>CameroonCM05</v>
      </c>
      <c r="S1085" t="e">
        <f>VLOOKUP(Tableau35[[#This Row],[coca]],Table1[[#All],[ID]:[b]],2,FALSE)</f>
        <v>#VALUE!</v>
      </c>
      <c r="T1085" s="9" t="e">
        <f>VLOOKUP(Tableau35[[#This Row],[coca]],Table1[[ID]:[b]],3,FALSE)</f>
        <v>#VALUE!</v>
      </c>
      <c r="U1085" s="9" t="s">
        <v>777</v>
      </c>
      <c r="V108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5" s="9">
        <v>5</v>
      </c>
    </row>
    <row r="1086" spans="1:23">
      <c r="A1086" t="s">
        <v>109</v>
      </c>
      <c r="B1086" t="s">
        <v>55</v>
      </c>
      <c r="C1086" t="s">
        <v>118</v>
      </c>
      <c r="D1086">
        <v>109</v>
      </c>
      <c r="E1086">
        <v>1</v>
      </c>
      <c r="F1086">
        <v>2</v>
      </c>
      <c r="M1086" s="10" t="s">
        <v>937</v>
      </c>
      <c r="Q1086" t="str">
        <f t="shared" si="35"/>
        <v>CameroonCM06</v>
      </c>
      <c r="R1086" t="str">
        <f>VLOOKUP(Tableau3[[#This Row],[coca]],Table1[ID],1,FALSE)</f>
        <v>CameroonCM06</v>
      </c>
      <c r="S1086" t="e">
        <f>VLOOKUP(Tableau35[[#This Row],[coca]],Table1[[#All],[ID]:[b]],2,FALSE)</f>
        <v>#VALUE!</v>
      </c>
      <c r="T1086" s="9" t="e">
        <f>VLOOKUP(Tableau35[[#This Row],[coca]],Table1[[ID]:[b]],3,FALSE)</f>
        <v>#VALUE!</v>
      </c>
      <c r="U1086" s="9" t="s">
        <v>775</v>
      </c>
      <c r="V108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6" s="9">
        <v>1</v>
      </c>
    </row>
    <row r="1087" spans="1:23">
      <c r="A1087" t="s">
        <v>109</v>
      </c>
      <c r="B1087" t="s">
        <v>119</v>
      </c>
      <c r="C1087" t="s">
        <v>120</v>
      </c>
      <c r="D1087">
        <v>53</v>
      </c>
      <c r="E1087">
        <v>4</v>
      </c>
      <c r="F1087">
        <v>10</v>
      </c>
      <c r="M1087" s="10" t="s">
        <v>937</v>
      </c>
      <c r="Q1087" t="str">
        <f t="shared" si="35"/>
        <v>CameroonCM07</v>
      </c>
      <c r="R1087" t="str">
        <f>VLOOKUP(Tableau3[[#This Row],[coca]],Table1[ID],1,FALSE)</f>
        <v>CameroonCM07</v>
      </c>
      <c r="S1087" t="e">
        <f>VLOOKUP(Tableau35[[#This Row],[coca]],Table1[[#All],[ID]:[b]],2,FALSE)</f>
        <v>#VALUE!</v>
      </c>
      <c r="T1087" s="9" t="e">
        <f>VLOOKUP(Tableau35[[#This Row],[coca]],Table1[[ID]:[b]],3,FALSE)</f>
        <v>#VALUE!</v>
      </c>
      <c r="U1087" s="9" t="s">
        <v>775</v>
      </c>
      <c r="V108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7" s="9">
        <v>1</v>
      </c>
    </row>
    <row r="1088" spans="1:23">
      <c r="A1088" t="s">
        <v>109</v>
      </c>
      <c r="B1088" t="s">
        <v>121</v>
      </c>
      <c r="C1088" t="s">
        <v>122</v>
      </c>
      <c r="D1088">
        <v>327</v>
      </c>
      <c r="E1088">
        <v>11</v>
      </c>
      <c r="F1088">
        <v>117</v>
      </c>
      <c r="M1088" s="10" t="s">
        <v>937</v>
      </c>
      <c r="Q1088" t="str">
        <f t="shared" si="35"/>
        <v>CameroonCM08</v>
      </c>
      <c r="R1088" t="str">
        <f>VLOOKUP(Tableau3[[#This Row],[coca]],Table1[ID],1,FALSE)</f>
        <v>CameroonCM08</v>
      </c>
      <c r="S1088" t="e">
        <f>VLOOKUP(Tableau35[[#This Row],[coca]],Table1[[#All],[ID]:[b]],2,FALSE)</f>
        <v>#VALUE!</v>
      </c>
      <c r="T1088" s="9" t="e">
        <f>VLOOKUP(Tableau35[[#This Row],[coca]],Table1[[ID]:[b]],3,FALSE)</f>
        <v>#VALUE!</v>
      </c>
      <c r="U1088" s="9" t="s">
        <v>774</v>
      </c>
      <c r="V108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8" s="9">
        <v>3</v>
      </c>
    </row>
    <row r="1089" spans="1:23">
      <c r="A1089" t="s">
        <v>109</v>
      </c>
      <c r="B1089" t="s">
        <v>123</v>
      </c>
      <c r="C1089" t="s">
        <v>124</v>
      </c>
      <c r="D1089">
        <v>118</v>
      </c>
      <c r="E1089">
        <v>0</v>
      </c>
      <c r="F1089">
        <v>9</v>
      </c>
      <c r="M1089" s="10" t="s">
        <v>937</v>
      </c>
      <c r="Q1089" t="str">
        <f t="shared" si="35"/>
        <v>CameroonCM09</v>
      </c>
      <c r="R1089" t="str">
        <f>VLOOKUP(Tableau3[[#This Row],[coca]],Table1[ID],1,FALSE)</f>
        <v>CameroonCM09</v>
      </c>
      <c r="S1089" t="e">
        <f>VLOOKUP(Tableau35[[#This Row],[coca]],Table1[[#All],[ID]:[b]],2,FALSE)</f>
        <v>#VALUE!</v>
      </c>
      <c r="T1089" s="9" t="e">
        <f>VLOOKUP(Tableau35[[#This Row],[coca]],Table1[[ID]:[b]],3,FALSE)</f>
        <v>#VALUE!</v>
      </c>
      <c r="U1089" s="9" t="s">
        <v>775</v>
      </c>
      <c r="V108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89" s="9">
        <v>1</v>
      </c>
    </row>
    <row r="1090" spans="1:23">
      <c r="A1090" t="s">
        <v>109</v>
      </c>
      <c r="B1090" t="s">
        <v>61</v>
      </c>
      <c r="C1090" t="s">
        <v>125</v>
      </c>
      <c r="D1090">
        <v>88</v>
      </c>
      <c r="E1090">
        <v>2</v>
      </c>
      <c r="F1090">
        <v>20</v>
      </c>
      <c r="M1090" s="10" t="s">
        <v>937</v>
      </c>
      <c r="Q1090" t="str">
        <f t="shared" si="35"/>
        <v>CameroonCM10</v>
      </c>
      <c r="R1090" t="str">
        <f>VLOOKUP(Tableau3[[#This Row],[coca]],Table1[ID],1,FALSE)</f>
        <v>CameroonCM10</v>
      </c>
      <c r="S1090" t="e">
        <f>VLOOKUP(Tableau35[[#This Row],[coca]],Table1[[#All],[ID]:[b]],2,FALSE)</f>
        <v>#VALUE!</v>
      </c>
      <c r="T1090" s="9" t="e">
        <f>VLOOKUP(Tableau35[[#This Row],[coca]],Table1[[ID]:[b]],3,FALSE)</f>
        <v>#VALUE!</v>
      </c>
      <c r="U1090" s="9" t="s">
        <v>778</v>
      </c>
      <c r="V109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090" s="9">
        <v>2</v>
      </c>
    </row>
    <row r="1091" spans="1:23">
      <c r="A1091" t="s">
        <v>109</v>
      </c>
      <c r="B1091" t="s">
        <v>123</v>
      </c>
      <c r="C1091" t="s">
        <v>124</v>
      </c>
      <c r="D1091">
        <v>169</v>
      </c>
      <c r="E1091">
        <v>2</v>
      </c>
      <c r="F1091">
        <v>12</v>
      </c>
      <c r="L1091" s="10"/>
      <c r="M1091" s="10" t="s">
        <v>940</v>
      </c>
      <c r="P1091" t="str">
        <f t="shared" ref="P1091:P1110" si="36">_xlfn.CONCAT(A1091,C1091)</f>
        <v>CameroonCM09</v>
      </c>
      <c r="Q1091" t="e">
        <f>VLOOKUP(#REF!,Table1[ID],1,FALSE)</f>
        <v>#REF!</v>
      </c>
      <c r="R1091" t="e">
        <f>VLOOKUP(#REF!,Table1[[#All],[ID]:[b]],2,FALSE)</f>
        <v>#REF!</v>
      </c>
      <c r="S1091" s="9" t="e">
        <f>VLOOKUP(#REF!,Table1[[ID]:[b]],3,FALSE)</f>
        <v>#REF!</v>
      </c>
      <c r="T1091" s="9" t="s">
        <v>775</v>
      </c>
      <c r="U1091" s="9" t="e">
        <f>IF(#REF!&lt;=10,"A:&lt;10",IF(#REF!&lt;=50,"B:10-50",IF(#REF!&lt;=100,"C:50 - 100",IF(#REF!&lt;=250,"D:100 - 250",IF(#REF!&lt;=500,"E:250 - 500",IF(#REF!&lt;=1000,"F:500 - 1000","G:1000 et plus"))))))</f>
        <v>#REF!</v>
      </c>
      <c r="V1091" s="9">
        <v>1</v>
      </c>
    </row>
    <row r="1092" spans="1:23">
      <c r="A1092" t="s">
        <v>109</v>
      </c>
      <c r="B1092" t="s">
        <v>119</v>
      </c>
      <c r="C1092" t="s">
        <v>120</v>
      </c>
      <c r="D1092">
        <v>103</v>
      </c>
      <c r="E1092">
        <v>4</v>
      </c>
      <c r="F1092">
        <v>26</v>
      </c>
      <c r="M1092" s="10" t="s">
        <v>940</v>
      </c>
      <c r="P1092" t="str">
        <f t="shared" si="36"/>
        <v>CameroonCM07</v>
      </c>
      <c r="Q1092" t="e">
        <f>VLOOKUP(#REF!,Table1[ID],1,FALSE)</f>
        <v>#REF!</v>
      </c>
      <c r="R1092" t="e">
        <f>VLOOKUP(#REF!,Table1[[#All],[ID]:[b]],2,FALSE)</f>
        <v>#REF!</v>
      </c>
      <c r="S1092" s="9" t="e">
        <f>VLOOKUP(#REF!,Table1[[ID]:[b]],3,FALSE)</f>
        <v>#REF!</v>
      </c>
      <c r="T1092" s="9" t="s">
        <v>775</v>
      </c>
      <c r="U1092" s="9" t="e">
        <f>IF(#REF!&lt;=10,"A:&lt;10",IF(#REF!&lt;=50,"B:10-50",IF(#REF!&lt;=100,"C:50 - 100",IF(#REF!&lt;=250,"D:100 - 250",IF(#REF!&lt;=500,"E:250 - 500",IF(#REF!&lt;=1000,"F:500 - 1000","G:1000 et plus"))))))</f>
        <v>#REF!</v>
      </c>
      <c r="V1092" s="9">
        <v>1</v>
      </c>
    </row>
    <row r="1093" spans="1:23">
      <c r="A1093" t="s">
        <v>109</v>
      </c>
      <c r="B1093" t="s">
        <v>51</v>
      </c>
      <c r="C1093" t="s">
        <v>114</v>
      </c>
      <c r="D1093">
        <v>416</v>
      </c>
      <c r="E1093">
        <v>9</v>
      </c>
      <c r="F1093">
        <v>33</v>
      </c>
      <c r="M1093" s="10" t="s">
        <v>940</v>
      </c>
      <c r="P1093" t="str">
        <f t="shared" si="36"/>
        <v>CameroonCM03</v>
      </c>
      <c r="Q1093" t="e">
        <f>VLOOKUP(#REF!,Table1[ID],1,FALSE)</f>
        <v>#REF!</v>
      </c>
      <c r="R1093" t="e">
        <f>VLOOKUP(#REF!,Table1[[#All],[ID]:[b]],2,FALSE)</f>
        <v>#REF!</v>
      </c>
      <c r="S1093" s="9" t="e">
        <f>VLOOKUP(#REF!,Table1[[ID]:[b]],3,FALSE)</f>
        <v>#REF!</v>
      </c>
      <c r="T1093" s="9" t="s">
        <v>775</v>
      </c>
      <c r="U1093" s="9" t="e">
        <f>IF(#REF!&lt;=10,"A:&lt;10",IF(#REF!&lt;=50,"B:10-50",IF(#REF!&lt;=100,"C:50 - 100",IF(#REF!&lt;=250,"D:100 - 250",IF(#REF!&lt;=500,"E:250 - 500",IF(#REF!&lt;=1000,"F:500 - 1000","G:1000 et plus"))))))</f>
        <v>#REF!</v>
      </c>
      <c r="V1093" s="9">
        <v>1</v>
      </c>
    </row>
    <row r="1094" spans="1:23">
      <c r="A1094" t="s">
        <v>109</v>
      </c>
      <c r="B1094" t="s">
        <v>111</v>
      </c>
      <c r="C1094" t="s">
        <v>112</v>
      </c>
      <c r="D1094">
        <v>29</v>
      </c>
      <c r="E1094">
        <v>0</v>
      </c>
      <c r="F1094">
        <v>2</v>
      </c>
      <c r="M1094" s="10" t="s">
        <v>940</v>
      </c>
      <c r="P1094" t="str">
        <f t="shared" si="36"/>
        <v>CameroonCM01</v>
      </c>
      <c r="Q1094" t="e">
        <f>VLOOKUP(#REF!,Table1[ID],1,FALSE)</f>
        <v>#REF!</v>
      </c>
      <c r="R1094" t="e">
        <f>VLOOKUP(#REF!,Table1[[#All],[ID]:[b]],2,FALSE)</f>
        <v>#REF!</v>
      </c>
      <c r="S1094" s="9" t="e">
        <f>VLOOKUP(#REF!,Table1[[ID]:[b]],3,FALSE)</f>
        <v>#REF!</v>
      </c>
      <c r="T1094" s="9" t="s">
        <v>775</v>
      </c>
      <c r="U1094" s="9" t="e">
        <f>IF(#REF!&lt;=10,"A:&lt;10",IF(#REF!&lt;=50,"B:10-50",IF(#REF!&lt;=100,"C:50 - 100",IF(#REF!&lt;=250,"D:100 - 250",IF(#REF!&lt;=500,"E:250 - 500",IF(#REF!&lt;=1000,"F:500 - 1000","G:1000 et plus"))))))</f>
        <v>#REF!</v>
      </c>
      <c r="V1094" s="9">
        <v>1</v>
      </c>
    </row>
    <row r="1095" spans="1:23">
      <c r="A1095" t="s">
        <v>109</v>
      </c>
      <c r="B1095" t="s">
        <v>55</v>
      </c>
      <c r="C1095" t="s">
        <v>118</v>
      </c>
      <c r="D1095">
        <v>115</v>
      </c>
      <c r="E1095">
        <v>6</v>
      </c>
      <c r="F1095">
        <v>32</v>
      </c>
      <c r="M1095" s="10" t="s">
        <v>940</v>
      </c>
      <c r="P1095" t="str">
        <f t="shared" si="36"/>
        <v>CameroonCM06</v>
      </c>
      <c r="Q1095" t="e">
        <f>VLOOKUP(#REF!,Table1[ID],1,FALSE)</f>
        <v>#REF!</v>
      </c>
      <c r="R1095" t="e">
        <f>VLOOKUP(#REF!,Table1[[#All],[ID]:[b]],2,FALSE)</f>
        <v>#REF!</v>
      </c>
      <c r="S1095" s="9" t="e">
        <f>VLOOKUP(#REF!,Table1[[ID]:[b]],3,FALSE)</f>
        <v>#REF!</v>
      </c>
      <c r="T1095" s="9" t="s">
        <v>775</v>
      </c>
      <c r="U1095" s="9" t="e">
        <f>IF(#REF!&lt;=10,"A:&lt;10",IF(#REF!&lt;=50,"B:10-50",IF(#REF!&lt;=100,"C:50 - 100",IF(#REF!&lt;=250,"D:100 - 250",IF(#REF!&lt;=500,"E:250 - 500",IF(#REF!&lt;=1000,"F:500 - 1000","G:1000 et plus"))))))</f>
        <v>#REF!</v>
      </c>
      <c r="V1095" s="9">
        <v>1</v>
      </c>
    </row>
    <row r="1096" spans="1:23">
      <c r="A1096" t="s">
        <v>109</v>
      </c>
      <c r="B1096" t="s">
        <v>41</v>
      </c>
      <c r="C1096" t="s">
        <v>113</v>
      </c>
      <c r="D1096">
        <v>3139</v>
      </c>
      <c r="E1096">
        <v>79</v>
      </c>
      <c r="F1096">
        <v>1775</v>
      </c>
      <c r="L1096" s="7"/>
      <c r="M1096" s="10" t="s">
        <v>940</v>
      </c>
      <c r="P1096" t="str">
        <f t="shared" si="36"/>
        <v>CameroonCM02</v>
      </c>
      <c r="Q1096" t="e">
        <f>VLOOKUP(#REF!,Table1[ID],1,FALSE)</f>
        <v>#REF!</v>
      </c>
      <c r="R1096" t="e">
        <f>VLOOKUP(#REF!,Table1[[#All],[ID]:[b]],2,FALSE)</f>
        <v>#REF!</v>
      </c>
      <c r="S1096" s="9" t="e">
        <f>VLOOKUP(#REF!,Table1[[ID]:[b]],3,FALSE)</f>
        <v>#REF!</v>
      </c>
      <c r="T1096" s="9" t="s">
        <v>780</v>
      </c>
      <c r="U1096" s="9" t="e">
        <f>IF(#REF!&lt;=10,"A:&lt;10",IF(#REF!&lt;=50,"B:10-50",IF(#REF!&lt;=100,"C:50 - 100",IF(#REF!&lt;=250,"D:100 - 250",IF(#REF!&lt;=500,"E:250 - 500",IF(#REF!&lt;=1000,"F:500 - 1000","G:1000 et plus"))))))</f>
        <v>#REF!</v>
      </c>
      <c r="V1096" s="9">
        <v>7</v>
      </c>
    </row>
    <row r="1097" spans="1:23">
      <c r="A1097" t="s">
        <v>109</v>
      </c>
      <c r="B1097" t="s">
        <v>121</v>
      </c>
      <c r="C1097" t="s">
        <v>122</v>
      </c>
      <c r="D1097">
        <v>327</v>
      </c>
      <c r="E1097">
        <v>21</v>
      </c>
      <c r="F1097">
        <v>127</v>
      </c>
      <c r="M1097" s="10" t="s">
        <v>940</v>
      </c>
      <c r="P1097" t="str">
        <f t="shared" si="36"/>
        <v>CameroonCM08</v>
      </c>
      <c r="Q1097" t="e">
        <f>VLOOKUP(#REF!,Table1[ID],1,FALSE)</f>
        <v>#REF!</v>
      </c>
      <c r="R1097" t="e">
        <f>VLOOKUP(#REF!,Table1[[#All],[ID]:[b]],2,FALSE)</f>
        <v>#REF!</v>
      </c>
      <c r="S1097" s="9" t="e">
        <f>VLOOKUP(#REF!,Table1[[ID]:[b]],3,FALSE)</f>
        <v>#REF!</v>
      </c>
      <c r="T1097" s="9" t="s">
        <v>774</v>
      </c>
      <c r="U1097" s="9" t="e">
        <f>IF(#REF!&lt;=10,"A:&lt;10",IF(#REF!&lt;=50,"B:10-50",IF(#REF!&lt;=100,"C:50 - 100",IF(#REF!&lt;=250,"D:100 - 250",IF(#REF!&lt;=500,"E:250 - 500",IF(#REF!&lt;=1000,"F:500 - 1000","G:1000 et plus"))))))</f>
        <v>#REF!</v>
      </c>
      <c r="V1097" s="9">
        <v>3</v>
      </c>
    </row>
    <row r="1098" spans="1:23">
      <c r="A1098" t="s">
        <v>109</v>
      </c>
      <c r="B1098" t="s">
        <v>25</v>
      </c>
      <c r="C1098" t="s">
        <v>117</v>
      </c>
      <c r="D1098">
        <v>1856</v>
      </c>
      <c r="E1098">
        <v>71</v>
      </c>
      <c r="F1098">
        <v>1559</v>
      </c>
      <c r="M1098" s="10" t="s">
        <v>940</v>
      </c>
      <c r="P1098" t="str">
        <f t="shared" si="36"/>
        <v>CameroonCM05</v>
      </c>
      <c r="Q1098" t="e">
        <f>VLOOKUP(#REF!,Table1[ID],1,FALSE)</f>
        <v>#REF!</v>
      </c>
      <c r="R1098" t="e">
        <f>VLOOKUP(#REF!,Table1[[#All],[ID]:[b]],2,FALSE)</f>
        <v>#REF!</v>
      </c>
      <c r="S1098" s="9" t="e">
        <f>VLOOKUP(#REF!,Table1[[ID]:[b]],3,FALSE)</f>
        <v>#REF!</v>
      </c>
      <c r="T1098" s="9" t="s">
        <v>777</v>
      </c>
      <c r="U1098" s="9" t="e">
        <f>IF(#REF!&lt;=10,"A:&lt;10",IF(#REF!&lt;=50,"B:10-50",IF(#REF!&lt;=100,"C:50 - 100",IF(#REF!&lt;=250,"D:100 - 250",IF(#REF!&lt;=500,"E:250 - 500",IF(#REF!&lt;=1000,"F:500 - 1000","G:1000 et plus"))))))</f>
        <v>#REF!</v>
      </c>
      <c r="V1098" s="9">
        <v>5</v>
      </c>
    </row>
    <row r="1099" spans="1:23">
      <c r="A1099" t="s">
        <v>109</v>
      </c>
      <c r="B1099" t="s">
        <v>61</v>
      </c>
      <c r="C1099" t="s">
        <v>125</v>
      </c>
      <c r="D1099">
        <v>154</v>
      </c>
      <c r="E1099">
        <v>2</v>
      </c>
      <c r="F1099">
        <v>30</v>
      </c>
      <c r="M1099" s="10" t="s">
        <v>940</v>
      </c>
      <c r="P1099" t="str">
        <f t="shared" si="36"/>
        <v>CameroonCM10</v>
      </c>
      <c r="Q1099" t="e">
        <f>VLOOKUP(#REF!,Table1[ID],1,FALSE)</f>
        <v>#REF!</v>
      </c>
      <c r="R1099" t="e">
        <f>VLOOKUP(#REF!,Table1[[#All],[ID]:[b]],2,FALSE)</f>
        <v>#REF!</v>
      </c>
      <c r="S1099" s="9" t="e">
        <f>VLOOKUP(#REF!,Table1[[ID]:[b]],3,FALSE)</f>
        <v>#REF!</v>
      </c>
      <c r="T1099" s="9" t="s">
        <v>778</v>
      </c>
      <c r="U1099" s="9" t="e">
        <f>IF(#REF!&lt;=10,"A:&lt;10",IF(#REF!&lt;=50,"B:10-50",IF(#REF!&lt;=100,"C:50 - 100",IF(#REF!&lt;=250,"D:100 - 250",IF(#REF!&lt;=500,"E:250 - 500",IF(#REF!&lt;=1000,"F:500 - 1000","G:1000 et plus"))))))</f>
        <v>#REF!</v>
      </c>
      <c r="V1099" s="9">
        <v>2</v>
      </c>
    </row>
    <row r="1100" spans="1:23">
      <c r="A1100" t="s">
        <v>109</v>
      </c>
      <c r="B1100" t="s">
        <v>115</v>
      </c>
      <c r="C1100" t="s">
        <v>116</v>
      </c>
      <c r="D1100">
        <v>89</v>
      </c>
      <c r="E1100">
        <v>5</v>
      </c>
      <c r="F1100">
        <v>33</v>
      </c>
      <c r="M1100" s="10" t="s">
        <v>940</v>
      </c>
      <c r="P1100" t="str">
        <f t="shared" si="36"/>
        <v>CameroonCM04</v>
      </c>
      <c r="Q1100" t="e">
        <f>VLOOKUP(#REF!,Table1[ID],1,FALSE)</f>
        <v>#REF!</v>
      </c>
      <c r="R1100" t="e">
        <f>VLOOKUP(#REF!,Table1[[#All],[ID]:[b]],2,FALSE)</f>
        <v>#REF!</v>
      </c>
      <c r="S1100" s="9" t="e">
        <f>VLOOKUP(#REF!,Table1[[ID]:[b]],3,FALSE)</f>
        <v>#REF!</v>
      </c>
      <c r="T1100" s="9"/>
      <c r="U1100" s="9" t="e">
        <f>IF(#REF!&lt;=10,"A:&lt;10",IF(#REF!&lt;=50,"B:10-50",IF(#REF!&lt;=100,"C:50 - 100",IF(#REF!&lt;=250,"D:100 - 250",IF(#REF!&lt;=500,"E:250 - 500",IF(#REF!&lt;=1000,"F:500 - 1000","G:1000 et plus"))))))</f>
        <v>#REF!</v>
      </c>
      <c r="V1100" s="9"/>
    </row>
    <row r="1101" spans="1:23">
      <c r="A1101" t="s">
        <v>109</v>
      </c>
      <c r="B1101" t="s">
        <v>123</v>
      </c>
      <c r="C1101" t="s">
        <v>124</v>
      </c>
      <c r="D1101">
        <v>250</v>
      </c>
      <c r="E1101">
        <v>6</v>
      </c>
      <c r="F1101">
        <v>19</v>
      </c>
      <c r="L1101" s="10"/>
      <c r="M1101" s="10" t="s">
        <v>944</v>
      </c>
      <c r="P1101" t="str">
        <f t="shared" si="36"/>
        <v>CameroonCM09</v>
      </c>
      <c r="Q1101" t="e">
        <f>VLOOKUP(Tableau3567[[#This Row],[coca]],Table1[ID],1,FALSE)</f>
        <v>#VALUE!</v>
      </c>
      <c r="R1101" t="e">
        <f>VLOOKUP(Tableau3567[[#This Row],[coca]],Table1[[#All],[ID]:[b]],2,FALSE)</f>
        <v>#VALUE!</v>
      </c>
      <c r="S1101" s="9" t="e">
        <f>VLOOKUP(Tableau3567[[#This Row],[coca]],Table1[[ID]:[b]],3,FALSE)</f>
        <v>#VALUE!</v>
      </c>
      <c r="T1101" s="9" t="s">
        <v>775</v>
      </c>
      <c r="U110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1" s="9">
        <v>1</v>
      </c>
    </row>
    <row r="1102" spans="1:23">
      <c r="A1102" t="s">
        <v>109</v>
      </c>
      <c r="B1102" t="s">
        <v>119</v>
      </c>
      <c r="C1102" t="s">
        <v>120</v>
      </c>
      <c r="D1102">
        <v>107</v>
      </c>
      <c r="E1102">
        <v>4</v>
      </c>
      <c r="F1102">
        <v>26</v>
      </c>
      <c r="L1102" s="10"/>
      <c r="M1102" s="10" t="s">
        <v>944</v>
      </c>
      <c r="P1102" t="str">
        <f t="shared" si="36"/>
        <v>CameroonCM07</v>
      </c>
      <c r="Q1102" t="e">
        <f>VLOOKUP(Tableau3567[[#This Row],[coca]],Table1[ID],1,FALSE)</f>
        <v>#VALUE!</v>
      </c>
      <c r="R1102" t="e">
        <f>VLOOKUP(Tableau3567[[#This Row],[coca]],Table1[[#All],[ID]:[b]],2,FALSE)</f>
        <v>#VALUE!</v>
      </c>
      <c r="S1102" s="9" t="e">
        <f>VLOOKUP(Tableau3567[[#This Row],[coca]],Table1[[ID]:[b]],3,FALSE)</f>
        <v>#VALUE!</v>
      </c>
      <c r="T1102" s="9" t="s">
        <v>775</v>
      </c>
      <c r="U110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2" s="9">
        <v>1</v>
      </c>
    </row>
    <row r="1103" spans="1:23">
      <c r="A1103" t="s">
        <v>109</v>
      </c>
      <c r="B1103" t="s">
        <v>51</v>
      </c>
      <c r="C1103" t="s">
        <v>114</v>
      </c>
      <c r="D1103">
        <v>516</v>
      </c>
      <c r="E1103">
        <v>9</v>
      </c>
      <c r="F1103">
        <v>35</v>
      </c>
      <c r="L1103" s="10"/>
      <c r="M1103" s="10" t="s">
        <v>944</v>
      </c>
      <c r="P1103" t="str">
        <f t="shared" si="36"/>
        <v>CameroonCM03</v>
      </c>
      <c r="Q1103" t="e">
        <f>VLOOKUP(Tableau3567[[#This Row],[coca]],Table1[ID],1,FALSE)</f>
        <v>#VALUE!</v>
      </c>
      <c r="R1103" t="e">
        <f>VLOOKUP(Tableau3567[[#This Row],[coca]],Table1[[#All],[ID]:[b]],2,FALSE)</f>
        <v>#VALUE!</v>
      </c>
      <c r="S1103" s="9" t="e">
        <f>VLOOKUP(Tableau3567[[#This Row],[coca]],Table1[[ID]:[b]],3,FALSE)</f>
        <v>#VALUE!</v>
      </c>
      <c r="T1103" s="9" t="s">
        <v>775</v>
      </c>
      <c r="U110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3" s="9">
        <v>1</v>
      </c>
    </row>
    <row r="1104" spans="1:23">
      <c r="A1104" t="s">
        <v>109</v>
      </c>
      <c r="B1104" t="s">
        <v>111</v>
      </c>
      <c r="C1104" t="s">
        <v>112</v>
      </c>
      <c r="D1104">
        <v>29</v>
      </c>
      <c r="E1104">
        <v>0</v>
      </c>
      <c r="F1104">
        <v>7</v>
      </c>
      <c r="L1104" s="10"/>
      <c r="M1104" s="10" t="s">
        <v>944</v>
      </c>
      <c r="P1104" t="str">
        <f t="shared" si="36"/>
        <v>CameroonCM01</v>
      </c>
      <c r="Q1104" t="e">
        <f>VLOOKUP(Tableau3567[[#This Row],[coca]],Table1[ID],1,FALSE)</f>
        <v>#VALUE!</v>
      </c>
      <c r="R1104" t="e">
        <f>VLOOKUP(Tableau3567[[#This Row],[coca]],Table1[[#All],[ID]:[b]],2,FALSE)</f>
        <v>#VALUE!</v>
      </c>
      <c r="S1104" s="9" t="e">
        <f>VLOOKUP(Tableau3567[[#This Row],[coca]],Table1[[ID]:[b]],3,FALSE)</f>
        <v>#VALUE!</v>
      </c>
      <c r="T1104" s="9" t="s">
        <v>775</v>
      </c>
      <c r="U110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4" s="9">
        <v>1</v>
      </c>
    </row>
    <row r="1105" spans="1:23">
      <c r="A1105" t="s">
        <v>109</v>
      </c>
      <c r="B1105" t="s">
        <v>55</v>
      </c>
      <c r="C1105" t="s">
        <v>118</v>
      </c>
      <c r="D1105">
        <v>115</v>
      </c>
      <c r="E1105">
        <v>9</v>
      </c>
      <c r="F1105">
        <v>36</v>
      </c>
      <c r="L1105" s="10"/>
      <c r="M1105" s="10" t="s">
        <v>944</v>
      </c>
      <c r="P1105" t="str">
        <f t="shared" si="36"/>
        <v>CameroonCM06</v>
      </c>
      <c r="Q1105" t="e">
        <f>VLOOKUP(Tableau3567[[#This Row],[coca]],Table1[ID],1,FALSE)</f>
        <v>#VALUE!</v>
      </c>
      <c r="R1105" t="e">
        <f>VLOOKUP(Tableau3567[[#This Row],[coca]],Table1[[#All],[ID]:[b]],2,FALSE)</f>
        <v>#VALUE!</v>
      </c>
      <c r="S1105" s="9" t="e">
        <f>VLOOKUP(Tableau3567[[#This Row],[coca]],Table1[[ID]:[b]],3,FALSE)</f>
        <v>#VALUE!</v>
      </c>
      <c r="T1105" s="9" t="s">
        <v>775</v>
      </c>
      <c r="U110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5" s="9">
        <v>1</v>
      </c>
    </row>
    <row r="1106" spans="1:23">
      <c r="A1106" t="s">
        <v>109</v>
      </c>
      <c r="B1106" t="s">
        <v>41</v>
      </c>
      <c r="C1106" t="s">
        <v>113</v>
      </c>
      <c r="D1106">
        <v>4389</v>
      </c>
      <c r="E1106">
        <v>79</v>
      </c>
      <c r="F1106">
        <v>2718</v>
      </c>
      <c r="L1106" s="10"/>
      <c r="M1106" s="10" t="s">
        <v>944</v>
      </c>
      <c r="P1106" t="str">
        <f t="shared" si="36"/>
        <v>CameroonCM02</v>
      </c>
      <c r="Q1106" t="e">
        <f>VLOOKUP(Tableau3567[[#This Row],[coca]],Table1[ID],1,FALSE)</f>
        <v>#VALUE!</v>
      </c>
      <c r="R1106" t="e">
        <f>VLOOKUP(Tableau3567[[#This Row],[coca]],Table1[[#All],[ID]:[b]],2,FALSE)</f>
        <v>#VALUE!</v>
      </c>
      <c r="S1106" s="9" t="e">
        <f>VLOOKUP(Tableau3567[[#This Row],[coca]],Table1[[ID]:[b]],3,FALSE)</f>
        <v>#VALUE!</v>
      </c>
      <c r="T1106" s="9" t="s">
        <v>780</v>
      </c>
      <c r="U110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6" s="9">
        <v>7</v>
      </c>
    </row>
    <row r="1107" spans="1:23">
      <c r="A1107" t="s">
        <v>109</v>
      </c>
      <c r="B1107" t="s">
        <v>121</v>
      </c>
      <c r="C1107" t="s">
        <v>122</v>
      </c>
      <c r="D1107">
        <v>329</v>
      </c>
      <c r="E1107">
        <v>26</v>
      </c>
      <c r="F1107">
        <v>128</v>
      </c>
      <c r="L1107" s="10"/>
      <c r="M1107" s="10" t="s">
        <v>944</v>
      </c>
      <c r="P1107" t="str">
        <f t="shared" si="36"/>
        <v>CameroonCM08</v>
      </c>
      <c r="Q1107" t="e">
        <f>VLOOKUP(Tableau3567[[#This Row],[coca]],Table1[ID],1,FALSE)</f>
        <v>#VALUE!</v>
      </c>
      <c r="R1107" t="e">
        <f>VLOOKUP(Tableau3567[[#This Row],[coca]],Table1[[#All],[ID]:[b]],2,FALSE)</f>
        <v>#VALUE!</v>
      </c>
      <c r="S1107" s="9" t="e">
        <f>VLOOKUP(Tableau3567[[#This Row],[coca]],Table1[[ID]:[b]],3,FALSE)</f>
        <v>#VALUE!</v>
      </c>
      <c r="T1107" s="9" t="s">
        <v>774</v>
      </c>
      <c r="U110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7" s="9">
        <v>3</v>
      </c>
    </row>
    <row r="1108" spans="1:23">
      <c r="A1108" t="s">
        <v>109</v>
      </c>
      <c r="B1108" t="s">
        <v>25</v>
      </c>
      <c r="C1108" t="s">
        <v>117</v>
      </c>
      <c r="D1108">
        <v>1856</v>
      </c>
      <c r="E1108">
        <v>74</v>
      </c>
      <c r="F1108">
        <v>1600</v>
      </c>
      <c r="L1108" s="10"/>
      <c r="M1108" s="10" t="s">
        <v>944</v>
      </c>
      <c r="P1108" t="str">
        <f t="shared" si="36"/>
        <v>CameroonCM05</v>
      </c>
      <c r="Q1108" t="e">
        <f>VLOOKUP(Tableau3567[[#This Row],[coca]],Table1[ID],1,FALSE)</f>
        <v>#VALUE!</v>
      </c>
      <c r="R1108" t="e">
        <f>VLOOKUP(Tableau3567[[#This Row],[coca]],Table1[[#All],[ID]:[b]],2,FALSE)</f>
        <v>#VALUE!</v>
      </c>
      <c r="S1108" s="9" t="e">
        <f>VLOOKUP(Tableau3567[[#This Row],[coca]],Table1[[ID]:[b]],3,FALSE)</f>
        <v>#VALUE!</v>
      </c>
      <c r="T1108" s="9" t="s">
        <v>777</v>
      </c>
      <c r="U110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8" s="9">
        <v>5</v>
      </c>
    </row>
    <row r="1109" spans="1:23">
      <c r="A1109" t="s">
        <v>109</v>
      </c>
      <c r="B1109" t="s">
        <v>61</v>
      </c>
      <c r="C1109" t="s">
        <v>125</v>
      </c>
      <c r="D1109">
        <v>182</v>
      </c>
      <c r="E1109">
        <v>3</v>
      </c>
      <c r="F1109">
        <v>30</v>
      </c>
      <c r="L1109" s="10"/>
      <c r="M1109" s="10" t="s">
        <v>944</v>
      </c>
      <c r="P1109" t="str">
        <f t="shared" si="36"/>
        <v>CameroonCM10</v>
      </c>
      <c r="Q1109" t="e">
        <f>VLOOKUP(Tableau3567[[#This Row],[coca]],Table1[ID],1,FALSE)</f>
        <v>#VALUE!</v>
      </c>
      <c r="R1109" t="e">
        <f>VLOOKUP(Tableau3567[[#This Row],[coca]],Table1[[#All],[ID]:[b]],2,FALSE)</f>
        <v>#VALUE!</v>
      </c>
      <c r="S1109" s="9" t="e">
        <f>VLOOKUP(Tableau3567[[#This Row],[coca]],Table1[[ID]:[b]],3,FALSE)</f>
        <v>#VALUE!</v>
      </c>
      <c r="T1109" s="9" t="s">
        <v>778</v>
      </c>
      <c r="U110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09" s="9">
        <v>2</v>
      </c>
    </row>
    <row r="1110" spans="1:23">
      <c r="A1110" t="s">
        <v>109</v>
      </c>
      <c r="B1110" t="s">
        <v>115</v>
      </c>
      <c r="C1110" t="s">
        <v>116</v>
      </c>
      <c r="D1110">
        <v>89</v>
      </c>
      <c r="E1110">
        <v>5</v>
      </c>
      <c r="F1110">
        <v>34</v>
      </c>
      <c r="L1110" s="10"/>
      <c r="M1110" s="10" t="s">
        <v>944</v>
      </c>
      <c r="P1110" t="str">
        <f t="shared" si="36"/>
        <v>CameroonCM04</v>
      </c>
      <c r="Q1110" t="e">
        <f>VLOOKUP(Tableau3567[[#This Row],[coca]],Table1[ID],1,FALSE)</f>
        <v>#VALUE!</v>
      </c>
      <c r="R1110" t="e">
        <f>VLOOKUP(Tableau3567[[#This Row],[coca]],Table1[[#All],[ID]:[b]],2,FALSE)</f>
        <v>#VALUE!</v>
      </c>
      <c r="S1110" s="9" t="e">
        <f>VLOOKUP(Tableau3567[[#This Row],[coca]],Table1[[ID]:[b]],3,FALSE)</f>
        <v>#VALUE!</v>
      </c>
      <c r="T1110" s="9"/>
      <c r="U111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110" s="9"/>
    </row>
    <row r="1111" spans="1:23">
      <c r="A1111" t="s">
        <v>109</v>
      </c>
      <c r="B1111" t="s">
        <v>123</v>
      </c>
      <c r="C1111" t="s">
        <v>124</v>
      </c>
      <c r="D1111">
        <v>340</v>
      </c>
      <c r="E1111">
        <v>7</v>
      </c>
      <c r="F1111">
        <v>31</v>
      </c>
      <c r="M1111" s="10" t="s">
        <v>946</v>
      </c>
      <c r="Q1111" t="str">
        <f t="shared" ref="Q1111:Q1142" si="37">_xlfn.CONCAT(A1111,C1111)</f>
        <v>CameroonCM09</v>
      </c>
      <c r="R1111" t="e">
        <f>VLOOKUP(Tableau35676[[#This Row],[coca]],Table1[ID],1,FALSE)</f>
        <v>#VALUE!</v>
      </c>
      <c r="S1111" t="e">
        <f>VLOOKUP(Tableau35676[[#This Row],[coca]],Table1[[#All],[ID]:[b]],2,FALSE)</f>
        <v>#VALUE!</v>
      </c>
      <c r="T1111" s="9" t="e">
        <f>VLOOKUP(Tableau35676[[#This Row],[coca]],Table1[[ID]:[b]],3,FALSE)</f>
        <v>#VALUE!</v>
      </c>
      <c r="U1111" s="9" t="s">
        <v>775</v>
      </c>
      <c r="V11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1" s="9">
        <v>1</v>
      </c>
    </row>
    <row r="1112" spans="1:23">
      <c r="A1112" t="s">
        <v>109</v>
      </c>
      <c r="B1112" t="s">
        <v>119</v>
      </c>
      <c r="C1112" t="s">
        <v>120</v>
      </c>
      <c r="D1112">
        <v>191</v>
      </c>
      <c r="E1112">
        <v>31</v>
      </c>
      <c r="F1112">
        <v>39</v>
      </c>
      <c r="M1112" s="10" t="s">
        <v>946</v>
      </c>
      <c r="Q1112" t="str">
        <f t="shared" si="37"/>
        <v>CameroonCM07</v>
      </c>
      <c r="R1112" t="e">
        <f>VLOOKUP(Tableau35676[[#This Row],[coca]],Table1[ID],1,FALSE)</f>
        <v>#VALUE!</v>
      </c>
      <c r="S1112" t="e">
        <f>VLOOKUP(Tableau35676[[#This Row],[coca]],Table1[[#All],[ID]:[b]],2,FALSE)</f>
        <v>#VALUE!</v>
      </c>
      <c r="T1112" s="9" t="e">
        <f>VLOOKUP(Tableau35676[[#This Row],[coca]],Table1[[ID]:[b]],3,FALSE)</f>
        <v>#VALUE!</v>
      </c>
      <c r="U1112" s="9" t="s">
        <v>775</v>
      </c>
      <c r="V11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2" s="9">
        <v>1</v>
      </c>
    </row>
    <row r="1113" spans="1:23">
      <c r="A1113" t="s">
        <v>109</v>
      </c>
      <c r="B1113" t="s">
        <v>51</v>
      </c>
      <c r="C1113" t="s">
        <v>114</v>
      </c>
      <c r="D1113">
        <v>678</v>
      </c>
      <c r="E1113">
        <v>15</v>
      </c>
      <c r="F1113">
        <v>65</v>
      </c>
      <c r="M1113" s="10" t="s">
        <v>946</v>
      </c>
      <c r="Q1113" t="str">
        <f t="shared" si="37"/>
        <v>CameroonCM03</v>
      </c>
      <c r="R1113" t="e">
        <f>VLOOKUP(Tableau35676[[#This Row],[coca]],Table1[ID],1,FALSE)</f>
        <v>#VALUE!</v>
      </c>
      <c r="S1113" t="e">
        <f>VLOOKUP(Tableau35676[[#This Row],[coca]],Table1[[#All],[ID]:[b]],2,FALSE)</f>
        <v>#VALUE!</v>
      </c>
      <c r="T1113" s="9" t="e">
        <f>VLOOKUP(Tableau35676[[#This Row],[coca]],Table1[[ID]:[b]],3,FALSE)</f>
        <v>#VALUE!</v>
      </c>
      <c r="U1113" s="9" t="s">
        <v>775</v>
      </c>
      <c r="V111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3" s="9">
        <v>1</v>
      </c>
    </row>
    <row r="1114" spans="1:23">
      <c r="A1114" t="s">
        <v>109</v>
      </c>
      <c r="B1114" t="s">
        <v>111</v>
      </c>
      <c r="C1114" t="s">
        <v>112</v>
      </c>
      <c r="D1114">
        <v>31</v>
      </c>
      <c r="E1114">
        <v>0</v>
      </c>
      <c r="F1114">
        <v>10</v>
      </c>
      <c r="M1114" s="10" t="s">
        <v>946</v>
      </c>
      <c r="Q1114" t="str">
        <f t="shared" si="37"/>
        <v>CameroonCM01</v>
      </c>
      <c r="R1114" t="e">
        <f>VLOOKUP(Tableau35676[[#This Row],[coca]],Table1[ID],1,FALSE)</f>
        <v>#VALUE!</v>
      </c>
      <c r="S1114" t="e">
        <f>VLOOKUP(Tableau35676[[#This Row],[coca]],Table1[[#All],[ID]:[b]],2,FALSE)</f>
        <v>#VALUE!</v>
      </c>
      <c r="T1114" s="9" t="e">
        <f>VLOOKUP(Tableau35676[[#This Row],[coca]],Table1[[ID]:[b]],3,FALSE)</f>
        <v>#VALUE!</v>
      </c>
      <c r="U1114" s="9" t="s">
        <v>775</v>
      </c>
      <c r="V111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4" s="9">
        <v>1</v>
      </c>
    </row>
    <row r="1115" spans="1:23">
      <c r="A1115" t="s">
        <v>109</v>
      </c>
      <c r="B1115" t="s">
        <v>55</v>
      </c>
      <c r="C1115" t="s">
        <v>118</v>
      </c>
      <c r="D1115">
        <v>119</v>
      </c>
      <c r="E1115">
        <v>2</v>
      </c>
      <c r="F1115">
        <v>56</v>
      </c>
      <c r="M1115" s="10" t="s">
        <v>946</v>
      </c>
      <c r="Q1115" t="str">
        <f t="shared" si="37"/>
        <v>CameroonCM06</v>
      </c>
      <c r="R1115" t="e">
        <f>VLOOKUP(Tableau35676[[#This Row],[coca]],Table1[ID],1,FALSE)</f>
        <v>#VALUE!</v>
      </c>
      <c r="S1115" t="e">
        <f>VLOOKUP(Tableau35676[[#This Row],[coca]],Table1[[#All],[ID]:[b]],2,FALSE)</f>
        <v>#VALUE!</v>
      </c>
      <c r="T1115" s="9" t="e">
        <f>VLOOKUP(Tableau35676[[#This Row],[coca]],Table1[[ID]:[b]],3,FALSE)</f>
        <v>#VALUE!</v>
      </c>
      <c r="U1115" s="9" t="s">
        <v>775</v>
      </c>
      <c r="V111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5" s="9">
        <v>1</v>
      </c>
    </row>
    <row r="1116" spans="1:23">
      <c r="A1116" t="s">
        <v>109</v>
      </c>
      <c r="B1116" t="s">
        <v>41</v>
      </c>
      <c r="C1116" t="s">
        <v>113</v>
      </c>
      <c r="D1116">
        <v>5467</v>
      </c>
      <c r="E1116">
        <v>83</v>
      </c>
      <c r="F1116">
        <v>3430</v>
      </c>
      <c r="M1116" s="10" t="s">
        <v>946</v>
      </c>
      <c r="Q1116" t="str">
        <f t="shared" si="37"/>
        <v>CameroonCM02</v>
      </c>
      <c r="R1116" t="e">
        <f>VLOOKUP(Tableau35676[[#This Row],[coca]],Table1[ID],1,FALSE)</f>
        <v>#VALUE!</v>
      </c>
      <c r="S1116" t="e">
        <f>VLOOKUP(Tableau35676[[#This Row],[coca]],Table1[[#All],[ID]:[b]],2,FALSE)</f>
        <v>#VALUE!</v>
      </c>
      <c r="T1116" s="9" t="e">
        <f>VLOOKUP(Tableau35676[[#This Row],[coca]],Table1[[ID]:[b]],3,FALSE)</f>
        <v>#VALUE!</v>
      </c>
      <c r="U1116" s="9" t="s">
        <v>780</v>
      </c>
      <c r="V111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6" s="9">
        <v>7</v>
      </c>
    </row>
    <row r="1117" spans="1:23">
      <c r="A1117" t="s">
        <v>109</v>
      </c>
      <c r="B1117" t="s">
        <v>121</v>
      </c>
      <c r="C1117" t="s">
        <v>122</v>
      </c>
      <c r="D1117">
        <v>417</v>
      </c>
      <c r="E1117">
        <v>32</v>
      </c>
      <c r="F1117">
        <v>165</v>
      </c>
      <c r="M1117" s="10" t="s">
        <v>946</v>
      </c>
      <c r="Q1117" t="str">
        <f t="shared" si="37"/>
        <v>CameroonCM08</v>
      </c>
      <c r="R1117" t="e">
        <f>VLOOKUP(Tableau35676[[#This Row],[coca]],Table1[ID],1,FALSE)</f>
        <v>#VALUE!</v>
      </c>
      <c r="S1117" t="e">
        <f>VLOOKUP(Tableau35676[[#This Row],[coca]],Table1[[#All],[ID]:[b]],2,FALSE)</f>
        <v>#VALUE!</v>
      </c>
      <c r="T1117" s="9" t="e">
        <f>VLOOKUP(Tableau35676[[#This Row],[coca]],Table1[[ID]:[b]],3,FALSE)</f>
        <v>#VALUE!</v>
      </c>
      <c r="U1117" s="9" t="s">
        <v>774</v>
      </c>
      <c r="V111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7" s="9">
        <v>3</v>
      </c>
    </row>
    <row r="1118" spans="1:23">
      <c r="A1118" t="s">
        <v>109</v>
      </c>
      <c r="B1118" t="s">
        <v>25</v>
      </c>
      <c r="C1118" t="s">
        <v>117</v>
      </c>
      <c r="D1118">
        <v>1951</v>
      </c>
      <c r="E1118">
        <v>75</v>
      </c>
      <c r="F1118">
        <v>1687</v>
      </c>
      <c r="M1118" s="10" t="s">
        <v>946</v>
      </c>
      <c r="Q1118" t="str">
        <f t="shared" si="37"/>
        <v>CameroonCM05</v>
      </c>
      <c r="R1118" t="e">
        <f>VLOOKUP(Tableau35676[[#This Row],[coca]],Table1[ID],1,FALSE)</f>
        <v>#VALUE!</v>
      </c>
      <c r="S1118" t="e">
        <f>VLOOKUP(Tableau35676[[#This Row],[coca]],Table1[[#All],[ID]:[b]],2,FALSE)</f>
        <v>#VALUE!</v>
      </c>
      <c r="T1118" s="9" t="e">
        <f>VLOOKUP(Tableau35676[[#This Row],[coca]],Table1[[ID]:[b]],3,FALSE)</f>
        <v>#VALUE!</v>
      </c>
      <c r="U1118" s="9" t="s">
        <v>777</v>
      </c>
      <c r="V111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8" s="9">
        <v>5</v>
      </c>
    </row>
    <row r="1119" spans="1:23">
      <c r="A1119" t="s">
        <v>109</v>
      </c>
      <c r="B1119" t="s">
        <v>61</v>
      </c>
      <c r="C1119" t="s">
        <v>125</v>
      </c>
      <c r="D1119">
        <v>289</v>
      </c>
      <c r="E1119">
        <v>16</v>
      </c>
      <c r="F1119">
        <v>38</v>
      </c>
      <c r="M1119" s="10" t="s">
        <v>946</v>
      </c>
      <c r="Q1119" t="str">
        <f t="shared" si="37"/>
        <v>CameroonCM10</v>
      </c>
      <c r="R1119" t="e">
        <f>VLOOKUP(Tableau35676[[#This Row],[coca]],Table1[ID],1,FALSE)</f>
        <v>#VALUE!</v>
      </c>
      <c r="S1119" t="e">
        <f>VLOOKUP(Tableau35676[[#This Row],[coca]],Table1[[#All],[ID]:[b]],2,FALSE)</f>
        <v>#VALUE!</v>
      </c>
      <c r="T1119" s="9" t="e">
        <f>VLOOKUP(Tableau35676[[#This Row],[coca]],Table1[[ID]:[b]],3,FALSE)</f>
        <v>#VALUE!</v>
      </c>
      <c r="U1119" s="9" t="s">
        <v>778</v>
      </c>
      <c r="V111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19" s="9">
        <v>2</v>
      </c>
    </row>
    <row r="1120" spans="1:23">
      <c r="A1120" t="s">
        <v>109</v>
      </c>
      <c r="B1120" t="s">
        <v>115</v>
      </c>
      <c r="C1120" t="s">
        <v>116</v>
      </c>
      <c r="D1120">
        <v>89</v>
      </c>
      <c r="E1120">
        <v>5</v>
      </c>
      <c r="F1120">
        <v>49</v>
      </c>
      <c r="M1120" s="10" t="s">
        <v>946</v>
      </c>
      <c r="Q1120" t="str">
        <f t="shared" si="37"/>
        <v>CameroonCM04</v>
      </c>
      <c r="R1120" t="e">
        <f>VLOOKUP(Tableau35676[[#This Row],[coca]],Table1[ID],1,FALSE)</f>
        <v>#VALUE!</v>
      </c>
      <c r="S1120" t="e">
        <f>VLOOKUP(Tableau35676[[#This Row],[coca]],Table1[[#All],[ID]:[b]],2,FALSE)</f>
        <v>#VALUE!</v>
      </c>
      <c r="T1120" s="9" t="e">
        <f>VLOOKUP(Tableau35676[[#This Row],[coca]],Table1[[ID]:[b]],3,FALSE)</f>
        <v>#VALUE!</v>
      </c>
      <c r="U1120" s="9"/>
      <c r="V112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120" s="9"/>
    </row>
    <row r="1121" spans="1:23">
      <c r="A1121" t="s">
        <v>109</v>
      </c>
      <c r="B1121" t="s">
        <v>123</v>
      </c>
      <c r="C1121" t="s">
        <v>124</v>
      </c>
      <c r="D1121">
        <v>501</v>
      </c>
      <c r="E1121">
        <v>13</v>
      </c>
      <c r="F1121">
        <v>285</v>
      </c>
      <c r="J1121" s="1"/>
      <c r="K1121" s="1"/>
      <c r="M1121" s="10" t="s">
        <v>949</v>
      </c>
      <c r="Q1121" t="str">
        <f t="shared" si="37"/>
        <v>CameroonCM09</v>
      </c>
      <c r="R1121" t="e">
        <f>VLOOKUP(Tableau3567691011[[#This Row],[coca]],Table1[ID],1,FALSE)</f>
        <v>#VALUE!</v>
      </c>
      <c r="S1121" t="e">
        <f>VLOOKUP(Tableau3567691011[[#This Row],[coca]],Table1[[#All],[ID]:[b]],2,FALSE)</f>
        <v>#VALUE!</v>
      </c>
      <c r="T1121" s="9" t="e">
        <f>VLOOKUP(Tableau3567691011[[#This Row],[coca]],Table1[[ID]:[b]],3,FALSE)</f>
        <v>#VALUE!</v>
      </c>
      <c r="U1121" s="9" t="s">
        <v>775</v>
      </c>
      <c r="V11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1" s="9">
        <v>1</v>
      </c>
    </row>
    <row r="1122" spans="1:23">
      <c r="A1122" t="s">
        <v>109</v>
      </c>
      <c r="B1122" t="s">
        <v>119</v>
      </c>
      <c r="C1122" t="s">
        <v>120</v>
      </c>
      <c r="D1122">
        <v>272</v>
      </c>
      <c r="E1122">
        <v>31</v>
      </c>
      <c r="F1122">
        <v>197</v>
      </c>
      <c r="J1122" s="1"/>
      <c r="K1122" s="1"/>
      <c r="M1122" s="10" t="s">
        <v>949</v>
      </c>
      <c r="Q1122" t="str">
        <f t="shared" si="37"/>
        <v>CameroonCM07</v>
      </c>
      <c r="R1122" t="e">
        <f>VLOOKUP(Tableau3567691011[[#This Row],[coca]],Table1[ID],1,FALSE)</f>
        <v>#VALUE!</v>
      </c>
      <c r="S1122" t="e">
        <f>VLOOKUP(Tableau3567691011[[#This Row],[coca]],Table1[[#All],[ID]:[b]],2,FALSE)</f>
        <v>#VALUE!</v>
      </c>
      <c r="T1122" s="9" t="e">
        <f>VLOOKUP(Tableau3567691011[[#This Row],[coca]],Table1[[ID]:[b]],3,FALSE)</f>
        <v>#VALUE!</v>
      </c>
      <c r="U1122" s="9" t="s">
        <v>775</v>
      </c>
      <c r="V11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2" s="9">
        <v>1</v>
      </c>
    </row>
    <row r="1123" spans="1:23">
      <c r="A1123" t="s">
        <v>109</v>
      </c>
      <c r="B1123" t="s">
        <v>51</v>
      </c>
      <c r="C1123" t="s">
        <v>114</v>
      </c>
      <c r="D1123">
        <v>930</v>
      </c>
      <c r="E1123">
        <v>22</v>
      </c>
      <c r="F1123">
        <v>522</v>
      </c>
      <c r="J1123" s="1"/>
      <c r="K1123" s="1"/>
      <c r="M1123" s="10" t="s">
        <v>949</v>
      </c>
      <c r="Q1123" t="str">
        <f t="shared" si="37"/>
        <v>CameroonCM03</v>
      </c>
      <c r="R1123" t="e">
        <f>VLOOKUP(Tableau3567691011[[#This Row],[coca]],Table1[ID],1,FALSE)</f>
        <v>#VALUE!</v>
      </c>
      <c r="S1123" t="e">
        <f>VLOOKUP(Tableau3567691011[[#This Row],[coca]],Table1[[#All],[ID]:[b]],2,FALSE)</f>
        <v>#VALUE!</v>
      </c>
      <c r="T1123" s="9" t="e">
        <f>VLOOKUP(Tableau3567691011[[#This Row],[coca]],Table1[[ID]:[b]],3,FALSE)</f>
        <v>#VALUE!</v>
      </c>
      <c r="U1123" s="9" t="s">
        <v>775</v>
      </c>
      <c r="V112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3" s="9">
        <v>1</v>
      </c>
    </row>
    <row r="1124" spans="1:23">
      <c r="A1124" t="s">
        <v>109</v>
      </c>
      <c r="B1124" t="s">
        <v>111</v>
      </c>
      <c r="C1124" t="s">
        <v>112</v>
      </c>
      <c r="D1124">
        <v>134</v>
      </c>
      <c r="E1124">
        <v>3</v>
      </c>
      <c r="F1124">
        <v>39</v>
      </c>
      <c r="J1124" s="1"/>
      <c r="K1124" s="1"/>
      <c r="M1124" s="10" t="s">
        <v>949</v>
      </c>
      <c r="Q1124" t="str">
        <f t="shared" si="37"/>
        <v>CameroonCM01</v>
      </c>
      <c r="R1124" t="e">
        <f>VLOOKUP(Tableau3567691011[[#This Row],[coca]],Table1[ID],1,FALSE)</f>
        <v>#VALUE!</v>
      </c>
      <c r="S1124" t="e">
        <f>VLOOKUP(Tableau3567691011[[#This Row],[coca]],Table1[[#All],[ID]:[b]],2,FALSE)</f>
        <v>#VALUE!</v>
      </c>
      <c r="T1124" s="9" t="e">
        <f>VLOOKUP(Tableau3567691011[[#This Row],[coca]],Table1[[ID]:[b]],3,FALSE)</f>
        <v>#VALUE!</v>
      </c>
      <c r="U1124" s="9" t="s">
        <v>775</v>
      </c>
      <c r="V112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4" s="9">
        <v>1</v>
      </c>
    </row>
    <row r="1125" spans="1:23">
      <c r="A1125" t="s">
        <v>109</v>
      </c>
      <c r="B1125" t="s">
        <v>55</v>
      </c>
      <c r="C1125" t="s">
        <v>118</v>
      </c>
      <c r="D1125">
        <v>125</v>
      </c>
      <c r="E1125">
        <v>11</v>
      </c>
      <c r="F1125">
        <v>93</v>
      </c>
      <c r="J1125" s="1"/>
      <c r="K1125" s="1"/>
      <c r="M1125" s="10" t="s">
        <v>949</v>
      </c>
      <c r="Q1125" t="str">
        <f t="shared" si="37"/>
        <v>CameroonCM06</v>
      </c>
      <c r="R1125" t="e">
        <f>VLOOKUP(Tableau3567691011[[#This Row],[coca]],Table1[ID],1,FALSE)</f>
        <v>#VALUE!</v>
      </c>
      <c r="S1125" t="e">
        <f>VLOOKUP(Tableau3567691011[[#This Row],[coca]],Table1[[#All],[ID]:[b]],2,FALSE)</f>
        <v>#VALUE!</v>
      </c>
      <c r="T1125" s="9" t="e">
        <f>VLOOKUP(Tableau3567691011[[#This Row],[coca]],Table1[[ID]:[b]],3,FALSE)</f>
        <v>#VALUE!</v>
      </c>
      <c r="U1125" s="9" t="s">
        <v>775</v>
      </c>
      <c r="V112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5" s="9">
        <v>1</v>
      </c>
    </row>
    <row r="1126" spans="1:23">
      <c r="A1126" t="s">
        <v>109</v>
      </c>
      <c r="B1126" t="s">
        <v>41</v>
      </c>
      <c r="C1126" t="s">
        <v>113</v>
      </c>
      <c r="D1126">
        <v>7808</v>
      </c>
      <c r="E1126">
        <v>93</v>
      </c>
      <c r="F1126">
        <v>6733</v>
      </c>
      <c r="J1126" s="1"/>
      <c r="K1126" s="1"/>
      <c r="M1126" s="10" t="s">
        <v>949</v>
      </c>
      <c r="Q1126" t="str">
        <f t="shared" si="37"/>
        <v>CameroonCM02</v>
      </c>
      <c r="R1126" t="e">
        <f>VLOOKUP(Tableau3567691011[[#This Row],[coca]],Table1[ID],1,FALSE)</f>
        <v>#VALUE!</v>
      </c>
      <c r="S1126" t="e">
        <f>VLOOKUP(Tableau3567691011[[#This Row],[coca]],Table1[[#All],[ID]:[b]],2,FALSE)</f>
        <v>#VALUE!</v>
      </c>
      <c r="T1126" s="9" t="e">
        <f>VLOOKUP(Tableau3567691011[[#This Row],[coca]],Table1[[ID]:[b]],3,FALSE)</f>
        <v>#VALUE!</v>
      </c>
      <c r="U1126" s="9" t="s">
        <v>780</v>
      </c>
      <c r="V112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6" s="9">
        <v>7</v>
      </c>
    </row>
    <row r="1127" spans="1:23">
      <c r="A1127" t="s">
        <v>109</v>
      </c>
      <c r="B1127" t="s">
        <v>121</v>
      </c>
      <c r="C1127" t="s">
        <v>122</v>
      </c>
      <c r="D1127">
        <v>858</v>
      </c>
      <c r="E1127">
        <v>53</v>
      </c>
      <c r="F1127">
        <v>423</v>
      </c>
      <c r="J1127" s="1"/>
      <c r="K1127" s="1"/>
      <c r="M1127" s="10" t="s">
        <v>949</v>
      </c>
      <c r="Q1127" t="str">
        <f t="shared" si="37"/>
        <v>CameroonCM08</v>
      </c>
      <c r="R1127" t="e">
        <f>VLOOKUP(Tableau3567691011[[#This Row],[coca]],Table1[ID],1,FALSE)</f>
        <v>#VALUE!</v>
      </c>
      <c r="S1127" t="e">
        <f>VLOOKUP(Tableau3567691011[[#This Row],[coca]],Table1[[#All],[ID]:[b]],2,FALSE)</f>
        <v>#VALUE!</v>
      </c>
      <c r="T1127" s="9" t="e">
        <f>VLOOKUP(Tableau3567691011[[#This Row],[coca]],Table1[[ID]:[b]],3,FALSE)</f>
        <v>#VALUE!</v>
      </c>
      <c r="U1127" s="9" t="s">
        <v>774</v>
      </c>
      <c r="V112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7" s="9">
        <v>3</v>
      </c>
    </row>
    <row r="1128" spans="1:23">
      <c r="A1128" t="s">
        <v>109</v>
      </c>
      <c r="B1128" t="s">
        <v>25</v>
      </c>
      <c r="C1128" t="s">
        <v>117</v>
      </c>
      <c r="D1128">
        <v>3211</v>
      </c>
      <c r="E1128">
        <v>83</v>
      </c>
      <c r="F1128">
        <v>2898</v>
      </c>
      <c r="J1128" s="1"/>
      <c r="K1128" s="1"/>
      <c r="M1128" s="10" t="s">
        <v>949</v>
      </c>
      <c r="Q1128" t="str">
        <f t="shared" si="37"/>
        <v>CameroonCM05</v>
      </c>
      <c r="R1128" t="e">
        <f>VLOOKUP(Tableau3567691011[[#This Row],[coca]],Table1[ID],1,FALSE)</f>
        <v>#VALUE!</v>
      </c>
      <c r="S1128" t="e">
        <f>VLOOKUP(Tableau3567691011[[#This Row],[coca]],Table1[[#All],[ID]:[b]],2,FALSE)</f>
        <v>#VALUE!</v>
      </c>
      <c r="T1128" s="9" t="e">
        <f>VLOOKUP(Tableau3567691011[[#This Row],[coca]],Table1[[ID]:[b]],3,FALSE)</f>
        <v>#VALUE!</v>
      </c>
      <c r="U1128" s="9" t="s">
        <v>777</v>
      </c>
      <c r="V112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8" s="9">
        <v>5</v>
      </c>
    </row>
    <row r="1129" spans="1:23">
      <c r="A1129" t="s">
        <v>109</v>
      </c>
      <c r="B1129" t="s">
        <v>61</v>
      </c>
      <c r="C1129" t="s">
        <v>125</v>
      </c>
      <c r="D1129">
        <v>578</v>
      </c>
      <c r="E1129">
        <v>27</v>
      </c>
      <c r="F1129">
        <v>107</v>
      </c>
      <c r="J1129" s="1"/>
      <c r="K1129" s="1"/>
      <c r="M1129" s="10" t="s">
        <v>949</v>
      </c>
      <c r="Q1129" t="str">
        <f t="shared" si="37"/>
        <v>CameroonCM10</v>
      </c>
      <c r="R1129" t="e">
        <f>VLOOKUP(Tableau3567691011[[#This Row],[coca]],Table1[ID],1,FALSE)</f>
        <v>#VALUE!</v>
      </c>
      <c r="S1129" t="e">
        <f>VLOOKUP(Tableau3567691011[[#This Row],[coca]],Table1[[#All],[ID]:[b]],2,FALSE)</f>
        <v>#VALUE!</v>
      </c>
      <c r="T1129" s="9" t="e">
        <f>VLOOKUP(Tableau3567691011[[#This Row],[coca]],Table1[[ID]:[b]],3,FALSE)</f>
        <v>#VALUE!</v>
      </c>
      <c r="U1129" s="9" t="s">
        <v>778</v>
      </c>
      <c r="V112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29" s="9">
        <v>2</v>
      </c>
    </row>
    <row r="1130" spans="1:23">
      <c r="A1130" t="s">
        <v>109</v>
      </c>
      <c r="B1130" t="s">
        <v>115</v>
      </c>
      <c r="C1130" t="s">
        <v>116</v>
      </c>
      <c r="D1130">
        <v>106</v>
      </c>
      <c r="E1130">
        <v>6</v>
      </c>
      <c r="F1130">
        <v>63</v>
      </c>
      <c r="J1130" s="1"/>
      <c r="K1130" s="1"/>
      <c r="M1130" s="10" t="s">
        <v>949</v>
      </c>
      <c r="Q1130" t="str">
        <f t="shared" si="37"/>
        <v>CameroonCM04</v>
      </c>
      <c r="R1130" t="e">
        <f>VLOOKUP(Tableau3567691011[[#This Row],[coca]],Table1[ID],1,FALSE)</f>
        <v>#VALUE!</v>
      </c>
      <c r="S1130" t="e">
        <f>VLOOKUP(Tableau3567691011[[#This Row],[coca]],Table1[[#All],[ID]:[b]],2,FALSE)</f>
        <v>#VALUE!</v>
      </c>
      <c r="T1130" s="9" t="e">
        <f>VLOOKUP(Tableau3567691011[[#This Row],[coca]],Table1[[ID]:[b]],3,FALSE)</f>
        <v>#VALUE!</v>
      </c>
      <c r="U1130" s="9"/>
      <c r="V113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130" s="9"/>
    </row>
    <row r="1131" spans="1:23">
      <c r="A1131" t="s">
        <v>126</v>
      </c>
      <c r="B1131" t="s">
        <v>140</v>
      </c>
      <c r="C1131" t="s">
        <v>141</v>
      </c>
      <c r="D1131" t="s">
        <v>938</v>
      </c>
      <c r="E1131" t="s">
        <v>938</v>
      </c>
      <c r="F1131" t="s">
        <v>938</v>
      </c>
      <c r="J1131" s="1"/>
      <c r="K1131" s="1"/>
      <c r="M1131" s="10" t="s">
        <v>948</v>
      </c>
      <c r="O1131" s="5">
        <v>1761798540360</v>
      </c>
      <c r="P1131" s="5">
        <v>417265988792</v>
      </c>
      <c r="Q1131" t="str">
        <f t="shared" si="37"/>
        <v>Central African RepublicCF12</v>
      </c>
      <c r="R1131" t="e">
        <f>VLOOKUP(Tableau35676910[[#This Row],[coca]],Table1[ID],1,FALSE)</f>
        <v>#VALUE!</v>
      </c>
      <c r="S1131" t="e">
        <f>VLOOKUP(Tableau35676910[[#This Row],[coca]],Table1[[#All],[ID]:[b]],2,FALSE)</f>
        <v>#VALUE!</v>
      </c>
      <c r="T1131" s="9" t="e">
        <f>VLOOKUP(Tableau35676910[[#This Row],[coca]],Table1[[ID]:[b]],3,FALSE)</f>
        <v>#VALUE!</v>
      </c>
      <c r="U1131" s="9" t="s">
        <v>775</v>
      </c>
      <c r="V11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1" s="9">
        <v>1</v>
      </c>
    </row>
    <row r="1132" spans="1:23">
      <c r="A1132" t="s">
        <v>126</v>
      </c>
      <c r="B1132" t="s">
        <v>130</v>
      </c>
      <c r="C1132" t="s">
        <v>131</v>
      </c>
      <c r="D1132" t="s">
        <v>938</v>
      </c>
      <c r="E1132" t="s">
        <v>938</v>
      </c>
      <c r="F1132" t="s">
        <v>938</v>
      </c>
      <c r="J1132" s="1"/>
      <c r="K1132" s="1"/>
      <c r="M1132" s="10" t="s">
        <v>948</v>
      </c>
      <c r="O1132" s="5">
        <v>1857051880280</v>
      </c>
      <c r="P1132" s="5">
        <v>437554641562</v>
      </c>
      <c r="Q1132" t="str">
        <f t="shared" si="37"/>
        <v>Central African RepublicCF71</v>
      </c>
      <c r="R1132" t="e">
        <f>VLOOKUP(Tableau35676910[[#This Row],[coca]],Table1[ID],1,FALSE)</f>
        <v>#VALUE!</v>
      </c>
      <c r="S1132" t="e">
        <f>VLOOKUP(Tableau35676910[[#This Row],[coca]],Table1[[#All],[ID]:[b]],2,FALSE)</f>
        <v>#VALUE!</v>
      </c>
      <c r="T1132" s="9" t="e">
        <f>VLOOKUP(Tableau35676910[[#This Row],[coca]],Table1[[ID]:[b]],3,FALSE)</f>
        <v>#VALUE!</v>
      </c>
      <c r="U1132" s="9" t="s">
        <v>778</v>
      </c>
      <c r="V11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2" s="9">
        <v>2</v>
      </c>
    </row>
    <row r="1133" spans="1:23">
      <c r="A1133" t="s">
        <v>126</v>
      </c>
      <c r="B1133" t="s">
        <v>128</v>
      </c>
      <c r="C1133" t="s">
        <v>129</v>
      </c>
      <c r="D1133" t="s">
        <v>938</v>
      </c>
      <c r="E1133" t="s">
        <v>938</v>
      </c>
      <c r="F1133" t="s">
        <v>938</v>
      </c>
      <c r="J1133" s="1"/>
      <c r="K1133" s="1"/>
      <c r="M1133" s="10" t="s">
        <v>948</v>
      </c>
      <c r="Q1133" t="str">
        <f t="shared" si="37"/>
        <v>Central African RepublicCF51</v>
      </c>
      <c r="R1133" t="e">
        <f>VLOOKUP(Tableau35676910[[#This Row],[coca]],Table1[ID],1,FALSE)</f>
        <v>#VALUE!</v>
      </c>
      <c r="S1133" t="e">
        <f>VLOOKUP(Tableau35676910[[#This Row],[coca]],Table1[[#All],[ID]:[b]],2,FALSE)</f>
        <v>#VALUE!</v>
      </c>
      <c r="T1133" s="9" t="e">
        <f>VLOOKUP(Tableau35676910[[#This Row],[coca]],Table1[[ID]:[b]],3,FALSE)</f>
        <v>#VALUE!</v>
      </c>
      <c r="U1133" s="9"/>
      <c r="V11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3" s="9"/>
    </row>
    <row r="1134" spans="1:23">
      <c r="A1134" t="s">
        <v>126</v>
      </c>
      <c r="B1134" t="s">
        <v>132</v>
      </c>
      <c r="C1134" t="s">
        <v>133</v>
      </c>
      <c r="D1134" t="s">
        <v>938</v>
      </c>
      <c r="E1134" t="s">
        <v>938</v>
      </c>
      <c r="F1134" t="s">
        <v>938</v>
      </c>
      <c r="J1134" s="1"/>
      <c r="K1134" s="1"/>
      <c r="M1134" s="10" t="s">
        <v>948</v>
      </c>
      <c r="Q1134" t="str">
        <f t="shared" si="37"/>
        <v>Central African RepublicCF61</v>
      </c>
      <c r="R1134" t="e">
        <f>VLOOKUP(Tableau35676910[[#This Row],[coca]],Table1[ID],1,FALSE)</f>
        <v>#VALUE!</v>
      </c>
      <c r="S1134" t="e">
        <f>VLOOKUP(Tableau35676910[[#This Row],[coca]],Table1[[#All],[ID]:[b]],2,FALSE)</f>
        <v>#VALUE!</v>
      </c>
      <c r="T1134" s="9" t="e">
        <f>VLOOKUP(Tableau35676910[[#This Row],[coca]],Table1[[ID]:[b]],3,FALSE)</f>
        <v>#VALUE!</v>
      </c>
      <c r="U1134" s="9"/>
      <c r="V11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4" s="9"/>
    </row>
    <row r="1135" spans="1:23">
      <c r="A1135" t="s">
        <v>126</v>
      </c>
      <c r="B1135" t="s">
        <v>136</v>
      </c>
      <c r="C1135" t="s">
        <v>137</v>
      </c>
      <c r="D1135" t="s">
        <v>938</v>
      </c>
      <c r="E1135" t="s">
        <v>938</v>
      </c>
      <c r="F1135" t="s">
        <v>938</v>
      </c>
      <c r="J1135" s="1"/>
      <c r="K1135" s="1"/>
      <c r="M1135" s="10" t="s">
        <v>948</v>
      </c>
      <c r="Q1135" t="str">
        <f t="shared" si="37"/>
        <v>Central African RepublicCF52</v>
      </c>
      <c r="R1135" t="e">
        <f>VLOOKUP(Tableau35676910[[#This Row],[coca]],Table1[ID],1,FALSE)</f>
        <v>#VALUE!</v>
      </c>
      <c r="S1135" t="e">
        <f>VLOOKUP(Tableau35676910[[#This Row],[coca]],Table1[[#All],[ID]:[b]],2,FALSE)</f>
        <v>#VALUE!</v>
      </c>
      <c r="T1135" s="9" t="e">
        <f>VLOOKUP(Tableau35676910[[#This Row],[coca]],Table1[[ID]:[b]],3,FALSE)</f>
        <v>#VALUE!</v>
      </c>
      <c r="U1135" s="9"/>
      <c r="V11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5" s="9"/>
    </row>
    <row r="1136" spans="1:23">
      <c r="A1136" t="s">
        <v>126</v>
      </c>
      <c r="B1136" t="s">
        <v>134</v>
      </c>
      <c r="C1136" t="s">
        <v>135</v>
      </c>
      <c r="D1136" t="s">
        <v>938</v>
      </c>
      <c r="E1136" t="s">
        <v>938</v>
      </c>
      <c r="F1136" t="s">
        <v>938</v>
      </c>
      <c r="J1136" s="1"/>
      <c r="K1136" s="1"/>
      <c r="M1136" s="10" t="s">
        <v>948</v>
      </c>
      <c r="Q1136" t="str">
        <f t="shared" si="37"/>
        <v>Central African RepublicCF63</v>
      </c>
      <c r="R1136" t="e">
        <f>VLOOKUP(Tableau35676910[[#This Row],[coca]],Table1[ID],1,FALSE)</f>
        <v>#VALUE!</v>
      </c>
      <c r="S1136" t="e">
        <f>VLOOKUP(Tableau35676910[[#This Row],[coca]],Table1[[#All],[ID]:[b]],2,FALSE)</f>
        <v>#VALUE!</v>
      </c>
      <c r="T1136" s="9" t="e">
        <f>VLOOKUP(Tableau35676910[[#This Row],[coca]],Table1[[ID]:[b]],3,FALSE)</f>
        <v>#VALUE!</v>
      </c>
      <c r="U1136" s="9"/>
      <c r="V11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6" s="9"/>
    </row>
    <row r="1137" spans="1:23">
      <c r="A1137" t="s">
        <v>126</v>
      </c>
      <c r="B1137" t="s">
        <v>138</v>
      </c>
      <c r="C1137" t="s">
        <v>139</v>
      </c>
      <c r="D1137" t="s">
        <v>938</v>
      </c>
      <c r="E1137" t="s">
        <v>938</v>
      </c>
      <c r="F1137" t="s">
        <v>938</v>
      </c>
      <c r="J1137" s="1"/>
      <c r="K1137" s="1"/>
      <c r="M1137" s="10" t="s">
        <v>948</v>
      </c>
      <c r="Q1137" t="str">
        <f t="shared" si="37"/>
        <v>Central African RepublicCF41</v>
      </c>
      <c r="R1137" t="e">
        <f>VLOOKUP(Tableau35676910[[#This Row],[coca]],Table1[ID],1,FALSE)</f>
        <v>#VALUE!</v>
      </c>
      <c r="S1137" t="e">
        <f>VLOOKUP(Tableau35676910[[#This Row],[coca]],Table1[[#All],[ID]:[b]],2,FALSE)</f>
        <v>#VALUE!</v>
      </c>
      <c r="T1137" s="9" t="e">
        <f>VLOOKUP(Tableau35676910[[#This Row],[coca]],Table1[[ID]:[b]],3,FALSE)</f>
        <v>#VALUE!</v>
      </c>
      <c r="U1137" s="9"/>
      <c r="V11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7" s="9"/>
    </row>
    <row r="1138" spans="1:23">
      <c r="A1138" t="s">
        <v>126</v>
      </c>
      <c r="B1138" t="s">
        <v>781</v>
      </c>
      <c r="C1138" t="s">
        <v>143</v>
      </c>
      <c r="D1138" t="s">
        <v>938</v>
      </c>
      <c r="E1138" t="s">
        <v>938</v>
      </c>
      <c r="F1138" t="s">
        <v>938</v>
      </c>
      <c r="J1138" s="1"/>
      <c r="K1138" s="1"/>
      <c r="M1138" s="10" t="s">
        <v>948</v>
      </c>
      <c r="Q1138" t="str">
        <f t="shared" si="37"/>
        <v>Central African RepublicCF21</v>
      </c>
      <c r="R1138" t="e">
        <f>VLOOKUP(Tableau35676910[[#This Row],[coca]],Table1[ID],1,FALSE)</f>
        <v>#VALUE!</v>
      </c>
      <c r="S1138" t="e">
        <f>VLOOKUP(Tableau35676910[[#This Row],[coca]],Table1[[#All],[ID]:[b]],2,FALSE)</f>
        <v>#VALUE!</v>
      </c>
      <c r="T1138" s="9" t="e">
        <f>VLOOKUP(Tableau35676910[[#This Row],[coca]],Table1[[ID]:[b]],3,FALSE)</f>
        <v>#VALUE!</v>
      </c>
      <c r="U1138" s="9"/>
      <c r="V11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8" s="9"/>
    </row>
    <row r="1139" spans="1:23">
      <c r="A1139" t="s">
        <v>126</v>
      </c>
      <c r="B1139" t="s">
        <v>144</v>
      </c>
      <c r="C1139" t="s">
        <v>145</v>
      </c>
      <c r="D1139" t="s">
        <v>938</v>
      </c>
      <c r="E1139" t="s">
        <v>938</v>
      </c>
      <c r="F1139" t="s">
        <v>938</v>
      </c>
      <c r="J1139" s="1"/>
      <c r="K1139" s="1"/>
      <c r="M1139" s="10" t="s">
        <v>948</v>
      </c>
      <c r="Q1139" t="str">
        <f t="shared" si="37"/>
        <v>Central African RepublicCF62</v>
      </c>
      <c r="R1139" t="e">
        <f>VLOOKUP(Tableau35676910[[#This Row],[coca]],Table1[ID],1,FALSE)</f>
        <v>#VALUE!</v>
      </c>
      <c r="S1139" t="e">
        <f>VLOOKUP(Tableau35676910[[#This Row],[coca]],Table1[[#All],[ID]:[b]],2,FALSE)</f>
        <v>#VALUE!</v>
      </c>
      <c r="T1139" s="9" t="e">
        <f>VLOOKUP(Tableau35676910[[#This Row],[coca]],Table1[[ID]:[b]],3,FALSE)</f>
        <v>#VALUE!</v>
      </c>
      <c r="U1139" s="9"/>
      <c r="V11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39" s="9"/>
    </row>
    <row r="1140" spans="1:23">
      <c r="A1140" t="s">
        <v>126</v>
      </c>
      <c r="B1140" t="s">
        <v>146</v>
      </c>
      <c r="C1140" t="s">
        <v>147</v>
      </c>
      <c r="D1140" t="s">
        <v>938</v>
      </c>
      <c r="E1140" t="s">
        <v>938</v>
      </c>
      <c r="F1140" t="s">
        <v>938</v>
      </c>
      <c r="J1140" s="1"/>
      <c r="K1140" s="1"/>
      <c r="M1140" s="10" t="s">
        <v>948</v>
      </c>
      <c r="Q1140" t="str">
        <f t="shared" si="37"/>
        <v>Central African RepublicCF42</v>
      </c>
      <c r="R1140" t="e">
        <f>VLOOKUP(Tableau35676910[[#This Row],[coca]],Table1[ID],1,FALSE)</f>
        <v>#VALUE!</v>
      </c>
      <c r="S1140" t="e">
        <f>VLOOKUP(Tableau35676910[[#This Row],[coca]],Table1[[#All],[ID]:[b]],2,FALSE)</f>
        <v>#VALUE!</v>
      </c>
      <c r="T1140" s="9" t="e">
        <f>VLOOKUP(Tableau35676910[[#This Row],[coca]],Table1[[ID]:[b]],3,FALSE)</f>
        <v>#VALUE!</v>
      </c>
      <c r="U1140" s="9"/>
      <c r="V114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0" s="9"/>
    </row>
    <row r="1141" spans="1:23">
      <c r="A1141" t="s">
        <v>126</v>
      </c>
      <c r="B1141" t="s">
        <v>148</v>
      </c>
      <c r="C1141" t="s">
        <v>149</v>
      </c>
      <c r="D1141" t="s">
        <v>938</v>
      </c>
      <c r="E1141" t="s">
        <v>938</v>
      </c>
      <c r="F1141" t="s">
        <v>938</v>
      </c>
      <c r="J1141" s="1"/>
      <c r="K1141" s="1"/>
      <c r="M1141" s="10" t="s">
        <v>948</v>
      </c>
      <c r="Q1141" t="str">
        <f t="shared" si="37"/>
        <v>Central African RepublicCF22</v>
      </c>
      <c r="R1141" t="e">
        <f>VLOOKUP(Tableau35676910[[#This Row],[coca]],Table1[ID],1,FALSE)</f>
        <v>#VALUE!</v>
      </c>
      <c r="S1141" t="e">
        <f>VLOOKUP(Tableau35676910[[#This Row],[coca]],Table1[[#All],[ID]:[b]],2,FALSE)</f>
        <v>#VALUE!</v>
      </c>
      <c r="T1141" s="9" t="e">
        <f>VLOOKUP(Tableau35676910[[#This Row],[coca]],Table1[[ID]:[b]],3,FALSE)</f>
        <v>#VALUE!</v>
      </c>
      <c r="U1141" s="9"/>
      <c r="V114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1" s="9"/>
    </row>
    <row r="1142" spans="1:23">
      <c r="A1142" t="s">
        <v>126</v>
      </c>
      <c r="B1142" t="s">
        <v>150</v>
      </c>
      <c r="C1142" t="s">
        <v>151</v>
      </c>
      <c r="D1142" t="s">
        <v>938</v>
      </c>
      <c r="E1142" t="s">
        <v>938</v>
      </c>
      <c r="F1142" t="s">
        <v>938</v>
      </c>
      <c r="J1142" s="1"/>
      <c r="K1142" s="1"/>
      <c r="M1142" s="10" t="s">
        <v>948</v>
      </c>
      <c r="Q1142" t="str">
        <f t="shared" si="37"/>
        <v>Central African RepublicCF11</v>
      </c>
      <c r="R1142" t="e">
        <f>VLOOKUP(Tableau35676910[[#This Row],[coca]],Table1[ID],1,FALSE)</f>
        <v>#VALUE!</v>
      </c>
      <c r="S1142" t="e">
        <f>VLOOKUP(Tableau35676910[[#This Row],[coca]],Table1[[#All],[ID]:[b]],2,FALSE)</f>
        <v>#VALUE!</v>
      </c>
      <c r="T1142" s="9" t="e">
        <f>VLOOKUP(Tableau35676910[[#This Row],[coca]],Table1[[ID]:[b]],3,FALSE)</f>
        <v>#VALUE!</v>
      </c>
      <c r="U1142" s="9"/>
      <c r="V114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2" s="9"/>
    </row>
    <row r="1143" spans="1:23">
      <c r="A1143" t="s">
        <v>126</v>
      </c>
      <c r="B1143" t="s">
        <v>152</v>
      </c>
      <c r="C1143" t="s">
        <v>153</v>
      </c>
      <c r="D1143" t="s">
        <v>938</v>
      </c>
      <c r="E1143" t="s">
        <v>938</v>
      </c>
      <c r="F1143" t="s">
        <v>938</v>
      </c>
      <c r="J1143" s="1"/>
      <c r="K1143" s="1"/>
      <c r="M1143" s="10" t="s">
        <v>948</v>
      </c>
      <c r="Q1143" t="str">
        <f t="shared" ref="Q1143:Q1174" si="38">_xlfn.CONCAT(A1143,C1143)</f>
        <v>Central African RepublicCF43</v>
      </c>
      <c r="R1143" t="e">
        <f>VLOOKUP(Tableau35676910[[#This Row],[coca]],Table1[ID],1,FALSE)</f>
        <v>#VALUE!</v>
      </c>
      <c r="S1143" t="e">
        <f>VLOOKUP(Tableau35676910[[#This Row],[coca]],Table1[[#All],[ID]:[b]],2,FALSE)</f>
        <v>#VALUE!</v>
      </c>
      <c r="T1143" s="9" t="e">
        <f>VLOOKUP(Tableau35676910[[#This Row],[coca]],Table1[[ID]:[b]],3,FALSE)</f>
        <v>#VALUE!</v>
      </c>
      <c r="U1143" s="9"/>
      <c r="V114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3" s="9"/>
    </row>
    <row r="1144" spans="1:23">
      <c r="A1144" t="s">
        <v>126</v>
      </c>
      <c r="B1144" t="s">
        <v>154</v>
      </c>
      <c r="C1144" t="s">
        <v>155</v>
      </c>
      <c r="D1144" t="s">
        <v>938</v>
      </c>
      <c r="E1144" t="s">
        <v>938</v>
      </c>
      <c r="F1144" t="s">
        <v>938</v>
      </c>
      <c r="J1144" s="1"/>
      <c r="K1144" s="1"/>
      <c r="M1144" s="10" t="s">
        <v>948</v>
      </c>
      <c r="Q1144" t="str">
        <f t="shared" si="38"/>
        <v>Central African RepublicCF32</v>
      </c>
      <c r="R1144" t="e">
        <f>VLOOKUP(Tableau35676910[[#This Row],[coca]],Table1[ID],1,FALSE)</f>
        <v>#VALUE!</v>
      </c>
      <c r="S1144" t="e">
        <f>VLOOKUP(Tableau35676910[[#This Row],[coca]],Table1[[#All],[ID]:[b]],2,FALSE)</f>
        <v>#VALUE!</v>
      </c>
      <c r="T1144" s="9" t="e">
        <f>VLOOKUP(Tableau35676910[[#This Row],[coca]],Table1[[ID]:[b]],3,FALSE)</f>
        <v>#VALUE!</v>
      </c>
      <c r="U1144" s="9"/>
      <c r="V114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4" s="9"/>
    </row>
    <row r="1145" spans="1:23">
      <c r="A1145" t="s">
        <v>126</v>
      </c>
      <c r="B1145" t="s">
        <v>156</v>
      </c>
      <c r="C1145" t="s">
        <v>157</v>
      </c>
      <c r="D1145" t="s">
        <v>938</v>
      </c>
      <c r="E1145" t="s">
        <v>938</v>
      </c>
      <c r="F1145" t="s">
        <v>938</v>
      </c>
      <c r="J1145" s="1"/>
      <c r="K1145" s="1"/>
      <c r="M1145" s="10" t="s">
        <v>948</v>
      </c>
      <c r="Q1145" t="str">
        <f t="shared" si="38"/>
        <v>Central African RepublicCF31</v>
      </c>
      <c r="R1145" t="e">
        <f>VLOOKUP(Tableau35676910[[#This Row],[coca]],Table1[ID],1,FALSE)</f>
        <v>#VALUE!</v>
      </c>
      <c r="S1145" t="e">
        <f>VLOOKUP(Tableau35676910[[#This Row],[coca]],Table1[[#All],[ID]:[b]],2,FALSE)</f>
        <v>#VALUE!</v>
      </c>
      <c r="T1145" s="9" t="e">
        <f>VLOOKUP(Tableau35676910[[#This Row],[coca]],Table1[[ID]:[b]],3,FALSE)</f>
        <v>#VALUE!</v>
      </c>
      <c r="U1145" s="9"/>
      <c r="V114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5" s="9"/>
    </row>
    <row r="1146" spans="1:23">
      <c r="A1146" t="s">
        <v>126</v>
      </c>
      <c r="B1146" t="s">
        <v>158</v>
      </c>
      <c r="C1146" t="s">
        <v>159</v>
      </c>
      <c r="D1146" t="s">
        <v>938</v>
      </c>
      <c r="E1146" t="s">
        <v>938</v>
      </c>
      <c r="F1146" t="s">
        <v>938</v>
      </c>
      <c r="J1146" s="1"/>
      <c r="K1146" s="1"/>
      <c r="M1146" s="10" t="s">
        <v>948</v>
      </c>
      <c r="Q1146" t="str">
        <f t="shared" si="38"/>
        <v>Central African RepublicCF23</v>
      </c>
      <c r="R1146" t="e">
        <f>VLOOKUP(Tableau35676910[[#This Row],[coca]],Table1[ID],1,FALSE)</f>
        <v>#VALUE!</v>
      </c>
      <c r="S1146" t="e">
        <f>VLOOKUP(Tableau35676910[[#This Row],[coca]],Table1[[#All],[ID]:[b]],2,FALSE)</f>
        <v>#VALUE!</v>
      </c>
      <c r="T1146" s="9" t="e">
        <f>VLOOKUP(Tableau35676910[[#This Row],[coca]],Table1[[ID]:[b]],3,FALSE)</f>
        <v>#VALUE!</v>
      </c>
      <c r="U1146" s="9"/>
      <c r="V114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6" s="9"/>
    </row>
    <row r="1147" spans="1:23">
      <c r="A1147" t="s">
        <v>126</v>
      </c>
      <c r="B1147" t="s">
        <v>160</v>
      </c>
      <c r="C1147" t="s">
        <v>161</v>
      </c>
      <c r="D1147" t="s">
        <v>938</v>
      </c>
      <c r="E1147" t="s">
        <v>938</v>
      </c>
      <c r="F1147" t="s">
        <v>938</v>
      </c>
      <c r="J1147" s="1"/>
      <c r="K1147" s="1"/>
      <c r="M1147" s="10" t="s">
        <v>948</v>
      </c>
      <c r="Q1147" t="str">
        <f t="shared" si="38"/>
        <v>Central African RepublicCF53</v>
      </c>
      <c r="R1147" t="e">
        <f>VLOOKUP(Tableau35676910[[#This Row],[coca]],Table1[ID],1,FALSE)</f>
        <v>#VALUE!</v>
      </c>
      <c r="S1147" t="e">
        <f>VLOOKUP(Tableau35676910[[#This Row],[coca]],Table1[[#All],[ID]:[b]],2,FALSE)</f>
        <v>#VALUE!</v>
      </c>
      <c r="T1147" s="9" t="e">
        <f>VLOOKUP(Tableau35676910[[#This Row],[coca]],Table1[[ID]:[b]],3,FALSE)</f>
        <v>#VALUE!</v>
      </c>
      <c r="U1147" s="9"/>
      <c r="V114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147" s="9"/>
    </row>
    <row r="1148" spans="1:23">
      <c r="A1148" t="s">
        <v>126</v>
      </c>
      <c r="B1148" t="s">
        <v>140</v>
      </c>
      <c r="C1148" t="s">
        <v>141</v>
      </c>
      <c r="D1148" t="s">
        <v>938</v>
      </c>
      <c r="M1148" s="10" t="s">
        <v>947</v>
      </c>
      <c r="O1148" s="5">
        <v>1761798540360</v>
      </c>
      <c r="P1148" s="5">
        <v>417265988792</v>
      </c>
      <c r="Q1148" t="str">
        <f t="shared" si="38"/>
        <v>Central African RepublicCF12</v>
      </c>
      <c r="R1148" t="e">
        <f>VLOOKUP(Tableau356769[[#This Row],[coca]],Table1[ID],1,FALSE)</f>
        <v>#VALUE!</v>
      </c>
      <c r="S1148" t="e">
        <f>VLOOKUP(Tableau356769[[#This Row],[coca]],Table1[[#All],[ID]:[b]],2,FALSE)</f>
        <v>#VALUE!</v>
      </c>
      <c r="T1148" s="9" t="e">
        <f>VLOOKUP(Tableau356769[[#This Row],[coca]],Table1[[ID]:[b]],3,FALSE)</f>
        <v>#VALUE!</v>
      </c>
      <c r="U1148" s="9" t="s">
        <v>775</v>
      </c>
      <c r="V114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48" s="9">
        <v>1</v>
      </c>
    </row>
    <row r="1149" spans="1:23">
      <c r="A1149" t="s">
        <v>126</v>
      </c>
      <c r="B1149" t="s">
        <v>130</v>
      </c>
      <c r="C1149" t="s">
        <v>131</v>
      </c>
      <c r="D1149" t="s">
        <v>938</v>
      </c>
      <c r="M1149" s="10" t="s">
        <v>947</v>
      </c>
      <c r="O1149" s="5">
        <v>1857051880280</v>
      </c>
      <c r="P1149" s="5">
        <v>437554641562</v>
      </c>
      <c r="Q1149" t="str">
        <f t="shared" si="38"/>
        <v>Central African RepublicCF71</v>
      </c>
      <c r="R1149" t="e">
        <f>VLOOKUP(Tableau356769[[#This Row],[coca]],Table1[ID],1,FALSE)</f>
        <v>#VALUE!</v>
      </c>
      <c r="S1149" t="e">
        <f>VLOOKUP(Tableau356769[[#This Row],[coca]],Table1[[#All],[ID]:[b]],2,FALSE)</f>
        <v>#VALUE!</v>
      </c>
      <c r="T1149" s="9" t="e">
        <f>VLOOKUP(Tableau356769[[#This Row],[coca]],Table1[[ID]:[b]],3,FALSE)</f>
        <v>#VALUE!</v>
      </c>
      <c r="U1149" s="9" t="s">
        <v>778</v>
      </c>
      <c r="V114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49" s="9">
        <v>2</v>
      </c>
    </row>
    <row r="1150" spans="1:23">
      <c r="A1150" t="s">
        <v>126</v>
      </c>
      <c r="B1150" t="s">
        <v>128</v>
      </c>
      <c r="C1150" t="s">
        <v>129</v>
      </c>
      <c r="D1150" t="s">
        <v>938</v>
      </c>
      <c r="M1150" s="10" t="s">
        <v>947</v>
      </c>
      <c r="Q1150" t="str">
        <f t="shared" si="38"/>
        <v>Central African RepublicCF51</v>
      </c>
      <c r="R1150" t="e">
        <f>VLOOKUP(Tableau356769[[#This Row],[coca]],Table1[ID],1,FALSE)</f>
        <v>#VALUE!</v>
      </c>
      <c r="S1150" t="e">
        <f>VLOOKUP(Tableau356769[[#This Row],[coca]],Table1[[#All],[ID]:[b]],2,FALSE)</f>
        <v>#VALUE!</v>
      </c>
      <c r="T1150" s="9" t="e">
        <f>VLOOKUP(Tableau356769[[#This Row],[coca]],Table1[[ID]:[b]],3,FALSE)</f>
        <v>#VALUE!</v>
      </c>
      <c r="U1150" s="9"/>
      <c r="V11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0" s="9"/>
    </row>
    <row r="1151" spans="1:23">
      <c r="A1151" t="s">
        <v>126</v>
      </c>
      <c r="B1151" t="s">
        <v>132</v>
      </c>
      <c r="C1151" t="s">
        <v>133</v>
      </c>
      <c r="D1151" t="s">
        <v>938</v>
      </c>
      <c r="M1151" s="10" t="s">
        <v>947</v>
      </c>
      <c r="Q1151" t="str">
        <f t="shared" si="38"/>
        <v>Central African RepublicCF61</v>
      </c>
      <c r="R1151" t="e">
        <f>VLOOKUP(Tableau356769[[#This Row],[coca]],Table1[ID],1,FALSE)</f>
        <v>#VALUE!</v>
      </c>
      <c r="S1151" t="e">
        <f>VLOOKUP(Tableau356769[[#This Row],[coca]],Table1[[#All],[ID]:[b]],2,FALSE)</f>
        <v>#VALUE!</v>
      </c>
      <c r="T1151" s="9" t="e">
        <f>VLOOKUP(Tableau356769[[#This Row],[coca]],Table1[[ID]:[b]],3,FALSE)</f>
        <v>#VALUE!</v>
      </c>
      <c r="U1151" s="9"/>
      <c r="V115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1" s="9"/>
    </row>
    <row r="1152" spans="1:23">
      <c r="A1152" t="s">
        <v>126</v>
      </c>
      <c r="B1152" t="s">
        <v>136</v>
      </c>
      <c r="C1152" t="s">
        <v>137</v>
      </c>
      <c r="D1152" t="s">
        <v>938</v>
      </c>
      <c r="M1152" s="10" t="s">
        <v>947</v>
      </c>
      <c r="Q1152" t="str">
        <f t="shared" si="38"/>
        <v>Central African RepublicCF52</v>
      </c>
      <c r="R1152" t="e">
        <f>VLOOKUP(Tableau356769[[#This Row],[coca]],Table1[ID],1,FALSE)</f>
        <v>#VALUE!</v>
      </c>
      <c r="S1152" t="e">
        <f>VLOOKUP(Tableau356769[[#This Row],[coca]],Table1[[#All],[ID]:[b]],2,FALSE)</f>
        <v>#VALUE!</v>
      </c>
      <c r="T1152" s="9" t="e">
        <f>VLOOKUP(Tableau356769[[#This Row],[coca]],Table1[[ID]:[b]],3,FALSE)</f>
        <v>#VALUE!</v>
      </c>
      <c r="U1152" s="9"/>
      <c r="V11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2" s="9"/>
    </row>
    <row r="1153" spans="1:23">
      <c r="A1153" t="s">
        <v>126</v>
      </c>
      <c r="B1153" t="s">
        <v>134</v>
      </c>
      <c r="C1153" t="s">
        <v>135</v>
      </c>
      <c r="D1153" t="s">
        <v>938</v>
      </c>
      <c r="M1153" s="10" t="s">
        <v>947</v>
      </c>
      <c r="Q1153" t="str">
        <f t="shared" si="38"/>
        <v>Central African RepublicCF63</v>
      </c>
      <c r="R1153" t="e">
        <f>VLOOKUP(Tableau356769[[#This Row],[coca]],Table1[ID],1,FALSE)</f>
        <v>#VALUE!</v>
      </c>
      <c r="S1153" t="e">
        <f>VLOOKUP(Tableau356769[[#This Row],[coca]],Table1[[#All],[ID]:[b]],2,FALSE)</f>
        <v>#VALUE!</v>
      </c>
      <c r="T1153" s="9" t="e">
        <f>VLOOKUP(Tableau356769[[#This Row],[coca]],Table1[[ID]:[b]],3,FALSE)</f>
        <v>#VALUE!</v>
      </c>
      <c r="U1153" s="9"/>
      <c r="V115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3" s="9"/>
    </row>
    <row r="1154" spans="1:23">
      <c r="A1154" t="s">
        <v>126</v>
      </c>
      <c r="B1154" t="s">
        <v>138</v>
      </c>
      <c r="C1154" t="s">
        <v>139</v>
      </c>
      <c r="D1154" t="s">
        <v>938</v>
      </c>
      <c r="M1154" s="10" t="s">
        <v>947</v>
      </c>
      <c r="Q1154" t="str">
        <f t="shared" si="38"/>
        <v>Central African RepublicCF41</v>
      </c>
      <c r="R1154" t="e">
        <f>VLOOKUP(Tableau356769[[#This Row],[coca]],Table1[ID],1,FALSE)</f>
        <v>#VALUE!</v>
      </c>
      <c r="S1154" t="e">
        <f>VLOOKUP(Tableau356769[[#This Row],[coca]],Table1[[#All],[ID]:[b]],2,FALSE)</f>
        <v>#VALUE!</v>
      </c>
      <c r="T1154" s="9" t="e">
        <f>VLOOKUP(Tableau356769[[#This Row],[coca]],Table1[[ID]:[b]],3,FALSE)</f>
        <v>#VALUE!</v>
      </c>
      <c r="U1154" s="9"/>
      <c r="V115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4" s="9"/>
    </row>
    <row r="1155" spans="1:23">
      <c r="A1155" t="s">
        <v>126</v>
      </c>
      <c r="B1155" t="s">
        <v>781</v>
      </c>
      <c r="C1155" t="s">
        <v>143</v>
      </c>
      <c r="D1155" t="s">
        <v>938</v>
      </c>
      <c r="M1155" s="10" t="s">
        <v>947</v>
      </c>
      <c r="Q1155" t="str">
        <f t="shared" si="38"/>
        <v>Central African RepublicCF21</v>
      </c>
      <c r="R1155" t="e">
        <f>VLOOKUP(Tableau356769[[#This Row],[coca]],Table1[ID],1,FALSE)</f>
        <v>#VALUE!</v>
      </c>
      <c r="S1155" t="e">
        <f>VLOOKUP(Tableau356769[[#This Row],[coca]],Table1[[#All],[ID]:[b]],2,FALSE)</f>
        <v>#VALUE!</v>
      </c>
      <c r="T1155" s="9" t="e">
        <f>VLOOKUP(Tableau356769[[#This Row],[coca]],Table1[[ID]:[b]],3,FALSE)</f>
        <v>#VALUE!</v>
      </c>
      <c r="U1155" s="9"/>
      <c r="V115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5" s="9"/>
    </row>
    <row r="1156" spans="1:23">
      <c r="A1156" t="s">
        <v>126</v>
      </c>
      <c r="B1156" t="s">
        <v>144</v>
      </c>
      <c r="C1156" t="s">
        <v>145</v>
      </c>
      <c r="D1156" t="s">
        <v>938</v>
      </c>
      <c r="M1156" s="10" t="s">
        <v>947</v>
      </c>
      <c r="Q1156" t="str">
        <f t="shared" si="38"/>
        <v>Central African RepublicCF62</v>
      </c>
      <c r="R1156" t="e">
        <f>VLOOKUP(Tableau356769[[#This Row],[coca]],Table1[ID],1,FALSE)</f>
        <v>#VALUE!</v>
      </c>
      <c r="S1156" t="e">
        <f>VLOOKUP(Tableau356769[[#This Row],[coca]],Table1[[#All],[ID]:[b]],2,FALSE)</f>
        <v>#VALUE!</v>
      </c>
      <c r="T1156" s="9" t="e">
        <f>VLOOKUP(Tableau356769[[#This Row],[coca]],Table1[[ID]:[b]],3,FALSE)</f>
        <v>#VALUE!</v>
      </c>
      <c r="U1156" s="9"/>
      <c r="V115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6" s="9"/>
    </row>
    <row r="1157" spans="1:23">
      <c r="A1157" t="s">
        <v>126</v>
      </c>
      <c r="B1157" t="s">
        <v>146</v>
      </c>
      <c r="C1157" t="s">
        <v>147</v>
      </c>
      <c r="D1157" t="s">
        <v>938</v>
      </c>
      <c r="M1157" s="10" t="s">
        <v>947</v>
      </c>
      <c r="Q1157" t="str">
        <f t="shared" si="38"/>
        <v>Central African RepublicCF42</v>
      </c>
      <c r="R1157" t="e">
        <f>VLOOKUP(Tableau356769[[#This Row],[coca]],Table1[ID],1,FALSE)</f>
        <v>#VALUE!</v>
      </c>
      <c r="S1157" t="e">
        <f>VLOOKUP(Tableau356769[[#This Row],[coca]],Table1[[#All],[ID]:[b]],2,FALSE)</f>
        <v>#VALUE!</v>
      </c>
      <c r="T1157" s="9" t="e">
        <f>VLOOKUP(Tableau356769[[#This Row],[coca]],Table1[[ID]:[b]],3,FALSE)</f>
        <v>#VALUE!</v>
      </c>
      <c r="U1157" s="9"/>
      <c r="V115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7" s="9"/>
    </row>
    <row r="1158" spans="1:23">
      <c r="A1158" t="s">
        <v>126</v>
      </c>
      <c r="B1158" t="s">
        <v>148</v>
      </c>
      <c r="C1158" t="s">
        <v>149</v>
      </c>
      <c r="D1158" t="s">
        <v>938</v>
      </c>
      <c r="M1158" s="10" t="s">
        <v>947</v>
      </c>
      <c r="Q1158" t="str">
        <f t="shared" si="38"/>
        <v>Central African RepublicCF22</v>
      </c>
      <c r="R1158" t="e">
        <f>VLOOKUP(Tableau356769[[#This Row],[coca]],Table1[ID],1,FALSE)</f>
        <v>#VALUE!</v>
      </c>
      <c r="S1158" t="e">
        <f>VLOOKUP(Tableau356769[[#This Row],[coca]],Table1[[#All],[ID]:[b]],2,FALSE)</f>
        <v>#VALUE!</v>
      </c>
      <c r="T1158" s="9" t="e">
        <f>VLOOKUP(Tableau356769[[#This Row],[coca]],Table1[[ID]:[b]],3,FALSE)</f>
        <v>#VALUE!</v>
      </c>
      <c r="U1158" s="9"/>
      <c r="V115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8" s="9"/>
    </row>
    <row r="1159" spans="1:23">
      <c r="A1159" t="s">
        <v>126</v>
      </c>
      <c r="B1159" t="s">
        <v>150</v>
      </c>
      <c r="C1159" t="s">
        <v>151</v>
      </c>
      <c r="D1159" t="s">
        <v>938</v>
      </c>
      <c r="M1159" s="10" t="s">
        <v>947</v>
      </c>
      <c r="Q1159" t="str">
        <f t="shared" si="38"/>
        <v>Central African RepublicCF11</v>
      </c>
      <c r="R1159" t="e">
        <f>VLOOKUP(Tableau356769[[#This Row],[coca]],Table1[ID],1,FALSE)</f>
        <v>#VALUE!</v>
      </c>
      <c r="S1159" t="e">
        <f>VLOOKUP(Tableau356769[[#This Row],[coca]],Table1[[#All],[ID]:[b]],2,FALSE)</f>
        <v>#VALUE!</v>
      </c>
      <c r="T1159" s="9" t="e">
        <f>VLOOKUP(Tableau356769[[#This Row],[coca]],Table1[[ID]:[b]],3,FALSE)</f>
        <v>#VALUE!</v>
      </c>
      <c r="U1159" s="9"/>
      <c r="V11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59" s="9"/>
    </row>
    <row r="1160" spans="1:23">
      <c r="A1160" t="s">
        <v>126</v>
      </c>
      <c r="B1160" t="s">
        <v>152</v>
      </c>
      <c r="C1160" t="s">
        <v>153</v>
      </c>
      <c r="D1160" t="s">
        <v>938</v>
      </c>
      <c r="M1160" s="10" t="s">
        <v>947</v>
      </c>
      <c r="Q1160" t="str">
        <f t="shared" si="38"/>
        <v>Central African RepublicCF43</v>
      </c>
      <c r="R1160" t="e">
        <f>VLOOKUP(Tableau356769[[#This Row],[coca]],Table1[ID],1,FALSE)</f>
        <v>#VALUE!</v>
      </c>
      <c r="S1160" t="e">
        <f>VLOOKUP(Tableau356769[[#This Row],[coca]],Table1[[#All],[ID]:[b]],2,FALSE)</f>
        <v>#VALUE!</v>
      </c>
      <c r="T1160" s="9" t="e">
        <f>VLOOKUP(Tableau356769[[#This Row],[coca]],Table1[[ID]:[b]],3,FALSE)</f>
        <v>#VALUE!</v>
      </c>
      <c r="U1160" s="9"/>
      <c r="V11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60" s="9"/>
    </row>
    <row r="1161" spans="1:23">
      <c r="A1161" t="s">
        <v>126</v>
      </c>
      <c r="B1161" t="s">
        <v>154</v>
      </c>
      <c r="C1161" t="s">
        <v>155</v>
      </c>
      <c r="D1161" t="s">
        <v>938</v>
      </c>
      <c r="M1161" s="10" t="s">
        <v>947</v>
      </c>
      <c r="Q1161" t="str">
        <f t="shared" si="38"/>
        <v>Central African RepublicCF32</v>
      </c>
      <c r="R1161" t="e">
        <f>VLOOKUP(Tableau356769[[#This Row],[coca]],Table1[ID],1,FALSE)</f>
        <v>#VALUE!</v>
      </c>
      <c r="S1161" t="e">
        <f>VLOOKUP(Tableau356769[[#This Row],[coca]],Table1[[#All],[ID]:[b]],2,FALSE)</f>
        <v>#VALUE!</v>
      </c>
      <c r="T1161" s="9" t="e">
        <f>VLOOKUP(Tableau356769[[#This Row],[coca]],Table1[[ID]:[b]],3,FALSE)</f>
        <v>#VALUE!</v>
      </c>
      <c r="U1161" s="9"/>
      <c r="V11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61" s="9"/>
    </row>
    <row r="1162" spans="1:23">
      <c r="A1162" t="s">
        <v>126</v>
      </c>
      <c r="B1162" t="s">
        <v>156</v>
      </c>
      <c r="C1162" t="s">
        <v>157</v>
      </c>
      <c r="D1162" t="s">
        <v>938</v>
      </c>
      <c r="M1162" s="10" t="s">
        <v>947</v>
      </c>
      <c r="Q1162" t="str">
        <f t="shared" si="38"/>
        <v>Central African RepublicCF31</v>
      </c>
      <c r="R1162" t="e">
        <f>VLOOKUP(Tableau356769[[#This Row],[coca]],Table1[ID],1,FALSE)</f>
        <v>#VALUE!</v>
      </c>
      <c r="S1162" t="e">
        <f>VLOOKUP(Tableau356769[[#This Row],[coca]],Table1[[#All],[ID]:[b]],2,FALSE)</f>
        <v>#VALUE!</v>
      </c>
      <c r="T1162" s="9" t="e">
        <f>VLOOKUP(Tableau356769[[#This Row],[coca]],Table1[[ID]:[b]],3,FALSE)</f>
        <v>#VALUE!</v>
      </c>
      <c r="U1162" s="9"/>
      <c r="V11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62" s="9"/>
    </row>
    <row r="1163" spans="1:23">
      <c r="A1163" t="s">
        <v>126</v>
      </c>
      <c r="B1163" t="s">
        <v>158</v>
      </c>
      <c r="C1163" t="s">
        <v>159</v>
      </c>
      <c r="D1163" t="s">
        <v>938</v>
      </c>
      <c r="M1163" s="10" t="s">
        <v>947</v>
      </c>
      <c r="Q1163" t="str">
        <f t="shared" si="38"/>
        <v>Central African RepublicCF23</v>
      </c>
      <c r="R1163" t="e">
        <f>VLOOKUP(Tableau356769[[#This Row],[coca]],Table1[ID],1,FALSE)</f>
        <v>#VALUE!</v>
      </c>
      <c r="S1163" t="e">
        <f>VLOOKUP(Tableau356769[[#This Row],[coca]],Table1[[#All],[ID]:[b]],2,FALSE)</f>
        <v>#VALUE!</v>
      </c>
      <c r="T1163" s="9" t="e">
        <f>VLOOKUP(Tableau356769[[#This Row],[coca]],Table1[[ID]:[b]],3,FALSE)</f>
        <v>#VALUE!</v>
      </c>
      <c r="U1163" s="9"/>
      <c r="V11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63" s="9"/>
    </row>
    <row r="1164" spans="1:23">
      <c r="A1164" t="s">
        <v>126</v>
      </c>
      <c r="B1164" t="s">
        <v>160</v>
      </c>
      <c r="C1164" t="s">
        <v>161</v>
      </c>
      <c r="D1164" t="s">
        <v>938</v>
      </c>
      <c r="M1164" s="10" t="s">
        <v>947</v>
      </c>
      <c r="Q1164" t="str">
        <f t="shared" si="38"/>
        <v>Central African RepublicCF53</v>
      </c>
      <c r="R1164" t="e">
        <f>VLOOKUP(Tableau356769[[#This Row],[coca]],Table1[ID],1,FALSE)</f>
        <v>#VALUE!</v>
      </c>
      <c r="S1164" t="e">
        <f>VLOOKUP(Tableau356769[[#This Row],[coca]],Table1[[#All],[ID]:[b]],2,FALSE)</f>
        <v>#VALUE!</v>
      </c>
      <c r="T1164" s="9" t="e">
        <f>VLOOKUP(Tableau356769[[#This Row],[coca]],Table1[[ID]:[b]],3,FALSE)</f>
        <v>#VALUE!</v>
      </c>
      <c r="U1164" s="9"/>
      <c r="V11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164" s="9"/>
    </row>
    <row r="1165" spans="1:23">
      <c r="A1165" t="s">
        <v>126</v>
      </c>
      <c r="B1165" t="s">
        <v>150</v>
      </c>
      <c r="C1165" t="s">
        <v>151</v>
      </c>
      <c r="D1165">
        <v>8</v>
      </c>
      <c r="M1165" s="10" t="s">
        <v>936</v>
      </c>
      <c r="Q1165" t="str">
        <f t="shared" si="38"/>
        <v>Central African RepublicCF11</v>
      </c>
      <c r="R1165" t="str">
        <f>VLOOKUP(Tableau3[[#This Row],[coca]],Table1[ID],1,FALSE)</f>
        <v>Central African RepublicCF11</v>
      </c>
      <c r="S1165">
        <f>VLOOKUP(Tableau3[[#This Row],[coca]],Table1[[#All],[ID]:[b]],2,FALSE)</f>
        <v>17.995764323</v>
      </c>
      <c r="T1165" s="9">
        <f>VLOOKUP(Tableau3[[#This Row],[coca]],Table1[[ID]:[b]],3,FALSE)</f>
        <v>5.1163161949399996</v>
      </c>
      <c r="U1165" s="9"/>
      <c r="V116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65" s="9"/>
    </row>
    <row r="1166" spans="1:23">
      <c r="A1166" t="s">
        <v>126</v>
      </c>
      <c r="B1166" t="s">
        <v>140</v>
      </c>
      <c r="C1166" t="s">
        <v>141</v>
      </c>
      <c r="D1166">
        <v>1</v>
      </c>
      <c r="M1166" s="10" t="s">
        <v>936</v>
      </c>
      <c r="O1166" s="5">
        <v>1761798540360</v>
      </c>
      <c r="P1166" s="5">
        <v>417265988792</v>
      </c>
      <c r="Q1166" t="str">
        <f t="shared" si="38"/>
        <v>Central African RepublicCF12</v>
      </c>
      <c r="R1166" t="str">
        <f>VLOOKUP(Tableau3[[#This Row],[coca]],Table1[ID],1,FALSE)</f>
        <v>Central African RepublicCF12</v>
      </c>
      <c r="S1166">
        <f>VLOOKUP(Tableau3[[#This Row],[coca]],Table1[[#All],[ID]:[b]],2,FALSE)</f>
        <v>17.617985403599999</v>
      </c>
      <c r="T1166" s="9">
        <f>VLOOKUP(Tableau3[[#This Row],[coca]],Table1[[ID]:[b]],3,FALSE)</f>
        <v>4.1726598879200001</v>
      </c>
      <c r="U1166" s="9" t="s">
        <v>775</v>
      </c>
      <c r="V116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66" s="9">
        <v>1</v>
      </c>
    </row>
    <row r="1167" spans="1:23">
      <c r="A1167" t="s">
        <v>126</v>
      </c>
      <c r="B1167" t="s">
        <v>781</v>
      </c>
      <c r="C1167" t="s">
        <v>143</v>
      </c>
      <c r="M1167" s="10" t="s">
        <v>936</v>
      </c>
      <c r="Q1167" t="str">
        <f t="shared" si="38"/>
        <v>Central African RepublicCF21</v>
      </c>
      <c r="R1167" t="str">
        <f>VLOOKUP(Tableau3[[#This Row],[coca]],Table1[ID],1,FALSE)</f>
        <v>Central African RepublicCF21</v>
      </c>
      <c r="S1167">
        <f>VLOOKUP(Tableau3[[#This Row],[coca]],Table1[[#All],[ID]:[b]],2,FALSE)</f>
        <v>15.916548922800001</v>
      </c>
      <c r="T1167" s="9">
        <f>VLOOKUP(Tableau3[[#This Row],[coca]],Table1[[ID]:[b]],3,FALSE)</f>
        <v>4.5683364205099997</v>
      </c>
      <c r="U1167" s="9"/>
      <c r="V11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67" s="9"/>
    </row>
    <row r="1168" spans="1:23">
      <c r="A1168" t="s">
        <v>126</v>
      </c>
      <c r="B1168" t="s">
        <v>148</v>
      </c>
      <c r="C1168" t="s">
        <v>149</v>
      </c>
      <c r="D1168">
        <v>2</v>
      </c>
      <c r="M1168" s="10" t="s">
        <v>936</v>
      </c>
      <c r="Q1168" t="str">
        <f t="shared" si="38"/>
        <v>Central African RepublicCF22</v>
      </c>
      <c r="R1168" t="str">
        <f>VLOOKUP(Tableau3[[#This Row],[coca]],Table1[ID],1,FALSE)</f>
        <v>Central African RepublicCF22</v>
      </c>
      <c r="S1168">
        <f>VLOOKUP(Tableau3[[#This Row],[coca]],Table1[[#All],[ID]:[b]],2,FALSE)</f>
        <v>15.3797702537</v>
      </c>
      <c r="T1168" s="9">
        <f>VLOOKUP(Tableau3[[#This Row],[coca]],Table1[[ID]:[b]],3,FALSE)</f>
        <v>5.6984577447599998</v>
      </c>
      <c r="U1168" s="9"/>
      <c r="V116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68" s="9"/>
    </row>
    <row r="1169" spans="1:23">
      <c r="A1169" t="s">
        <v>126</v>
      </c>
      <c r="B1169" t="s">
        <v>158</v>
      </c>
      <c r="C1169" t="s">
        <v>159</v>
      </c>
      <c r="M1169" s="10" t="s">
        <v>936</v>
      </c>
      <c r="Q1169" t="str">
        <f t="shared" si="38"/>
        <v>Central African RepublicCF23</v>
      </c>
      <c r="R1169" t="str">
        <f>VLOOKUP(Tableau3[[#This Row],[coca]],Table1[ID],1,FALSE)</f>
        <v>Central African RepublicCF23</v>
      </c>
      <c r="S1169">
        <f>VLOOKUP(Tableau3[[#This Row],[coca]],Table1[[#All],[ID]:[b]],2,FALSE)</f>
        <v>16.293399178000001</v>
      </c>
      <c r="T1169" s="9">
        <f>VLOOKUP(Tableau3[[#This Row],[coca]],Table1[[ID]:[b]],3,FALSE)</f>
        <v>3.4612648195100002</v>
      </c>
      <c r="U1169" s="9"/>
      <c r="V116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69" s="9"/>
    </row>
    <row r="1170" spans="1:23">
      <c r="A1170" t="s">
        <v>126</v>
      </c>
      <c r="B1170" t="s">
        <v>156</v>
      </c>
      <c r="C1170" t="s">
        <v>157</v>
      </c>
      <c r="M1170" s="10" t="s">
        <v>936</v>
      </c>
      <c r="Q1170" t="str">
        <f t="shared" si="38"/>
        <v>Central African RepublicCF31</v>
      </c>
      <c r="R1170" t="str">
        <f>VLOOKUP(Tableau3[[#This Row],[coca]],Table1[ID],1,FALSE)</f>
        <v>Central African RepublicCF31</v>
      </c>
      <c r="S1170">
        <f>VLOOKUP(Tableau3[[#This Row],[coca]],Table1[[#All],[ID]:[b]],2,FALSE)</f>
        <v>16.140384220600001</v>
      </c>
      <c r="T1170" s="9">
        <f>VLOOKUP(Tableau3[[#This Row],[coca]],Table1[[ID]:[b]],3,FALSE)</f>
        <v>6.7281622515799997</v>
      </c>
      <c r="U1170" s="9"/>
      <c r="V117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0" s="9"/>
    </row>
    <row r="1171" spans="1:23">
      <c r="A1171" t="s">
        <v>126</v>
      </c>
      <c r="B1171" t="s">
        <v>154</v>
      </c>
      <c r="C1171" t="s">
        <v>155</v>
      </c>
      <c r="M1171" s="10" t="s">
        <v>936</v>
      </c>
      <c r="Q1171" t="str">
        <f t="shared" si="38"/>
        <v>Central African RepublicCF32</v>
      </c>
      <c r="R1171" t="str">
        <f>VLOOKUP(Tableau3[[#This Row],[coca]],Table1[ID],1,FALSE)</f>
        <v>Central African RepublicCF32</v>
      </c>
      <c r="S1171">
        <f>VLOOKUP(Tableau3[[#This Row],[coca]],Table1[[#All],[ID]:[b]],2,FALSE)</f>
        <v>17.891223238199998</v>
      </c>
      <c r="T1171" s="9">
        <f>VLOOKUP(Tableau3[[#This Row],[coca]],Table1[[ID]:[b]],3,FALSE)</f>
        <v>6.9140162197199997</v>
      </c>
      <c r="U1171" s="9"/>
      <c r="V11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1" s="9"/>
    </row>
    <row r="1172" spans="1:23">
      <c r="A1172" t="s">
        <v>126</v>
      </c>
      <c r="B1172" t="s">
        <v>138</v>
      </c>
      <c r="C1172" t="s">
        <v>139</v>
      </c>
      <c r="M1172" s="10" t="s">
        <v>936</v>
      </c>
      <c r="Q1172" t="str">
        <f t="shared" si="38"/>
        <v>Central African RepublicCF41</v>
      </c>
      <c r="R1172" t="str">
        <f>VLOOKUP(Tableau3[[#This Row],[coca]],Table1[ID],1,FALSE)</f>
        <v>Central African RepublicCF41</v>
      </c>
      <c r="S1172">
        <f>VLOOKUP(Tableau3[[#This Row],[coca]],Table1[[#All],[ID]:[b]],2,FALSE)</f>
        <v>19.298054885599999</v>
      </c>
      <c r="T1172" s="9">
        <f>VLOOKUP(Tableau3[[#This Row],[coca]],Table1[[ID]:[b]],3,FALSE)</f>
        <v>5.7975892338600001</v>
      </c>
      <c r="U1172" s="9"/>
      <c r="V11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2" s="9"/>
    </row>
    <row r="1173" spans="1:23">
      <c r="A1173" t="s">
        <v>126</v>
      </c>
      <c r="B1173" t="s">
        <v>146</v>
      </c>
      <c r="C1173" t="s">
        <v>147</v>
      </c>
      <c r="M1173" s="10" t="s">
        <v>936</v>
      </c>
      <c r="Q1173" t="str">
        <f t="shared" si="38"/>
        <v>Central African RepublicCF42</v>
      </c>
      <c r="R1173" t="str">
        <f>VLOOKUP(Tableau3[[#This Row],[coca]],Table1[ID],1,FALSE)</f>
        <v>Central African RepublicCF42</v>
      </c>
      <c r="S1173">
        <f>VLOOKUP(Tableau3[[#This Row],[coca]],Table1[[#All],[ID]:[b]],2,FALSE)</f>
        <v>19.330655993000001</v>
      </c>
      <c r="T1173" s="9">
        <f>VLOOKUP(Tableau3[[#This Row],[coca]],Table1[[ID]:[b]],3,FALSE)</f>
        <v>7.1904858022299996</v>
      </c>
      <c r="U1173" s="9"/>
      <c r="V11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3" s="9"/>
    </row>
    <row r="1174" spans="1:23">
      <c r="A1174" t="s">
        <v>126</v>
      </c>
      <c r="B1174" t="s">
        <v>152</v>
      </c>
      <c r="C1174" t="s">
        <v>153</v>
      </c>
      <c r="D1174">
        <v>5</v>
      </c>
      <c r="M1174" s="10" t="s">
        <v>936</v>
      </c>
      <c r="Q1174" t="str">
        <f t="shared" si="38"/>
        <v>Central African RepublicCF43</v>
      </c>
      <c r="R1174" t="str">
        <f>VLOOKUP(Tableau3[[#This Row],[coca]],Table1[ID],1,FALSE)</f>
        <v>Central African RepublicCF43</v>
      </c>
      <c r="S1174">
        <f>VLOOKUP(Tableau3[[#This Row],[coca]],Table1[[#All],[ID]:[b]],2,FALSE)</f>
        <v>20.749173796800001</v>
      </c>
      <c r="T1174" s="9">
        <f>VLOOKUP(Tableau3[[#This Row],[coca]],Table1[[ID]:[b]],3,FALSE)</f>
        <v>6.1273010691099996</v>
      </c>
      <c r="U1174" s="9"/>
      <c r="V11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4" s="9"/>
    </row>
    <row r="1175" spans="1:23">
      <c r="A1175" t="s">
        <v>126</v>
      </c>
      <c r="B1175" t="s">
        <v>128</v>
      </c>
      <c r="C1175" t="s">
        <v>129</v>
      </c>
      <c r="M1175" s="10" t="s">
        <v>936</v>
      </c>
      <c r="Q1175" t="str">
        <f t="shared" ref="Q1175:Q1198" si="39">_xlfn.CONCAT(A1175,C1175)</f>
        <v>Central African RepublicCF51</v>
      </c>
      <c r="R1175" t="str">
        <f>VLOOKUP(Tableau3[[#This Row],[coca]],Table1[ID],1,FALSE)</f>
        <v>Central African RepublicCF51</v>
      </c>
      <c r="S1175">
        <f>VLOOKUP(Tableau3[[#This Row],[coca]],Table1[[#All],[ID]:[b]],2,FALSE)</f>
        <v>20.574127578999999</v>
      </c>
      <c r="T1175" s="9">
        <f>VLOOKUP(Tableau3[[#This Row],[coca]],Table1[[ID]:[b]],3,FALSE)</f>
        <v>8.4215608200199998</v>
      </c>
      <c r="U1175" s="9"/>
      <c r="V117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5" s="9"/>
    </row>
    <row r="1176" spans="1:23">
      <c r="A1176" t="s">
        <v>126</v>
      </c>
      <c r="B1176" t="s">
        <v>136</v>
      </c>
      <c r="C1176" t="s">
        <v>137</v>
      </c>
      <c r="M1176" s="10" t="s">
        <v>936</v>
      </c>
      <c r="Q1176" t="str">
        <f t="shared" si="39"/>
        <v>Central African RepublicCF52</v>
      </c>
      <c r="R1176" t="str">
        <f>VLOOKUP(Tableau3[[#This Row],[coca]],Table1[ID],1,FALSE)</f>
        <v>Central African RepublicCF52</v>
      </c>
      <c r="S1176">
        <f>VLOOKUP(Tableau3[[#This Row],[coca]],Table1[[#All],[ID]:[b]],2,FALSE)</f>
        <v>22.92245848</v>
      </c>
      <c r="T1176" s="9">
        <f>VLOOKUP(Tableau3[[#This Row],[coca]],Table1[[ID]:[b]],3,FALSE)</f>
        <v>7.4687639112599999</v>
      </c>
      <c r="U1176" s="9"/>
      <c r="V117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6" s="9"/>
    </row>
    <row r="1177" spans="1:23">
      <c r="A1177" t="s">
        <v>126</v>
      </c>
      <c r="B1177" t="s">
        <v>160</v>
      </c>
      <c r="C1177" t="s">
        <v>161</v>
      </c>
      <c r="M1177" s="10" t="s">
        <v>936</v>
      </c>
      <c r="Q1177" t="str">
        <f t="shared" si="39"/>
        <v>Central African RepublicCF53</v>
      </c>
      <c r="R1177" t="str">
        <f>VLOOKUP(Tableau3[[#This Row],[coca]],Table1[ID],1,FALSE)</f>
        <v>Central African RepublicCF53</v>
      </c>
      <c r="S1177">
        <f>VLOOKUP(Tableau3[[#This Row],[coca]],Table1[[#All],[ID]:[b]],2,FALSE)</f>
        <v>22.513138271399999</v>
      </c>
      <c r="T1177" s="9">
        <f>VLOOKUP(Tableau3[[#This Row],[coca]],Table1[[ID]:[b]],3,FALSE)</f>
        <v>9.8230642242500004</v>
      </c>
      <c r="U1177" s="9"/>
      <c r="V117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7" s="9"/>
    </row>
    <row r="1178" spans="1:23">
      <c r="A1178" t="s">
        <v>126</v>
      </c>
      <c r="B1178" t="s">
        <v>132</v>
      </c>
      <c r="C1178" t="s">
        <v>133</v>
      </c>
      <c r="D1178">
        <v>1</v>
      </c>
      <c r="M1178" s="10" t="s">
        <v>936</v>
      </c>
      <c r="Q1178" t="str">
        <f t="shared" si="39"/>
        <v>Central African RepublicCF61</v>
      </c>
      <c r="R1178" t="str">
        <f>VLOOKUP(Tableau3[[#This Row],[coca]],Table1[ID],1,FALSE)</f>
        <v>Central African RepublicCF61</v>
      </c>
      <c r="S1178">
        <f>VLOOKUP(Tableau3[[#This Row],[coca]],Table1[[#All],[ID]:[b]],2,FALSE)</f>
        <v>21.360413425200001</v>
      </c>
      <c r="T1178" s="9">
        <f>VLOOKUP(Tableau3[[#This Row],[coca]],Table1[[ID]:[b]],3,FALSE)</f>
        <v>4.8926844229800004</v>
      </c>
      <c r="U1178" s="9"/>
      <c r="V117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8" s="9"/>
    </row>
    <row r="1179" spans="1:23">
      <c r="A1179" t="s">
        <v>126</v>
      </c>
      <c r="B1179" t="s">
        <v>144</v>
      </c>
      <c r="C1179" t="s">
        <v>145</v>
      </c>
      <c r="M1179" s="10" t="s">
        <v>936</v>
      </c>
      <c r="Q1179" t="str">
        <f t="shared" si="39"/>
        <v>Central African RepublicCF62</v>
      </c>
      <c r="R1179" t="str">
        <f>VLOOKUP(Tableau3[[#This Row],[coca]],Table1[ID],1,FALSE)</f>
        <v>Central African RepublicCF62</v>
      </c>
      <c r="S1179">
        <f>VLOOKUP(Tableau3[[#This Row],[coca]],Table1[[#All],[ID]:[b]],2,FALSE)</f>
        <v>23.390710983400002</v>
      </c>
      <c r="T1179" s="9">
        <f>VLOOKUP(Tableau3[[#This Row],[coca]],Table1[[ID]:[b]],3,FALSE)</f>
        <v>5.5022206631700001</v>
      </c>
      <c r="U1179" s="9"/>
      <c r="V117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79" s="9"/>
    </row>
    <row r="1180" spans="1:23">
      <c r="A1180" t="s">
        <v>126</v>
      </c>
      <c r="B1180" t="s">
        <v>134</v>
      </c>
      <c r="C1180" t="s">
        <v>135</v>
      </c>
      <c r="M1180" s="10" t="s">
        <v>936</v>
      </c>
      <c r="Q1180" t="str">
        <f t="shared" si="39"/>
        <v>Central African RepublicCF63</v>
      </c>
      <c r="R1180" t="str">
        <f>VLOOKUP(Tableau3[[#This Row],[coca]],Table1[ID],1,FALSE)</f>
        <v>Central African RepublicCF63</v>
      </c>
      <c r="S1180">
        <f>VLOOKUP(Tableau3[[#This Row],[coca]],Table1[[#All],[ID]:[b]],2,FALSE)</f>
        <v>25.590006564999999</v>
      </c>
      <c r="T1180" s="9">
        <f>VLOOKUP(Tableau3[[#This Row],[coca]],Table1[[ID]:[b]],3,FALSE)</f>
        <v>6.3085050516500001</v>
      </c>
      <c r="U1180" s="9"/>
      <c r="V118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180" s="9"/>
    </row>
    <row r="1181" spans="1:23">
      <c r="A1181" t="s">
        <v>126</v>
      </c>
      <c r="B1181" t="s">
        <v>130</v>
      </c>
      <c r="C1181" t="s">
        <v>131</v>
      </c>
      <c r="D1181">
        <v>511</v>
      </c>
      <c r="E1181">
        <v>0</v>
      </c>
      <c r="M1181" s="10" t="s">
        <v>936</v>
      </c>
      <c r="O1181" s="5">
        <v>1857051880280</v>
      </c>
      <c r="P1181" s="5">
        <v>437554641562</v>
      </c>
      <c r="Q1181" t="str">
        <f t="shared" si="39"/>
        <v>Central African RepublicCF71</v>
      </c>
      <c r="R1181" t="str">
        <f>VLOOKUP(Tableau3[[#This Row],[coca]],Table1[ID],1,FALSE)</f>
        <v>Central African RepublicCF71</v>
      </c>
      <c r="S1181">
        <f>VLOOKUP(Tableau3[[#This Row],[coca]],Table1[[#All],[ID]:[b]],2,FALSE)</f>
        <v>18.570518802799999</v>
      </c>
      <c r="T1181" s="9">
        <f>VLOOKUP(Tableau3[[#This Row],[coca]],Table1[[ID]:[b]],3,FALSE)</f>
        <v>4.3755464156199997</v>
      </c>
      <c r="U1181" s="9" t="s">
        <v>778</v>
      </c>
      <c r="V118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1181" s="9">
        <v>2</v>
      </c>
    </row>
    <row r="1182" spans="1:23">
      <c r="A1182" t="s">
        <v>126</v>
      </c>
      <c r="B1182" t="s">
        <v>150</v>
      </c>
      <c r="C1182" t="s">
        <v>151</v>
      </c>
      <c r="D1182" t="s">
        <v>938</v>
      </c>
      <c r="M1182" t="s">
        <v>937</v>
      </c>
      <c r="Q1182" t="str">
        <f t="shared" si="39"/>
        <v>Central African RepublicCF11</v>
      </c>
      <c r="R1182" t="str">
        <f>VLOOKUP(Tableau3[[#This Row],[coca]],Table1[ID],1,FALSE)</f>
        <v>Central African RepublicCF11</v>
      </c>
      <c r="S1182" t="e">
        <f>VLOOKUP(Tableau35[[#This Row],[coca]],Table1[[#All],[ID]:[b]],2,FALSE)</f>
        <v>#VALUE!</v>
      </c>
      <c r="T1182" s="9" t="e">
        <f>VLOOKUP(Tableau35[[#This Row],[coca]],Table1[[ID]:[b]],3,FALSE)</f>
        <v>#VALUE!</v>
      </c>
      <c r="U1182" s="9"/>
      <c r="V118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2" s="9"/>
    </row>
    <row r="1183" spans="1:23">
      <c r="A1183" t="s">
        <v>126</v>
      </c>
      <c r="B1183" t="s">
        <v>140</v>
      </c>
      <c r="C1183" t="s">
        <v>141</v>
      </c>
      <c r="D1183" t="s">
        <v>938</v>
      </c>
      <c r="M1183" t="s">
        <v>937</v>
      </c>
      <c r="O1183" s="5">
        <v>1761798540360</v>
      </c>
      <c r="P1183" s="5">
        <v>417265988792</v>
      </c>
      <c r="Q1183" t="str">
        <f t="shared" si="39"/>
        <v>Central African RepublicCF12</v>
      </c>
      <c r="R1183" t="str">
        <f>VLOOKUP(Tableau3[[#This Row],[coca]],Table1[ID],1,FALSE)</f>
        <v>Central African RepublicCF12</v>
      </c>
      <c r="S1183" t="e">
        <f>VLOOKUP(Tableau35[[#This Row],[coca]],Table1[[#All],[ID]:[b]],2,FALSE)</f>
        <v>#VALUE!</v>
      </c>
      <c r="T1183" s="9" t="e">
        <f>VLOOKUP(Tableau35[[#This Row],[coca]],Table1[[ID]:[b]],3,FALSE)</f>
        <v>#VALUE!</v>
      </c>
      <c r="U1183" s="9" t="s">
        <v>775</v>
      </c>
      <c r="V118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3" s="9">
        <v>1</v>
      </c>
    </row>
    <row r="1184" spans="1:23">
      <c r="A1184" t="s">
        <v>126</v>
      </c>
      <c r="B1184" t="s">
        <v>781</v>
      </c>
      <c r="C1184" t="s">
        <v>143</v>
      </c>
      <c r="D1184" t="s">
        <v>938</v>
      </c>
      <c r="M1184" t="s">
        <v>937</v>
      </c>
      <c r="Q1184" t="str">
        <f t="shared" si="39"/>
        <v>Central African RepublicCF21</v>
      </c>
      <c r="R1184" t="str">
        <f>VLOOKUP(Tableau3[[#This Row],[coca]],Table1[ID],1,FALSE)</f>
        <v>Central African RepublicCF21</v>
      </c>
      <c r="S1184" t="e">
        <f>VLOOKUP(Tableau35[[#This Row],[coca]],Table1[[#All],[ID]:[b]],2,FALSE)</f>
        <v>#VALUE!</v>
      </c>
      <c r="T1184" s="9" t="e">
        <f>VLOOKUP(Tableau35[[#This Row],[coca]],Table1[[ID]:[b]],3,FALSE)</f>
        <v>#VALUE!</v>
      </c>
      <c r="U1184" s="9"/>
      <c r="V118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4" s="9"/>
    </row>
    <row r="1185" spans="1:23">
      <c r="A1185" t="s">
        <v>126</v>
      </c>
      <c r="B1185" t="s">
        <v>148</v>
      </c>
      <c r="C1185" t="s">
        <v>149</v>
      </c>
      <c r="D1185" t="s">
        <v>938</v>
      </c>
      <c r="M1185" t="s">
        <v>937</v>
      </c>
      <c r="Q1185" t="str">
        <f t="shared" si="39"/>
        <v>Central African RepublicCF22</v>
      </c>
      <c r="R1185" t="str">
        <f>VLOOKUP(Tableau3[[#This Row],[coca]],Table1[ID],1,FALSE)</f>
        <v>Central African RepublicCF22</v>
      </c>
      <c r="S1185" t="e">
        <f>VLOOKUP(Tableau35[[#This Row],[coca]],Table1[[#All],[ID]:[b]],2,FALSE)</f>
        <v>#VALUE!</v>
      </c>
      <c r="T1185" s="9" t="e">
        <f>VLOOKUP(Tableau35[[#This Row],[coca]],Table1[[ID]:[b]],3,FALSE)</f>
        <v>#VALUE!</v>
      </c>
      <c r="U1185" s="9"/>
      <c r="V118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5" s="9"/>
    </row>
    <row r="1186" spans="1:23">
      <c r="A1186" t="s">
        <v>126</v>
      </c>
      <c r="B1186" t="s">
        <v>158</v>
      </c>
      <c r="C1186" t="s">
        <v>159</v>
      </c>
      <c r="D1186" t="s">
        <v>938</v>
      </c>
      <c r="M1186" t="s">
        <v>937</v>
      </c>
      <c r="Q1186" t="str">
        <f t="shared" si="39"/>
        <v>Central African RepublicCF23</v>
      </c>
      <c r="R1186" t="str">
        <f>VLOOKUP(Tableau3[[#This Row],[coca]],Table1[ID],1,FALSE)</f>
        <v>Central African RepublicCF23</v>
      </c>
      <c r="S1186" t="e">
        <f>VLOOKUP(Tableau35[[#This Row],[coca]],Table1[[#All],[ID]:[b]],2,FALSE)</f>
        <v>#VALUE!</v>
      </c>
      <c r="T1186" s="9" t="e">
        <f>VLOOKUP(Tableau35[[#This Row],[coca]],Table1[[ID]:[b]],3,FALSE)</f>
        <v>#VALUE!</v>
      </c>
      <c r="U1186" s="9"/>
      <c r="V118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6" s="9"/>
    </row>
    <row r="1187" spans="1:23">
      <c r="A1187" t="s">
        <v>126</v>
      </c>
      <c r="B1187" t="s">
        <v>156</v>
      </c>
      <c r="C1187" t="s">
        <v>157</v>
      </c>
      <c r="D1187" t="s">
        <v>938</v>
      </c>
      <c r="M1187" t="s">
        <v>937</v>
      </c>
      <c r="Q1187" t="str">
        <f t="shared" si="39"/>
        <v>Central African RepublicCF31</v>
      </c>
      <c r="R1187" t="str">
        <f>VLOOKUP(Tableau3[[#This Row],[coca]],Table1[ID],1,FALSE)</f>
        <v>Central African RepublicCF31</v>
      </c>
      <c r="S1187" t="e">
        <f>VLOOKUP(Tableau35[[#This Row],[coca]],Table1[[#All],[ID]:[b]],2,FALSE)</f>
        <v>#VALUE!</v>
      </c>
      <c r="T1187" s="9" t="e">
        <f>VLOOKUP(Tableau35[[#This Row],[coca]],Table1[[ID]:[b]],3,FALSE)</f>
        <v>#VALUE!</v>
      </c>
      <c r="U1187" s="9"/>
      <c r="V118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7" s="9"/>
    </row>
    <row r="1188" spans="1:23">
      <c r="A1188" t="s">
        <v>126</v>
      </c>
      <c r="B1188" t="s">
        <v>154</v>
      </c>
      <c r="C1188" t="s">
        <v>155</v>
      </c>
      <c r="D1188" t="s">
        <v>938</v>
      </c>
      <c r="M1188" t="s">
        <v>937</v>
      </c>
      <c r="Q1188" t="str">
        <f t="shared" si="39"/>
        <v>Central African RepublicCF32</v>
      </c>
      <c r="R1188" t="str">
        <f>VLOOKUP(Tableau3[[#This Row],[coca]],Table1[ID],1,FALSE)</f>
        <v>Central African RepublicCF32</v>
      </c>
      <c r="S1188" t="e">
        <f>VLOOKUP(Tableau35[[#This Row],[coca]],Table1[[#All],[ID]:[b]],2,FALSE)</f>
        <v>#VALUE!</v>
      </c>
      <c r="T1188" s="9" t="e">
        <f>VLOOKUP(Tableau35[[#This Row],[coca]],Table1[[ID]:[b]],3,FALSE)</f>
        <v>#VALUE!</v>
      </c>
      <c r="U1188" s="9"/>
      <c r="V118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8" s="9"/>
    </row>
    <row r="1189" spans="1:23">
      <c r="A1189" t="s">
        <v>126</v>
      </c>
      <c r="B1189" t="s">
        <v>138</v>
      </c>
      <c r="C1189" t="s">
        <v>139</v>
      </c>
      <c r="D1189" t="s">
        <v>938</v>
      </c>
      <c r="M1189" t="s">
        <v>937</v>
      </c>
      <c r="Q1189" t="str">
        <f t="shared" si="39"/>
        <v>Central African RepublicCF41</v>
      </c>
      <c r="R1189" t="str">
        <f>VLOOKUP(Tableau3[[#This Row],[coca]],Table1[ID],1,FALSE)</f>
        <v>Central African RepublicCF41</v>
      </c>
      <c r="S1189" t="e">
        <f>VLOOKUP(Tableau35[[#This Row],[coca]],Table1[[#All],[ID]:[b]],2,FALSE)</f>
        <v>#VALUE!</v>
      </c>
      <c r="T1189" s="9" t="e">
        <f>VLOOKUP(Tableau35[[#This Row],[coca]],Table1[[ID]:[b]],3,FALSE)</f>
        <v>#VALUE!</v>
      </c>
      <c r="U1189" s="9"/>
      <c r="V118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89" s="9"/>
    </row>
    <row r="1190" spans="1:23">
      <c r="A1190" t="s">
        <v>126</v>
      </c>
      <c r="B1190" t="s">
        <v>146</v>
      </c>
      <c r="C1190" t="s">
        <v>147</v>
      </c>
      <c r="D1190" t="s">
        <v>938</v>
      </c>
      <c r="M1190" t="s">
        <v>937</v>
      </c>
      <c r="Q1190" t="str">
        <f t="shared" si="39"/>
        <v>Central African RepublicCF42</v>
      </c>
      <c r="R1190" t="str">
        <f>VLOOKUP(Tableau3[[#This Row],[coca]],Table1[ID],1,FALSE)</f>
        <v>Central African RepublicCF42</v>
      </c>
      <c r="S1190" t="e">
        <f>VLOOKUP(Tableau35[[#This Row],[coca]],Table1[[#All],[ID]:[b]],2,FALSE)</f>
        <v>#VALUE!</v>
      </c>
      <c r="T1190" s="9" t="e">
        <f>VLOOKUP(Tableau35[[#This Row],[coca]],Table1[[ID]:[b]],3,FALSE)</f>
        <v>#VALUE!</v>
      </c>
      <c r="U1190" s="9"/>
      <c r="V119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0" s="9"/>
    </row>
    <row r="1191" spans="1:23">
      <c r="A1191" t="s">
        <v>126</v>
      </c>
      <c r="B1191" t="s">
        <v>152</v>
      </c>
      <c r="C1191" t="s">
        <v>153</v>
      </c>
      <c r="D1191" t="s">
        <v>938</v>
      </c>
      <c r="M1191" t="s">
        <v>937</v>
      </c>
      <c r="Q1191" t="str">
        <f t="shared" si="39"/>
        <v>Central African RepublicCF43</v>
      </c>
      <c r="R1191" t="str">
        <f>VLOOKUP(Tableau3[[#This Row],[coca]],Table1[ID],1,FALSE)</f>
        <v>Central African RepublicCF43</v>
      </c>
      <c r="S1191" t="e">
        <f>VLOOKUP(Tableau35[[#This Row],[coca]],Table1[[#All],[ID]:[b]],2,FALSE)</f>
        <v>#VALUE!</v>
      </c>
      <c r="T1191" s="9" t="e">
        <f>VLOOKUP(Tableau35[[#This Row],[coca]],Table1[[ID]:[b]],3,FALSE)</f>
        <v>#VALUE!</v>
      </c>
      <c r="U1191" s="9"/>
      <c r="V119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1" s="9"/>
    </row>
    <row r="1192" spans="1:23">
      <c r="A1192" t="s">
        <v>126</v>
      </c>
      <c r="B1192" t="s">
        <v>128</v>
      </c>
      <c r="C1192" t="s">
        <v>129</v>
      </c>
      <c r="D1192" t="s">
        <v>938</v>
      </c>
      <c r="M1192" t="s">
        <v>937</v>
      </c>
      <c r="Q1192" t="str">
        <f t="shared" si="39"/>
        <v>Central African RepublicCF51</v>
      </c>
      <c r="R1192" t="str">
        <f>VLOOKUP(Tableau3[[#This Row],[coca]],Table1[ID],1,FALSE)</f>
        <v>Central African RepublicCF51</v>
      </c>
      <c r="S1192" t="e">
        <f>VLOOKUP(Tableau35[[#This Row],[coca]],Table1[[#All],[ID]:[b]],2,FALSE)</f>
        <v>#VALUE!</v>
      </c>
      <c r="T1192" s="9" t="e">
        <f>VLOOKUP(Tableau35[[#This Row],[coca]],Table1[[ID]:[b]],3,FALSE)</f>
        <v>#VALUE!</v>
      </c>
      <c r="U1192" s="9"/>
      <c r="V119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2" s="9"/>
    </row>
    <row r="1193" spans="1:23">
      <c r="A1193" t="s">
        <v>126</v>
      </c>
      <c r="B1193" t="s">
        <v>136</v>
      </c>
      <c r="C1193" t="s">
        <v>137</v>
      </c>
      <c r="D1193" t="s">
        <v>938</v>
      </c>
      <c r="M1193" t="s">
        <v>937</v>
      </c>
      <c r="Q1193" t="str">
        <f t="shared" si="39"/>
        <v>Central African RepublicCF52</v>
      </c>
      <c r="R1193" t="str">
        <f>VLOOKUP(Tableau3[[#This Row],[coca]],Table1[ID],1,FALSE)</f>
        <v>Central African RepublicCF52</v>
      </c>
      <c r="S1193" t="e">
        <f>VLOOKUP(Tableau35[[#This Row],[coca]],Table1[[#All],[ID]:[b]],2,FALSE)</f>
        <v>#VALUE!</v>
      </c>
      <c r="T1193" s="9" t="e">
        <f>VLOOKUP(Tableau35[[#This Row],[coca]],Table1[[ID]:[b]],3,FALSE)</f>
        <v>#VALUE!</v>
      </c>
      <c r="U1193" s="9"/>
      <c r="V119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3" s="9"/>
    </row>
    <row r="1194" spans="1:23">
      <c r="A1194" t="s">
        <v>126</v>
      </c>
      <c r="B1194" t="s">
        <v>160</v>
      </c>
      <c r="C1194" t="s">
        <v>161</v>
      </c>
      <c r="D1194" t="s">
        <v>938</v>
      </c>
      <c r="M1194" t="s">
        <v>937</v>
      </c>
      <c r="Q1194" t="str">
        <f t="shared" si="39"/>
        <v>Central African RepublicCF53</v>
      </c>
      <c r="R1194" t="str">
        <f>VLOOKUP(Tableau3[[#This Row],[coca]],Table1[ID],1,FALSE)</f>
        <v>Central African RepublicCF53</v>
      </c>
      <c r="S1194" t="e">
        <f>VLOOKUP(Tableau35[[#This Row],[coca]],Table1[[#All],[ID]:[b]],2,FALSE)</f>
        <v>#VALUE!</v>
      </c>
      <c r="T1194" s="9" t="e">
        <f>VLOOKUP(Tableau35[[#This Row],[coca]],Table1[[ID]:[b]],3,FALSE)</f>
        <v>#VALUE!</v>
      </c>
      <c r="U1194" s="9"/>
      <c r="V119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4" s="9"/>
    </row>
    <row r="1195" spans="1:23">
      <c r="A1195" t="s">
        <v>126</v>
      </c>
      <c r="B1195" t="s">
        <v>132</v>
      </c>
      <c r="C1195" t="s">
        <v>133</v>
      </c>
      <c r="D1195" t="s">
        <v>938</v>
      </c>
      <c r="M1195" t="s">
        <v>937</v>
      </c>
      <c r="Q1195" t="str">
        <f t="shared" si="39"/>
        <v>Central African RepublicCF61</v>
      </c>
      <c r="R1195" t="str">
        <f>VLOOKUP(Tableau3[[#This Row],[coca]],Table1[ID],1,FALSE)</f>
        <v>Central African RepublicCF61</v>
      </c>
      <c r="S1195" t="e">
        <f>VLOOKUP(Tableau35[[#This Row],[coca]],Table1[[#All],[ID]:[b]],2,FALSE)</f>
        <v>#VALUE!</v>
      </c>
      <c r="T1195" s="9" t="e">
        <f>VLOOKUP(Tableau35[[#This Row],[coca]],Table1[[ID]:[b]],3,FALSE)</f>
        <v>#VALUE!</v>
      </c>
      <c r="U1195" s="9"/>
      <c r="V119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5" s="9"/>
    </row>
    <row r="1196" spans="1:23">
      <c r="A1196" t="s">
        <v>126</v>
      </c>
      <c r="B1196" t="s">
        <v>144</v>
      </c>
      <c r="C1196" t="s">
        <v>145</v>
      </c>
      <c r="D1196" t="s">
        <v>938</v>
      </c>
      <c r="M1196" t="s">
        <v>937</v>
      </c>
      <c r="Q1196" t="str">
        <f t="shared" si="39"/>
        <v>Central African RepublicCF62</v>
      </c>
      <c r="R1196" t="str">
        <f>VLOOKUP(Tableau3[[#This Row],[coca]],Table1[ID],1,FALSE)</f>
        <v>Central African RepublicCF62</v>
      </c>
      <c r="S1196" t="e">
        <f>VLOOKUP(Tableau35[[#This Row],[coca]],Table1[[#All],[ID]:[b]],2,FALSE)</f>
        <v>#VALUE!</v>
      </c>
      <c r="T1196" s="9" t="e">
        <f>VLOOKUP(Tableau35[[#This Row],[coca]],Table1[[ID]:[b]],3,FALSE)</f>
        <v>#VALUE!</v>
      </c>
      <c r="U1196" s="9"/>
      <c r="V119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6" s="9"/>
    </row>
    <row r="1197" spans="1:23">
      <c r="A1197" t="s">
        <v>126</v>
      </c>
      <c r="B1197" t="s">
        <v>134</v>
      </c>
      <c r="C1197" t="s">
        <v>135</v>
      </c>
      <c r="D1197" t="s">
        <v>938</v>
      </c>
      <c r="M1197" t="s">
        <v>937</v>
      </c>
      <c r="Q1197" t="str">
        <f t="shared" si="39"/>
        <v>Central African RepublicCF63</v>
      </c>
      <c r="R1197" t="str">
        <f>VLOOKUP(Tableau3[[#This Row],[coca]],Table1[ID],1,FALSE)</f>
        <v>Central African RepublicCF63</v>
      </c>
      <c r="S1197" t="e">
        <f>VLOOKUP(Tableau35[[#This Row],[coca]],Table1[[#All],[ID]:[b]],2,FALSE)</f>
        <v>#VALUE!</v>
      </c>
      <c r="T1197" s="9" t="e">
        <f>VLOOKUP(Tableau35[[#This Row],[coca]],Table1[[ID]:[b]],3,FALSE)</f>
        <v>#VALUE!</v>
      </c>
      <c r="U1197" s="9"/>
      <c r="V119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7" s="9"/>
    </row>
    <row r="1198" spans="1:23">
      <c r="A1198" t="s">
        <v>126</v>
      </c>
      <c r="B1198" t="s">
        <v>130</v>
      </c>
      <c r="C1198" t="s">
        <v>131</v>
      </c>
      <c r="D1198" t="s">
        <v>938</v>
      </c>
      <c r="M1198" s="12" t="s">
        <v>937</v>
      </c>
      <c r="O1198" s="5">
        <v>1857051880280</v>
      </c>
      <c r="P1198" s="5">
        <v>437554641562</v>
      </c>
      <c r="Q1198" t="str">
        <f t="shared" si="39"/>
        <v>Central African RepublicCF71</v>
      </c>
      <c r="R1198" t="str">
        <f>VLOOKUP(Tableau3[[#This Row],[coca]],Table1[ID],1,FALSE)</f>
        <v>Central African RepublicCF71</v>
      </c>
      <c r="S1198" t="e">
        <f>VLOOKUP(Tableau35[[#This Row],[coca]],Table1[[#All],[ID]:[b]],2,FALSE)</f>
        <v>#VALUE!</v>
      </c>
      <c r="T1198" s="9" t="e">
        <f>VLOOKUP(Tableau35[[#This Row],[coca]],Table1[[ID]:[b]],3,FALSE)</f>
        <v>#VALUE!</v>
      </c>
      <c r="U1198" s="9" t="s">
        <v>778</v>
      </c>
      <c r="V119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198" s="9">
        <v>2</v>
      </c>
    </row>
    <row r="1199" spans="1:23">
      <c r="A1199" t="s">
        <v>126</v>
      </c>
      <c r="B1199" t="s">
        <v>140</v>
      </c>
      <c r="C1199" t="s">
        <v>141</v>
      </c>
      <c r="D1199" t="s">
        <v>938</v>
      </c>
      <c r="E1199" t="s">
        <v>938</v>
      </c>
      <c r="F1199" t="s">
        <v>938</v>
      </c>
      <c r="M1199" s="10" t="s">
        <v>940</v>
      </c>
      <c r="N1199" s="5">
        <v>1761798540360</v>
      </c>
      <c r="O1199" s="5">
        <v>417265988792</v>
      </c>
      <c r="P1199" t="str">
        <f t="shared" ref="P1199:P1232" si="40">_xlfn.CONCAT(A1199,C1199)</f>
        <v>Central African RepublicCF12</v>
      </c>
      <c r="Q1199" t="e">
        <f>VLOOKUP(#REF!,Table1[ID],1,FALSE)</f>
        <v>#REF!</v>
      </c>
      <c r="R1199" t="e">
        <f>VLOOKUP(#REF!,Table1[[#All],[ID]:[b]],2,FALSE)</f>
        <v>#REF!</v>
      </c>
      <c r="S1199" s="9" t="e">
        <f>VLOOKUP(#REF!,Table1[[ID]:[b]],3,FALSE)</f>
        <v>#REF!</v>
      </c>
      <c r="T1199" s="9" t="s">
        <v>775</v>
      </c>
      <c r="U1199" s="9" t="e">
        <f>IF(#REF!&lt;=10,"A:&lt;10",IF(#REF!&lt;=50,"B:10-50",IF(#REF!&lt;=100,"C:50 - 100",IF(#REF!&lt;=250,"D:100 - 250",IF(#REF!&lt;=500,"E:250 - 500",IF(#REF!&lt;=1000,"F:500 - 1000","G:1000 et plus"))))))</f>
        <v>#REF!</v>
      </c>
      <c r="V1199" s="9">
        <v>1</v>
      </c>
    </row>
    <row r="1200" spans="1:23">
      <c r="A1200" t="s">
        <v>126</v>
      </c>
      <c r="B1200" t="s">
        <v>130</v>
      </c>
      <c r="C1200" t="s">
        <v>131</v>
      </c>
      <c r="D1200">
        <v>1069</v>
      </c>
      <c r="E1200">
        <v>4</v>
      </c>
      <c r="F1200">
        <v>23</v>
      </c>
      <c r="L1200" s="12"/>
      <c r="M1200" s="10" t="s">
        <v>940</v>
      </c>
      <c r="N1200" s="5">
        <v>1857051880280</v>
      </c>
      <c r="O1200" s="5">
        <v>437554641562</v>
      </c>
      <c r="P1200" t="str">
        <f t="shared" si="40"/>
        <v>Central African RepublicCF71</v>
      </c>
      <c r="Q1200" t="e">
        <f>VLOOKUP(#REF!,Table1[ID],1,FALSE)</f>
        <v>#REF!</v>
      </c>
      <c r="R1200" t="e">
        <f>VLOOKUP(#REF!,Table1[[#All],[ID]:[b]],2,FALSE)</f>
        <v>#REF!</v>
      </c>
      <c r="S1200" s="9" t="e">
        <f>VLOOKUP(#REF!,Table1[[ID]:[b]],3,FALSE)</f>
        <v>#REF!</v>
      </c>
      <c r="T1200" s="9" t="s">
        <v>778</v>
      </c>
      <c r="U1200" s="9" t="e">
        <f>IF(#REF!&lt;=10,"A:&lt;10",IF(#REF!&lt;=50,"B:10-50",IF(#REF!&lt;=100,"C:50 - 100",IF(#REF!&lt;=250,"D:100 - 250",IF(#REF!&lt;=500,"E:250 - 500",IF(#REF!&lt;=1000,"F:500 - 1000","G:1000 et plus"))))))</f>
        <v>#REF!</v>
      </c>
      <c r="V1200" s="9">
        <v>2</v>
      </c>
    </row>
    <row r="1201" spans="1:22">
      <c r="A1201" t="s">
        <v>126</v>
      </c>
      <c r="B1201" t="s">
        <v>128</v>
      </c>
      <c r="C1201" t="s">
        <v>129</v>
      </c>
      <c r="D1201" t="s">
        <v>938</v>
      </c>
      <c r="E1201" t="s">
        <v>938</v>
      </c>
      <c r="F1201" t="s">
        <v>938</v>
      </c>
      <c r="M1201" s="10" t="s">
        <v>940</v>
      </c>
      <c r="P1201" t="str">
        <f t="shared" si="40"/>
        <v>Central African RepublicCF51</v>
      </c>
      <c r="Q1201" t="e">
        <f>VLOOKUP(#REF!,Table1[ID],1,FALSE)</f>
        <v>#REF!</v>
      </c>
      <c r="R1201" t="e">
        <f>VLOOKUP(#REF!,Table1[[#All],[ID]:[b]],2,FALSE)</f>
        <v>#REF!</v>
      </c>
      <c r="S1201" s="9" t="e">
        <f>VLOOKUP(#REF!,Table1[[ID]:[b]],3,FALSE)</f>
        <v>#REF!</v>
      </c>
      <c r="T1201" s="9"/>
      <c r="U1201" s="9" t="e">
        <f>IF(#REF!&lt;=10,"A:&lt;10",IF(#REF!&lt;=50,"B:10-50",IF(#REF!&lt;=100,"C:50 - 100",IF(#REF!&lt;=250,"D:100 - 250",IF(#REF!&lt;=500,"E:250 - 500",IF(#REF!&lt;=1000,"F:500 - 1000","G:1000 et plus"))))))</f>
        <v>#REF!</v>
      </c>
      <c r="V1201" s="9"/>
    </row>
    <row r="1202" spans="1:22">
      <c r="A1202" t="s">
        <v>126</v>
      </c>
      <c r="B1202" t="s">
        <v>132</v>
      </c>
      <c r="C1202" t="s">
        <v>133</v>
      </c>
      <c r="D1202" t="s">
        <v>938</v>
      </c>
      <c r="E1202" t="s">
        <v>938</v>
      </c>
      <c r="F1202" t="s">
        <v>938</v>
      </c>
      <c r="M1202" s="10" t="s">
        <v>940</v>
      </c>
      <c r="P1202" t="str">
        <f t="shared" si="40"/>
        <v>Central African RepublicCF61</v>
      </c>
      <c r="Q1202" t="e">
        <f>VLOOKUP(#REF!,Table1[ID],1,FALSE)</f>
        <v>#REF!</v>
      </c>
      <c r="R1202" t="e">
        <f>VLOOKUP(#REF!,Table1[[#All],[ID]:[b]],2,FALSE)</f>
        <v>#REF!</v>
      </c>
      <c r="S1202" s="9" t="e">
        <f>VLOOKUP(#REF!,Table1[[ID]:[b]],3,FALSE)</f>
        <v>#REF!</v>
      </c>
      <c r="T1202" s="9"/>
      <c r="U1202" s="9" t="e">
        <f>IF(#REF!&lt;=10,"A:&lt;10",IF(#REF!&lt;=50,"B:10-50",IF(#REF!&lt;=100,"C:50 - 100",IF(#REF!&lt;=250,"D:100 - 250",IF(#REF!&lt;=500,"E:250 - 500",IF(#REF!&lt;=1000,"F:500 - 1000","G:1000 et plus"))))))</f>
        <v>#REF!</v>
      </c>
      <c r="V1202" s="9"/>
    </row>
    <row r="1203" spans="1:22">
      <c r="A1203" t="s">
        <v>126</v>
      </c>
      <c r="B1203" t="s">
        <v>136</v>
      </c>
      <c r="C1203" t="s">
        <v>137</v>
      </c>
      <c r="D1203" t="s">
        <v>938</v>
      </c>
      <c r="E1203" t="s">
        <v>938</v>
      </c>
      <c r="F1203" t="s">
        <v>938</v>
      </c>
      <c r="M1203" s="10" t="s">
        <v>940</v>
      </c>
      <c r="P1203" t="str">
        <f t="shared" si="40"/>
        <v>Central African RepublicCF52</v>
      </c>
      <c r="Q1203" t="e">
        <f>VLOOKUP(#REF!,Table1[ID],1,FALSE)</f>
        <v>#REF!</v>
      </c>
      <c r="R1203" t="e">
        <f>VLOOKUP(#REF!,Table1[[#All],[ID]:[b]],2,FALSE)</f>
        <v>#REF!</v>
      </c>
      <c r="S1203" s="9" t="e">
        <f>VLOOKUP(#REF!,Table1[[ID]:[b]],3,FALSE)</f>
        <v>#REF!</v>
      </c>
      <c r="T1203" s="9"/>
      <c r="U1203" s="9" t="e">
        <f>IF(#REF!&lt;=10,"A:&lt;10",IF(#REF!&lt;=50,"B:10-50",IF(#REF!&lt;=100,"C:50 - 100",IF(#REF!&lt;=250,"D:100 - 250",IF(#REF!&lt;=500,"E:250 - 500",IF(#REF!&lt;=1000,"F:500 - 1000","G:1000 et plus"))))))</f>
        <v>#REF!</v>
      </c>
      <c r="V1203" s="9"/>
    </row>
    <row r="1204" spans="1:22">
      <c r="A1204" t="s">
        <v>126</v>
      </c>
      <c r="B1204" t="s">
        <v>134</v>
      </c>
      <c r="C1204" t="s">
        <v>135</v>
      </c>
      <c r="D1204" t="s">
        <v>938</v>
      </c>
      <c r="E1204" t="s">
        <v>938</v>
      </c>
      <c r="F1204" t="s">
        <v>938</v>
      </c>
      <c r="M1204" s="10" t="s">
        <v>940</v>
      </c>
      <c r="P1204" t="str">
        <f t="shared" si="40"/>
        <v>Central African RepublicCF63</v>
      </c>
      <c r="Q1204" t="e">
        <f>VLOOKUP(#REF!,Table1[ID],1,FALSE)</f>
        <v>#REF!</v>
      </c>
      <c r="R1204" t="e">
        <f>VLOOKUP(#REF!,Table1[[#All],[ID]:[b]],2,FALSE)</f>
        <v>#REF!</v>
      </c>
      <c r="S1204" s="9" t="e">
        <f>VLOOKUP(#REF!,Table1[[ID]:[b]],3,FALSE)</f>
        <v>#REF!</v>
      </c>
      <c r="T1204" s="9"/>
      <c r="U1204" s="9" t="e">
        <f>IF(#REF!&lt;=10,"A:&lt;10",IF(#REF!&lt;=50,"B:10-50",IF(#REF!&lt;=100,"C:50 - 100",IF(#REF!&lt;=250,"D:100 - 250",IF(#REF!&lt;=500,"E:250 - 500",IF(#REF!&lt;=1000,"F:500 - 1000","G:1000 et plus"))))))</f>
        <v>#REF!</v>
      </c>
      <c r="V1204" s="9"/>
    </row>
    <row r="1205" spans="1:22">
      <c r="A1205" t="s">
        <v>126</v>
      </c>
      <c r="B1205" t="s">
        <v>138</v>
      </c>
      <c r="C1205" t="s">
        <v>139</v>
      </c>
      <c r="D1205" t="s">
        <v>938</v>
      </c>
      <c r="E1205" t="s">
        <v>938</v>
      </c>
      <c r="F1205" t="s">
        <v>938</v>
      </c>
      <c r="M1205" s="10" t="s">
        <v>940</v>
      </c>
      <c r="P1205" t="str">
        <f t="shared" si="40"/>
        <v>Central African RepublicCF41</v>
      </c>
      <c r="Q1205" t="e">
        <f>VLOOKUP(#REF!,Table1[ID],1,FALSE)</f>
        <v>#REF!</v>
      </c>
      <c r="R1205" t="e">
        <f>VLOOKUP(#REF!,Table1[[#All],[ID]:[b]],2,FALSE)</f>
        <v>#REF!</v>
      </c>
      <c r="S1205" s="9" t="e">
        <f>VLOOKUP(#REF!,Table1[[ID]:[b]],3,FALSE)</f>
        <v>#REF!</v>
      </c>
      <c r="T1205" s="9"/>
      <c r="U1205" s="9" t="e">
        <f>IF(#REF!&lt;=10,"A:&lt;10",IF(#REF!&lt;=50,"B:10-50",IF(#REF!&lt;=100,"C:50 - 100",IF(#REF!&lt;=250,"D:100 - 250",IF(#REF!&lt;=500,"E:250 - 500",IF(#REF!&lt;=1000,"F:500 - 1000","G:1000 et plus"))))))</f>
        <v>#REF!</v>
      </c>
      <c r="V1205" s="9"/>
    </row>
    <row r="1206" spans="1:22">
      <c r="A1206" t="s">
        <v>126</v>
      </c>
      <c r="B1206" t="s">
        <v>781</v>
      </c>
      <c r="C1206" t="s">
        <v>143</v>
      </c>
      <c r="D1206" t="s">
        <v>938</v>
      </c>
      <c r="E1206" t="s">
        <v>938</v>
      </c>
      <c r="F1206" t="s">
        <v>938</v>
      </c>
      <c r="M1206" s="10" t="s">
        <v>940</v>
      </c>
      <c r="P1206" t="str">
        <f t="shared" si="40"/>
        <v>Central African RepublicCF21</v>
      </c>
      <c r="Q1206" t="e">
        <f>VLOOKUP(#REF!,Table1[ID],1,FALSE)</f>
        <v>#REF!</v>
      </c>
      <c r="R1206" t="e">
        <f>VLOOKUP(#REF!,Table1[[#All],[ID]:[b]],2,FALSE)</f>
        <v>#REF!</v>
      </c>
      <c r="S1206" s="9" t="e">
        <f>VLOOKUP(#REF!,Table1[[ID]:[b]],3,FALSE)</f>
        <v>#REF!</v>
      </c>
      <c r="T1206" s="9"/>
      <c r="U1206" s="9" t="e">
        <f>IF(#REF!&lt;=10,"A:&lt;10",IF(#REF!&lt;=50,"B:10-50",IF(#REF!&lt;=100,"C:50 - 100",IF(#REF!&lt;=250,"D:100 - 250",IF(#REF!&lt;=500,"E:250 - 500",IF(#REF!&lt;=1000,"F:500 - 1000","G:1000 et plus"))))))</f>
        <v>#REF!</v>
      </c>
      <c r="V1206" s="9"/>
    </row>
    <row r="1207" spans="1:22">
      <c r="A1207" t="s">
        <v>126</v>
      </c>
      <c r="B1207" t="s">
        <v>144</v>
      </c>
      <c r="C1207" t="s">
        <v>145</v>
      </c>
      <c r="D1207" t="s">
        <v>938</v>
      </c>
      <c r="E1207" t="s">
        <v>938</v>
      </c>
      <c r="F1207" t="s">
        <v>938</v>
      </c>
      <c r="M1207" s="10" t="s">
        <v>940</v>
      </c>
      <c r="P1207" t="str">
        <f t="shared" si="40"/>
        <v>Central African RepublicCF62</v>
      </c>
      <c r="Q1207" t="e">
        <f>VLOOKUP(#REF!,Table1[ID],1,FALSE)</f>
        <v>#REF!</v>
      </c>
      <c r="R1207" t="e">
        <f>VLOOKUP(#REF!,Table1[[#All],[ID]:[b]],2,FALSE)</f>
        <v>#REF!</v>
      </c>
      <c r="S1207" s="9" t="e">
        <f>VLOOKUP(#REF!,Table1[[ID]:[b]],3,FALSE)</f>
        <v>#REF!</v>
      </c>
      <c r="T1207" s="9"/>
      <c r="U1207" s="9" t="e">
        <f>IF(#REF!&lt;=10,"A:&lt;10",IF(#REF!&lt;=50,"B:10-50",IF(#REF!&lt;=100,"C:50 - 100",IF(#REF!&lt;=250,"D:100 - 250",IF(#REF!&lt;=500,"E:250 - 500",IF(#REF!&lt;=1000,"F:500 - 1000","G:1000 et plus"))))))</f>
        <v>#REF!</v>
      </c>
      <c r="V1207" s="9"/>
    </row>
    <row r="1208" spans="1:22">
      <c r="A1208" t="s">
        <v>126</v>
      </c>
      <c r="B1208" t="s">
        <v>146</v>
      </c>
      <c r="C1208" t="s">
        <v>147</v>
      </c>
      <c r="D1208" t="s">
        <v>938</v>
      </c>
      <c r="E1208" t="s">
        <v>938</v>
      </c>
      <c r="F1208" t="s">
        <v>938</v>
      </c>
      <c r="M1208" s="10" t="s">
        <v>940</v>
      </c>
      <c r="P1208" t="str">
        <f t="shared" si="40"/>
        <v>Central African RepublicCF42</v>
      </c>
      <c r="Q1208" t="e">
        <f>VLOOKUP(#REF!,Table1[ID],1,FALSE)</f>
        <v>#REF!</v>
      </c>
      <c r="R1208" t="e">
        <f>VLOOKUP(#REF!,Table1[[#All],[ID]:[b]],2,FALSE)</f>
        <v>#REF!</v>
      </c>
      <c r="S1208" s="9" t="e">
        <f>VLOOKUP(#REF!,Table1[[ID]:[b]],3,FALSE)</f>
        <v>#REF!</v>
      </c>
      <c r="T1208" s="9"/>
      <c r="U1208" s="9" t="e">
        <f>IF(#REF!&lt;=10,"A:&lt;10",IF(#REF!&lt;=50,"B:10-50",IF(#REF!&lt;=100,"C:50 - 100",IF(#REF!&lt;=250,"D:100 - 250",IF(#REF!&lt;=500,"E:250 - 500",IF(#REF!&lt;=1000,"F:500 - 1000","G:1000 et plus"))))))</f>
        <v>#REF!</v>
      </c>
      <c r="V1208" s="9"/>
    </row>
    <row r="1209" spans="1:22">
      <c r="A1209" t="s">
        <v>126</v>
      </c>
      <c r="B1209" t="s">
        <v>148</v>
      </c>
      <c r="C1209" t="s">
        <v>149</v>
      </c>
      <c r="D1209" t="s">
        <v>938</v>
      </c>
      <c r="E1209" t="s">
        <v>938</v>
      </c>
      <c r="F1209" t="s">
        <v>938</v>
      </c>
      <c r="M1209" s="10" t="s">
        <v>940</v>
      </c>
      <c r="P1209" t="str">
        <f t="shared" si="40"/>
        <v>Central African RepublicCF22</v>
      </c>
      <c r="Q1209" t="e">
        <f>VLOOKUP(#REF!,Table1[ID],1,FALSE)</f>
        <v>#REF!</v>
      </c>
      <c r="R1209" t="e">
        <f>VLOOKUP(#REF!,Table1[[#All],[ID]:[b]],2,FALSE)</f>
        <v>#REF!</v>
      </c>
      <c r="S1209" s="9" t="e">
        <f>VLOOKUP(#REF!,Table1[[ID]:[b]],3,FALSE)</f>
        <v>#REF!</v>
      </c>
      <c r="T1209" s="9"/>
      <c r="U1209" s="9" t="e">
        <f>IF(#REF!&lt;=10,"A:&lt;10",IF(#REF!&lt;=50,"B:10-50",IF(#REF!&lt;=100,"C:50 - 100",IF(#REF!&lt;=250,"D:100 - 250",IF(#REF!&lt;=500,"E:250 - 500",IF(#REF!&lt;=1000,"F:500 - 1000","G:1000 et plus"))))))</f>
        <v>#REF!</v>
      </c>
      <c r="V1209" s="9"/>
    </row>
    <row r="1210" spans="1:22">
      <c r="A1210" t="s">
        <v>126</v>
      </c>
      <c r="B1210" t="s">
        <v>150</v>
      </c>
      <c r="C1210" t="s">
        <v>151</v>
      </c>
      <c r="D1210" t="s">
        <v>938</v>
      </c>
      <c r="E1210" t="s">
        <v>938</v>
      </c>
      <c r="F1210" t="s">
        <v>938</v>
      </c>
      <c r="M1210" s="10" t="s">
        <v>940</v>
      </c>
      <c r="P1210" t="str">
        <f t="shared" si="40"/>
        <v>Central African RepublicCF11</v>
      </c>
      <c r="Q1210" t="e">
        <f>VLOOKUP(#REF!,Table1[ID],1,FALSE)</f>
        <v>#REF!</v>
      </c>
      <c r="R1210" t="e">
        <f>VLOOKUP(#REF!,Table1[[#All],[ID]:[b]],2,FALSE)</f>
        <v>#REF!</v>
      </c>
      <c r="S1210" s="9" t="e">
        <f>VLOOKUP(#REF!,Table1[[ID]:[b]],3,FALSE)</f>
        <v>#REF!</v>
      </c>
      <c r="T1210" s="9"/>
      <c r="U1210" s="9" t="e">
        <f>IF(#REF!&lt;=10,"A:&lt;10",IF(#REF!&lt;=50,"B:10-50",IF(#REF!&lt;=100,"C:50 - 100",IF(#REF!&lt;=250,"D:100 - 250",IF(#REF!&lt;=500,"E:250 - 500",IF(#REF!&lt;=1000,"F:500 - 1000","G:1000 et plus"))))))</f>
        <v>#REF!</v>
      </c>
      <c r="V1210" s="9"/>
    </row>
    <row r="1211" spans="1:22">
      <c r="A1211" t="s">
        <v>126</v>
      </c>
      <c r="B1211" t="s">
        <v>152</v>
      </c>
      <c r="C1211" t="s">
        <v>153</v>
      </c>
      <c r="D1211" t="s">
        <v>938</v>
      </c>
      <c r="E1211" t="s">
        <v>938</v>
      </c>
      <c r="F1211" t="s">
        <v>938</v>
      </c>
      <c r="M1211" s="10" t="s">
        <v>940</v>
      </c>
      <c r="P1211" t="str">
        <f t="shared" si="40"/>
        <v>Central African RepublicCF43</v>
      </c>
      <c r="Q1211" t="e">
        <f>VLOOKUP(#REF!,Table1[ID],1,FALSE)</f>
        <v>#REF!</v>
      </c>
      <c r="R1211" t="e">
        <f>VLOOKUP(#REF!,Table1[[#All],[ID]:[b]],2,FALSE)</f>
        <v>#REF!</v>
      </c>
      <c r="S1211" s="9" t="e">
        <f>VLOOKUP(#REF!,Table1[[ID]:[b]],3,FALSE)</f>
        <v>#REF!</v>
      </c>
      <c r="T1211" s="9"/>
      <c r="U1211" s="9" t="e">
        <f>IF(#REF!&lt;=10,"A:&lt;10",IF(#REF!&lt;=50,"B:10-50",IF(#REF!&lt;=100,"C:50 - 100",IF(#REF!&lt;=250,"D:100 - 250",IF(#REF!&lt;=500,"E:250 - 500",IF(#REF!&lt;=1000,"F:500 - 1000","G:1000 et plus"))))))</f>
        <v>#REF!</v>
      </c>
      <c r="V1211" s="9"/>
    </row>
    <row r="1212" spans="1:22">
      <c r="A1212" t="s">
        <v>126</v>
      </c>
      <c r="B1212" t="s">
        <v>154</v>
      </c>
      <c r="C1212" t="s">
        <v>155</v>
      </c>
      <c r="D1212" t="s">
        <v>938</v>
      </c>
      <c r="E1212" t="s">
        <v>938</v>
      </c>
      <c r="F1212" t="s">
        <v>938</v>
      </c>
      <c r="M1212" s="10" t="s">
        <v>940</v>
      </c>
      <c r="P1212" t="str">
        <f t="shared" si="40"/>
        <v>Central African RepublicCF32</v>
      </c>
      <c r="Q1212" t="e">
        <f>VLOOKUP(#REF!,Table1[ID],1,FALSE)</f>
        <v>#REF!</v>
      </c>
      <c r="R1212" t="e">
        <f>VLOOKUP(#REF!,Table1[[#All],[ID]:[b]],2,FALSE)</f>
        <v>#REF!</v>
      </c>
      <c r="S1212" s="9" t="e">
        <f>VLOOKUP(#REF!,Table1[[ID]:[b]],3,FALSE)</f>
        <v>#REF!</v>
      </c>
      <c r="T1212" s="9"/>
      <c r="U1212" s="9" t="e">
        <f>IF(#REF!&lt;=10,"A:&lt;10",IF(#REF!&lt;=50,"B:10-50",IF(#REF!&lt;=100,"C:50 - 100",IF(#REF!&lt;=250,"D:100 - 250",IF(#REF!&lt;=500,"E:250 - 500",IF(#REF!&lt;=1000,"F:500 - 1000","G:1000 et plus"))))))</f>
        <v>#REF!</v>
      </c>
      <c r="V1212" s="9"/>
    </row>
    <row r="1213" spans="1:22">
      <c r="A1213" t="s">
        <v>126</v>
      </c>
      <c r="B1213" t="s">
        <v>156</v>
      </c>
      <c r="C1213" t="s">
        <v>157</v>
      </c>
      <c r="D1213" t="s">
        <v>938</v>
      </c>
      <c r="E1213" t="s">
        <v>938</v>
      </c>
      <c r="F1213" t="s">
        <v>938</v>
      </c>
      <c r="M1213" s="10" t="s">
        <v>940</v>
      </c>
      <c r="P1213" t="str">
        <f t="shared" si="40"/>
        <v>Central African RepublicCF31</v>
      </c>
      <c r="Q1213" t="e">
        <f>VLOOKUP(#REF!,Table1[ID],1,FALSE)</f>
        <v>#REF!</v>
      </c>
      <c r="R1213" t="e">
        <f>VLOOKUP(#REF!,Table1[[#All],[ID]:[b]],2,FALSE)</f>
        <v>#REF!</v>
      </c>
      <c r="S1213" s="9" t="e">
        <f>VLOOKUP(#REF!,Table1[[ID]:[b]],3,FALSE)</f>
        <v>#REF!</v>
      </c>
      <c r="T1213" s="9"/>
      <c r="U1213" s="9" t="e">
        <f>IF(#REF!&lt;=10,"A:&lt;10",IF(#REF!&lt;=50,"B:10-50",IF(#REF!&lt;=100,"C:50 - 100",IF(#REF!&lt;=250,"D:100 - 250",IF(#REF!&lt;=500,"E:250 - 500",IF(#REF!&lt;=1000,"F:500 - 1000","G:1000 et plus"))))))</f>
        <v>#REF!</v>
      </c>
      <c r="V1213" s="9"/>
    </row>
    <row r="1214" spans="1:22">
      <c r="A1214" t="s">
        <v>126</v>
      </c>
      <c r="B1214" t="s">
        <v>158</v>
      </c>
      <c r="C1214" t="s">
        <v>159</v>
      </c>
      <c r="D1214" t="s">
        <v>938</v>
      </c>
      <c r="E1214" t="s">
        <v>938</v>
      </c>
      <c r="F1214" t="s">
        <v>938</v>
      </c>
      <c r="M1214" s="10" t="s">
        <v>940</v>
      </c>
      <c r="P1214" t="str">
        <f t="shared" si="40"/>
        <v>Central African RepublicCF23</v>
      </c>
      <c r="Q1214" t="e">
        <f>VLOOKUP(#REF!,Table1[ID],1,FALSE)</f>
        <v>#REF!</v>
      </c>
      <c r="R1214" t="e">
        <f>VLOOKUP(#REF!,Table1[[#All],[ID]:[b]],2,FALSE)</f>
        <v>#REF!</v>
      </c>
      <c r="S1214" s="9" t="e">
        <f>VLOOKUP(#REF!,Table1[[ID]:[b]],3,FALSE)</f>
        <v>#REF!</v>
      </c>
      <c r="T1214" s="9"/>
      <c r="U1214" s="9" t="e">
        <f>IF(#REF!&lt;=10,"A:&lt;10",IF(#REF!&lt;=50,"B:10-50",IF(#REF!&lt;=100,"C:50 - 100",IF(#REF!&lt;=250,"D:100 - 250",IF(#REF!&lt;=500,"E:250 - 500",IF(#REF!&lt;=1000,"F:500 - 1000","G:1000 et plus"))))))</f>
        <v>#REF!</v>
      </c>
      <c r="V1214" s="9"/>
    </row>
    <row r="1215" spans="1:22">
      <c r="A1215" t="s">
        <v>126</v>
      </c>
      <c r="B1215" t="s">
        <v>160</v>
      </c>
      <c r="C1215" t="s">
        <v>161</v>
      </c>
      <c r="D1215" t="s">
        <v>938</v>
      </c>
      <c r="E1215" t="s">
        <v>938</v>
      </c>
      <c r="F1215" t="s">
        <v>938</v>
      </c>
      <c r="M1215" s="10" t="s">
        <v>940</v>
      </c>
      <c r="P1215" t="str">
        <f t="shared" si="40"/>
        <v>Central African RepublicCF53</v>
      </c>
      <c r="Q1215" t="e">
        <f>VLOOKUP(#REF!,Table1[ID],1,FALSE)</f>
        <v>#REF!</v>
      </c>
      <c r="R1215" t="e">
        <f>VLOOKUP(#REF!,Table1[[#All],[ID]:[b]],2,FALSE)</f>
        <v>#REF!</v>
      </c>
      <c r="S1215" s="9" t="e">
        <f>VLOOKUP(#REF!,Table1[[ID]:[b]],3,FALSE)</f>
        <v>#REF!</v>
      </c>
      <c r="T1215" s="9"/>
      <c r="U1215" s="9" t="e">
        <f>IF(#REF!&lt;=10,"A:&lt;10",IF(#REF!&lt;=50,"B:10-50",IF(#REF!&lt;=100,"C:50 - 100",IF(#REF!&lt;=250,"D:100 - 250",IF(#REF!&lt;=500,"E:250 - 500",IF(#REF!&lt;=1000,"F:500 - 1000","G:1000 et plus"))))))</f>
        <v>#REF!</v>
      </c>
      <c r="V1215" s="9"/>
    </row>
    <row r="1216" spans="1:22">
      <c r="A1216" t="s">
        <v>126</v>
      </c>
      <c r="B1216" t="s">
        <v>140</v>
      </c>
      <c r="C1216" t="s">
        <v>141</v>
      </c>
      <c r="L1216" s="10"/>
      <c r="M1216" s="10" t="s">
        <v>944</v>
      </c>
      <c r="N1216" s="5">
        <v>1761798540360</v>
      </c>
      <c r="O1216" s="5">
        <v>417265988792</v>
      </c>
      <c r="P1216" t="str">
        <f t="shared" si="40"/>
        <v>Central African RepublicCF12</v>
      </c>
      <c r="Q1216" t="e">
        <f>VLOOKUP(Tableau3567[[#This Row],[coca]],Table1[ID],1,FALSE)</f>
        <v>#VALUE!</v>
      </c>
      <c r="R1216" t="e">
        <f>VLOOKUP(Tableau3567[[#This Row],[coca]],Table1[[#All],[ID]:[b]],2,FALSE)</f>
        <v>#VALUE!</v>
      </c>
      <c r="S1216" s="9" t="e">
        <f>VLOOKUP(Tableau3567[[#This Row],[coca]],Table1[[ID]:[b]],3,FALSE)</f>
        <v>#VALUE!</v>
      </c>
      <c r="T1216" s="9" t="s">
        <v>775</v>
      </c>
      <c r="U121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16" s="9">
        <v>1</v>
      </c>
    </row>
    <row r="1217" spans="1:22">
      <c r="A1217" t="s">
        <v>126</v>
      </c>
      <c r="B1217" t="s">
        <v>130</v>
      </c>
      <c r="C1217" t="s">
        <v>131</v>
      </c>
      <c r="D1217">
        <v>1888</v>
      </c>
      <c r="E1217">
        <v>6</v>
      </c>
      <c r="F1217">
        <v>40</v>
      </c>
      <c r="L1217" s="10"/>
      <c r="M1217" s="10" t="s">
        <v>944</v>
      </c>
      <c r="N1217" s="5">
        <v>1857051880280</v>
      </c>
      <c r="O1217" s="5">
        <v>437554641562</v>
      </c>
      <c r="P1217" t="str">
        <f t="shared" si="40"/>
        <v>Central African RepublicCF71</v>
      </c>
      <c r="Q1217" t="e">
        <f>VLOOKUP(Tableau3567[[#This Row],[coca]],Table1[ID],1,FALSE)</f>
        <v>#VALUE!</v>
      </c>
      <c r="R1217" t="e">
        <f>VLOOKUP(Tableau3567[[#This Row],[coca]],Table1[[#All],[ID]:[b]],2,FALSE)</f>
        <v>#VALUE!</v>
      </c>
      <c r="S1217" s="9" t="e">
        <f>VLOOKUP(Tableau3567[[#This Row],[coca]],Table1[[ID]:[b]],3,FALSE)</f>
        <v>#VALUE!</v>
      </c>
      <c r="T1217" s="9" t="s">
        <v>778</v>
      </c>
      <c r="U121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17" s="9">
        <v>2</v>
      </c>
    </row>
    <row r="1218" spans="1:22">
      <c r="A1218" t="s">
        <v>126</v>
      </c>
      <c r="B1218" t="s">
        <v>128</v>
      </c>
      <c r="C1218" t="s">
        <v>129</v>
      </c>
      <c r="M1218" s="10" t="s">
        <v>944</v>
      </c>
      <c r="P1218" t="str">
        <f t="shared" si="40"/>
        <v>Central African RepublicCF51</v>
      </c>
      <c r="Q1218" t="e">
        <f>VLOOKUP(Tableau3567[[#This Row],[coca]],Table1[ID],1,FALSE)</f>
        <v>#VALUE!</v>
      </c>
      <c r="R1218" t="e">
        <f>VLOOKUP(Tableau3567[[#This Row],[coca]],Table1[[#All],[ID]:[b]],2,FALSE)</f>
        <v>#VALUE!</v>
      </c>
      <c r="S1218" s="9" t="e">
        <f>VLOOKUP(Tableau3567[[#This Row],[coca]],Table1[[ID]:[b]],3,FALSE)</f>
        <v>#VALUE!</v>
      </c>
      <c r="T1218" s="9"/>
      <c r="U121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18" s="9"/>
    </row>
    <row r="1219" spans="1:22">
      <c r="A1219" t="s">
        <v>126</v>
      </c>
      <c r="B1219" t="s">
        <v>132</v>
      </c>
      <c r="C1219" t="s">
        <v>133</v>
      </c>
      <c r="M1219" s="10" t="s">
        <v>944</v>
      </c>
      <c r="P1219" t="str">
        <f t="shared" si="40"/>
        <v>Central African RepublicCF61</v>
      </c>
      <c r="Q1219" t="e">
        <f>VLOOKUP(Tableau3567[[#This Row],[coca]],Table1[ID],1,FALSE)</f>
        <v>#VALUE!</v>
      </c>
      <c r="R1219" t="e">
        <f>VLOOKUP(Tableau3567[[#This Row],[coca]],Table1[[#All],[ID]:[b]],2,FALSE)</f>
        <v>#VALUE!</v>
      </c>
      <c r="S1219" s="9" t="e">
        <f>VLOOKUP(Tableau3567[[#This Row],[coca]],Table1[[ID]:[b]],3,FALSE)</f>
        <v>#VALUE!</v>
      </c>
      <c r="T1219" s="9"/>
      <c r="U121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19" s="9"/>
    </row>
    <row r="1220" spans="1:22">
      <c r="A1220" t="s">
        <v>126</v>
      </c>
      <c r="B1220" t="s">
        <v>136</v>
      </c>
      <c r="C1220" t="s">
        <v>137</v>
      </c>
      <c r="M1220" s="10" t="s">
        <v>944</v>
      </c>
      <c r="P1220" t="str">
        <f t="shared" si="40"/>
        <v>Central African RepublicCF52</v>
      </c>
      <c r="Q1220" t="e">
        <f>VLOOKUP(Tableau3567[[#This Row],[coca]],Table1[ID],1,FALSE)</f>
        <v>#VALUE!</v>
      </c>
      <c r="R1220" t="e">
        <f>VLOOKUP(Tableau3567[[#This Row],[coca]],Table1[[#All],[ID]:[b]],2,FALSE)</f>
        <v>#VALUE!</v>
      </c>
      <c r="S1220" s="9" t="e">
        <f>VLOOKUP(Tableau3567[[#This Row],[coca]],Table1[[ID]:[b]],3,FALSE)</f>
        <v>#VALUE!</v>
      </c>
      <c r="T1220" s="9"/>
      <c r="U12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0" s="9"/>
    </row>
    <row r="1221" spans="1:22">
      <c r="A1221" t="s">
        <v>126</v>
      </c>
      <c r="B1221" t="s">
        <v>134</v>
      </c>
      <c r="C1221" t="s">
        <v>135</v>
      </c>
      <c r="M1221" s="10" t="s">
        <v>944</v>
      </c>
      <c r="P1221" t="str">
        <f t="shared" si="40"/>
        <v>Central African RepublicCF63</v>
      </c>
      <c r="Q1221" t="e">
        <f>VLOOKUP(Tableau3567[[#This Row],[coca]],Table1[ID],1,FALSE)</f>
        <v>#VALUE!</v>
      </c>
      <c r="R1221" t="e">
        <f>VLOOKUP(Tableau3567[[#This Row],[coca]],Table1[[#All],[ID]:[b]],2,FALSE)</f>
        <v>#VALUE!</v>
      </c>
      <c r="S1221" s="9" t="e">
        <f>VLOOKUP(Tableau3567[[#This Row],[coca]],Table1[[ID]:[b]],3,FALSE)</f>
        <v>#VALUE!</v>
      </c>
      <c r="T1221" s="9"/>
      <c r="U122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1" s="9"/>
    </row>
    <row r="1222" spans="1:22">
      <c r="A1222" t="s">
        <v>126</v>
      </c>
      <c r="B1222" t="s">
        <v>138</v>
      </c>
      <c r="C1222" t="s">
        <v>139</v>
      </c>
      <c r="M1222" s="10" t="s">
        <v>944</v>
      </c>
      <c r="P1222" t="str">
        <f t="shared" si="40"/>
        <v>Central African RepublicCF41</v>
      </c>
      <c r="Q1222" t="e">
        <f>VLOOKUP(Tableau3567[[#This Row],[coca]],Table1[ID],1,FALSE)</f>
        <v>#VALUE!</v>
      </c>
      <c r="R1222" t="e">
        <f>VLOOKUP(Tableau3567[[#This Row],[coca]],Table1[[#All],[ID]:[b]],2,FALSE)</f>
        <v>#VALUE!</v>
      </c>
      <c r="S1222" s="9" t="e">
        <f>VLOOKUP(Tableau3567[[#This Row],[coca]],Table1[[ID]:[b]],3,FALSE)</f>
        <v>#VALUE!</v>
      </c>
      <c r="T1222" s="9"/>
      <c r="U122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2" s="9"/>
    </row>
    <row r="1223" spans="1:22">
      <c r="A1223" t="s">
        <v>126</v>
      </c>
      <c r="B1223" t="s">
        <v>781</v>
      </c>
      <c r="C1223" t="s">
        <v>143</v>
      </c>
      <c r="M1223" s="10" t="s">
        <v>944</v>
      </c>
      <c r="P1223" t="str">
        <f t="shared" si="40"/>
        <v>Central African RepublicCF21</v>
      </c>
      <c r="Q1223" t="e">
        <f>VLOOKUP(Tableau3567[[#This Row],[coca]],Table1[ID],1,FALSE)</f>
        <v>#VALUE!</v>
      </c>
      <c r="R1223" t="e">
        <f>VLOOKUP(Tableau3567[[#This Row],[coca]],Table1[[#All],[ID]:[b]],2,FALSE)</f>
        <v>#VALUE!</v>
      </c>
      <c r="S1223" s="9" t="e">
        <f>VLOOKUP(Tableau3567[[#This Row],[coca]],Table1[[ID]:[b]],3,FALSE)</f>
        <v>#VALUE!</v>
      </c>
      <c r="T1223" s="9"/>
      <c r="U122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3" s="9"/>
    </row>
    <row r="1224" spans="1:22">
      <c r="A1224" t="s">
        <v>126</v>
      </c>
      <c r="B1224" t="s">
        <v>144</v>
      </c>
      <c r="C1224" t="s">
        <v>145</v>
      </c>
      <c r="M1224" s="10" t="s">
        <v>944</v>
      </c>
      <c r="P1224" t="str">
        <f t="shared" si="40"/>
        <v>Central African RepublicCF62</v>
      </c>
      <c r="Q1224" t="e">
        <f>VLOOKUP(Tableau3567[[#This Row],[coca]],Table1[ID],1,FALSE)</f>
        <v>#VALUE!</v>
      </c>
      <c r="R1224" t="e">
        <f>VLOOKUP(Tableau3567[[#This Row],[coca]],Table1[[#All],[ID]:[b]],2,FALSE)</f>
        <v>#VALUE!</v>
      </c>
      <c r="S1224" s="9" t="e">
        <f>VLOOKUP(Tableau3567[[#This Row],[coca]],Table1[[ID]:[b]],3,FALSE)</f>
        <v>#VALUE!</v>
      </c>
      <c r="T1224" s="9"/>
      <c r="U12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4" s="9"/>
    </row>
    <row r="1225" spans="1:22">
      <c r="A1225" t="s">
        <v>126</v>
      </c>
      <c r="B1225" t="s">
        <v>146</v>
      </c>
      <c r="C1225" t="s">
        <v>147</v>
      </c>
      <c r="M1225" s="10" t="s">
        <v>944</v>
      </c>
      <c r="P1225" t="str">
        <f t="shared" si="40"/>
        <v>Central African RepublicCF42</v>
      </c>
      <c r="Q1225" t="e">
        <f>VLOOKUP(Tableau3567[[#This Row],[coca]],Table1[ID],1,FALSE)</f>
        <v>#VALUE!</v>
      </c>
      <c r="R1225" t="e">
        <f>VLOOKUP(Tableau3567[[#This Row],[coca]],Table1[[#All],[ID]:[b]],2,FALSE)</f>
        <v>#VALUE!</v>
      </c>
      <c r="S1225" s="9" t="e">
        <f>VLOOKUP(Tableau3567[[#This Row],[coca]],Table1[[ID]:[b]],3,FALSE)</f>
        <v>#VALUE!</v>
      </c>
      <c r="T1225" s="9"/>
      <c r="U12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5" s="9"/>
    </row>
    <row r="1226" spans="1:22">
      <c r="A1226" t="s">
        <v>126</v>
      </c>
      <c r="B1226" t="s">
        <v>148</v>
      </c>
      <c r="C1226" t="s">
        <v>149</v>
      </c>
      <c r="M1226" s="10" t="s">
        <v>944</v>
      </c>
      <c r="P1226" t="str">
        <f t="shared" si="40"/>
        <v>Central African RepublicCF22</v>
      </c>
      <c r="Q1226" t="e">
        <f>VLOOKUP(Tableau3567[[#This Row],[coca]],Table1[ID],1,FALSE)</f>
        <v>#VALUE!</v>
      </c>
      <c r="R1226" t="e">
        <f>VLOOKUP(Tableau3567[[#This Row],[coca]],Table1[[#All],[ID]:[b]],2,FALSE)</f>
        <v>#VALUE!</v>
      </c>
      <c r="S1226" s="9" t="e">
        <f>VLOOKUP(Tableau3567[[#This Row],[coca]],Table1[[ID]:[b]],3,FALSE)</f>
        <v>#VALUE!</v>
      </c>
      <c r="T1226" s="9"/>
      <c r="U12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6" s="9"/>
    </row>
    <row r="1227" spans="1:22">
      <c r="A1227" t="s">
        <v>126</v>
      </c>
      <c r="B1227" t="s">
        <v>150</v>
      </c>
      <c r="C1227" t="s">
        <v>151</v>
      </c>
      <c r="M1227" s="10" t="s">
        <v>944</v>
      </c>
      <c r="P1227" t="str">
        <f t="shared" si="40"/>
        <v>Central African RepublicCF11</v>
      </c>
      <c r="Q1227" t="e">
        <f>VLOOKUP(Tableau3567[[#This Row],[coca]],Table1[ID],1,FALSE)</f>
        <v>#VALUE!</v>
      </c>
      <c r="R1227" t="e">
        <f>VLOOKUP(Tableau3567[[#This Row],[coca]],Table1[[#All],[ID]:[b]],2,FALSE)</f>
        <v>#VALUE!</v>
      </c>
      <c r="S1227" s="9" t="e">
        <f>VLOOKUP(Tableau3567[[#This Row],[coca]],Table1[[ID]:[b]],3,FALSE)</f>
        <v>#VALUE!</v>
      </c>
      <c r="T1227" s="9"/>
      <c r="U12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7" s="9"/>
    </row>
    <row r="1228" spans="1:22">
      <c r="A1228" t="s">
        <v>126</v>
      </c>
      <c r="B1228" t="s">
        <v>152</v>
      </c>
      <c r="C1228" t="s">
        <v>153</v>
      </c>
      <c r="M1228" s="10" t="s">
        <v>944</v>
      </c>
      <c r="P1228" t="str">
        <f t="shared" si="40"/>
        <v>Central African RepublicCF43</v>
      </c>
      <c r="Q1228" t="e">
        <f>VLOOKUP(Tableau3567[[#This Row],[coca]],Table1[ID],1,FALSE)</f>
        <v>#VALUE!</v>
      </c>
      <c r="R1228" t="e">
        <f>VLOOKUP(Tableau3567[[#This Row],[coca]],Table1[[#All],[ID]:[b]],2,FALSE)</f>
        <v>#VALUE!</v>
      </c>
      <c r="S1228" s="9" t="e">
        <f>VLOOKUP(Tableau3567[[#This Row],[coca]],Table1[[ID]:[b]],3,FALSE)</f>
        <v>#VALUE!</v>
      </c>
      <c r="T1228" s="9"/>
      <c r="U12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8" s="9"/>
    </row>
    <row r="1229" spans="1:22">
      <c r="A1229" t="s">
        <v>126</v>
      </c>
      <c r="B1229" t="s">
        <v>154</v>
      </c>
      <c r="C1229" t="s">
        <v>155</v>
      </c>
      <c r="M1229" s="10" t="s">
        <v>944</v>
      </c>
      <c r="P1229" t="str">
        <f t="shared" si="40"/>
        <v>Central African RepublicCF32</v>
      </c>
      <c r="Q1229" t="e">
        <f>VLOOKUP(Tableau3567[[#This Row],[coca]],Table1[ID],1,FALSE)</f>
        <v>#VALUE!</v>
      </c>
      <c r="R1229" t="e">
        <f>VLOOKUP(Tableau3567[[#This Row],[coca]],Table1[[#All],[ID]:[b]],2,FALSE)</f>
        <v>#VALUE!</v>
      </c>
      <c r="S1229" s="9" t="e">
        <f>VLOOKUP(Tableau3567[[#This Row],[coca]],Table1[[ID]:[b]],3,FALSE)</f>
        <v>#VALUE!</v>
      </c>
      <c r="T1229" s="9"/>
      <c r="U122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29" s="9"/>
    </row>
    <row r="1230" spans="1:22">
      <c r="A1230" t="s">
        <v>126</v>
      </c>
      <c r="B1230" t="s">
        <v>156</v>
      </c>
      <c r="C1230" t="s">
        <v>157</v>
      </c>
      <c r="M1230" s="10" t="s">
        <v>944</v>
      </c>
      <c r="P1230" t="str">
        <f t="shared" si="40"/>
        <v>Central African RepublicCF31</v>
      </c>
      <c r="Q1230" t="e">
        <f>VLOOKUP(Tableau3567[[#This Row],[coca]],Table1[ID],1,FALSE)</f>
        <v>#VALUE!</v>
      </c>
      <c r="R1230" t="e">
        <f>VLOOKUP(Tableau3567[[#This Row],[coca]],Table1[[#All],[ID]:[b]],2,FALSE)</f>
        <v>#VALUE!</v>
      </c>
      <c r="S1230" s="9" t="e">
        <f>VLOOKUP(Tableau3567[[#This Row],[coca]],Table1[[ID]:[b]],3,FALSE)</f>
        <v>#VALUE!</v>
      </c>
      <c r="T1230" s="9"/>
      <c r="U12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30" s="9"/>
    </row>
    <row r="1231" spans="1:22">
      <c r="A1231" t="s">
        <v>126</v>
      </c>
      <c r="B1231" t="s">
        <v>158</v>
      </c>
      <c r="C1231" t="s">
        <v>159</v>
      </c>
      <c r="M1231" s="10" t="s">
        <v>944</v>
      </c>
      <c r="P1231" t="str">
        <f t="shared" si="40"/>
        <v>Central African RepublicCF23</v>
      </c>
      <c r="Q1231" t="e">
        <f>VLOOKUP(Tableau3567[[#This Row],[coca]],Table1[ID],1,FALSE)</f>
        <v>#VALUE!</v>
      </c>
      <c r="R1231" t="e">
        <f>VLOOKUP(Tableau3567[[#This Row],[coca]],Table1[[#All],[ID]:[b]],2,FALSE)</f>
        <v>#VALUE!</v>
      </c>
      <c r="S1231" s="9" t="e">
        <f>VLOOKUP(Tableau3567[[#This Row],[coca]],Table1[[ID]:[b]],3,FALSE)</f>
        <v>#VALUE!</v>
      </c>
      <c r="T1231" s="9"/>
      <c r="U12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31" s="9"/>
    </row>
    <row r="1232" spans="1:22">
      <c r="A1232" t="s">
        <v>126</v>
      </c>
      <c r="B1232" t="s">
        <v>160</v>
      </c>
      <c r="C1232" t="s">
        <v>161</v>
      </c>
      <c r="M1232" s="10" t="s">
        <v>944</v>
      </c>
      <c r="P1232" t="str">
        <f t="shared" si="40"/>
        <v>Central African RepublicCF53</v>
      </c>
      <c r="Q1232" t="e">
        <f>VLOOKUP(Tableau3567[[#This Row],[coca]],Table1[ID],1,FALSE)</f>
        <v>#VALUE!</v>
      </c>
      <c r="R1232" t="e">
        <f>VLOOKUP(Tableau3567[[#This Row],[coca]],Table1[[#All],[ID]:[b]],2,FALSE)</f>
        <v>#VALUE!</v>
      </c>
      <c r="S1232" s="9" t="e">
        <f>VLOOKUP(Tableau3567[[#This Row],[coca]],Table1[[ID]:[b]],3,FALSE)</f>
        <v>#VALUE!</v>
      </c>
      <c r="T1232" s="9"/>
      <c r="U12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232" s="9"/>
    </row>
    <row r="1233" spans="1:23">
      <c r="A1233" t="s">
        <v>126</v>
      </c>
      <c r="B1233" t="s">
        <v>140</v>
      </c>
      <c r="C1233" t="s">
        <v>141</v>
      </c>
      <c r="D1233" t="s">
        <v>938</v>
      </c>
      <c r="E1233" t="s">
        <v>938</v>
      </c>
      <c r="F1233" t="s">
        <v>938</v>
      </c>
      <c r="M1233" s="10" t="s">
        <v>946</v>
      </c>
      <c r="O1233" s="5">
        <v>1761798540360</v>
      </c>
      <c r="P1233" s="5">
        <v>417265988792</v>
      </c>
      <c r="Q1233" t="str">
        <f t="shared" ref="Q1233:Q1264" si="41">_xlfn.CONCAT(A1233,C1233)</f>
        <v>Central African RepublicCF12</v>
      </c>
      <c r="R1233" t="e">
        <f>VLOOKUP(Tableau35676[[#This Row],[coca]],Table1[ID],1,FALSE)</f>
        <v>#VALUE!</v>
      </c>
      <c r="S1233" t="e">
        <f>VLOOKUP(Tableau35676[[#This Row],[coca]],Table1[[#All],[ID]:[b]],2,FALSE)</f>
        <v>#VALUE!</v>
      </c>
      <c r="T1233" s="9" t="e">
        <f>VLOOKUP(Tableau35676[[#This Row],[coca]],Table1[[ID]:[b]],3,FALSE)</f>
        <v>#VALUE!</v>
      </c>
      <c r="U1233" s="9" t="s">
        <v>775</v>
      </c>
      <c r="V123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3" s="9">
        <v>1</v>
      </c>
    </row>
    <row r="1234" spans="1:23">
      <c r="A1234" t="s">
        <v>126</v>
      </c>
      <c r="B1234" t="s">
        <v>130</v>
      </c>
      <c r="C1234" t="s">
        <v>131</v>
      </c>
      <c r="D1234" t="s">
        <v>938</v>
      </c>
      <c r="E1234" t="s">
        <v>938</v>
      </c>
      <c r="F1234" t="s">
        <v>938</v>
      </c>
      <c r="M1234" s="10" t="s">
        <v>946</v>
      </c>
      <c r="O1234" s="5">
        <v>1857051880280</v>
      </c>
      <c r="P1234" s="5">
        <v>437554641562</v>
      </c>
      <c r="Q1234" t="str">
        <f t="shared" si="41"/>
        <v>Central African RepublicCF71</v>
      </c>
      <c r="R1234" t="e">
        <f>VLOOKUP(Tableau35676[[#This Row],[coca]],Table1[ID],1,FALSE)</f>
        <v>#VALUE!</v>
      </c>
      <c r="S1234" t="e">
        <f>VLOOKUP(Tableau35676[[#This Row],[coca]],Table1[[#All],[ID]:[b]],2,FALSE)</f>
        <v>#VALUE!</v>
      </c>
      <c r="T1234" s="9" t="e">
        <f>VLOOKUP(Tableau35676[[#This Row],[coca]],Table1[[ID]:[b]],3,FALSE)</f>
        <v>#VALUE!</v>
      </c>
      <c r="U1234" s="9" t="s">
        <v>778</v>
      </c>
      <c r="V123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4" s="9">
        <v>2</v>
      </c>
    </row>
    <row r="1235" spans="1:23">
      <c r="A1235" t="s">
        <v>126</v>
      </c>
      <c r="B1235" t="s">
        <v>128</v>
      </c>
      <c r="C1235" t="s">
        <v>129</v>
      </c>
      <c r="D1235" t="s">
        <v>938</v>
      </c>
      <c r="E1235" t="s">
        <v>938</v>
      </c>
      <c r="F1235" t="s">
        <v>938</v>
      </c>
      <c r="M1235" s="10" t="s">
        <v>946</v>
      </c>
      <c r="Q1235" t="str">
        <f t="shared" si="41"/>
        <v>Central African RepublicCF51</v>
      </c>
      <c r="R1235" t="e">
        <f>VLOOKUP(Tableau35676[[#This Row],[coca]],Table1[ID],1,FALSE)</f>
        <v>#VALUE!</v>
      </c>
      <c r="S1235" t="e">
        <f>VLOOKUP(Tableau35676[[#This Row],[coca]],Table1[[#All],[ID]:[b]],2,FALSE)</f>
        <v>#VALUE!</v>
      </c>
      <c r="T1235" s="9" t="e">
        <f>VLOOKUP(Tableau35676[[#This Row],[coca]],Table1[[ID]:[b]],3,FALSE)</f>
        <v>#VALUE!</v>
      </c>
      <c r="U1235" s="9"/>
      <c r="V123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5" s="9"/>
    </row>
    <row r="1236" spans="1:23">
      <c r="A1236" t="s">
        <v>126</v>
      </c>
      <c r="B1236" t="s">
        <v>132</v>
      </c>
      <c r="C1236" t="s">
        <v>133</v>
      </c>
      <c r="D1236" t="s">
        <v>938</v>
      </c>
      <c r="E1236" t="s">
        <v>938</v>
      </c>
      <c r="F1236" t="s">
        <v>938</v>
      </c>
      <c r="M1236" s="10" t="s">
        <v>946</v>
      </c>
      <c r="Q1236" t="str">
        <f t="shared" si="41"/>
        <v>Central African RepublicCF61</v>
      </c>
      <c r="R1236" t="e">
        <f>VLOOKUP(Tableau35676[[#This Row],[coca]],Table1[ID],1,FALSE)</f>
        <v>#VALUE!</v>
      </c>
      <c r="S1236" t="e">
        <f>VLOOKUP(Tableau35676[[#This Row],[coca]],Table1[[#All],[ID]:[b]],2,FALSE)</f>
        <v>#VALUE!</v>
      </c>
      <c r="T1236" s="9" t="e">
        <f>VLOOKUP(Tableau35676[[#This Row],[coca]],Table1[[ID]:[b]],3,FALSE)</f>
        <v>#VALUE!</v>
      </c>
      <c r="U1236" s="9"/>
      <c r="V123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6" s="9"/>
    </row>
    <row r="1237" spans="1:23">
      <c r="A1237" t="s">
        <v>126</v>
      </c>
      <c r="B1237" t="s">
        <v>136</v>
      </c>
      <c r="C1237" t="s">
        <v>137</v>
      </c>
      <c r="D1237" t="s">
        <v>938</v>
      </c>
      <c r="E1237" t="s">
        <v>938</v>
      </c>
      <c r="F1237" t="s">
        <v>938</v>
      </c>
      <c r="M1237" s="10" t="s">
        <v>946</v>
      </c>
      <c r="Q1237" t="str">
        <f t="shared" si="41"/>
        <v>Central African RepublicCF52</v>
      </c>
      <c r="R1237" t="e">
        <f>VLOOKUP(Tableau35676[[#This Row],[coca]],Table1[ID],1,FALSE)</f>
        <v>#VALUE!</v>
      </c>
      <c r="S1237" t="e">
        <f>VLOOKUP(Tableau35676[[#This Row],[coca]],Table1[[#All],[ID]:[b]],2,FALSE)</f>
        <v>#VALUE!</v>
      </c>
      <c r="T1237" s="9" t="e">
        <f>VLOOKUP(Tableau35676[[#This Row],[coca]],Table1[[ID]:[b]],3,FALSE)</f>
        <v>#VALUE!</v>
      </c>
      <c r="U1237" s="9"/>
      <c r="V123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7" s="9"/>
    </row>
    <row r="1238" spans="1:23">
      <c r="A1238" t="s">
        <v>126</v>
      </c>
      <c r="B1238" t="s">
        <v>134</v>
      </c>
      <c r="C1238" t="s">
        <v>135</v>
      </c>
      <c r="D1238" t="s">
        <v>938</v>
      </c>
      <c r="E1238" t="s">
        <v>938</v>
      </c>
      <c r="F1238" t="s">
        <v>938</v>
      </c>
      <c r="M1238" s="10" t="s">
        <v>946</v>
      </c>
      <c r="Q1238" t="str">
        <f t="shared" si="41"/>
        <v>Central African RepublicCF63</v>
      </c>
      <c r="R1238" t="e">
        <f>VLOOKUP(Tableau35676[[#This Row],[coca]],Table1[ID],1,FALSE)</f>
        <v>#VALUE!</v>
      </c>
      <c r="S1238" t="e">
        <f>VLOOKUP(Tableau35676[[#This Row],[coca]],Table1[[#All],[ID]:[b]],2,FALSE)</f>
        <v>#VALUE!</v>
      </c>
      <c r="T1238" s="9" t="e">
        <f>VLOOKUP(Tableau35676[[#This Row],[coca]],Table1[[ID]:[b]],3,FALSE)</f>
        <v>#VALUE!</v>
      </c>
      <c r="U1238" s="9"/>
      <c r="V123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8" s="9"/>
    </row>
    <row r="1239" spans="1:23">
      <c r="A1239" t="s">
        <v>126</v>
      </c>
      <c r="B1239" t="s">
        <v>138</v>
      </c>
      <c r="C1239" t="s">
        <v>139</v>
      </c>
      <c r="D1239" t="s">
        <v>938</v>
      </c>
      <c r="E1239" t="s">
        <v>938</v>
      </c>
      <c r="F1239" t="s">
        <v>938</v>
      </c>
      <c r="M1239" s="10" t="s">
        <v>946</v>
      </c>
      <c r="Q1239" t="str">
        <f t="shared" si="41"/>
        <v>Central African RepublicCF41</v>
      </c>
      <c r="R1239" t="e">
        <f>VLOOKUP(Tableau35676[[#This Row],[coca]],Table1[ID],1,FALSE)</f>
        <v>#VALUE!</v>
      </c>
      <c r="S1239" t="e">
        <f>VLOOKUP(Tableau35676[[#This Row],[coca]],Table1[[#All],[ID]:[b]],2,FALSE)</f>
        <v>#VALUE!</v>
      </c>
      <c r="T1239" s="9" t="e">
        <f>VLOOKUP(Tableau35676[[#This Row],[coca]],Table1[[ID]:[b]],3,FALSE)</f>
        <v>#VALUE!</v>
      </c>
      <c r="U1239" s="9"/>
      <c r="V123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39" s="9"/>
    </row>
    <row r="1240" spans="1:23">
      <c r="A1240" t="s">
        <v>126</v>
      </c>
      <c r="B1240" t="s">
        <v>781</v>
      </c>
      <c r="C1240" t="s">
        <v>143</v>
      </c>
      <c r="D1240" t="s">
        <v>938</v>
      </c>
      <c r="E1240" t="s">
        <v>938</v>
      </c>
      <c r="F1240" t="s">
        <v>938</v>
      </c>
      <c r="M1240" s="10" t="s">
        <v>946</v>
      </c>
      <c r="Q1240" t="str">
        <f t="shared" si="41"/>
        <v>Central African RepublicCF21</v>
      </c>
      <c r="R1240" t="e">
        <f>VLOOKUP(Tableau35676[[#This Row],[coca]],Table1[ID],1,FALSE)</f>
        <v>#VALUE!</v>
      </c>
      <c r="S1240" t="e">
        <f>VLOOKUP(Tableau35676[[#This Row],[coca]],Table1[[#All],[ID]:[b]],2,FALSE)</f>
        <v>#VALUE!</v>
      </c>
      <c r="T1240" s="9" t="e">
        <f>VLOOKUP(Tableau35676[[#This Row],[coca]],Table1[[ID]:[b]],3,FALSE)</f>
        <v>#VALUE!</v>
      </c>
      <c r="U1240" s="9"/>
      <c r="V124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0" s="9"/>
    </row>
    <row r="1241" spans="1:23">
      <c r="A1241" t="s">
        <v>126</v>
      </c>
      <c r="B1241" t="s">
        <v>144</v>
      </c>
      <c r="C1241" t="s">
        <v>145</v>
      </c>
      <c r="D1241" t="s">
        <v>938</v>
      </c>
      <c r="E1241" t="s">
        <v>938</v>
      </c>
      <c r="F1241" t="s">
        <v>938</v>
      </c>
      <c r="M1241" s="10" t="s">
        <v>946</v>
      </c>
      <c r="Q1241" t="str">
        <f t="shared" si="41"/>
        <v>Central African RepublicCF62</v>
      </c>
      <c r="R1241" t="e">
        <f>VLOOKUP(Tableau35676[[#This Row],[coca]],Table1[ID],1,FALSE)</f>
        <v>#VALUE!</v>
      </c>
      <c r="S1241" t="e">
        <f>VLOOKUP(Tableau35676[[#This Row],[coca]],Table1[[#All],[ID]:[b]],2,FALSE)</f>
        <v>#VALUE!</v>
      </c>
      <c r="T1241" s="9" t="e">
        <f>VLOOKUP(Tableau35676[[#This Row],[coca]],Table1[[ID]:[b]],3,FALSE)</f>
        <v>#VALUE!</v>
      </c>
      <c r="U1241" s="9"/>
      <c r="V124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1" s="9"/>
    </row>
    <row r="1242" spans="1:23">
      <c r="A1242" t="s">
        <v>126</v>
      </c>
      <c r="B1242" t="s">
        <v>146</v>
      </c>
      <c r="C1242" t="s">
        <v>147</v>
      </c>
      <c r="D1242" t="s">
        <v>938</v>
      </c>
      <c r="E1242" t="s">
        <v>938</v>
      </c>
      <c r="F1242" t="s">
        <v>938</v>
      </c>
      <c r="M1242" s="10" t="s">
        <v>946</v>
      </c>
      <c r="Q1242" t="str">
        <f t="shared" si="41"/>
        <v>Central African RepublicCF42</v>
      </c>
      <c r="R1242" t="e">
        <f>VLOOKUP(Tableau35676[[#This Row],[coca]],Table1[ID],1,FALSE)</f>
        <v>#VALUE!</v>
      </c>
      <c r="S1242" t="e">
        <f>VLOOKUP(Tableau35676[[#This Row],[coca]],Table1[[#All],[ID]:[b]],2,FALSE)</f>
        <v>#VALUE!</v>
      </c>
      <c r="T1242" s="9" t="e">
        <f>VLOOKUP(Tableau35676[[#This Row],[coca]],Table1[[ID]:[b]],3,FALSE)</f>
        <v>#VALUE!</v>
      </c>
      <c r="U1242" s="9"/>
      <c r="V124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2" s="9"/>
    </row>
    <row r="1243" spans="1:23">
      <c r="A1243" t="s">
        <v>126</v>
      </c>
      <c r="B1243" t="s">
        <v>148</v>
      </c>
      <c r="C1243" t="s">
        <v>149</v>
      </c>
      <c r="D1243" t="s">
        <v>938</v>
      </c>
      <c r="E1243" t="s">
        <v>938</v>
      </c>
      <c r="F1243" t="s">
        <v>938</v>
      </c>
      <c r="M1243" s="10" t="s">
        <v>946</v>
      </c>
      <c r="Q1243" t="str">
        <f t="shared" si="41"/>
        <v>Central African RepublicCF22</v>
      </c>
      <c r="R1243" t="e">
        <f>VLOOKUP(Tableau35676[[#This Row],[coca]],Table1[ID],1,FALSE)</f>
        <v>#VALUE!</v>
      </c>
      <c r="S1243" t="e">
        <f>VLOOKUP(Tableau35676[[#This Row],[coca]],Table1[[#All],[ID]:[b]],2,FALSE)</f>
        <v>#VALUE!</v>
      </c>
      <c r="T1243" s="9" t="e">
        <f>VLOOKUP(Tableau35676[[#This Row],[coca]],Table1[[ID]:[b]],3,FALSE)</f>
        <v>#VALUE!</v>
      </c>
      <c r="U1243" s="9"/>
      <c r="V124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3" s="9"/>
    </row>
    <row r="1244" spans="1:23">
      <c r="A1244" t="s">
        <v>126</v>
      </c>
      <c r="B1244" t="s">
        <v>150</v>
      </c>
      <c r="C1244" t="s">
        <v>151</v>
      </c>
      <c r="D1244" t="s">
        <v>938</v>
      </c>
      <c r="E1244" t="s">
        <v>938</v>
      </c>
      <c r="F1244" t="s">
        <v>938</v>
      </c>
      <c r="M1244" s="10" t="s">
        <v>946</v>
      </c>
      <c r="Q1244" t="str">
        <f t="shared" si="41"/>
        <v>Central African RepublicCF11</v>
      </c>
      <c r="R1244" t="e">
        <f>VLOOKUP(Tableau35676[[#This Row],[coca]],Table1[ID],1,FALSE)</f>
        <v>#VALUE!</v>
      </c>
      <c r="S1244" t="e">
        <f>VLOOKUP(Tableau35676[[#This Row],[coca]],Table1[[#All],[ID]:[b]],2,FALSE)</f>
        <v>#VALUE!</v>
      </c>
      <c r="T1244" s="9" t="e">
        <f>VLOOKUP(Tableau35676[[#This Row],[coca]],Table1[[ID]:[b]],3,FALSE)</f>
        <v>#VALUE!</v>
      </c>
      <c r="U1244" s="9"/>
      <c r="V124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4" s="9"/>
    </row>
    <row r="1245" spans="1:23">
      <c r="A1245" t="s">
        <v>126</v>
      </c>
      <c r="B1245" t="s">
        <v>152</v>
      </c>
      <c r="C1245" t="s">
        <v>153</v>
      </c>
      <c r="D1245" t="s">
        <v>938</v>
      </c>
      <c r="E1245" t="s">
        <v>938</v>
      </c>
      <c r="F1245" t="s">
        <v>938</v>
      </c>
      <c r="M1245" s="10" t="s">
        <v>946</v>
      </c>
      <c r="Q1245" t="str">
        <f t="shared" si="41"/>
        <v>Central African RepublicCF43</v>
      </c>
      <c r="R1245" t="e">
        <f>VLOOKUP(Tableau35676[[#This Row],[coca]],Table1[ID],1,FALSE)</f>
        <v>#VALUE!</v>
      </c>
      <c r="S1245" t="e">
        <f>VLOOKUP(Tableau35676[[#This Row],[coca]],Table1[[#All],[ID]:[b]],2,FALSE)</f>
        <v>#VALUE!</v>
      </c>
      <c r="T1245" s="9" t="e">
        <f>VLOOKUP(Tableau35676[[#This Row],[coca]],Table1[[ID]:[b]],3,FALSE)</f>
        <v>#VALUE!</v>
      </c>
      <c r="U1245" s="9"/>
      <c r="V124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5" s="9"/>
    </row>
    <row r="1246" spans="1:23">
      <c r="A1246" t="s">
        <v>126</v>
      </c>
      <c r="B1246" t="s">
        <v>154</v>
      </c>
      <c r="C1246" t="s">
        <v>155</v>
      </c>
      <c r="D1246" t="s">
        <v>938</v>
      </c>
      <c r="E1246" t="s">
        <v>938</v>
      </c>
      <c r="F1246" t="s">
        <v>938</v>
      </c>
      <c r="M1246" s="10" t="s">
        <v>946</v>
      </c>
      <c r="Q1246" t="str">
        <f t="shared" si="41"/>
        <v>Central African RepublicCF32</v>
      </c>
      <c r="R1246" t="e">
        <f>VLOOKUP(Tableau35676[[#This Row],[coca]],Table1[ID],1,FALSE)</f>
        <v>#VALUE!</v>
      </c>
      <c r="S1246" t="e">
        <f>VLOOKUP(Tableau35676[[#This Row],[coca]],Table1[[#All],[ID]:[b]],2,FALSE)</f>
        <v>#VALUE!</v>
      </c>
      <c r="T1246" s="9" t="e">
        <f>VLOOKUP(Tableau35676[[#This Row],[coca]],Table1[[ID]:[b]],3,FALSE)</f>
        <v>#VALUE!</v>
      </c>
      <c r="U1246" s="9"/>
      <c r="V124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6" s="9"/>
    </row>
    <row r="1247" spans="1:23">
      <c r="A1247" t="s">
        <v>126</v>
      </c>
      <c r="B1247" t="s">
        <v>156</v>
      </c>
      <c r="C1247" t="s">
        <v>157</v>
      </c>
      <c r="D1247" t="s">
        <v>938</v>
      </c>
      <c r="E1247" t="s">
        <v>938</v>
      </c>
      <c r="F1247" t="s">
        <v>938</v>
      </c>
      <c r="M1247" s="10" t="s">
        <v>946</v>
      </c>
      <c r="Q1247" t="str">
        <f t="shared" si="41"/>
        <v>Central African RepublicCF31</v>
      </c>
      <c r="R1247" t="e">
        <f>VLOOKUP(Tableau35676[[#This Row],[coca]],Table1[ID],1,FALSE)</f>
        <v>#VALUE!</v>
      </c>
      <c r="S1247" t="e">
        <f>VLOOKUP(Tableau35676[[#This Row],[coca]],Table1[[#All],[ID]:[b]],2,FALSE)</f>
        <v>#VALUE!</v>
      </c>
      <c r="T1247" s="9" t="e">
        <f>VLOOKUP(Tableau35676[[#This Row],[coca]],Table1[[ID]:[b]],3,FALSE)</f>
        <v>#VALUE!</v>
      </c>
      <c r="U1247" s="9"/>
      <c r="V124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7" s="9"/>
    </row>
    <row r="1248" spans="1:23">
      <c r="A1248" t="s">
        <v>126</v>
      </c>
      <c r="B1248" t="s">
        <v>158</v>
      </c>
      <c r="C1248" t="s">
        <v>159</v>
      </c>
      <c r="D1248" t="s">
        <v>938</v>
      </c>
      <c r="E1248" t="s">
        <v>938</v>
      </c>
      <c r="F1248" t="s">
        <v>938</v>
      </c>
      <c r="M1248" s="10" t="s">
        <v>946</v>
      </c>
      <c r="Q1248" t="str">
        <f t="shared" si="41"/>
        <v>Central African RepublicCF23</v>
      </c>
      <c r="R1248" t="e">
        <f>VLOOKUP(Tableau35676[[#This Row],[coca]],Table1[ID],1,FALSE)</f>
        <v>#VALUE!</v>
      </c>
      <c r="S1248" t="e">
        <f>VLOOKUP(Tableau35676[[#This Row],[coca]],Table1[[#All],[ID]:[b]],2,FALSE)</f>
        <v>#VALUE!</v>
      </c>
      <c r="T1248" s="9" t="e">
        <f>VLOOKUP(Tableau35676[[#This Row],[coca]],Table1[[ID]:[b]],3,FALSE)</f>
        <v>#VALUE!</v>
      </c>
      <c r="U1248" s="9"/>
      <c r="V124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8" s="9"/>
    </row>
    <row r="1249" spans="1:23">
      <c r="A1249" t="s">
        <v>126</v>
      </c>
      <c r="B1249" t="s">
        <v>160</v>
      </c>
      <c r="C1249" t="s">
        <v>161</v>
      </c>
      <c r="D1249" t="s">
        <v>938</v>
      </c>
      <c r="E1249" t="s">
        <v>938</v>
      </c>
      <c r="F1249" t="s">
        <v>938</v>
      </c>
      <c r="M1249" s="10" t="s">
        <v>946</v>
      </c>
      <c r="Q1249" t="str">
        <f t="shared" si="41"/>
        <v>Central African RepublicCF53</v>
      </c>
      <c r="R1249" t="e">
        <f>VLOOKUP(Tableau35676[[#This Row],[coca]],Table1[ID],1,FALSE)</f>
        <v>#VALUE!</v>
      </c>
      <c r="S1249" t="e">
        <f>VLOOKUP(Tableau35676[[#This Row],[coca]],Table1[[#All],[ID]:[b]],2,FALSE)</f>
        <v>#VALUE!</v>
      </c>
      <c r="T1249" s="9" t="e">
        <f>VLOOKUP(Tableau35676[[#This Row],[coca]],Table1[[ID]:[b]],3,FALSE)</f>
        <v>#VALUE!</v>
      </c>
      <c r="U1249" s="9"/>
      <c r="V124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249" s="9"/>
    </row>
    <row r="1250" spans="1:23">
      <c r="A1250" t="s">
        <v>126</v>
      </c>
      <c r="B1250" t="s">
        <v>140</v>
      </c>
      <c r="C1250" t="s">
        <v>141</v>
      </c>
      <c r="D1250" t="s">
        <v>938</v>
      </c>
      <c r="E1250" t="s">
        <v>938</v>
      </c>
      <c r="F1250" t="s">
        <v>938</v>
      </c>
      <c r="J1250" s="1"/>
      <c r="K1250" s="1"/>
      <c r="M1250" s="10" t="s">
        <v>949</v>
      </c>
      <c r="O1250" s="5">
        <v>1761798540360</v>
      </c>
      <c r="P1250" s="5">
        <v>417265988792</v>
      </c>
      <c r="Q1250" t="str">
        <f t="shared" si="41"/>
        <v>Central African RepublicCF12</v>
      </c>
      <c r="R1250" t="e">
        <f>VLOOKUP(Tableau3567691011[[#This Row],[coca]],Table1[ID],1,FALSE)</f>
        <v>#VALUE!</v>
      </c>
      <c r="S1250" t="e">
        <f>VLOOKUP(Tableau3567691011[[#This Row],[coca]],Table1[[#All],[ID]:[b]],2,FALSE)</f>
        <v>#VALUE!</v>
      </c>
      <c r="T1250" s="9" t="e">
        <f>VLOOKUP(Tableau3567691011[[#This Row],[coca]],Table1[[ID]:[b]],3,FALSE)</f>
        <v>#VALUE!</v>
      </c>
      <c r="U1250" s="9" t="s">
        <v>775</v>
      </c>
      <c r="V12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0" s="9">
        <v>1</v>
      </c>
    </row>
    <row r="1251" spans="1:23">
      <c r="A1251" t="s">
        <v>126</v>
      </c>
      <c r="B1251" t="s">
        <v>130</v>
      </c>
      <c r="C1251" t="s">
        <v>131</v>
      </c>
      <c r="D1251" t="s">
        <v>938</v>
      </c>
      <c r="E1251" t="s">
        <v>938</v>
      </c>
      <c r="F1251" t="s">
        <v>938</v>
      </c>
      <c r="J1251" s="1"/>
      <c r="K1251" s="1"/>
      <c r="M1251" s="10" t="s">
        <v>949</v>
      </c>
      <c r="O1251" s="5">
        <v>1857051880280</v>
      </c>
      <c r="P1251" s="5">
        <v>437554641562</v>
      </c>
      <c r="Q1251" t="str">
        <f t="shared" si="41"/>
        <v>Central African RepublicCF71</v>
      </c>
      <c r="R1251" t="e">
        <f>VLOOKUP(Tableau3567691011[[#This Row],[coca]],Table1[ID],1,FALSE)</f>
        <v>#VALUE!</v>
      </c>
      <c r="S1251" t="e">
        <f>VLOOKUP(Tableau3567691011[[#This Row],[coca]],Table1[[#All],[ID]:[b]],2,FALSE)</f>
        <v>#VALUE!</v>
      </c>
      <c r="T1251" s="9" t="e">
        <f>VLOOKUP(Tableau3567691011[[#This Row],[coca]],Table1[[ID]:[b]],3,FALSE)</f>
        <v>#VALUE!</v>
      </c>
      <c r="U1251" s="9" t="s">
        <v>778</v>
      </c>
      <c r="V125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1" s="9">
        <v>2</v>
      </c>
    </row>
    <row r="1252" spans="1:23">
      <c r="A1252" t="s">
        <v>126</v>
      </c>
      <c r="B1252" t="s">
        <v>128</v>
      </c>
      <c r="C1252" t="s">
        <v>129</v>
      </c>
      <c r="D1252" t="s">
        <v>938</v>
      </c>
      <c r="E1252" t="s">
        <v>938</v>
      </c>
      <c r="F1252" t="s">
        <v>938</v>
      </c>
      <c r="J1252" s="1"/>
      <c r="K1252" s="1"/>
      <c r="M1252" s="10" t="s">
        <v>949</v>
      </c>
      <c r="Q1252" t="str">
        <f t="shared" si="41"/>
        <v>Central African RepublicCF51</v>
      </c>
      <c r="R1252" t="e">
        <f>VLOOKUP(Tableau3567691011[[#This Row],[coca]],Table1[ID],1,FALSE)</f>
        <v>#VALUE!</v>
      </c>
      <c r="S1252" t="e">
        <f>VLOOKUP(Tableau3567691011[[#This Row],[coca]],Table1[[#All],[ID]:[b]],2,FALSE)</f>
        <v>#VALUE!</v>
      </c>
      <c r="T1252" s="9" t="e">
        <f>VLOOKUP(Tableau3567691011[[#This Row],[coca]],Table1[[ID]:[b]],3,FALSE)</f>
        <v>#VALUE!</v>
      </c>
      <c r="U1252" s="9"/>
      <c r="V125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2" s="9"/>
    </row>
    <row r="1253" spans="1:23">
      <c r="A1253" t="s">
        <v>126</v>
      </c>
      <c r="B1253" t="s">
        <v>132</v>
      </c>
      <c r="C1253" t="s">
        <v>133</v>
      </c>
      <c r="D1253" t="s">
        <v>938</v>
      </c>
      <c r="E1253" t="s">
        <v>938</v>
      </c>
      <c r="F1253" t="s">
        <v>938</v>
      </c>
      <c r="J1253" s="1"/>
      <c r="K1253" s="1"/>
      <c r="M1253" s="10" t="s">
        <v>949</v>
      </c>
      <c r="Q1253" t="str">
        <f t="shared" si="41"/>
        <v>Central African RepublicCF61</v>
      </c>
      <c r="R1253" t="e">
        <f>VLOOKUP(Tableau3567691011[[#This Row],[coca]],Table1[ID],1,FALSE)</f>
        <v>#VALUE!</v>
      </c>
      <c r="S1253" t="e">
        <f>VLOOKUP(Tableau3567691011[[#This Row],[coca]],Table1[[#All],[ID]:[b]],2,FALSE)</f>
        <v>#VALUE!</v>
      </c>
      <c r="T1253" s="9" t="e">
        <f>VLOOKUP(Tableau3567691011[[#This Row],[coca]],Table1[[ID]:[b]],3,FALSE)</f>
        <v>#VALUE!</v>
      </c>
      <c r="U1253" s="9"/>
      <c r="V125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3" s="9"/>
    </row>
    <row r="1254" spans="1:23">
      <c r="A1254" t="s">
        <v>126</v>
      </c>
      <c r="B1254" t="s">
        <v>136</v>
      </c>
      <c r="C1254" t="s">
        <v>137</v>
      </c>
      <c r="D1254" t="s">
        <v>938</v>
      </c>
      <c r="E1254" t="s">
        <v>938</v>
      </c>
      <c r="F1254" t="s">
        <v>938</v>
      </c>
      <c r="J1254" s="1"/>
      <c r="K1254" s="1"/>
      <c r="M1254" s="10" t="s">
        <v>949</v>
      </c>
      <c r="Q1254" t="str">
        <f t="shared" si="41"/>
        <v>Central African RepublicCF52</v>
      </c>
      <c r="R1254" t="e">
        <f>VLOOKUP(Tableau3567691011[[#This Row],[coca]],Table1[ID],1,FALSE)</f>
        <v>#VALUE!</v>
      </c>
      <c r="S1254" t="e">
        <f>VLOOKUP(Tableau3567691011[[#This Row],[coca]],Table1[[#All],[ID]:[b]],2,FALSE)</f>
        <v>#VALUE!</v>
      </c>
      <c r="T1254" s="9" t="e">
        <f>VLOOKUP(Tableau3567691011[[#This Row],[coca]],Table1[[ID]:[b]],3,FALSE)</f>
        <v>#VALUE!</v>
      </c>
      <c r="U1254" s="9"/>
      <c r="V125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4" s="9"/>
    </row>
    <row r="1255" spans="1:23">
      <c r="A1255" t="s">
        <v>126</v>
      </c>
      <c r="B1255" t="s">
        <v>134</v>
      </c>
      <c r="C1255" t="s">
        <v>135</v>
      </c>
      <c r="D1255" t="s">
        <v>938</v>
      </c>
      <c r="E1255" t="s">
        <v>938</v>
      </c>
      <c r="F1255" t="s">
        <v>938</v>
      </c>
      <c r="J1255" s="1"/>
      <c r="K1255" s="1"/>
      <c r="M1255" s="10" t="s">
        <v>949</v>
      </c>
      <c r="Q1255" t="str">
        <f t="shared" si="41"/>
        <v>Central African RepublicCF63</v>
      </c>
      <c r="R1255" t="e">
        <f>VLOOKUP(Tableau3567691011[[#This Row],[coca]],Table1[ID],1,FALSE)</f>
        <v>#VALUE!</v>
      </c>
      <c r="S1255" t="e">
        <f>VLOOKUP(Tableau3567691011[[#This Row],[coca]],Table1[[#All],[ID]:[b]],2,FALSE)</f>
        <v>#VALUE!</v>
      </c>
      <c r="T1255" s="9" t="e">
        <f>VLOOKUP(Tableau3567691011[[#This Row],[coca]],Table1[[ID]:[b]],3,FALSE)</f>
        <v>#VALUE!</v>
      </c>
      <c r="U1255" s="9"/>
      <c r="V125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5" s="9"/>
    </row>
    <row r="1256" spans="1:23">
      <c r="A1256" t="s">
        <v>126</v>
      </c>
      <c r="B1256" t="s">
        <v>138</v>
      </c>
      <c r="C1256" t="s">
        <v>139</v>
      </c>
      <c r="D1256" t="s">
        <v>938</v>
      </c>
      <c r="E1256" t="s">
        <v>938</v>
      </c>
      <c r="F1256" t="s">
        <v>938</v>
      </c>
      <c r="J1256" s="1"/>
      <c r="K1256" s="1"/>
      <c r="M1256" s="10" t="s">
        <v>949</v>
      </c>
      <c r="Q1256" t="str">
        <f t="shared" si="41"/>
        <v>Central African RepublicCF41</v>
      </c>
      <c r="R1256" t="e">
        <f>VLOOKUP(Tableau3567691011[[#This Row],[coca]],Table1[ID],1,FALSE)</f>
        <v>#VALUE!</v>
      </c>
      <c r="S1256" t="e">
        <f>VLOOKUP(Tableau3567691011[[#This Row],[coca]],Table1[[#All],[ID]:[b]],2,FALSE)</f>
        <v>#VALUE!</v>
      </c>
      <c r="T1256" s="9" t="e">
        <f>VLOOKUP(Tableau3567691011[[#This Row],[coca]],Table1[[ID]:[b]],3,FALSE)</f>
        <v>#VALUE!</v>
      </c>
      <c r="U1256" s="9"/>
      <c r="V125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6" s="9"/>
    </row>
    <row r="1257" spans="1:23">
      <c r="A1257" t="s">
        <v>126</v>
      </c>
      <c r="B1257" t="s">
        <v>781</v>
      </c>
      <c r="C1257" t="s">
        <v>143</v>
      </c>
      <c r="D1257" t="s">
        <v>938</v>
      </c>
      <c r="E1257" t="s">
        <v>938</v>
      </c>
      <c r="F1257" t="s">
        <v>938</v>
      </c>
      <c r="J1257" s="1"/>
      <c r="K1257" s="1"/>
      <c r="M1257" s="10" t="s">
        <v>949</v>
      </c>
      <c r="Q1257" t="str">
        <f t="shared" si="41"/>
        <v>Central African RepublicCF21</v>
      </c>
      <c r="R1257" t="e">
        <f>VLOOKUP(Tableau3567691011[[#This Row],[coca]],Table1[ID],1,FALSE)</f>
        <v>#VALUE!</v>
      </c>
      <c r="S1257" t="e">
        <f>VLOOKUP(Tableau3567691011[[#This Row],[coca]],Table1[[#All],[ID]:[b]],2,FALSE)</f>
        <v>#VALUE!</v>
      </c>
      <c r="T1257" s="9" t="e">
        <f>VLOOKUP(Tableau3567691011[[#This Row],[coca]],Table1[[ID]:[b]],3,FALSE)</f>
        <v>#VALUE!</v>
      </c>
      <c r="U1257" s="9"/>
      <c r="V125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7" s="9"/>
    </row>
    <row r="1258" spans="1:23">
      <c r="A1258" t="s">
        <v>126</v>
      </c>
      <c r="B1258" t="s">
        <v>144</v>
      </c>
      <c r="C1258" t="s">
        <v>145</v>
      </c>
      <c r="D1258" t="s">
        <v>938</v>
      </c>
      <c r="E1258" t="s">
        <v>938</v>
      </c>
      <c r="F1258" t="s">
        <v>938</v>
      </c>
      <c r="J1258" s="1"/>
      <c r="K1258" s="1"/>
      <c r="M1258" s="10" t="s">
        <v>949</v>
      </c>
      <c r="Q1258" t="str">
        <f t="shared" si="41"/>
        <v>Central African RepublicCF62</v>
      </c>
      <c r="R1258" t="e">
        <f>VLOOKUP(Tableau3567691011[[#This Row],[coca]],Table1[ID],1,FALSE)</f>
        <v>#VALUE!</v>
      </c>
      <c r="S1258" t="e">
        <f>VLOOKUP(Tableau3567691011[[#This Row],[coca]],Table1[[#All],[ID]:[b]],2,FALSE)</f>
        <v>#VALUE!</v>
      </c>
      <c r="T1258" s="9" t="e">
        <f>VLOOKUP(Tableau3567691011[[#This Row],[coca]],Table1[[ID]:[b]],3,FALSE)</f>
        <v>#VALUE!</v>
      </c>
      <c r="U1258" s="9"/>
      <c r="V125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8" s="9"/>
    </row>
    <row r="1259" spans="1:23">
      <c r="A1259" t="s">
        <v>126</v>
      </c>
      <c r="B1259" t="s">
        <v>146</v>
      </c>
      <c r="C1259" t="s">
        <v>147</v>
      </c>
      <c r="D1259" t="s">
        <v>938</v>
      </c>
      <c r="E1259" t="s">
        <v>938</v>
      </c>
      <c r="F1259" t="s">
        <v>938</v>
      </c>
      <c r="J1259" s="1"/>
      <c r="K1259" s="1"/>
      <c r="M1259" s="10" t="s">
        <v>949</v>
      </c>
      <c r="Q1259" t="str">
        <f t="shared" si="41"/>
        <v>Central African RepublicCF42</v>
      </c>
      <c r="R1259" t="e">
        <f>VLOOKUP(Tableau3567691011[[#This Row],[coca]],Table1[ID],1,FALSE)</f>
        <v>#VALUE!</v>
      </c>
      <c r="S1259" t="e">
        <f>VLOOKUP(Tableau3567691011[[#This Row],[coca]],Table1[[#All],[ID]:[b]],2,FALSE)</f>
        <v>#VALUE!</v>
      </c>
      <c r="T1259" s="9" t="e">
        <f>VLOOKUP(Tableau3567691011[[#This Row],[coca]],Table1[[ID]:[b]],3,FALSE)</f>
        <v>#VALUE!</v>
      </c>
      <c r="U1259" s="9"/>
      <c r="V125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59" s="9"/>
    </row>
    <row r="1260" spans="1:23">
      <c r="A1260" t="s">
        <v>126</v>
      </c>
      <c r="B1260" t="s">
        <v>148</v>
      </c>
      <c r="C1260" t="s">
        <v>149</v>
      </c>
      <c r="D1260" t="s">
        <v>938</v>
      </c>
      <c r="E1260" t="s">
        <v>938</v>
      </c>
      <c r="F1260" t="s">
        <v>938</v>
      </c>
      <c r="J1260" s="1"/>
      <c r="K1260" s="1"/>
      <c r="M1260" s="10" t="s">
        <v>949</v>
      </c>
      <c r="Q1260" t="str">
        <f t="shared" si="41"/>
        <v>Central African RepublicCF22</v>
      </c>
      <c r="R1260" t="e">
        <f>VLOOKUP(Tableau3567691011[[#This Row],[coca]],Table1[ID],1,FALSE)</f>
        <v>#VALUE!</v>
      </c>
      <c r="S1260" t="e">
        <f>VLOOKUP(Tableau3567691011[[#This Row],[coca]],Table1[[#All],[ID]:[b]],2,FALSE)</f>
        <v>#VALUE!</v>
      </c>
      <c r="T1260" s="9" t="e">
        <f>VLOOKUP(Tableau3567691011[[#This Row],[coca]],Table1[[ID]:[b]],3,FALSE)</f>
        <v>#VALUE!</v>
      </c>
      <c r="U1260" s="9"/>
      <c r="V126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0" s="9"/>
    </row>
    <row r="1261" spans="1:23">
      <c r="A1261" t="s">
        <v>126</v>
      </c>
      <c r="B1261" t="s">
        <v>150</v>
      </c>
      <c r="C1261" t="s">
        <v>151</v>
      </c>
      <c r="D1261" t="s">
        <v>938</v>
      </c>
      <c r="E1261" t="s">
        <v>938</v>
      </c>
      <c r="F1261" t="s">
        <v>938</v>
      </c>
      <c r="J1261" s="1"/>
      <c r="K1261" s="1"/>
      <c r="M1261" s="10" t="s">
        <v>949</v>
      </c>
      <c r="Q1261" t="str">
        <f t="shared" si="41"/>
        <v>Central African RepublicCF11</v>
      </c>
      <c r="R1261" t="e">
        <f>VLOOKUP(Tableau3567691011[[#This Row],[coca]],Table1[ID],1,FALSE)</f>
        <v>#VALUE!</v>
      </c>
      <c r="S1261" t="e">
        <f>VLOOKUP(Tableau3567691011[[#This Row],[coca]],Table1[[#All],[ID]:[b]],2,FALSE)</f>
        <v>#VALUE!</v>
      </c>
      <c r="T1261" s="9" t="e">
        <f>VLOOKUP(Tableau3567691011[[#This Row],[coca]],Table1[[ID]:[b]],3,FALSE)</f>
        <v>#VALUE!</v>
      </c>
      <c r="U1261" s="9"/>
      <c r="V126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1" s="9"/>
    </row>
    <row r="1262" spans="1:23">
      <c r="A1262" t="s">
        <v>126</v>
      </c>
      <c r="B1262" t="s">
        <v>152</v>
      </c>
      <c r="C1262" t="s">
        <v>153</v>
      </c>
      <c r="D1262" t="s">
        <v>938</v>
      </c>
      <c r="E1262" t="s">
        <v>938</v>
      </c>
      <c r="F1262" t="s">
        <v>938</v>
      </c>
      <c r="J1262" s="1"/>
      <c r="K1262" s="1"/>
      <c r="M1262" s="10" t="s">
        <v>949</v>
      </c>
      <c r="Q1262" t="str">
        <f t="shared" si="41"/>
        <v>Central African RepublicCF43</v>
      </c>
      <c r="R1262" t="e">
        <f>VLOOKUP(Tableau3567691011[[#This Row],[coca]],Table1[ID],1,FALSE)</f>
        <v>#VALUE!</v>
      </c>
      <c r="S1262" t="e">
        <f>VLOOKUP(Tableau3567691011[[#This Row],[coca]],Table1[[#All],[ID]:[b]],2,FALSE)</f>
        <v>#VALUE!</v>
      </c>
      <c r="T1262" s="9" t="e">
        <f>VLOOKUP(Tableau3567691011[[#This Row],[coca]],Table1[[ID]:[b]],3,FALSE)</f>
        <v>#VALUE!</v>
      </c>
      <c r="U1262" s="9"/>
      <c r="V126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2" s="9"/>
    </row>
    <row r="1263" spans="1:23">
      <c r="A1263" t="s">
        <v>126</v>
      </c>
      <c r="B1263" t="s">
        <v>154</v>
      </c>
      <c r="C1263" t="s">
        <v>155</v>
      </c>
      <c r="D1263" t="s">
        <v>938</v>
      </c>
      <c r="E1263" t="s">
        <v>938</v>
      </c>
      <c r="F1263" t="s">
        <v>938</v>
      </c>
      <c r="J1263" s="1"/>
      <c r="K1263" s="1"/>
      <c r="M1263" s="10" t="s">
        <v>949</v>
      </c>
      <c r="Q1263" t="str">
        <f t="shared" si="41"/>
        <v>Central African RepublicCF32</v>
      </c>
      <c r="R1263" t="e">
        <f>VLOOKUP(Tableau3567691011[[#This Row],[coca]],Table1[ID],1,FALSE)</f>
        <v>#VALUE!</v>
      </c>
      <c r="S1263" t="e">
        <f>VLOOKUP(Tableau3567691011[[#This Row],[coca]],Table1[[#All],[ID]:[b]],2,FALSE)</f>
        <v>#VALUE!</v>
      </c>
      <c r="T1263" s="9" t="e">
        <f>VLOOKUP(Tableau3567691011[[#This Row],[coca]],Table1[[ID]:[b]],3,FALSE)</f>
        <v>#VALUE!</v>
      </c>
      <c r="U1263" s="9"/>
      <c r="V126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3" s="9"/>
    </row>
    <row r="1264" spans="1:23">
      <c r="A1264" t="s">
        <v>126</v>
      </c>
      <c r="B1264" t="s">
        <v>156</v>
      </c>
      <c r="C1264" t="s">
        <v>157</v>
      </c>
      <c r="D1264" t="s">
        <v>938</v>
      </c>
      <c r="E1264" t="s">
        <v>938</v>
      </c>
      <c r="F1264" t="s">
        <v>938</v>
      </c>
      <c r="J1264" s="1"/>
      <c r="K1264" s="1"/>
      <c r="M1264" s="10" t="s">
        <v>949</v>
      </c>
      <c r="Q1264" t="str">
        <f t="shared" si="41"/>
        <v>Central African RepublicCF31</v>
      </c>
      <c r="R1264" t="e">
        <f>VLOOKUP(Tableau3567691011[[#This Row],[coca]],Table1[ID],1,FALSE)</f>
        <v>#VALUE!</v>
      </c>
      <c r="S1264" t="e">
        <f>VLOOKUP(Tableau3567691011[[#This Row],[coca]],Table1[[#All],[ID]:[b]],2,FALSE)</f>
        <v>#VALUE!</v>
      </c>
      <c r="T1264" s="9" t="e">
        <f>VLOOKUP(Tableau3567691011[[#This Row],[coca]],Table1[[ID]:[b]],3,FALSE)</f>
        <v>#VALUE!</v>
      </c>
      <c r="U1264" s="9"/>
      <c r="V126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4" s="9"/>
    </row>
    <row r="1265" spans="1:23">
      <c r="A1265" t="s">
        <v>126</v>
      </c>
      <c r="B1265" t="s">
        <v>158</v>
      </c>
      <c r="C1265" t="s">
        <v>159</v>
      </c>
      <c r="D1265" t="s">
        <v>938</v>
      </c>
      <c r="E1265" t="s">
        <v>938</v>
      </c>
      <c r="F1265" t="s">
        <v>938</v>
      </c>
      <c r="J1265" s="1"/>
      <c r="K1265" s="1"/>
      <c r="M1265" s="10" t="s">
        <v>949</v>
      </c>
      <c r="Q1265" t="str">
        <f t="shared" ref="Q1265:Q1296" si="42">_xlfn.CONCAT(A1265,C1265)</f>
        <v>Central African RepublicCF23</v>
      </c>
      <c r="R1265" t="e">
        <f>VLOOKUP(Tableau3567691011[[#This Row],[coca]],Table1[ID],1,FALSE)</f>
        <v>#VALUE!</v>
      </c>
      <c r="S1265" t="e">
        <f>VLOOKUP(Tableau3567691011[[#This Row],[coca]],Table1[[#All],[ID]:[b]],2,FALSE)</f>
        <v>#VALUE!</v>
      </c>
      <c r="T1265" s="9" t="e">
        <f>VLOOKUP(Tableau3567691011[[#This Row],[coca]],Table1[[ID]:[b]],3,FALSE)</f>
        <v>#VALUE!</v>
      </c>
      <c r="U1265" s="9"/>
      <c r="V126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5" s="9"/>
    </row>
    <row r="1266" spans="1:23">
      <c r="A1266" t="s">
        <v>126</v>
      </c>
      <c r="B1266" t="s">
        <v>160</v>
      </c>
      <c r="C1266" t="s">
        <v>161</v>
      </c>
      <c r="D1266" t="s">
        <v>938</v>
      </c>
      <c r="E1266" t="s">
        <v>938</v>
      </c>
      <c r="F1266" t="s">
        <v>938</v>
      </c>
      <c r="J1266" s="1"/>
      <c r="K1266" s="1"/>
      <c r="M1266" s="10" t="s">
        <v>949</v>
      </c>
      <c r="Q1266" t="str">
        <f t="shared" si="42"/>
        <v>Central African RepublicCF53</v>
      </c>
      <c r="R1266" t="e">
        <f>VLOOKUP(Tableau3567691011[[#This Row],[coca]],Table1[ID],1,FALSE)</f>
        <v>#VALUE!</v>
      </c>
      <c r="S1266" t="e">
        <f>VLOOKUP(Tableau3567691011[[#This Row],[coca]],Table1[[#All],[ID]:[b]],2,FALSE)</f>
        <v>#VALUE!</v>
      </c>
      <c r="T1266" s="9" t="e">
        <f>VLOOKUP(Tableau3567691011[[#This Row],[coca]],Table1[[ID]:[b]],3,FALSE)</f>
        <v>#VALUE!</v>
      </c>
      <c r="U1266" s="9"/>
      <c r="V126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266" s="9"/>
    </row>
    <row r="1267" spans="1:23">
      <c r="A1267" t="s">
        <v>162</v>
      </c>
      <c r="B1267" t="s">
        <v>198</v>
      </c>
      <c r="C1267" t="s">
        <v>199</v>
      </c>
      <c r="D1267">
        <v>8</v>
      </c>
      <c r="E1267">
        <v>2</v>
      </c>
      <c r="F1267">
        <v>4</v>
      </c>
      <c r="J1267" s="1"/>
      <c r="K1267" s="1"/>
      <c r="M1267" s="12" t="s">
        <v>948</v>
      </c>
      <c r="O1267" s="5">
        <v>2115633897080</v>
      </c>
      <c r="P1267" s="5">
        <v>1354140651770</v>
      </c>
      <c r="Q1267" t="str">
        <f t="shared" si="42"/>
        <v>ChadTD14</v>
      </c>
      <c r="R1267" t="e">
        <f>VLOOKUP(Tableau35676910[[#This Row],[coca]],Table1[ID],1,FALSE)</f>
        <v>#VALUE!</v>
      </c>
      <c r="S1267" t="e">
        <f>VLOOKUP(Tableau35676910[[#This Row],[coca]],Table1[[#All],[ID]:[b]],2,FALSE)</f>
        <v>#VALUE!</v>
      </c>
      <c r="T1267" s="9" t="e">
        <f>VLOOKUP(Tableau35676910[[#This Row],[coca]],Table1[[ID]:[b]],3,FALSE)</f>
        <v>#VALUE!</v>
      </c>
      <c r="U1267" s="9" t="s">
        <v>775</v>
      </c>
      <c r="V126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67" s="9">
        <v>1</v>
      </c>
    </row>
    <row r="1268" spans="1:23">
      <c r="A1268" t="s">
        <v>162</v>
      </c>
      <c r="B1268" t="s">
        <v>196</v>
      </c>
      <c r="C1268" t="s">
        <v>197</v>
      </c>
      <c r="D1268">
        <v>761</v>
      </c>
      <c r="E1268">
        <v>59</v>
      </c>
      <c r="F1268">
        <v>702</v>
      </c>
      <c r="J1268" s="1"/>
      <c r="K1268" s="1"/>
      <c r="M1268" s="12" t="s">
        <v>948</v>
      </c>
      <c r="O1268" s="5">
        <v>1505158992050</v>
      </c>
      <c r="P1268" s="5">
        <v>1212026562140</v>
      </c>
      <c r="Q1268" t="str">
        <f t="shared" si="42"/>
        <v>ChadTD18</v>
      </c>
      <c r="R1268" t="e">
        <f>VLOOKUP(Tableau35676910[[#This Row],[coca]],Table1[ID],1,FALSE)</f>
        <v>#VALUE!</v>
      </c>
      <c r="S1268" t="e">
        <f>VLOOKUP(Tableau35676910[[#This Row],[coca]],Table1[[#All],[ID]:[b]],2,FALSE)</f>
        <v>#VALUE!</v>
      </c>
      <c r="T1268" s="9" t="e">
        <f>VLOOKUP(Tableau35676910[[#This Row],[coca]],Table1[[ID]:[b]],3,FALSE)</f>
        <v>#VALUE!</v>
      </c>
      <c r="U1268" s="9" t="s">
        <v>774</v>
      </c>
      <c r="V126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68" s="9">
        <v>3</v>
      </c>
    </row>
    <row r="1269" spans="1:23">
      <c r="A1269" t="s">
        <v>162</v>
      </c>
      <c r="B1269" t="s">
        <v>164</v>
      </c>
      <c r="C1269" t="s">
        <v>165</v>
      </c>
      <c r="D1269">
        <v>0</v>
      </c>
      <c r="E1269">
        <v>0</v>
      </c>
      <c r="F1269">
        <v>0</v>
      </c>
      <c r="J1269" s="1"/>
      <c r="K1269" s="1"/>
      <c r="M1269" s="12" t="s">
        <v>948</v>
      </c>
      <c r="Q1269" t="str">
        <f t="shared" si="42"/>
        <v>ChadTD19</v>
      </c>
      <c r="R1269" t="e">
        <f>VLOOKUP(Tableau35676910[[#This Row],[coca]],Table1[ID],1,FALSE)</f>
        <v>#VALUE!</v>
      </c>
      <c r="S1269" t="e">
        <f>VLOOKUP(Tableau35676910[[#This Row],[coca]],Table1[[#All],[ID]:[b]],2,FALSE)</f>
        <v>#VALUE!</v>
      </c>
      <c r="T1269" s="9" t="e">
        <f>VLOOKUP(Tableau35676910[[#This Row],[coca]],Table1[[ID]:[b]],3,FALSE)</f>
        <v>#VALUE!</v>
      </c>
      <c r="U1269" s="9"/>
      <c r="V126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69" s="9"/>
    </row>
    <row r="1270" spans="1:23">
      <c r="A1270" t="s">
        <v>162</v>
      </c>
      <c r="B1270" t="s">
        <v>166</v>
      </c>
      <c r="C1270" t="s">
        <v>167</v>
      </c>
      <c r="D1270">
        <v>6</v>
      </c>
      <c r="E1270">
        <v>0</v>
      </c>
      <c r="F1270">
        <v>6</v>
      </c>
      <c r="J1270" s="1"/>
      <c r="K1270" s="1"/>
      <c r="M1270" s="12" t="s">
        <v>948</v>
      </c>
      <c r="Q1270" t="str">
        <f t="shared" si="42"/>
        <v>ChadTD01</v>
      </c>
      <c r="R1270" t="e">
        <f>VLOOKUP(Tableau35676910[[#This Row],[coca]],Table1[ID],1,FALSE)</f>
        <v>#VALUE!</v>
      </c>
      <c r="S1270" t="e">
        <f>VLOOKUP(Tableau35676910[[#This Row],[coca]],Table1[[#All],[ID]:[b]],2,FALSE)</f>
        <v>#VALUE!</v>
      </c>
      <c r="T1270" s="9" t="e">
        <f>VLOOKUP(Tableau35676910[[#This Row],[coca]],Table1[[ID]:[b]],3,FALSE)</f>
        <v>#VALUE!</v>
      </c>
      <c r="U1270" s="9"/>
      <c r="V127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0" s="9"/>
    </row>
    <row r="1271" spans="1:23">
      <c r="A1271" t="s">
        <v>162</v>
      </c>
      <c r="B1271" t="s">
        <v>168</v>
      </c>
      <c r="C1271" t="s">
        <v>169</v>
      </c>
      <c r="D1271">
        <v>0</v>
      </c>
      <c r="E1271">
        <v>0</v>
      </c>
      <c r="F1271">
        <v>0</v>
      </c>
      <c r="J1271" s="1"/>
      <c r="K1271" s="1"/>
      <c r="M1271" s="12" t="s">
        <v>948</v>
      </c>
      <c r="Q1271" t="str">
        <f t="shared" si="42"/>
        <v>ChadTD02</v>
      </c>
      <c r="R1271" t="e">
        <f>VLOOKUP(Tableau35676910[[#This Row],[coca]],Table1[ID],1,FALSE)</f>
        <v>#VALUE!</v>
      </c>
      <c r="S1271" t="e">
        <f>VLOOKUP(Tableau35676910[[#This Row],[coca]],Table1[[#All],[ID]:[b]],2,FALSE)</f>
        <v>#VALUE!</v>
      </c>
      <c r="T1271" s="9" t="e">
        <f>VLOOKUP(Tableau35676910[[#This Row],[coca]],Table1[[ID]:[b]],3,FALSE)</f>
        <v>#VALUE!</v>
      </c>
      <c r="U1271" s="9"/>
      <c r="V127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1" s="9"/>
    </row>
    <row r="1272" spans="1:23">
      <c r="A1272" t="s">
        <v>162</v>
      </c>
      <c r="B1272" t="s">
        <v>170</v>
      </c>
      <c r="C1272" t="s">
        <v>171</v>
      </c>
      <c r="D1272">
        <v>1</v>
      </c>
      <c r="E1272">
        <v>0</v>
      </c>
      <c r="F1272">
        <v>1</v>
      </c>
      <c r="J1272" s="1"/>
      <c r="K1272" s="1"/>
      <c r="M1272" s="12" t="s">
        <v>948</v>
      </c>
      <c r="Q1272" t="str">
        <f t="shared" si="42"/>
        <v>ChadTD03</v>
      </c>
      <c r="R1272" t="e">
        <f>VLOOKUP(Tableau35676910[[#This Row],[coca]],Table1[ID],1,FALSE)</f>
        <v>#VALUE!</v>
      </c>
      <c r="S1272" t="e">
        <f>VLOOKUP(Tableau35676910[[#This Row],[coca]],Table1[[#All],[ID]:[b]],2,FALSE)</f>
        <v>#VALUE!</v>
      </c>
      <c r="T1272" s="9" t="e">
        <f>VLOOKUP(Tableau35676910[[#This Row],[coca]],Table1[[ID]:[b]],3,FALSE)</f>
        <v>#VALUE!</v>
      </c>
      <c r="U1272" s="9"/>
      <c r="V127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2" s="9"/>
    </row>
    <row r="1273" spans="1:23">
      <c r="A1273" t="s">
        <v>162</v>
      </c>
      <c r="B1273" t="s">
        <v>174</v>
      </c>
      <c r="C1273" t="s">
        <v>175</v>
      </c>
      <c r="D1273">
        <v>0</v>
      </c>
      <c r="E1273">
        <v>0</v>
      </c>
      <c r="F1273">
        <v>0</v>
      </c>
      <c r="J1273" s="1"/>
      <c r="K1273" s="1"/>
      <c r="M1273" s="12" t="s">
        <v>948</v>
      </c>
      <c r="Q1273" t="str">
        <f t="shared" si="42"/>
        <v>ChadTD23</v>
      </c>
      <c r="R1273" t="e">
        <f>VLOOKUP(Tableau35676910[[#This Row],[coca]],Table1[ID],1,FALSE)</f>
        <v>#VALUE!</v>
      </c>
      <c r="S1273" t="e">
        <f>VLOOKUP(Tableau35676910[[#This Row],[coca]],Table1[[#All],[ID]:[b]],2,FALSE)</f>
        <v>#VALUE!</v>
      </c>
      <c r="T1273" s="9" t="e">
        <f>VLOOKUP(Tableau35676910[[#This Row],[coca]],Table1[[ID]:[b]],3,FALSE)</f>
        <v>#VALUE!</v>
      </c>
      <c r="U1273" s="9"/>
      <c r="V127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3" s="9"/>
    </row>
    <row r="1274" spans="1:23">
      <c r="A1274" t="s">
        <v>162</v>
      </c>
      <c r="B1274" t="s">
        <v>172</v>
      </c>
      <c r="C1274" t="s">
        <v>173</v>
      </c>
      <c r="D1274">
        <v>1</v>
      </c>
      <c r="E1274">
        <v>0</v>
      </c>
      <c r="F1274">
        <v>1</v>
      </c>
      <c r="J1274" s="1"/>
      <c r="K1274" s="1"/>
      <c r="M1274" s="12" t="s">
        <v>948</v>
      </c>
      <c r="Q1274" t="str">
        <f t="shared" si="42"/>
        <v>ChadTD20</v>
      </c>
      <c r="R1274" t="e">
        <f>VLOOKUP(Tableau35676910[[#This Row],[coca]],Table1[ID],1,FALSE)</f>
        <v>#VALUE!</v>
      </c>
      <c r="S1274" t="e">
        <f>VLOOKUP(Tableau35676910[[#This Row],[coca]],Table1[[#All],[ID]:[b]],2,FALSE)</f>
        <v>#VALUE!</v>
      </c>
      <c r="T1274" s="9" t="e">
        <f>VLOOKUP(Tableau35676910[[#This Row],[coca]],Table1[[ID]:[b]],3,FALSE)</f>
        <v>#VALUE!</v>
      </c>
      <c r="U1274" s="9"/>
      <c r="V127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4" s="9"/>
    </row>
    <row r="1275" spans="1:23">
      <c r="A1275" t="s">
        <v>162</v>
      </c>
      <c r="B1275" t="s">
        <v>176</v>
      </c>
      <c r="C1275" t="s">
        <v>177</v>
      </c>
      <c r="D1275">
        <v>19</v>
      </c>
      <c r="E1275">
        <v>0</v>
      </c>
      <c r="F1275">
        <v>19</v>
      </c>
      <c r="J1275" s="1"/>
      <c r="K1275" s="1"/>
      <c r="M1275" s="12" t="s">
        <v>948</v>
      </c>
      <c r="Q1275" t="str">
        <f t="shared" si="42"/>
        <v>ChadTD04</v>
      </c>
      <c r="R1275" t="e">
        <f>VLOOKUP(Tableau35676910[[#This Row],[coca]],Table1[ID],1,FALSE)</f>
        <v>#VALUE!</v>
      </c>
      <c r="S1275" t="e">
        <f>VLOOKUP(Tableau35676910[[#This Row],[coca]],Table1[[#All],[ID]:[b]],2,FALSE)</f>
        <v>#VALUE!</v>
      </c>
      <c r="T1275" s="9" t="e">
        <f>VLOOKUP(Tableau35676910[[#This Row],[coca]],Table1[[ID]:[b]],3,FALSE)</f>
        <v>#VALUE!</v>
      </c>
      <c r="U1275" s="9"/>
      <c r="V127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5" s="9"/>
    </row>
    <row r="1276" spans="1:23">
      <c r="A1276" t="s">
        <v>162</v>
      </c>
      <c r="B1276" t="s">
        <v>178</v>
      </c>
      <c r="C1276" t="s">
        <v>179</v>
      </c>
      <c r="D1276">
        <v>0</v>
      </c>
      <c r="E1276">
        <v>0</v>
      </c>
      <c r="F1276">
        <v>0</v>
      </c>
      <c r="J1276" s="1"/>
      <c r="K1276" s="1"/>
      <c r="M1276" s="12" t="s">
        <v>948</v>
      </c>
      <c r="Q1276" t="str">
        <f t="shared" si="42"/>
        <v>ChadTD05</v>
      </c>
      <c r="R1276" t="e">
        <f>VLOOKUP(Tableau35676910[[#This Row],[coca]],Table1[ID],1,FALSE)</f>
        <v>#VALUE!</v>
      </c>
      <c r="S1276" t="e">
        <f>VLOOKUP(Tableau35676910[[#This Row],[coca]],Table1[[#All],[ID]:[b]],2,FALSE)</f>
        <v>#VALUE!</v>
      </c>
      <c r="T1276" s="9" t="e">
        <f>VLOOKUP(Tableau35676910[[#This Row],[coca]],Table1[[ID]:[b]],3,FALSE)</f>
        <v>#VALUE!</v>
      </c>
      <c r="U1276" s="9"/>
      <c r="V127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6" s="9"/>
    </row>
    <row r="1277" spans="1:23">
      <c r="A1277" t="s">
        <v>162</v>
      </c>
      <c r="B1277" t="s">
        <v>180</v>
      </c>
      <c r="C1277" t="s">
        <v>181</v>
      </c>
      <c r="D1277">
        <v>18</v>
      </c>
      <c r="E1277">
        <v>0</v>
      </c>
      <c r="F1277">
        <v>18</v>
      </c>
      <c r="J1277" s="1"/>
      <c r="K1277" s="1"/>
      <c r="M1277" s="12" t="s">
        <v>948</v>
      </c>
      <c r="Q1277" t="str">
        <f t="shared" si="42"/>
        <v>ChadTD06</v>
      </c>
      <c r="R1277" t="e">
        <f>VLOOKUP(Tableau35676910[[#This Row],[coca]],Table1[ID],1,FALSE)</f>
        <v>#VALUE!</v>
      </c>
      <c r="S1277" t="e">
        <f>VLOOKUP(Tableau35676910[[#This Row],[coca]],Table1[[#All],[ID]:[b]],2,FALSE)</f>
        <v>#VALUE!</v>
      </c>
      <c r="T1277" s="9" t="e">
        <f>VLOOKUP(Tableau35676910[[#This Row],[coca]],Table1[[ID]:[b]],3,FALSE)</f>
        <v>#VALUE!</v>
      </c>
      <c r="U1277" s="9"/>
      <c r="V127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7" s="9"/>
    </row>
    <row r="1278" spans="1:23">
      <c r="A1278" t="s">
        <v>162</v>
      </c>
      <c r="B1278" t="s">
        <v>182</v>
      </c>
      <c r="C1278" t="s">
        <v>183</v>
      </c>
      <c r="D1278">
        <v>5</v>
      </c>
      <c r="E1278">
        <v>1</v>
      </c>
      <c r="F1278">
        <v>4</v>
      </c>
      <c r="J1278" s="1"/>
      <c r="K1278" s="1"/>
      <c r="M1278" s="12" t="s">
        <v>948</v>
      </c>
      <c r="Q1278" t="str">
        <f t="shared" si="42"/>
        <v>ChadTD07</v>
      </c>
      <c r="R1278" t="e">
        <f>VLOOKUP(Tableau35676910[[#This Row],[coca]],Table1[ID],1,FALSE)</f>
        <v>#VALUE!</v>
      </c>
      <c r="S1278" t="e">
        <f>VLOOKUP(Tableau35676910[[#This Row],[coca]],Table1[[#All],[ID]:[b]],2,FALSE)</f>
        <v>#VALUE!</v>
      </c>
      <c r="T1278" s="9" t="e">
        <f>VLOOKUP(Tableau35676910[[#This Row],[coca]],Table1[[ID]:[b]],3,FALSE)</f>
        <v>#VALUE!</v>
      </c>
      <c r="U1278" s="9"/>
      <c r="V127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8" s="9"/>
    </row>
    <row r="1279" spans="1:23">
      <c r="A1279" t="s">
        <v>162</v>
      </c>
      <c r="B1279" t="s">
        <v>184</v>
      </c>
      <c r="C1279" t="s">
        <v>185</v>
      </c>
      <c r="D1279">
        <v>13</v>
      </c>
      <c r="E1279">
        <v>4</v>
      </c>
      <c r="F1279">
        <v>9</v>
      </c>
      <c r="J1279" s="1"/>
      <c r="K1279" s="1"/>
      <c r="M1279" s="12" t="s">
        <v>948</v>
      </c>
      <c r="Q1279" t="str">
        <f t="shared" si="42"/>
        <v>ChadTD08</v>
      </c>
      <c r="R1279" t="e">
        <f>VLOOKUP(Tableau35676910[[#This Row],[coca]],Table1[ID],1,FALSE)</f>
        <v>#VALUE!</v>
      </c>
      <c r="S1279" t="e">
        <f>VLOOKUP(Tableau35676910[[#This Row],[coca]],Table1[[#All],[ID]:[b]],2,FALSE)</f>
        <v>#VALUE!</v>
      </c>
      <c r="T1279" s="9" t="e">
        <f>VLOOKUP(Tableau35676910[[#This Row],[coca]],Table1[[ID]:[b]],3,FALSE)</f>
        <v>#VALUE!</v>
      </c>
      <c r="U1279" s="9"/>
      <c r="V127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79" s="9"/>
    </row>
    <row r="1280" spans="1:23">
      <c r="A1280" t="s">
        <v>162</v>
      </c>
      <c r="B1280" t="s">
        <v>186</v>
      </c>
      <c r="C1280" t="s">
        <v>187</v>
      </c>
      <c r="D1280">
        <v>11</v>
      </c>
      <c r="E1280">
        <v>0</v>
      </c>
      <c r="F1280">
        <v>8</v>
      </c>
      <c r="J1280" s="1"/>
      <c r="K1280" s="1"/>
      <c r="M1280" s="12" t="s">
        <v>948</v>
      </c>
      <c r="Q1280" t="str">
        <f t="shared" si="42"/>
        <v>ChadTD09</v>
      </c>
      <c r="R1280" t="e">
        <f>VLOOKUP(Tableau35676910[[#This Row],[coca]],Table1[ID],1,FALSE)</f>
        <v>#VALUE!</v>
      </c>
      <c r="S1280" t="e">
        <f>VLOOKUP(Tableau35676910[[#This Row],[coca]],Table1[[#All],[ID]:[b]],2,FALSE)</f>
        <v>#VALUE!</v>
      </c>
      <c r="T1280" s="9" t="e">
        <f>VLOOKUP(Tableau35676910[[#This Row],[coca]],Table1[[ID]:[b]],3,FALSE)</f>
        <v>#VALUE!</v>
      </c>
      <c r="U1280" s="9"/>
      <c r="V128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0" s="9"/>
    </row>
    <row r="1281" spans="1:23">
      <c r="A1281" t="s">
        <v>162</v>
      </c>
      <c r="B1281" t="s">
        <v>188</v>
      </c>
      <c r="C1281" t="s">
        <v>189</v>
      </c>
      <c r="D1281">
        <v>1</v>
      </c>
      <c r="E1281">
        <v>1</v>
      </c>
      <c r="F1281">
        <v>0</v>
      </c>
      <c r="J1281" s="1"/>
      <c r="K1281" s="1"/>
      <c r="M1281" s="12" t="s">
        <v>948</v>
      </c>
      <c r="Q1281" t="str">
        <f t="shared" si="42"/>
        <v>ChadTD10</v>
      </c>
      <c r="R1281" t="e">
        <f>VLOOKUP(Tableau35676910[[#This Row],[coca]],Table1[ID],1,FALSE)</f>
        <v>#VALUE!</v>
      </c>
      <c r="S1281" t="e">
        <f>VLOOKUP(Tableau35676910[[#This Row],[coca]],Table1[[#All],[ID]:[b]],2,FALSE)</f>
        <v>#VALUE!</v>
      </c>
      <c r="T1281" s="9" t="e">
        <f>VLOOKUP(Tableau35676910[[#This Row],[coca]],Table1[[ID]:[b]],3,FALSE)</f>
        <v>#VALUE!</v>
      </c>
      <c r="U1281" s="9"/>
      <c r="V128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1" s="9"/>
    </row>
    <row r="1282" spans="1:23">
      <c r="A1282" t="s">
        <v>162</v>
      </c>
      <c r="B1282" t="s">
        <v>192</v>
      </c>
      <c r="C1282" t="s">
        <v>193</v>
      </c>
      <c r="D1282">
        <v>3</v>
      </c>
      <c r="E1282">
        <v>2</v>
      </c>
      <c r="F1282">
        <v>1</v>
      </c>
      <c r="J1282" s="1"/>
      <c r="K1282" s="1"/>
      <c r="M1282" s="12" t="s">
        <v>948</v>
      </c>
      <c r="Q1282" t="str">
        <f t="shared" si="42"/>
        <v>ChadTD11</v>
      </c>
      <c r="R1282" t="e">
        <f>VLOOKUP(Tableau35676910[[#This Row],[coca]],Table1[ID],1,FALSE)</f>
        <v>#VALUE!</v>
      </c>
      <c r="S1282" t="e">
        <f>VLOOKUP(Tableau35676910[[#This Row],[coca]],Table1[[#All],[ID]:[b]],2,FALSE)</f>
        <v>#VALUE!</v>
      </c>
      <c r="T1282" s="9" t="e">
        <f>VLOOKUP(Tableau35676910[[#This Row],[coca]],Table1[[ID]:[b]],3,FALSE)</f>
        <v>#VALUE!</v>
      </c>
      <c r="U1282" s="9"/>
      <c r="V128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2" s="9"/>
    </row>
    <row r="1283" spans="1:23">
      <c r="A1283" t="s">
        <v>162</v>
      </c>
      <c r="B1283" t="s">
        <v>190</v>
      </c>
      <c r="C1283" t="s">
        <v>191</v>
      </c>
      <c r="D1283">
        <v>0</v>
      </c>
      <c r="E1283">
        <v>0</v>
      </c>
      <c r="F1283">
        <v>0</v>
      </c>
      <c r="J1283" s="1"/>
      <c r="K1283" s="1"/>
      <c r="M1283" s="12" t="s">
        <v>948</v>
      </c>
      <c r="Q1283" t="str">
        <f t="shared" si="42"/>
        <v>ChadTD12</v>
      </c>
      <c r="R1283" t="e">
        <f>VLOOKUP(Tableau35676910[[#This Row],[coca]],Table1[ID],1,FALSE)</f>
        <v>#VALUE!</v>
      </c>
      <c r="S1283" t="e">
        <f>VLOOKUP(Tableau35676910[[#This Row],[coca]],Table1[[#All],[ID]:[b]],2,FALSE)</f>
        <v>#VALUE!</v>
      </c>
      <c r="T1283" s="9" t="e">
        <f>VLOOKUP(Tableau35676910[[#This Row],[coca]],Table1[[ID]:[b]],3,FALSE)</f>
        <v>#VALUE!</v>
      </c>
      <c r="U1283" s="9"/>
      <c r="V128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3" s="9"/>
    </row>
    <row r="1284" spans="1:23">
      <c r="A1284" t="s">
        <v>162</v>
      </c>
      <c r="B1284" t="s">
        <v>194</v>
      </c>
      <c r="C1284" t="s">
        <v>195</v>
      </c>
      <c r="D1284">
        <v>11</v>
      </c>
      <c r="E1284">
        <v>4</v>
      </c>
      <c r="F1284">
        <v>6</v>
      </c>
      <c r="J1284" s="1"/>
      <c r="K1284" s="1"/>
      <c r="M1284" s="12" t="s">
        <v>948</v>
      </c>
      <c r="Q1284" t="str">
        <f t="shared" si="42"/>
        <v>ChadTD13</v>
      </c>
      <c r="R1284" t="e">
        <f>VLOOKUP(Tableau35676910[[#This Row],[coca]],Table1[ID],1,FALSE)</f>
        <v>#VALUE!</v>
      </c>
      <c r="S1284" t="e">
        <f>VLOOKUP(Tableau35676910[[#This Row],[coca]],Table1[[#All],[ID]:[b]],2,FALSE)</f>
        <v>#VALUE!</v>
      </c>
      <c r="T1284" s="9" t="e">
        <f>VLOOKUP(Tableau35676910[[#This Row],[coca]],Table1[[ID]:[b]],3,FALSE)</f>
        <v>#VALUE!</v>
      </c>
      <c r="U1284" s="9"/>
      <c r="V128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4" s="9"/>
    </row>
    <row r="1285" spans="1:23">
      <c r="A1285" t="s">
        <v>162</v>
      </c>
      <c r="B1285" t="s">
        <v>200</v>
      </c>
      <c r="C1285" t="s">
        <v>201</v>
      </c>
      <c r="D1285">
        <v>0</v>
      </c>
      <c r="E1285">
        <v>0</v>
      </c>
      <c r="F1285">
        <v>0</v>
      </c>
      <c r="J1285" s="1"/>
      <c r="K1285" s="1"/>
      <c r="M1285" s="12" t="s">
        <v>948</v>
      </c>
      <c r="Q1285" t="str">
        <f t="shared" si="42"/>
        <v>ChadTD15</v>
      </c>
      <c r="R1285" t="e">
        <f>VLOOKUP(Tableau35676910[[#This Row],[coca]],Table1[ID],1,FALSE)</f>
        <v>#VALUE!</v>
      </c>
      <c r="S1285" t="e">
        <f>VLOOKUP(Tableau35676910[[#This Row],[coca]],Table1[[#All],[ID]:[b]],2,FALSE)</f>
        <v>#VALUE!</v>
      </c>
      <c r="T1285" s="9" t="e">
        <f>VLOOKUP(Tableau35676910[[#This Row],[coca]],Table1[[ID]:[b]],3,FALSE)</f>
        <v>#VALUE!</v>
      </c>
      <c r="U1285" s="9"/>
      <c r="V128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5" s="9"/>
    </row>
    <row r="1286" spans="1:23">
      <c r="A1286" t="s">
        <v>162</v>
      </c>
      <c r="B1286" t="s">
        <v>202</v>
      </c>
      <c r="C1286" t="s">
        <v>203</v>
      </c>
      <c r="D1286">
        <v>2</v>
      </c>
      <c r="E1286">
        <v>0</v>
      </c>
      <c r="F1286">
        <v>1</v>
      </c>
      <c r="J1286" s="1"/>
      <c r="K1286" s="1"/>
      <c r="M1286" s="12" t="s">
        <v>948</v>
      </c>
      <c r="Q1286" t="str">
        <f t="shared" si="42"/>
        <v>ChadTD21</v>
      </c>
      <c r="R1286" t="e">
        <f>VLOOKUP(Tableau35676910[[#This Row],[coca]],Table1[ID],1,FALSE)</f>
        <v>#VALUE!</v>
      </c>
      <c r="S1286" t="e">
        <f>VLOOKUP(Tableau35676910[[#This Row],[coca]],Table1[[#All],[ID]:[b]],2,FALSE)</f>
        <v>#VALUE!</v>
      </c>
      <c r="T1286" s="9" t="e">
        <f>VLOOKUP(Tableau35676910[[#This Row],[coca]],Table1[[ID]:[b]],3,FALSE)</f>
        <v>#VALUE!</v>
      </c>
      <c r="U1286" s="9"/>
      <c r="V128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6" s="9"/>
    </row>
    <row r="1287" spans="1:23">
      <c r="A1287" t="s">
        <v>162</v>
      </c>
      <c r="B1287" t="s">
        <v>204</v>
      </c>
      <c r="C1287" t="s">
        <v>205</v>
      </c>
      <c r="D1287">
        <v>0</v>
      </c>
      <c r="E1287">
        <v>0</v>
      </c>
      <c r="F1287">
        <v>0</v>
      </c>
      <c r="J1287" s="1"/>
      <c r="K1287" s="1"/>
      <c r="M1287" s="12" t="s">
        <v>948</v>
      </c>
      <c r="Q1287" t="str">
        <f t="shared" si="42"/>
        <v>ChadTD16</v>
      </c>
      <c r="R1287" t="e">
        <f>VLOOKUP(Tableau35676910[[#This Row],[coca]],Table1[ID],1,FALSE)</f>
        <v>#VALUE!</v>
      </c>
      <c r="S1287" t="e">
        <f>VLOOKUP(Tableau35676910[[#This Row],[coca]],Table1[[#All],[ID]:[b]],2,FALSE)</f>
        <v>#VALUE!</v>
      </c>
      <c r="T1287" s="9" t="e">
        <f>VLOOKUP(Tableau35676910[[#This Row],[coca]],Table1[[ID]:[b]],3,FALSE)</f>
        <v>#VALUE!</v>
      </c>
      <c r="U1287" s="9"/>
      <c r="V128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7" s="9"/>
    </row>
    <row r="1288" spans="1:23">
      <c r="A1288" t="s">
        <v>162</v>
      </c>
      <c r="B1288" t="s">
        <v>206</v>
      </c>
      <c r="C1288" t="s">
        <v>207</v>
      </c>
      <c r="D1288">
        <v>0</v>
      </c>
      <c r="E1288">
        <v>0</v>
      </c>
      <c r="F1288">
        <v>0</v>
      </c>
      <c r="J1288" s="1"/>
      <c r="K1288" s="1"/>
      <c r="M1288" s="12" t="s">
        <v>948</v>
      </c>
      <c r="Q1288" t="str">
        <f t="shared" si="42"/>
        <v>ChadTD22</v>
      </c>
      <c r="R1288" t="e">
        <f>VLOOKUP(Tableau35676910[[#This Row],[coca]],Table1[ID],1,FALSE)</f>
        <v>#VALUE!</v>
      </c>
      <c r="S1288" t="e">
        <f>VLOOKUP(Tableau35676910[[#This Row],[coca]],Table1[[#All],[ID]:[b]],2,FALSE)</f>
        <v>#VALUE!</v>
      </c>
      <c r="T1288" s="9" t="e">
        <f>VLOOKUP(Tableau35676910[[#This Row],[coca]],Table1[[ID]:[b]],3,FALSE)</f>
        <v>#VALUE!</v>
      </c>
      <c r="U1288" s="9"/>
      <c r="V128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8" s="9"/>
    </row>
    <row r="1289" spans="1:23">
      <c r="A1289" t="s">
        <v>162</v>
      </c>
      <c r="B1289" t="s">
        <v>208</v>
      </c>
      <c r="C1289" t="s">
        <v>209</v>
      </c>
      <c r="D1289">
        <v>6</v>
      </c>
      <c r="E1289">
        <v>1</v>
      </c>
      <c r="F1289">
        <v>5</v>
      </c>
      <c r="J1289" s="1"/>
      <c r="K1289" s="1"/>
      <c r="M1289" s="12" t="s">
        <v>948</v>
      </c>
      <c r="Q1289" t="str">
        <f t="shared" si="42"/>
        <v>ChadTD17</v>
      </c>
      <c r="R1289" t="e">
        <f>VLOOKUP(Tableau35676910[[#This Row],[coca]],Table1[ID],1,FALSE)</f>
        <v>#VALUE!</v>
      </c>
      <c r="S1289" t="e">
        <f>VLOOKUP(Tableau35676910[[#This Row],[coca]],Table1[[#All],[ID]:[b]],2,FALSE)</f>
        <v>#VALUE!</v>
      </c>
      <c r="T1289" s="9" t="e">
        <f>VLOOKUP(Tableau35676910[[#This Row],[coca]],Table1[[ID]:[b]],3,FALSE)</f>
        <v>#VALUE!</v>
      </c>
      <c r="U1289" s="9"/>
      <c r="V128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289" s="9"/>
    </row>
    <row r="1290" spans="1:23">
      <c r="A1290" t="s">
        <v>162</v>
      </c>
      <c r="B1290" t="s">
        <v>198</v>
      </c>
      <c r="C1290" t="s">
        <v>199</v>
      </c>
      <c r="D1290">
        <v>7</v>
      </c>
      <c r="E1290">
        <v>1</v>
      </c>
      <c r="F1290">
        <v>4</v>
      </c>
      <c r="G1290">
        <v>1</v>
      </c>
      <c r="M1290" s="12" t="s">
        <v>947</v>
      </c>
      <c r="O1290" s="5">
        <v>2115633897080</v>
      </c>
      <c r="P1290" s="5">
        <v>1354140651770</v>
      </c>
      <c r="Q1290" t="str">
        <f t="shared" si="42"/>
        <v>ChadTD14</v>
      </c>
      <c r="R1290" t="e">
        <f>VLOOKUP(Tableau356769[[#This Row],[coca]],Table1[ID],1,FALSE)</f>
        <v>#VALUE!</v>
      </c>
      <c r="S1290" t="e">
        <f>VLOOKUP(Tableau356769[[#This Row],[coca]],Table1[[#All],[ID]:[b]],2,FALSE)</f>
        <v>#VALUE!</v>
      </c>
      <c r="T1290" s="9" t="e">
        <f>VLOOKUP(Tableau356769[[#This Row],[coca]],Table1[[ID]:[b]],3,FALSE)</f>
        <v>#VALUE!</v>
      </c>
      <c r="U1290" s="9" t="s">
        <v>775</v>
      </c>
      <c r="V129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0" s="9">
        <v>1</v>
      </c>
    </row>
    <row r="1291" spans="1:23">
      <c r="A1291" t="s">
        <v>162</v>
      </c>
      <c r="B1291" t="s">
        <v>196</v>
      </c>
      <c r="C1291" t="s">
        <v>197</v>
      </c>
      <c r="D1291">
        <v>759</v>
      </c>
      <c r="E1291">
        <v>59</v>
      </c>
      <c r="F1291">
        <v>697</v>
      </c>
      <c r="G1291">
        <v>3</v>
      </c>
      <c r="M1291" s="12" t="s">
        <v>947</v>
      </c>
      <c r="O1291" s="5">
        <v>1505158992050</v>
      </c>
      <c r="P1291" s="5">
        <v>1212026562140</v>
      </c>
      <c r="Q1291" t="str">
        <f t="shared" si="42"/>
        <v>ChadTD18</v>
      </c>
      <c r="R1291" t="e">
        <f>VLOOKUP(Tableau356769[[#This Row],[coca]],Table1[ID],1,FALSE)</f>
        <v>#VALUE!</v>
      </c>
      <c r="S1291" t="e">
        <f>VLOOKUP(Tableau356769[[#This Row],[coca]],Table1[[#All],[ID]:[b]],2,FALSE)</f>
        <v>#VALUE!</v>
      </c>
      <c r="T1291" s="9" t="e">
        <f>VLOOKUP(Tableau356769[[#This Row],[coca]],Table1[[ID]:[b]],3,FALSE)</f>
        <v>#VALUE!</v>
      </c>
      <c r="U1291" s="9" t="s">
        <v>774</v>
      </c>
      <c r="V129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1" s="9">
        <v>3</v>
      </c>
    </row>
    <row r="1292" spans="1:23">
      <c r="A1292" t="s">
        <v>162</v>
      </c>
      <c r="B1292" t="s">
        <v>164</v>
      </c>
      <c r="C1292" t="s">
        <v>165</v>
      </c>
      <c r="D1292">
        <v>0</v>
      </c>
      <c r="M1292" s="12" t="s">
        <v>947</v>
      </c>
      <c r="Q1292" t="str">
        <f t="shared" si="42"/>
        <v>ChadTD19</v>
      </c>
      <c r="R1292" t="e">
        <f>VLOOKUP(Tableau356769[[#This Row],[coca]],Table1[ID],1,FALSE)</f>
        <v>#VALUE!</v>
      </c>
      <c r="S1292" t="e">
        <f>VLOOKUP(Tableau356769[[#This Row],[coca]],Table1[[#All],[ID]:[b]],2,FALSE)</f>
        <v>#VALUE!</v>
      </c>
      <c r="T1292" s="9" t="e">
        <f>VLOOKUP(Tableau356769[[#This Row],[coca]],Table1[[ID]:[b]],3,FALSE)</f>
        <v>#VALUE!</v>
      </c>
      <c r="U1292" s="9"/>
      <c r="V129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2" s="9"/>
    </row>
    <row r="1293" spans="1:23">
      <c r="A1293" t="s">
        <v>162</v>
      </c>
      <c r="B1293" t="s">
        <v>166</v>
      </c>
      <c r="C1293" t="s">
        <v>167</v>
      </c>
      <c r="D1293">
        <v>6</v>
      </c>
      <c r="E1293">
        <v>0</v>
      </c>
      <c r="F1293">
        <v>5</v>
      </c>
      <c r="G1293">
        <v>1</v>
      </c>
      <c r="M1293" s="12" t="s">
        <v>947</v>
      </c>
      <c r="Q1293" t="str">
        <f t="shared" si="42"/>
        <v>ChadTD01</v>
      </c>
      <c r="R1293" t="e">
        <f>VLOOKUP(Tableau356769[[#This Row],[coca]],Table1[ID],1,FALSE)</f>
        <v>#VALUE!</v>
      </c>
      <c r="S1293" t="e">
        <f>VLOOKUP(Tableau356769[[#This Row],[coca]],Table1[[#All],[ID]:[b]],2,FALSE)</f>
        <v>#VALUE!</v>
      </c>
      <c r="T1293" s="9" t="e">
        <f>VLOOKUP(Tableau356769[[#This Row],[coca]],Table1[[ID]:[b]],3,FALSE)</f>
        <v>#VALUE!</v>
      </c>
      <c r="U1293" s="9"/>
      <c r="V129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3" s="9"/>
    </row>
    <row r="1294" spans="1:23">
      <c r="A1294" t="s">
        <v>162</v>
      </c>
      <c r="B1294" t="s">
        <v>168</v>
      </c>
      <c r="C1294" t="s">
        <v>169</v>
      </c>
      <c r="D1294">
        <v>0</v>
      </c>
      <c r="M1294" s="12" t="s">
        <v>947</v>
      </c>
      <c r="Q1294" t="str">
        <f t="shared" si="42"/>
        <v>ChadTD02</v>
      </c>
      <c r="R1294" t="e">
        <f>VLOOKUP(Tableau356769[[#This Row],[coca]],Table1[ID],1,FALSE)</f>
        <v>#VALUE!</v>
      </c>
      <c r="S1294" t="e">
        <f>VLOOKUP(Tableau356769[[#This Row],[coca]],Table1[[#All],[ID]:[b]],2,FALSE)</f>
        <v>#VALUE!</v>
      </c>
      <c r="T1294" s="9" t="e">
        <f>VLOOKUP(Tableau356769[[#This Row],[coca]],Table1[[ID]:[b]],3,FALSE)</f>
        <v>#VALUE!</v>
      </c>
      <c r="U1294" s="9"/>
      <c r="V129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4" s="9"/>
    </row>
    <row r="1295" spans="1:23">
      <c r="A1295" t="s">
        <v>162</v>
      </c>
      <c r="B1295" t="s">
        <v>170</v>
      </c>
      <c r="C1295" t="s">
        <v>171</v>
      </c>
      <c r="D1295">
        <v>1</v>
      </c>
      <c r="E1295">
        <v>0</v>
      </c>
      <c r="F1295">
        <v>1</v>
      </c>
      <c r="M1295" s="12" t="s">
        <v>947</v>
      </c>
      <c r="Q1295" t="str">
        <f t="shared" si="42"/>
        <v>ChadTD03</v>
      </c>
      <c r="R1295" t="e">
        <f>VLOOKUP(Tableau356769[[#This Row],[coca]],Table1[ID],1,FALSE)</f>
        <v>#VALUE!</v>
      </c>
      <c r="S1295" t="e">
        <f>VLOOKUP(Tableau356769[[#This Row],[coca]],Table1[[#All],[ID]:[b]],2,FALSE)</f>
        <v>#VALUE!</v>
      </c>
      <c r="T1295" s="9" t="e">
        <f>VLOOKUP(Tableau356769[[#This Row],[coca]],Table1[[ID]:[b]],3,FALSE)</f>
        <v>#VALUE!</v>
      </c>
      <c r="U1295" s="9"/>
      <c r="V129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5" s="9"/>
    </row>
    <row r="1296" spans="1:23">
      <c r="A1296" t="s">
        <v>162</v>
      </c>
      <c r="B1296" t="s">
        <v>174</v>
      </c>
      <c r="C1296" t="s">
        <v>175</v>
      </c>
      <c r="D1296">
        <v>0</v>
      </c>
      <c r="M1296" s="12" t="s">
        <v>947</v>
      </c>
      <c r="Q1296" t="str">
        <f t="shared" si="42"/>
        <v>ChadTD23</v>
      </c>
      <c r="R1296" t="e">
        <f>VLOOKUP(Tableau356769[[#This Row],[coca]],Table1[ID],1,FALSE)</f>
        <v>#VALUE!</v>
      </c>
      <c r="S1296" t="e">
        <f>VLOOKUP(Tableau356769[[#This Row],[coca]],Table1[[#All],[ID]:[b]],2,FALSE)</f>
        <v>#VALUE!</v>
      </c>
      <c r="T1296" s="9" t="e">
        <f>VLOOKUP(Tableau356769[[#This Row],[coca]],Table1[[ID]:[b]],3,FALSE)</f>
        <v>#VALUE!</v>
      </c>
      <c r="U1296" s="9"/>
      <c r="V129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6" s="9"/>
    </row>
    <row r="1297" spans="1:23">
      <c r="A1297" t="s">
        <v>162</v>
      </c>
      <c r="B1297" t="s">
        <v>172</v>
      </c>
      <c r="C1297" t="s">
        <v>173</v>
      </c>
      <c r="D1297">
        <v>1</v>
      </c>
      <c r="E1297">
        <v>0</v>
      </c>
      <c r="F1297">
        <v>1</v>
      </c>
      <c r="M1297" s="12" t="s">
        <v>947</v>
      </c>
      <c r="Q1297" t="str">
        <f t="shared" ref="Q1297:Q1328" si="43">_xlfn.CONCAT(A1297,C1297)</f>
        <v>ChadTD20</v>
      </c>
      <c r="R1297" t="e">
        <f>VLOOKUP(Tableau356769[[#This Row],[coca]],Table1[ID],1,FALSE)</f>
        <v>#VALUE!</v>
      </c>
      <c r="S1297" t="e">
        <f>VLOOKUP(Tableau356769[[#This Row],[coca]],Table1[[#All],[ID]:[b]],2,FALSE)</f>
        <v>#VALUE!</v>
      </c>
      <c r="T1297" s="9" t="e">
        <f>VLOOKUP(Tableau356769[[#This Row],[coca]],Table1[[ID]:[b]],3,FALSE)</f>
        <v>#VALUE!</v>
      </c>
      <c r="U1297" s="9"/>
      <c r="V129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7" s="9"/>
    </row>
    <row r="1298" spans="1:23">
      <c r="A1298" t="s">
        <v>162</v>
      </c>
      <c r="B1298" t="s">
        <v>176</v>
      </c>
      <c r="C1298" t="s">
        <v>177</v>
      </c>
      <c r="D1298">
        <v>19</v>
      </c>
      <c r="E1298">
        <v>0</v>
      </c>
      <c r="F1298">
        <v>15</v>
      </c>
      <c r="G1298">
        <v>4</v>
      </c>
      <c r="M1298" s="12" t="s">
        <v>947</v>
      </c>
      <c r="Q1298" t="str">
        <f t="shared" si="43"/>
        <v>ChadTD04</v>
      </c>
      <c r="R1298" t="e">
        <f>VLOOKUP(Tableau356769[[#This Row],[coca]],Table1[ID],1,FALSE)</f>
        <v>#VALUE!</v>
      </c>
      <c r="S1298" t="e">
        <f>VLOOKUP(Tableau356769[[#This Row],[coca]],Table1[[#All],[ID]:[b]],2,FALSE)</f>
        <v>#VALUE!</v>
      </c>
      <c r="T1298" s="9" t="e">
        <f>VLOOKUP(Tableau356769[[#This Row],[coca]],Table1[[ID]:[b]],3,FALSE)</f>
        <v>#VALUE!</v>
      </c>
      <c r="U1298" s="9"/>
      <c r="V129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8" s="9"/>
    </row>
    <row r="1299" spans="1:23">
      <c r="A1299" t="s">
        <v>162</v>
      </c>
      <c r="B1299" t="s">
        <v>178</v>
      </c>
      <c r="C1299" t="s">
        <v>179</v>
      </c>
      <c r="D1299">
        <v>0</v>
      </c>
      <c r="M1299" s="12" t="s">
        <v>947</v>
      </c>
      <c r="Q1299" t="str">
        <f t="shared" si="43"/>
        <v>ChadTD05</v>
      </c>
      <c r="R1299" t="e">
        <f>VLOOKUP(Tableau356769[[#This Row],[coca]],Table1[ID],1,FALSE)</f>
        <v>#VALUE!</v>
      </c>
      <c r="S1299" t="e">
        <f>VLOOKUP(Tableau356769[[#This Row],[coca]],Table1[[#All],[ID]:[b]],2,FALSE)</f>
        <v>#VALUE!</v>
      </c>
      <c r="T1299" s="9" t="e">
        <f>VLOOKUP(Tableau356769[[#This Row],[coca]],Table1[[ID]:[b]],3,FALSE)</f>
        <v>#VALUE!</v>
      </c>
      <c r="U1299" s="9"/>
      <c r="V129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299" s="9"/>
    </row>
    <row r="1300" spans="1:23">
      <c r="A1300" t="s">
        <v>162</v>
      </c>
      <c r="B1300" t="s">
        <v>180</v>
      </c>
      <c r="C1300" t="s">
        <v>181</v>
      </c>
      <c r="D1300">
        <v>18</v>
      </c>
      <c r="E1300">
        <v>0</v>
      </c>
      <c r="F1300">
        <v>18</v>
      </c>
      <c r="M1300" s="12" t="s">
        <v>947</v>
      </c>
      <c r="Q1300" t="str">
        <f t="shared" si="43"/>
        <v>ChadTD06</v>
      </c>
      <c r="R1300" t="e">
        <f>VLOOKUP(Tableau356769[[#This Row],[coca]],Table1[ID],1,FALSE)</f>
        <v>#VALUE!</v>
      </c>
      <c r="S1300" t="e">
        <f>VLOOKUP(Tableau356769[[#This Row],[coca]],Table1[[#All],[ID]:[b]],2,FALSE)</f>
        <v>#VALUE!</v>
      </c>
      <c r="T1300" s="9" t="e">
        <f>VLOOKUP(Tableau356769[[#This Row],[coca]],Table1[[ID]:[b]],3,FALSE)</f>
        <v>#VALUE!</v>
      </c>
      <c r="U1300" s="9"/>
      <c r="V130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0" s="9"/>
    </row>
    <row r="1301" spans="1:23">
      <c r="A1301" t="s">
        <v>162</v>
      </c>
      <c r="B1301" t="s">
        <v>182</v>
      </c>
      <c r="C1301" t="s">
        <v>183</v>
      </c>
      <c r="D1301">
        <v>5</v>
      </c>
      <c r="E1301">
        <v>0</v>
      </c>
      <c r="F1301">
        <v>4</v>
      </c>
      <c r="M1301" s="12" t="s">
        <v>947</v>
      </c>
      <c r="Q1301" t="str">
        <f t="shared" si="43"/>
        <v>ChadTD07</v>
      </c>
      <c r="R1301" t="e">
        <f>VLOOKUP(Tableau356769[[#This Row],[coca]],Table1[ID],1,FALSE)</f>
        <v>#VALUE!</v>
      </c>
      <c r="S1301" t="e">
        <f>VLOOKUP(Tableau356769[[#This Row],[coca]],Table1[[#All],[ID]:[b]],2,FALSE)</f>
        <v>#VALUE!</v>
      </c>
      <c r="T1301" s="9" t="e">
        <f>VLOOKUP(Tableau356769[[#This Row],[coca]],Table1[[ID]:[b]],3,FALSE)</f>
        <v>#VALUE!</v>
      </c>
      <c r="U1301" s="9"/>
      <c r="V130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1" s="9"/>
    </row>
    <row r="1302" spans="1:23">
      <c r="A1302" t="s">
        <v>162</v>
      </c>
      <c r="B1302" t="s">
        <v>184</v>
      </c>
      <c r="C1302" t="s">
        <v>185</v>
      </c>
      <c r="D1302">
        <v>13</v>
      </c>
      <c r="E1302">
        <v>4</v>
      </c>
      <c r="F1302">
        <v>8</v>
      </c>
      <c r="G1302">
        <v>1</v>
      </c>
      <c r="M1302" s="12" t="s">
        <v>947</v>
      </c>
      <c r="Q1302" t="str">
        <f t="shared" si="43"/>
        <v>ChadTD08</v>
      </c>
      <c r="R1302" t="e">
        <f>VLOOKUP(Tableau356769[[#This Row],[coca]],Table1[ID],1,FALSE)</f>
        <v>#VALUE!</v>
      </c>
      <c r="S1302" t="e">
        <f>VLOOKUP(Tableau356769[[#This Row],[coca]],Table1[[#All],[ID]:[b]],2,FALSE)</f>
        <v>#VALUE!</v>
      </c>
      <c r="T1302" s="9" t="e">
        <f>VLOOKUP(Tableau356769[[#This Row],[coca]],Table1[[ID]:[b]],3,FALSE)</f>
        <v>#VALUE!</v>
      </c>
      <c r="U1302" s="9"/>
      <c r="V130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2" s="9"/>
    </row>
    <row r="1303" spans="1:23">
      <c r="A1303" t="s">
        <v>162</v>
      </c>
      <c r="B1303" t="s">
        <v>186</v>
      </c>
      <c r="C1303" t="s">
        <v>187</v>
      </c>
      <c r="D1303">
        <v>8</v>
      </c>
      <c r="E1303">
        <v>0</v>
      </c>
      <c r="F1303">
        <v>8</v>
      </c>
      <c r="M1303" s="12" t="s">
        <v>947</v>
      </c>
      <c r="Q1303" t="str">
        <f t="shared" si="43"/>
        <v>ChadTD09</v>
      </c>
      <c r="R1303" t="e">
        <f>VLOOKUP(Tableau356769[[#This Row],[coca]],Table1[ID],1,FALSE)</f>
        <v>#VALUE!</v>
      </c>
      <c r="S1303" t="e">
        <f>VLOOKUP(Tableau356769[[#This Row],[coca]],Table1[[#All],[ID]:[b]],2,FALSE)</f>
        <v>#VALUE!</v>
      </c>
      <c r="T1303" s="9" t="e">
        <f>VLOOKUP(Tableau356769[[#This Row],[coca]],Table1[[ID]:[b]],3,FALSE)</f>
        <v>#VALUE!</v>
      </c>
      <c r="U1303" s="9"/>
      <c r="V130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3" s="9"/>
    </row>
    <row r="1304" spans="1:23">
      <c r="A1304" t="s">
        <v>162</v>
      </c>
      <c r="B1304" t="s">
        <v>188</v>
      </c>
      <c r="C1304" t="s">
        <v>189</v>
      </c>
      <c r="D1304">
        <v>1</v>
      </c>
      <c r="M1304" s="12" t="s">
        <v>947</v>
      </c>
      <c r="Q1304" t="str">
        <f t="shared" si="43"/>
        <v>ChadTD10</v>
      </c>
      <c r="R1304" t="e">
        <f>VLOOKUP(Tableau356769[[#This Row],[coca]],Table1[ID],1,FALSE)</f>
        <v>#VALUE!</v>
      </c>
      <c r="S1304" t="e">
        <f>VLOOKUP(Tableau356769[[#This Row],[coca]],Table1[[#All],[ID]:[b]],2,FALSE)</f>
        <v>#VALUE!</v>
      </c>
      <c r="T1304" s="9" t="e">
        <f>VLOOKUP(Tableau356769[[#This Row],[coca]],Table1[[ID]:[b]],3,FALSE)</f>
        <v>#VALUE!</v>
      </c>
      <c r="U1304" s="9"/>
      <c r="V130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4" s="9"/>
    </row>
    <row r="1305" spans="1:23">
      <c r="A1305" t="s">
        <v>162</v>
      </c>
      <c r="B1305" t="s">
        <v>192</v>
      </c>
      <c r="C1305" t="s">
        <v>193</v>
      </c>
      <c r="D1305">
        <v>3</v>
      </c>
      <c r="E1305">
        <v>2</v>
      </c>
      <c r="F1305">
        <v>1</v>
      </c>
      <c r="M1305" s="12" t="s">
        <v>947</v>
      </c>
      <c r="Q1305" t="str">
        <f t="shared" si="43"/>
        <v>ChadTD11</v>
      </c>
      <c r="R1305" t="e">
        <f>VLOOKUP(Tableau356769[[#This Row],[coca]],Table1[ID],1,FALSE)</f>
        <v>#VALUE!</v>
      </c>
      <c r="S1305" t="e">
        <f>VLOOKUP(Tableau356769[[#This Row],[coca]],Table1[[#All],[ID]:[b]],2,FALSE)</f>
        <v>#VALUE!</v>
      </c>
      <c r="T1305" s="9" t="e">
        <f>VLOOKUP(Tableau356769[[#This Row],[coca]],Table1[[ID]:[b]],3,FALSE)</f>
        <v>#VALUE!</v>
      </c>
      <c r="U1305" s="9"/>
      <c r="V130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5" s="9"/>
    </row>
    <row r="1306" spans="1:23">
      <c r="A1306" t="s">
        <v>162</v>
      </c>
      <c r="B1306" t="s">
        <v>190</v>
      </c>
      <c r="C1306" t="s">
        <v>191</v>
      </c>
      <c r="D1306">
        <v>0</v>
      </c>
      <c r="M1306" s="12" t="s">
        <v>947</v>
      </c>
      <c r="Q1306" t="str">
        <f t="shared" si="43"/>
        <v>ChadTD12</v>
      </c>
      <c r="R1306" t="e">
        <f>VLOOKUP(Tableau356769[[#This Row],[coca]],Table1[ID],1,FALSE)</f>
        <v>#VALUE!</v>
      </c>
      <c r="S1306" t="e">
        <f>VLOOKUP(Tableau356769[[#This Row],[coca]],Table1[[#All],[ID]:[b]],2,FALSE)</f>
        <v>#VALUE!</v>
      </c>
      <c r="T1306" s="9" t="e">
        <f>VLOOKUP(Tableau356769[[#This Row],[coca]],Table1[[ID]:[b]],3,FALSE)</f>
        <v>#VALUE!</v>
      </c>
      <c r="U1306" s="9"/>
      <c r="V130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6" s="9"/>
    </row>
    <row r="1307" spans="1:23">
      <c r="A1307" t="s">
        <v>162</v>
      </c>
      <c r="B1307" t="s">
        <v>194</v>
      </c>
      <c r="C1307" t="s">
        <v>195</v>
      </c>
      <c r="D1307">
        <v>11</v>
      </c>
      <c r="E1307">
        <v>4</v>
      </c>
      <c r="F1307">
        <v>2</v>
      </c>
      <c r="G1307">
        <v>5</v>
      </c>
      <c r="M1307" s="12" t="s">
        <v>947</v>
      </c>
      <c r="Q1307" t="str">
        <f t="shared" si="43"/>
        <v>ChadTD13</v>
      </c>
      <c r="R1307" t="e">
        <f>VLOOKUP(Tableau356769[[#This Row],[coca]],Table1[ID],1,FALSE)</f>
        <v>#VALUE!</v>
      </c>
      <c r="S1307" t="e">
        <f>VLOOKUP(Tableau356769[[#This Row],[coca]],Table1[[#All],[ID]:[b]],2,FALSE)</f>
        <v>#VALUE!</v>
      </c>
      <c r="T1307" s="9" t="e">
        <f>VLOOKUP(Tableau356769[[#This Row],[coca]],Table1[[ID]:[b]],3,FALSE)</f>
        <v>#VALUE!</v>
      </c>
      <c r="U1307" s="9"/>
      <c r="V130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7" s="9"/>
    </row>
    <row r="1308" spans="1:23">
      <c r="A1308" t="s">
        <v>162</v>
      </c>
      <c r="B1308" t="s">
        <v>200</v>
      </c>
      <c r="C1308" t="s">
        <v>201</v>
      </c>
      <c r="D1308">
        <v>0</v>
      </c>
      <c r="M1308" s="12" t="s">
        <v>947</v>
      </c>
      <c r="Q1308" t="str">
        <f t="shared" si="43"/>
        <v>ChadTD15</v>
      </c>
      <c r="R1308" t="e">
        <f>VLOOKUP(Tableau356769[[#This Row],[coca]],Table1[ID],1,FALSE)</f>
        <v>#VALUE!</v>
      </c>
      <c r="S1308" t="e">
        <f>VLOOKUP(Tableau356769[[#This Row],[coca]],Table1[[#All],[ID]:[b]],2,FALSE)</f>
        <v>#VALUE!</v>
      </c>
      <c r="T1308" s="9" t="e">
        <f>VLOOKUP(Tableau356769[[#This Row],[coca]],Table1[[ID]:[b]],3,FALSE)</f>
        <v>#VALUE!</v>
      </c>
      <c r="U1308" s="9"/>
      <c r="V130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8" s="9"/>
    </row>
    <row r="1309" spans="1:23">
      <c r="A1309" t="s">
        <v>162</v>
      </c>
      <c r="B1309" t="s">
        <v>202</v>
      </c>
      <c r="C1309" t="s">
        <v>203</v>
      </c>
      <c r="D1309">
        <v>2</v>
      </c>
      <c r="E1309">
        <v>0</v>
      </c>
      <c r="F1309">
        <v>1</v>
      </c>
      <c r="G1309">
        <v>1</v>
      </c>
      <c r="M1309" s="12" t="s">
        <v>947</v>
      </c>
      <c r="Q1309" t="str">
        <f t="shared" si="43"/>
        <v>ChadTD21</v>
      </c>
      <c r="R1309" t="e">
        <f>VLOOKUP(Tableau356769[[#This Row],[coca]],Table1[ID],1,FALSE)</f>
        <v>#VALUE!</v>
      </c>
      <c r="S1309" t="e">
        <f>VLOOKUP(Tableau356769[[#This Row],[coca]],Table1[[#All],[ID]:[b]],2,FALSE)</f>
        <v>#VALUE!</v>
      </c>
      <c r="T1309" s="9" t="e">
        <f>VLOOKUP(Tableau356769[[#This Row],[coca]],Table1[[ID]:[b]],3,FALSE)</f>
        <v>#VALUE!</v>
      </c>
      <c r="U1309" s="9"/>
      <c r="V130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09" s="9"/>
    </row>
    <row r="1310" spans="1:23">
      <c r="A1310" t="s">
        <v>162</v>
      </c>
      <c r="B1310" t="s">
        <v>204</v>
      </c>
      <c r="C1310" t="s">
        <v>205</v>
      </c>
      <c r="D1310">
        <v>0</v>
      </c>
      <c r="M1310" s="12" t="s">
        <v>947</v>
      </c>
      <c r="Q1310" t="str">
        <f t="shared" si="43"/>
        <v>ChadTD16</v>
      </c>
      <c r="R1310" t="e">
        <f>VLOOKUP(Tableau356769[[#This Row],[coca]],Table1[ID],1,FALSE)</f>
        <v>#VALUE!</v>
      </c>
      <c r="S1310" t="e">
        <f>VLOOKUP(Tableau356769[[#This Row],[coca]],Table1[[#All],[ID]:[b]],2,FALSE)</f>
        <v>#VALUE!</v>
      </c>
      <c r="T1310" s="9" t="e">
        <f>VLOOKUP(Tableau356769[[#This Row],[coca]],Table1[[ID]:[b]],3,FALSE)</f>
        <v>#VALUE!</v>
      </c>
      <c r="U1310" s="9"/>
      <c r="V131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10" s="9"/>
    </row>
    <row r="1311" spans="1:23">
      <c r="A1311" t="s">
        <v>162</v>
      </c>
      <c r="B1311" t="s">
        <v>206</v>
      </c>
      <c r="C1311" t="s">
        <v>207</v>
      </c>
      <c r="D1311">
        <v>0</v>
      </c>
      <c r="M1311" s="12" t="s">
        <v>947</v>
      </c>
      <c r="Q1311" t="str">
        <f t="shared" si="43"/>
        <v>ChadTD22</v>
      </c>
      <c r="R1311" t="e">
        <f>VLOOKUP(Tableau356769[[#This Row],[coca]],Table1[ID],1,FALSE)</f>
        <v>#VALUE!</v>
      </c>
      <c r="S1311" t="e">
        <f>VLOOKUP(Tableau356769[[#This Row],[coca]],Table1[[#All],[ID]:[b]],2,FALSE)</f>
        <v>#VALUE!</v>
      </c>
      <c r="T1311" s="9" t="e">
        <f>VLOOKUP(Tableau356769[[#This Row],[coca]],Table1[[ID]:[b]],3,FALSE)</f>
        <v>#VALUE!</v>
      </c>
      <c r="U1311" s="9"/>
      <c r="V131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11" s="9"/>
    </row>
    <row r="1312" spans="1:23">
      <c r="A1312" t="s">
        <v>162</v>
      </c>
      <c r="B1312" t="s">
        <v>208</v>
      </c>
      <c r="C1312" t="s">
        <v>209</v>
      </c>
      <c r="D1312">
        <v>6</v>
      </c>
      <c r="E1312">
        <v>1</v>
      </c>
      <c r="F1312">
        <v>5</v>
      </c>
      <c r="M1312" s="12" t="s">
        <v>947</v>
      </c>
      <c r="Q1312" t="str">
        <f t="shared" si="43"/>
        <v>ChadTD17</v>
      </c>
      <c r="R1312" t="e">
        <f>VLOOKUP(Tableau356769[[#This Row],[coca]],Table1[ID],1,FALSE)</f>
        <v>#VALUE!</v>
      </c>
      <c r="S1312" t="e">
        <f>VLOOKUP(Tableau356769[[#This Row],[coca]],Table1[[#All],[ID]:[b]],2,FALSE)</f>
        <v>#VALUE!</v>
      </c>
      <c r="T1312" s="9" t="e">
        <f>VLOOKUP(Tableau356769[[#This Row],[coca]],Table1[[ID]:[b]],3,FALSE)</f>
        <v>#VALUE!</v>
      </c>
      <c r="U1312" s="9"/>
      <c r="V131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312" s="9"/>
    </row>
    <row r="1313" spans="1:23">
      <c r="A1313" t="s">
        <v>162</v>
      </c>
      <c r="B1313" t="s">
        <v>166</v>
      </c>
      <c r="C1313" t="s">
        <v>167</v>
      </c>
      <c r="D1313">
        <v>2</v>
      </c>
      <c r="M1313" s="10" t="s">
        <v>936</v>
      </c>
      <c r="Q1313" t="str">
        <f t="shared" si="43"/>
        <v>ChadTD01</v>
      </c>
      <c r="R1313" t="str">
        <f>VLOOKUP(Tableau3[[#This Row],[coca]],Table1[ID],1,FALSE)</f>
        <v>ChadTD01</v>
      </c>
      <c r="S1313">
        <f>VLOOKUP(Tableau3[[#This Row],[coca]],Table1[[#All],[ID]:[b]],2,FALSE)</f>
        <v>18.7952795524</v>
      </c>
      <c r="T1313" s="9">
        <f>VLOOKUP(Tableau3[[#This Row],[coca]],Table1[[ID]:[b]],3,FALSE)</f>
        <v>13.9817111908</v>
      </c>
      <c r="U1313" s="9"/>
      <c r="V131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3" s="9"/>
    </row>
    <row r="1314" spans="1:23">
      <c r="A1314" t="s">
        <v>162</v>
      </c>
      <c r="B1314" t="s">
        <v>168</v>
      </c>
      <c r="C1314" t="s">
        <v>169</v>
      </c>
      <c r="M1314" s="10" t="s">
        <v>936</v>
      </c>
      <c r="Q1314" t="str">
        <f t="shared" si="43"/>
        <v>ChadTD02</v>
      </c>
      <c r="R1314" t="str">
        <f>VLOOKUP(Tableau3[[#This Row],[coca]],Table1[ID],1,FALSE)</f>
        <v>ChadTD02</v>
      </c>
      <c r="S1314">
        <f>VLOOKUP(Tableau3[[#This Row],[coca]],Table1[[#All],[ID]:[b]],2,FALSE)</f>
        <v>18.221231778</v>
      </c>
      <c r="T1314" s="9">
        <f>VLOOKUP(Tableau3[[#This Row],[coca]],Table1[[ID]:[b]],3,FALSE)</f>
        <v>17.180937942500002</v>
      </c>
      <c r="U1314" s="9"/>
      <c r="V131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4" s="9"/>
    </row>
    <row r="1315" spans="1:23">
      <c r="A1315" t="s">
        <v>162</v>
      </c>
      <c r="B1315" t="s">
        <v>170</v>
      </c>
      <c r="C1315" t="s">
        <v>171</v>
      </c>
      <c r="M1315" s="10" t="s">
        <v>936</v>
      </c>
      <c r="Q1315" t="str">
        <f t="shared" si="43"/>
        <v>ChadTD03</v>
      </c>
      <c r="R1315" t="str">
        <f>VLOOKUP(Tableau3[[#This Row],[coca]],Table1[ID],1,FALSE)</f>
        <v>ChadTD03</v>
      </c>
      <c r="S1315">
        <f>VLOOKUP(Tableau3[[#This Row],[coca]],Table1[[#All],[ID]:[b]],2,FALSE)</f>
        <v>16.357020966899999</v>
      </c>
      <c r="T1315" s="9">
        <f>VLOOKUP(Tableau3[[#This Row],[coca]],Table1[[ID]:[b]],3,FALSE)</f>
        <v>11.202963735399999</v>
      </c>
      <c r="U1315" s="9"/>
      <c r="V131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5" s="9"/>
    </row>
    <row r="1316" spans="1:23">
      <c r="A1316" t="s">
        <v>162</v>
      </c>
      <c r="B1316" t="s">
        <v>176</v>
      </c>
      <c r="C1316" t="s">
        <v>177</v>
      </c>
      <c r="M1316" s="10" t="s">
        <v>936</v>
      </c>
      <c r="Q1316" t="str">
        <f t="shared" si="43"/>
        <v>ChadTD04</v>
      </c>
      <c r="R1316" t="str">
        <f>VLOOKUP(Tableau3[[#This Row],[coca]],Table1[ID],1,FALSE)</f>
        <v>ChadTD04</v>
      </c>
      <c r="S1316">
        <f>VLOOKUP(Tableau3[[#This Row],[coca]],Table1[[#All],[ID]:[b]],2,FALSE)</f>
        <v>18.632111051199999</v>
      </c>
      <c r="T1316" s="9">
        <f>VLOOKUP(Tableau3[[#This Row],[coca]],Table1[[ID]:[b]],3,FALSE)</f>
        <v>11.489501862699999</v>
      </c>
      <c r="U1316" s="9"/>
      <c r="V131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6" s="9"/>
    </row>
    <row r="1317" spans="1:23">
      <c r="A1317" t="s">
        <v>162</v>
      </c>
      <c r="B1317" t="s">
        <v>178</v>
      </c>
      <c r="C1317" t="s">
        <v>179</v>
      </c>
      <c r="M1317" s="10" t="s">
        <v>936</v>
      </c>
      <c r="Q1317" t="str">
        <f t="shared" si="43"/>
        <v>ChadTD05</v>
      </c>
      <c r="R1317" t="str">
        <f>VLOOKUP(Tableau3[[#This Row],[coca]],Table1[ID],1,FALSE)</f>
        <v>ChadTD05</v>
      </c>
      <c r="S1317">
        <f>VLOOKUP(Tableau3[[#This Row],[coca]],Table1[[#All],[ID]:[b]],2,FALSE)</f>
        <v>16.245091708299999</v>
      </c>
      <c r="T1317" s="9">
        <f>VLOOKUP(Tableau3[[#This Row],[coca]],Table1[[ID]:[b]],3,FALSE)</f>
        <v>12.513936427799999</v>
      </c>
      <c r="U1317" s="9"/>
      <c r="V131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7" s="9"/>
    </row>
    <row r="1318" spans="1:23">
      <c r="A1318" t="s">
        <v>162</v>
      </c>
      <c r="B1318" t="s">
        <v>180</v>
      </c>
      <c r="C1318" t="s">
        <v>181</v>
      </c>
      <c r="D1318">
        <v>9</v>
      </c>
      <c r="M1318" s="10" t="s">
        <v>936</v>
      </c>
      <c r="Q1318" t="str">
        <f t="shared" si="43"/>
        <v>ChadTD06</v>
      </c>
      <c r="R1318" t="str">
        <f>VLOOKUP(Tableau3[[#This Row],[coca]],Table1[ID],1,FALSE)</f>
        <v>ChadTD06</v>
      </c>
      <c r="S1318">
        <f>VLOOKUP(Tableau3[[#This Row],[coca]],Table1[[#All],[ID]:[b]],2,FALSE)</f>
        <v>15.3647396155</v>
      </c>
      <c r="T1318" s="9">
        <f>VLOOKUP(Tableau3[[#This Row],[coca]],Table1[[ID]:[b]],3,FALSE)</f>
        <v>15.1737786227</v>
      </c>
      <c r="U1318" s="9"/>
      <c r="V131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8" s="9"/>
    </row>
    <row r="1319" spans="1:23">
      <c r="A1319" t="s">
        <v>162</v>
      </c>
      <c r="B1319" t="s">
        <v>182</v>
      </c>
      <c r="C1319" t="s">
        <v>183</v>
      </c>
      <c r="D1319">
        <v>4</v>
      </c>
      <c r="M1319" s="10" t="s">
        <v>936</v>
      </c>
      <c r="Q1319" t="str">
        <f t="shared" si="43"/>
        <v>ChadTD07</v>
      </c>
      <c r="R1319" t="str">
        <f>VLOOKUP(Tableau3[[#This Row],[coca]],Table1[ID],1,FALSE)</f>
        <v>ChadTD07</v>
      </c>
      <c r="S1319">
        <f>VLOOKUP(Tableau3[[#This Row],[coca]],Table1[[#All],[ID]:[b]],2,FALSE)</f>
        <v>14.450580651899999</v>
      </c>
      <c r="T1319" s="9">
        <f>VLOOKUP(Tableau3[[#This Row],[coca]],Table1[[ID]:[b]],3,FALSE)</f>
        <v>13.6181145362</v>
      </c>
      <c r="U1319" s="9"/>
      <c r="V131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19" s="9"/>
    </row>
    <row r="1320" spans="1:23">
      <c r="A1320" t="s">
        <v>162</v>
      </c>
      <c r="B1320" t="s">
        <v>184</v>
      </c>
      <c r="C1320" t="s">
        <v>185</v>
      </c>
      <c r="D1320">
        <v>1</v>
      </c>
      <c r="M1320" s="10" t="s">
        <v>936</v>
      </c>
      <c r="Q1320" t="str">
        <f t="shared" si="43"/>
        <v>ChadTD08</v>
      </c>
      <c r="R1320" t="str">
        <f>VLOOKUP(Tableau3[[#This Row],[coca]],Table1[ID],1,FALSE)</f>
        <v>ChadTD08</v>
      </c>
      <c r="S1320">
        <f>VLOOKUP(Tableau3[[#This Row],[coca]],Table1[[#All],[ID]:[b]],2,FALSE)</f>
        <v>15.863524701399999</v>
      </c>
      <c r="T1320" s="9">
        <f>VLOOKUP(Tableau3[[#This Row],[coca]],Table1[[ID]:[b]],3,FALSE)</f>
        <v>8.7647235373800001</v>
      </c>
      <c r="U1320" s="9"/>
      <c r="V132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0" s="9"/>
    </row>
    <row r="1321" spans="1:23">
      <c r="A1321" t="s">
        <v>162</v>
      </c>
      <c r="B1321" t="s">
        <v>186</v>
      </c>
      <c r="C1321" t="s">
        <v>187</v>
      </c>
      <c r="D1321">
        <v>8</v>
      </c>
      <c r="M1321" s="10" t="s">
        <v>936</v>
      </c>
      <c r="Q1321" t="str">
        <f t="shared" si="43"/>
        <v>ChadTD09</v>
      </c>
      <c r="R1321" t="str">
        <f>VLOOKUP(Tableau3[[#This Row],[coca]],Table1[ID],1,FALSE)</f>
        <v>ChadTD09</v>
      </c>
      <c r="S1321">
        <f>VLOOKUP(Tableau3[[#This Row],[coca]],Table1[[#All],[ID]:[b]],2,FALSE)</f>
        <v>16.4103192209</v>
      </c>
      <c r="T1321" s="9">
        <f>VLOOKUP(Tableau3[[#This Row],[coca]],Table1[[ID]:[b]],3,FALSE)</f>
        <v>8.2037688945700005</v>
      </c>
      <c r="U1321" s="9"/>
      <c r="V132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1" s="9"/>
    </row>
    <row r="1322" spans="1:23">
      <c r="A1322" t="s">
        <v>162</v>
      </c>
      <c r="B1322" t="s">
        <v>188</v>
      </c>
      <c r="C1322" t="s">
        <v>189</v>
      </c>
      <c r="M1322" s="10" t="s">
        <v>936</v>
      </c>
      <c r="Q1322" t="str">
        <f t="shared" si="43"/>
        <v>ChadTD10</v>
      </c>
      <c r="R1322" t="str">
        <f>VLOOKUP(Tableau3[[#This Row],[coca]],Table1[ID],1,FALSE)</f>
        <v>ChadTD10</v>
      </c>
      <c r="S1322">
        <f>VLOOKUP(Tableau3[[#This Row],[coca]],Table1[[#All],[ID]:[b]],2,FALSE)</f>
        <v>17.6073411697</v>
      </c>
      <c r="T1322" s="9">
        <f>VLOOKUP(Tableau3[[#This Row],[coca]],Table1[[ID]:[b]],3,FALSE)</f>
        <v>8.6892735402600003</v>
      </c>
      <c r="U1322" s="9"/>
      <c r="V132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2" s="9"/>
    </row>
    <row r="1323" spans="1:23">
      <c r="A1323" t="s">
        <v>162</v>
      </c>
      <c r="B1323" t="s">
        <v>192</v>
      </c>
      <c r="C1323" t="s">
        <v>193</v>
      </c>
      <c r="D1323">
        <v>2</v>
      </c>
      <c r="M1323" s="10" t="s">
        <v>936</v>
      </c>
      <c r="Q1323" t="str">
        <f t="shared" si="43"/>
        <v>ChadTD11</v>
      </c>
      <c r="R1323" t="str">
        <f>VLOOKUP(Tableau3[[#This Row],[coca]],Table1[ID],1,FALSE)</f>
        <v>ChadTD11</v>
      </c>
      <c r="S1323">
        <f>VLOOKUP(Tableau3[[#This Row],[coca]],Table1[[#All],[ID]:[b]],2,FALSE)</f>
        <v>15.545353109200001</v>
      </c>
      <c r="T1323" s="9">
        <f>VLOOKUP(Tableau3[[#This Row],[coca]],Table1[[ID]:[b]],3,FALSE)</f>
        <v>10.197064935</v>
      </c>
      <c r="U1323" s="9"/>
      <c r="V132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3" s="9"/>
    </row>
    <row r="1324" spans="1:23">
      <c r="A1324" t="s">
        <v>162</v>
      </c>
      <c r="B1324" t="s">
        <v>190</v>
      </c>
      <c r="C1324" t="s">
        <v>191</v>
      </c>
      <c r="M1324" s="10" t="s">
        <v>936</v>
      </c>
      <c r="Q1324" t="str">
        <f t="shared" si="43"/>
        <v>ChadTD12</v>
      </c>
      <c r="R1324" t="str">
        <f>VLOOKUP(Tableau3[[#This Row],[coca]],Table1[ID],1,FALSE)</f>
        <v>ChadTD12</v>
      </c>
      <c r="S1324">
        <f>VLOOKUP(Tableau3[[#This Row],[coca]],Table1[[#All],[ID]:[b]],2,FALSE)</f>
        <v>14.7504149935</v>
      </c>
      <c r="T1324" s="9">
        <f>VLOOKUP(Tableau3[[#This Row],[coca]],Table1[[ID]:[b]],3,FALSE)</f>
        <v>9.3396239550499995</v>
      </c>
      <c r="U1324" s="9"/>
      <c r="V132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4" s="9"/>
    </row>
    <row r="1325" spans="1:23">
      <c r="A1325" t="s">
        <v>162</v>
      </c>
      <c r="B1325" t="s">
        <v>194</v>
      </c>
      <c r="C1325" t="s">
        <v>195</v>
      </c>
      <c r="D1325">
        <v>2</v>
      </c>
      <c r="M1325" s="10" t="s">
        <v>936</v>
      </c>
      <c r="Q1325" t="str">
        <f t="shared" si="43"/>
        <v>ChadTD13</v>
      </c>
      <c r="R1325" t="str">
        <f>VLOOKUP(Tableau3[[#This Row],[coca]],Table1[ID],1,FALSE)</f>
        <v>ChadTD13</v>
      </c>
      <c r="S1325">
        <f>VLOOKUP(Tableau3[[#This Row],[coca]],Table1[[#All],[ID]:[b]],2,FALSE)</f>
        <v>18.675424813799999</v>
      </c>
      <c r="T1325" s="9">
        <f>VLOOKUP(Tableau3[[#This Row],[coca]],Table1[[ID]:[b]],3,FALSE)</f>
        <v>9.4168802838399994</v>
      </c>
      <c r="U1325" s="9"/>
      <c r="V132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5" s="9"/>
    </row>
    <row r="1326" spans="1:23">
      <c r="A1326" t="s">
        <v>162</v>
      </c>
      <c r="B1326" t="s">
        <v>198</v>
      </c>
      <c r="C1326" t="s">
        <v>199</v>
      </c>
      <c r="D1326">
        <v>4</v>
      </c>
      <c r="M1326" s="10" t="s">
        <v>936</v>
      </c>
      <c r="O1326" s="5">
        <v>2115633897080</v>
      </c>
      <c r="P1326" s="5">
        <v>1354140651770</v>
      </c>
      <c r="Q1326" t="str">
        <f t="shared" si="43"/>
        <v>ChadTD14</v>
      </c>
      <c r="R1326" t="str">
        <f>VLOOKUP(Tableau3[[#This Row],[coca]],Table1[ID],1,FALSE)</f>
        <v>ChadTD14</v>
      </c>
      <c r="S1326">
        <f>VLOOKUP(Tableau3[[#This Row],[coca]],Table1[[#All],[ID]:[b]],2,FALSE)</f>
        <v>21.1563389708</v>
      </c>
      <c r="T1326" s="9">
        <f>VLOOKUP(Tableau3[[#This Row],[coca]],Table1[[ID]:[b]],3,FALSE)</f>
        <v>13.5414065177</v>
      </c>
      <c r="U1326" s="9" t="s">
        <v>775</v>
      </c>
      <c r="V132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6" s="9">
        <v>1</v>
      </c>
    </row>
    <row r="1327" spans="1:23">
      <c r="A1327" t="s">
        <v>162</v>
      </c>
      <c r="B1327" t="s">
        <v>200</v>
      </c>
      <c r="C1327" t="s">
        <v>201</v>
      </c>
      <c r="M1327" s="10" t="s">
        <v>936</v>
      </c>
      <c r="Q1327" t="str">
        <f t="shared" si="43"/>
        <v>ChadTD15</v>
      </c>
      <c r="R1327" t="str">
        <f>VLOOKUP(Tableau3[[#This Row],[coca]],Table1[ID],1,FALSE)</f>
        <v>ChadTD15</v>
      </c>
      <c r="S1327">
        <f>VLOOKUP(Tableau3[[#This Row],[coca]],Table1[[#All],[ID]:[b]],2,FALSE)</f>
        <v>20.583061851499998</v>
      </c>
      <c r="T1327" s="9">
        <f>VLOOKUP(Tableau3[[#This Row],[coca]],Table1[[ID]:[b]],3,FALSE)</f>
        <v>10.8096275079</v>
      </c>
      <c r="U1327" s="9"/>
      <c r="V132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7" s="9"/>
    </row>
    <row r="1328" spans="1:23">
      <c r="A1328" t="s">
        <v>162</v>
      </c>
      <c r="B1328" t="s">
        <v>204</v>
      </c>
      <c r="C1328" t="s">
        <v>205</v>
      </c>
      <c r="M1328" s="10" t="s">
        <v>936</v>
      </c>
      <c r="Q1328" t="str">
        <f t="shared" si="43"/>
        <v>ChadTD16</v>
      </c>
      <c r="R1328" t="str">
        <f>VLOOKUP(Tableau3[[#This Row],[coca]],Table1[ID],1,FALSE)</f>
        <v>ChadTD16</v>
      </c>
      <c r="S1328">
        <f>VLOOKUP(Tableau3[[#This Row],[coca]],Table1[[#All],[ID]:[b]],2,FALSE)</f>
        <v>16.480641712899999</v>
      </c>
      <c r="T1328" s="9">
        <f>VLOOKUP(Tableau3[[#This Row],[coca]],Table1[[ID]:[b]],3,FALSE)</f>
        <v>9.5390766138000007</v>
      </c>
      <c r="U1328" s="9"/>
      <c r="V132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8" s="9"/>
    </row>
    <row r="1329" spans="1:23">
      <c r="A1329" t="s">
        <v>162</v>
      </c>
      <c r="B1329" t="s">
        <v>208</v>
      </c>
      <c r="C1329" t="s">
        <v>209</v>
      </c>
      <c r="D1329">
        <v>5</v>
      </c>
      <c r="M1329" s="10" t="s">
        <v>936</v>
      </c>
      <c r="Q1329" t="str">
        <f t="shared" ref="Q1329:Q1358" si="44">_xlfn.CONCAT(A1329,C1329)</f>
        <v>ChadTD17</v>
      </c>
      <c r="R1329" t="str">
        <f>VLOOKUP(Tableau3[[#This Row],[coca]],Table1[ID],1,FALSE)</f>
        <v>ChadTD17</v>
      </c>
      <c r="S1329">
        <f>VLOOKUP(Tableau3[[#This Row],[coca]],Table1[[#All],[ID]:[b]],2,FALSE)</f>
        <v>21.478447554100001</v>
      </c>
      <c r="T1329" s="9">
        <f>VLOOKUP(Tableau3[[#This Row],[coca]],Table1[[ID]:[b]],3,FALSE)</f>
        <v>14.9944867976</v>
      </c>
      <c r="U1329" s="9"/>
      <c r="V132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29" s="9"/>
    </row>
    <row r="1330" spans="1:23">
      <c r="A1330" t="s">
        <v>162</v>
      </c>
      <c r="B1330" t="s">
        <v>196</v>
      </c>
      <c r="C1330" t="s">
        <v>197</v>
      </c>
      <c r="D1330">
        <v>639</v>
      </c>
      <c r="E1330">
        <v>60</v>
      </c>
      <c r="F1330">
        <v>215</v>
      </c>
      <c r="G1330">
        <v>25</v>
      </c>
      <c r="H1330">
        <v>309</v>
      </c>
      <c r="M1330" s="10" t="s">
        <v>936</v>
      </c>
      <c r="O1330" s="5">
        <v>1505158992050</v>
      </c>
      <c r="P1330" s="5">
        <v>1212026562140</v>
      </c>
      <c r="Q1330" t="str">
        <f t="shared" si="44"/>
        <v>ChadTD18</v>
      </c>
      <c r="R1330" t="str">
        <f>VLOOKUP(Tableau3[[#This Row],[coca]],Table1[ID],1,FALSE)</f>
        <v>ChadTD18</v>
      </c>
      <c r="S1330">
        <f>VLOOKUP(Tableau3[[#This Row],[coca]],Table1[[#All],[ID]:[b]],2,FALSE)</f>
        <v>15.0515899205</v>
      </c>
      <c r="T1330" s="9">
        <f>VLOOKUP(Tableau3[[#This Row],[coca]],Table1[[ID]:[b]],3,FALSE)</f>
        <v>12.1202656214</v>
      </c>
      <c r="U1330" s="9" t="s">
        <v>774</v>
      </c>
      <c r="V133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1330" s="9">
        <v>3</v>
      </c>
    </row>
    <row r="1331" spans="1:23">
      <c r="A1331" t="s">
        <v>162</v>
      </c>
      <c r="B1331" t="s">
        <v>164</v>
      </c>
      <c r="C1331" t="s">
        <v>165</v>
      </c>
      <c r="M1331" s="10" t="s">
        <v>936</v>
      </c>
      <c r="Q1331" t="str">
        <f t="shared" si="44"/>
        <v>ChadTD19</v>
      </c>
      <c r="R1331" t="str">
        <f>VLOOKUP(Tableau3[[#This Row],[coca]],Table1[ID],1,FALSE)</f>
        <v>ChadTD19</v>
      </c>
      <c r="S1331">
        <f>VLOOKUP(Tableau3[[#This Row],[coca]],Table1[[#All],[ID]:[b]],2,FALSE)</f>
        <v>16.884998405400001</v>
      </c>
      <c r="T1331" s="9">
        <f>VLOOKUP(Tableau3[[#This Row],[coca]],Table1[[ID]:[b]],3,FALSE)</f>
        <v>14.4212306232</v>
      </c>
      <c r="U1331" s="9"/>
      <c r="V133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31" s="9"/>
    </row>
    <row r="1332" spans="1:23">
      <c r="A1332" t="s">
        <v>162</v>
      </c>
      <c r="B1332" t="s">
        <v>172</v>
      </c>
      <c r="C1332" t="s">
        <v>173</v>
      </c>
      <c r="M1332" s="10" t="s">
        <v>936</v>
      </c>
      <c r="Q1332" t="str">
        <f t="shared" si="44"/>
        <v>ChadTD20</v>
      </c>
      <c r="R1332" t="str">
        <f>VLOOKUP(Tableau3[[#This Row],[coca]],Table1[ID],1,FALSE)</f>
        <v>ChadTD20</v>
      </c>
      <c r="S1332">
        <f>VLOOKUP(Tableau3[[#This Row],[coca]],Table1[[#All],[ID]:[b]],2,FALSE)</f>
        <v>23.124966411700001</v>
      </c>
      <c r="T1332" s="9">
        <f>VLOOKUP(Tableau3[[#This Row],[coca]],Table1[[ID]:[b]],3,FALSE)</f>
        <v>17.778513861299999</v>
      </c>
      <c r="U1332" s="9"/>
      <c r="V133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32" s="9"/>
    </row>
    <row r="1333" spans="1:23">
      <c r="A1333" t="s">
        <v>162</v>
      </c>
      <c r="B1333" t="s">
        <v>202</v>
      </c>
      <c r="C1333" t="s">
        <v>203</v>
      </c>
      <c r="M1333" s="10" t="s">
        <v>936</v>
      </c>
      <c r="Q1333" t="str">
        <f t="shared" si="44"/>
        <v>ChadTD21</v>
      </c>
      <c r="R1333" t="str">
        <f>VLOOKUP(Tableau3[[#This Row],[coca]],Table1[ID],1,FALSE)</f>
        <v>ChadTD21</v>
      </c>
      <c r="S1333">
        <f>VLOOKUP(Tableau3[[#This Row],[coca]],Table1[[#All],[ID]:[b]],2,FALSE)</f>
        <v>21.441934795200002</v>
      </c>
      <c r="T1333" s="9">
        <f>VLOOKUP(Tableau3[[#This Row],[coca]],Table1[[ID]:[b]],3,FALSE)</f>
        <v>12.140023668</v>
      </c>
      <c r="U1333" s="9"/>
      <c r="V133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33" s="9"/>
    </row>
    <row r="1334" spans="1:23">
      <c r="A1334" t="s">
        <v>162</v>
      </c>
      <c r="B1334" t="s">
        <v>206</v>
      </c>
      <c r="C1334" t="s">
        <v>207</v>
      </c>
      <c r="M1334" s="10" t="s">
        <v>936</v>
      </c>
      <c r="Q1334" t="str">
        <f t="shared" si="44"/>
        <v>ChadTD22</v>
      </c>
      <c r="R1334" t="str">
        <f>VLOOKUP(Tableau3[[#This Row],[coca]],Table1[ID],1,FALSE)</f>
        <v>ChadTD22</v>
      </c>
      <c r="S1334">
        <f>VLOOKUP(Tableau3[[#This Row],[coca]],Table1[[#All],[ID]:[b]],2,FALSE)</f>
        <v>17.523497714499999</v>
      </c>
      <c r="T1334" s="9">
        <f>VLOOKUP(Tableau3[[#This Row],[coca]],Table1[[ID]:[b]],3,FALSE)</f>
        <v>20.720864724599998</v>
      </c>
      <c r="U1334" s="9"/>
      <c r="V133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34" s="9"/>
    </row>
    <row r="1335" spans="1:23">
      <c r="A1335" t="s">
        <v>162</v>
      </c>
      <c r="B1335" t="s">
        <v>174</v>
      </c>
      <c r="C1335" t="s">
        <v>175</v>
      </c>
      <c r="M1335" s="10" t="s">
        <v>936</v>
      </c>
      <c r="Q1335" t="str">
        <f t="shared" si="44"/>
        <v>ChadTD23</v>
      </c>
      <c r="R1335" t="str">
        <f>VLOOKUP(Tableau3[[#This Row],[coca]],Table1[ID],1,FALSE)</f>
        <v>ChadTD23</v>
      </c>
      <c r="S1335">
        <f>VLOOKUP(Tableau3[[#This Row],[coca]],Table1[[#All],[ID]:[b]],2,FALSE)</f>
        <v>21.1363127915</v>
      </c>
      <c r="T1335" s="9">
        <f>VLOOKUP(Tableau3[[#This Row],[coca]],Table1[[ID]:[b]],3,FALSE)</f>
        <v>18.412098485400001</v>
      </c>
      <c r="U1335" s="9"/>
      <c r="V13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335" s="9"/>
    </row>
    <row r="1336" spans="1:23">
      <c r="A1336" t="s">
        <v>162</v>
      </c>
      <c r="B1336" t="s">
        <v>166</v>
      </c>
      <c r="C1336" t="s">
        <v>167</v>
      </c>
      <c r="D1336">
        <v>2</v>
      </c>
      <c r="M1336" s="12" t="s">
        <v>937</v>
      </c>
      <c r="Q1336" t="str">
        <f t="shared" si="44"/>
        <v>ChadTD01</v>
      </c>
      <c r="R1336" t="str">
        <f>VLOOKUP(Tableau3[[#This Row],[coca]],Table1[ID],1,FALSE)</f>
        <v>ChadTD01</v>
      </c>
      <c r="S1336" t="e">
        <f>VLOOKUP(Tableau35[[#This Row],[coca]],Table1[[#All],[ID]:[b]],2,FALSE)</f>
        <v>#VALUE!</v>
      </c>
      <c r="T1336" s="9" t="e">
        <f>VLOOKUP(Tableau35[[#This Row],[coca]],Table1[[ID]:[b]],3,FALSE)</f>
        <v>#VALUE!</v>
      </c>
      <c r="U1336" s="9"/>
      <c r="V133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36" s="9"/>
    </row>
    <row r="1337" spans="1:23">
      <c r="A1337" t="s">
        <v>162</v>
      </c>
      <c r="B1337" t="s">
        <v>168</v>
      </c>
      <c r="C1337" t="s">
        <v>169</v>
      </c>
      <c r="D1337">
        <v>0</v>
      </c>
      <c r="M1337" s="12" t="s">
        <v>937</v>
      </c>
      <c r="Q1337" t="str">
        <f t="shared" si="44"/>
        <v>ChadTD02</v>
      </c>
      <c r="R1337" t="str">
        <f>VLOOKUP(Tableau3[[#This Row],[coca]],Table1[ID],1,FALSE)</f>
        <v>ChadTD02</v>
      </c>
      <c r="S1337" t="e">
        <f>VLOOKUP(Tableau35[[#This Row],[coca]],Table1[[#All],[ID]:[b]],2,FALSE)</f>
        <v>#VALUE!</v>
      </c>
      <c r="T1337" s="9" t="e">
        <f>VLOOKUP(Tableau35[[#This Row],[coca]],Table1[[ID]:[b]],3,FALSE)</f>
        <v>#VALUE!</v>
      </c>
      <c r="U1337" s="9"/>
      <c r="V133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37" s="9"/>
    </row>
    <row r="1338" spans="1:23">
      <c r="A1338" t="s">
        <v>162</v>
      </c>
      <c r="B1338" t="s">
        <v>170</v>
      </c>
      <c r="C1338" t="s">
        <v>171</v>
      </c>
      <c r="D1338">
        <v>0</v>
      </c>
      <c r="M1338" s="12" t="s">
        <v>937</v>
      </c>
      <c r="Q1338" t="str">
        <f t="shared" si="44"/>
        <v>ChadTD03</v>
      </c>
      <c r="R1338" t="str">
        <f>VLOOKUP(Tableau3[[#This Row],[coca]],Table1[ID],1,FALSE)</f>
        <v>ChadTD03</v>
      </c>
      <c r="S1338" t="e">
        <f>VLOOKUP(Tableau35[[#This Row],[coca]],Table1[[#All],[ID]:[b]],2,FALSE)</f>
        <v>#VALUE!</v>
      </c>
      <c r="T1338" s="9" t="e">
        <f>VLOOKUP(Tableau35[[#This Row],[coca]],Table1[[ID]:[b]],3,FALSE)</f>
        <v>#VALUE!</v>
      </c>
      <c r="U1338" s="9"/>
      <c r="V133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38" s="9"/>
    </row>
    <row r="1339" spans="1:23">
      <c r="A1339" t="s">
        <v>162</v>
      </c>
      <c r="B1339" t="s">
        <v>176</v>
      </c>
      <c r="C1339" t="s">
        <v>177</v>
      </c>
      <c r="D1339">
        <v>4</v>
      </c>
      <c r="M1339" s="12" t="s">
        <v>937</v>
      </c>
      <c r="Q1339" t="str">
        <f t="shared" si="44"/>
        <v>ChadTD04</v>
      </c>
      <c r="R1339" t="str">
        <f>VLOOKUP(Tableau3[[#This Row],[coca]],Table1[ID],1,FALSE)</f>
        <v>ChadTD04</v>
      </c>
      <c r="S1339" t="e">
        <f>VLOOKUP(Tableau35[[#This Row],[coca]],Table1[[#All],[ID]:[b]],2,FALSE)</f>
        <v>#VALUE!</v>
      </c>
      <c r="T1339" s="9" t="e">
        <f>VLOOKUP(Tableau35[[#This Row],[coca]],Table1[[ID]:[b]],3,FALSE)</f>
        <v>#VALUE!</v>
      </c>
      <c r="U1339" s="9"/>
      <c r="V133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39" s="9"/>
    </row>
    <row r="1340" spans="1:23">
      <c r="A1340" t="s">
        <v>162</v>
      </c>
      <c r="B1340" t="s">
        <v>178</v>
      </c>
      <c r="C1340" t="s">
        <v>179</v>
      </c>
      <c r="D1340">
        <v>0</v>
      </c>
      <c r="M1340" s="12" t="s">
        <v>937</v>
      </c>
      <c r="Q1340" t="str">
        <f t="shared" si="44"/>
        <v>ChadTD05</v>
      </c>
      <c r="R1340" t="str">
        <f>VLOOKUP(Tableau3[[#This Row],[coca]],Table1[ID],1,FALSE)</f>
        <v>ChadTD05</v>
      </c>
      <c r="S1340" t="e">
        <f>VLOOKUP(Tableau35[[#This Row],[coca]],Table1[[#All],[ID]:[b]],2,FALSE)</f>
        <v>#VALUE!</v>
      </c>
      <c r="T1340" s="9" t="e">
        <f>VLOOKUP(Tableau35[[#This Row],[coca]],Table1[[ID]:[b]],3,FALSE)</f>
        <v>#VALUE!</v>
      </c>
      <c r="U1340" s="9"/>
      <c r="V134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0" s="9"/>
    </row>
    <row r="1341" spans="1:23">
      <c r="A1341" t="s">
        <v>162</v>
      </c>
      <c r="B1341" t="s">
        <v>180</v>
      </c>
      <c r="C1341" t="s">
        <v>181</v>
      </c>
      <c r="D1341">
        <v>10</v>
      </c>
      <c r="M1341" s="12" t="s">
        <v>937</v>
      </c>
      <c r="Q1341" t="str">
        <f t="shared" si="44"/>
        <v>ChadTD06</v>
      </c>
      <c r="R1341" t="str">
        <f>VLOOKUP(Tableau3[[#This Row],[coca]],Table1[ID],1,FALSE)</f>
        <v>ChadTD06</v>
      </c>
      <c r="S1341" t="e">
        <f>VLOOKUP(Tableau35[[#This Row],[coca]],Table1[[#All],[ID]:[b]],2,FALSE)</f>
        <v>#VALUE!</v>
      </c>
      <c r="T1341" s="9" t="e">
        <f>VLOOKUP(Tableau35[[#This Row],[coca]],Table1[[ID]:[b]],3,FALSE)</f>
        <v>#VALUE!</v>
      </c>
      <c r="U1341" s="9"/>
      <c r="V134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1" s="9"/>
    </row>
    <row r="1342" spans="1:23">
      <c r="A1342" t="s">
        <v>162</v>
      </c>
      <c r="B1342" t="s">
        <v>182</v>
      </c>
      <c r="C1342" t="s">
        <v>183</v>
      </c>
      <c r="D1342">
        <v>5</v>
      </c>
      <c r="M1342" s="12" t="s">
        <v>937</v>
      </c>
      <c r="Q1342" t="str">
        <f t="shared" si="44"/>
        <v>ChadTD07</v>
      </c>
      <c r="R1342" t="str">
        <f>VLOOKUP(Tableau3[[#This Row],[coca]],Table1[ID],1,FALSE)</f>
        <v>ChadTD07</v>
      </c>
      <c r="S1342" t="e">
        <f>VLOOKUP(Tableau35[[#This Row],[coca]],Table1[[#All],[ID]:[b]],2,FALSE)</f>
        <v>#VALUE!</v>
      </c>
      <c r="T1342" s="9" t="e">
        <f>VLOOKUP(Tableau35[[#This Row],[coca]],Table1[[ID]:[b]],3,FALSE)</f>
        <v>#VALUE!</v>
      </c>
      <c r="U1342" s="9"/>
      <c r="V134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2" s="9"/>
    </row>
    <row r="1343" spans="1:23">
      <c r="A1343" t="s">
        <v>162</v>
      </c>
      <c r="B1343" t="s">
        <v>184</v>
      </c>
      <c r="C1343" t="s">
        <v>185</v>
      </c>
      <c r="D1343">
        <v>1</v>
      </c>
      <c r="M1343" s="12" t="s">
        <v>937</v>
      </c>
      <c r="Q1343" t="str">
        <f t="shared" si="44"/>
        <v>ChadTD08</v>
      </c>
      <c r="R1343" t="str">
        <f>VLOOKUP(Tableau3[[#This Row],[coca]],Table1[ID],1,FALSE)</f>
        <v>ChadTD08</v>
      </c>
      <c r="S1343" t="e">
        <f>VLOOKUP(Tableau35[[#This Row],[coca]],Table1[[#All],[ID]:[b]],2,FALSE)</f>
        <v>#VALUE!</v>
      </c>
      <c r="T1343" s="9" t="e">
        <f>VLOOKUP(Tableau35[[#This Row],[coca]],Table1[[ID]:[b]],3,FALSE)</f>
        <v>#VALUE!</v>
      </c>
      <c r="U1343" s="9"/>
      <c r="V134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3" s="9"/>
    </row>
    <row r="1344" spans="1:23">
      <c r="A1344" t="s">
        <v>162</v>
      </c>
      <c r="B1344" t="s">
        <v>186</v>
      </c>
      <c r="C1344" t="s">
        <v>187</v>
      </c>
      <c r="D1344">
        <v>8</v>
      </c>
      <c r="M1344" s="12" t="s">
        <v>937</v>
      </c>
      <c r="Q1344" t="str">
        <f t="shared" si="44"/>
        <v>ChadTD09</v>
      </c>
      <c r="R1344" t="str">
        <f>VLOOKUP(Tableau3[[#This Row],[coca]],Table1[ID],1,FALSE)</f>
        <v>ChadTD09</v>
      </c>
      <c r="S1344" t="e">
        <f>VLOOKUP(Tableau35[[#This Row],[coca]],Table1[[#All],[ID]:[b]],2,FALSE)</f>
        <v>#VALUE!</v>
      </c>
      <c r="T1344" s="9" t="e">
        <f>VLOOKUP(Tableau35[[#This Row],[coca]],Table1[[ID]:[b]],3,FALSE)</f>
        <v>#VALUE!</v>
      </c>
      <c r="U1344" s="9"/>
      <c r="V134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4" s="9"/>
    </row>
    <row r="1345" spans="1:23">
      <c r="A1345" t="s">
        <v>162</v>
      </c>
      <c r="B1345" t="s">
        <v>188</v>
      </c>
      <c r="C1345" t="s">
        <v>189</v>
      </c>
      <c r="D1345">
        <v>0</v>
      </c>
      <c r="M1345" s="12" t="s">
        <v>937</v>
      </c>
      <c r="Q1345" t="str">
        <f t="shared" si="44"/>
        <v>ChadTD10</v>
      </c>
      <c r="R1345" t="str">
        <f>VLOOKUP(Tableau3[[#This Row],[coca]],Table1[ID],1,FALSE)</f>
        <v>ChadTD10</v>
      </c>
      <c r="S1345" t="e">
        <f>VLOOKUP(Tableau35[[#This Row],[coca]],Table1[[#All],[ID]:[b]],2,FALSE)</f>
        <v>#VALUE!</v>
      </c>
      <c r="T1345" s="9" t="e">
        <f>VLOOKUP(Tableau35[[#This Row],[coca]],Table1[[ID]:[b]],3,FALSE)</f>
        <v>#VALUE!</v>
      </c>
      <c r="U1345" s="9"/>
      <c r="V134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5" s="9"/>
    </row>
    <row r="1346" spans="1:23">
      <c r="A1346" t="s">
        <v>162</v>
      </c>
      <c r="B1346" t="s">
        <v>192</v>
      </c>
      <c r="C1346" t="s">
        <v>193</v>
      </c>
      <c r="D1346">
        <v>3</v>
      </c>
      <c r="M1346" s="12" t="s">
        <v>937</v>
      </c>
      <c r="Q1346" t="str">
        <f t="shared" si="44"/>
        <v>ChadTD11</v>
      </c>
      <c r="R1346" t="str">
        <f>VLOOKUP(Tableau3[[#This Row],[coca]],Table1[ID],1,FALSE)</f>
        <v>ChadTD11</v>
      </c>
      <c r="S1346" t="e">
        <f>VLOOKUP(Tableau35[[#This Row],[coca]],Table1[[#All],[ID]:[b]],2,FALSE)</f>
        <v>#VALUE!</v>
      </c>
      <c r="T1346" s="9" t="e">
        <f>VLOOKUP(Tableau35[[#This Row],[coca]],Table1[[ID]:[b]],3,FALSE)</f>
        <v>#VALUE!</v>
      </c>
      <c r="U1346" s="9"/>
      <c r="V134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6" s="9"/>
    </row>
    <row r="1347" spans="1:23">
      <c r="A1347" t="s">
        <v>162</v>
      </c>
      <c r="B1347" t="s">
        <v>190</v>
      </c>
      <c r="C1347" t="s">
        <v>191</v>
      </c>
      <c r="D1347">
        <v>0</v>
      </c>
      <c r="M1347" s="12" t="s">
        <v>937</v>
      </c>
      <c r="Q1347" t="str">
        <f t="shared" si="44"/>
        <v>ChadTD12</v>
      </c>
      <c r="R1347" t="str">
        <f>VLOOKUP(Tableau3[[#This Row],[coca]],Table1[ID],1,FALSE)</f>
        <v>ChadTD12</v>
      </c>
      <c r="S1347" t="e">
        <f>VLOOKUP(Tableau35[[#This Row],[coca]],Table1[[#All],[ID]:[b]],2,FALSE)</f>
        <v>#VALUE!</v>
      </c>
      <c r="T1347" s="9" t="e">
        <f>VLOOKUP(Tableau35[[#This Row],[coca]],Table1[[ID]:[b]],3,FALSE)</f>
        <v>#VALUE!</v>
      </c>
      <c r="U1347" s="9"/>
      <c r="V13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7" s="9"/>
    </row>
    <row r="1348" spans="1:23">
      <c r="A1348" t="s">
        <v>162</v>
      </c>
      <c r="B1348" t="s">
        <v>194</v>
      </c>
      <c r="C1348" t="s">
        <v>195</v>
      </c>
      <c r="D1348">
        <v>2</v>
      </c>
      <c r="M1348" s="12" t="s">
        <v>937</v>
      </c>
      <c r="Q1348" t="str">
        <f t="shared" si="44"/>
        <v>ChadTD13</v>
      </c>
      <c r="R1348" t="str">
        <f>VLOOKUP(Tableau3[[#This Row],[coca]],Table1[ID],1,FALSE)</f>
        <v>ChadTD13</v>
      </c>
      <c r="S1348" t="e">
        <f>VLOOKUP(Tableau35[[#This Row],[coca]],Table1[[#All],[ID]:[b]],2,FALSE)</f>
        <v>#VALUE!</v>
      </c>
      <c r="T1348" s="9" t="e">
        <f>VLOOKUP(Tableau35[[#This Row],[coca]],Table1[[ID]:[b]],3,FALSE)</f>
        <v>#VALUE!</v>
      </c>
      <c r="U1348" s="9"/>
      <c r="V13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8" s="9"/>
    </row>
    <row r="1349" spans="1:23">
      <c r="A1349" t="s">
        <v>162</v>
      </c>
      <c r="B1349" t="s">
        <v>198</v>
      </c>
      <c r="C1349" t="s">
        <v>199</v>
      </c>
      <c r="D1349">
        <v>5</v>
      </c>
      <c r="M1349" s="12" t="s">
        <v>937</v>
      </c>
      <c r="O1349" s="5">
        <v>2115633897080</v>
      </c>
      <c r="P1349" s="5">
        <v>1354140651770</v>
      </c>
      <c r="Q1349" t="str">
        <f t="shared" si="44"/>
        <v>ChadTD14</v>
      </c>
      <c r="R1349" t="str">
        <f>VLOOKUP(Tableau3[[#This Row],[coca]],Table1[ID],1,FALSE)</f>
        <v>ChadTD14</v>
      </c>
      <c r="S1349" t="e">
        <f>VLOOKUP(Tableau35[[#This Row],[coca]],Table1[[#All],[ID]:[b]],2,FALSE)</f>
        <v>#VALUE!</v>
      </c>
      <c r="T1349" s="9" t="e">
        <f>VLOOKUP(Tableau35[[#This Row],[coca]],Table1[[ID]:[b]],3,FALSE)</f>
        <v>#VALUE!</v>
      </c>
      <c r="U1349" s="9" t="s">
        <v>775</v>
      </c>
      <c r="V13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49" s="9">
        <v>1</v>
      </c>
    </row>
    <row r="1350" spans="1:23">
      <c r="A1350" t="s">
        <v>162</v>
      </c>
      <c r="B1350" t="s">
        <v>200</v>
      </c>
      <c r="C1350" t="s">
        <v>201</v>
      </c>
      <c r="D1350">
        <v>0</v>
      </c>
      <c r="M1350" s="12" t="s">
        <v>937</v>
      </c>
      <c r="Q1350" t="str">
        <f t="shared" si="44"/>
        <v>ChadTD15</v>
      </c>
      <c r="R1350" t="str">
        <f>VLOOKUP(Tableau3[[#This Row],[coca]],Table1[ID],1,FALSE)</f>
        <v>ChadTD15</v>
      </c>
      <c r="S1350" t="e">
        <f>VLOOKUP(Tableau35[[#This Row],[coca]],Table1[[#All],[ID]:[b]],2,FALSE)</f>
        <v>#VALUE!</v>
      </c>
      <c r="T1350" s="9" t="e">
        <f>VLOOKUP(Tableau35[[#This Row],[coca]],Table1[[ID]:[b]],3,FALSE)</f>
        <v>#VALUE!</v>
      </c>
      <c r="U1350" s="9"/>
      <c r="V13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0" s="9"/>
    </row>
    <row r="1351" spans="1:23">
      <c r="A1351" t="s">
        <v>162</v>
      </c>
      <c r="B1351" t="s">
        <v>204</v>
      </c>
      <c r="C1351" t="s">
        <v>205</v>
      </c>
      <c r="D1351">
        <v>0</v>
      </c>
      <c r="M1351" s="12" t="s">
        <v>937</v>
      </c>
      <c r="Q1351" t="str">
        <f t="shared" si="44"/>
        <v>ChadTD16</v>
      </c>
      <c r="R1351" t="str">
        <f>VLOOKUP(Tableau3[[#This Row],[coca]],Table1[ID],1,FALSE)</f>
        <v>ChadTD16</v>
      </c>
      <c r="S1351" t="e">
        <f>VLOOKUP(Tableau35[[#This Row],[coca]],Table1[[#All],[ID]:[b]],2,FALSE)</f>
        <v>#VALUE!</v>
      </c>
      <c r="T1351" s="9" t="e">
        <f>VLOOKUP(Tableau35[[#This Row],[coca]],Table1[[ID]:[b]],3,FALSE)</f>
        <v>#VALUE!</v>
      </c>
      <c r="U1351" s="9"/>
      <c r="V135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1" s="9"/>
    </row>
    <row r="1352" spans="1:23">
      <c r="A1352" t="s">
        <v>162</v>
      </c>
      <c r="B1352" t="s">
        <v>208</v>
      </c>
      <c r="C1352" t="s">
        <v>209</v>
      </c>
      <c r="D1352">
        <v>5</v>
      </c>
      <c r="M1352" s="12" t="s">
        <v>937</v>
      </c>
      <c r="Q1352" t="str">
        <f t="shared" si="44"/>
        <v>ChadTD17</v>
      </c>
      <c r="R1352" t="str">
        <f>VLOOKUP(Tableau3[[#This Row],[coca]],Table1[ID],1,FALSE)</f>
        <v>ChadTD17</v>
      </c>
      <c r="S1352" t="e">
        <f>VLOOKUP(Tableau35[[#This Row],[coca]],Table1[[#All],[ID]:[b]],2,FALSE)</f>
        <v>#VALUE!</v>
      </c>
      <c r="T1352" s="9" t="e">
        <f>VLOOKUP(Tableau35[[#This Row],[coca]],Table1[[ID]:[b]],3,FALSE)</f>
        <v>#VALUE!</v>
      </c>
      <c r="U1352" s="9"/>
      <c r="V135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2" s="9"/>
    </row>
    <row r="1353" spans="1:23">
      <c r="A1353" t="s">
        <v>162</v>
      </c>
      <c r="B1353" t="s">
        <v>196</v>
      </c>
      <c r="C1353" t="s">
        <v>197</v>
      </c>
      <c r="D1353">
        <v>655</v>
      </c>
      <c r="E1353">
        <v>62</v>
      </c>
      <c r="F1353">
        <v>303</v>
      </c>
      <c r="M1353" s="12" t="s">
        <v>937</v>
      </c>
      <c r="O1353" s="5">
        <v>1505158992050</v>
      </c>
      <c r="P1353" s="5">
        <v>1212026562140</v>
      </c>
      <c r="Q1353" t="str">
        <f t="shared" si="44"/>
        <v>ChadTD18</v>
      </c>
      <c r="R1353" t="str">
        <f>VLOOKUP(Tableau3[[#This Row],[coca]],Table1[ID],1,FALSE)</f>
        <v>ChadTD18</v>
      </c>
      <c r="S1353" t="e">
        <f>VLOOKUP(Tableau35[[#This Row],[coca]],Table1[[#All],[ID]:[b]],2,FALSE)</f>
        <v>#VALUE!</v>
      </c>
      <c r="T1353" s="9" t="e">
        <f>VLOOKUP(Tableau35[[#This Row],[coca]],Table1[[ID]:[b]],3,FALSE)</f>
        <v>#VALUE!</v>
      </c>
      <c r="U1353" s="9" t="s">
        <v>774</v>
      </c>
      <c r="V135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3" s="9">
        <v>3</v>
      </c>
    </row>
    <row r="1354" spans="1:23">
      <c r="A1354" t="s">
        <v>162</v>
      </c>
      <c r="B1354" t="s">
        <v>164</v>
      </c>
      <c r="C1354" t="s">
        <v>165</v>
      </c>
      <c r="D1354">
        <v>0</v>
      </c>
      <c r="M1354" s="12" t="s">
        <v>937</v>
      </c>
      <c r="Q1354" t="str">
        <f t="shared" si="44"/>
        <v>ChadTD19</v>
      </c>
      <c r="R1354" t="str">
        <f>VLOOKUP(Tableau3[[#This Row],[coca]],Table1[ID],1,FALSE)</f>
        <v>ChadTD19</v>
      </c>
      <c r="S1354" t="e">
        <f>VLOOKUP(Tableau35[[#This Row],[coca]],Table1[[#All],[ID]:[b]],2,FALSE)</f>
        <v>#VALUE!</v>
      </c>
      <c r="T1354" s="9" t="e">
        <f>VLOOKUP(Tableau35[[#This Row],[coca]],Table1[[ID]:[b]],3,FALSE)</f>
        <v>#VALUE!</v>
      </c>
      <c r="U1354" s="9"/>
      <c r="V13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4" s="9"/>
    </row>
    <row r="1355" spans="1:23">
      <c r="A1355" t="s">
        <v>162</v>
      </c>
      <c r="B1355" t="s">
        <v>172</v>
      </c>
      <c r="C1355" t="s">
        <v>173</v>
      </c>
      <c r="D1355">
        <v>0</v>
      </c>
      <c r="M1355" s="12" t="s">
        <v>937</v>
      </c>
      <c r="Q1355" t="str">
        <f t="shared" si="44"/>
        <v>ChadTD20</v>
      </c>
      <c r="R1355" t="str">
        <f>VLOOKUP(Tableau3[[#This Row],[coca]],Table1[ID],1,FALSE)</f>
        <v>ChadTD20</v>
      </c>
      <c r="S1355" t="e">
        <f>VLOOKUP(Tableau35[[#This Row],[coca]],Table1[[#All],[ID]:[b]],2,FALSE)</f>
        <v>#VALUE!</v>
      </c>
      <c r="T1355" s="9" t="e">
        <f>VLOOKUP(Tableau35[[#This Row],[coca]],Table1[[ID]:[b]],3,FALSE)</f>
        <v>#VALUE!</v>
      </c>
      <c r="U1355" s="9"/>
      <c r="V13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5" s="9"/>
    </row>
    <row r="1356" spans="1:23">
      <c r="A1356" t="s">
        <v>162</v>
      </c>
      <c r="B1356" t="s">
        <v>202</v>
      </c>
      <c r="C1356" t="s">
        <v>203</v>
      </c>
      <c r="D1356">
        <v>0</v>
      </c>
      <c r="M1356" s="12" t="s">
        <v>937</v>
      </c>
      <c r="Q1356" t="str">
        <f t="shared" si="44"/>
        <v>ChadTD21</v>
      </c>
      <c r="R1356" t="str">
        <f>VLOOKUP(Tableau3[[#This Row],[coca]],Table1[ID],1,FALSE)</f>
        <v>ChadTD21</v>
      </c>
      <c r="S1356" t="e">
        <f>VLOOKUP(Tableau35[[#This Row],[coca]],Table1[[#All],[ID]:[b]],2,FALSE)</f>
        <v>#VALUE!</v>
      </c>
      <c r="T1356" s="9" t="e">
        <f>VLOOKUP(Tableau35[[#This Row],[coca]],Table1[[ID]:[b]],3,FALSE)</f>
        <v>#VALUE!</v>
      </c>
      <c r="U1356" s="9"/>
      <c r="V13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6" s="9"/>
    </row>
    <row r="1357" spans="1:23">
      <c r="A1357" t="s">
        <v>162</v>
      </c>
      <c r="B1357" t="s">
        <v>206</v>
      </c>
      <c r="C1357" t="s">
        <v>207</v>
      </c>
      <c r="D1357">
        <v>0</v>
      </c>
      <c r="M1357" s="12" t="s">
        <v>937</v>
      </c>
      <c r="Q1357" t="str">
        <f t="shared" si="44"/>
        <v>ChadTD22</v>
      </c>
      <c r="R1357" t="str">
        <f>VLOOKUP(Tableau3[[#This Row],[coca]],Table1[ID],1,FALSE)</f>
        <v>ChadTD22</v>
      </c>
      <c r="S1357" t="e">
        <f>VLOOKUP(Tableau35[[#This Row],[coca]],Table1[[#All],[ID]:[b]],2,FALSE)</f>
        <v>#VALUE!</v>
      </c>
      <c r="T1357" s="9" t="e">
        <f>VLOOKUP(Tableau35[[#This Row],[coca]],Table1[[ID]:[b]],3,FALSE)</f>
        <v>#VALUE!</v>
      </c>
      <c r="U1357" s="9"/>
      <c r="V13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7" s="9"/>
    </row>
    <row r="1358" spans="1:23">
      <c r="A1358" t="s">
        <v>162</v>
      </c>
      <c r="B1358" t="s">
        <v>174</v>
      </c>
      <c r="C1358" t="s">
        <v>175</v>
      </c>
      <c r="D1358">
        <v>0</v>
      </c>
      <c r="M1358" s="12" t="s">
        <v>937</v>
      </c>
      <c r="Q1358" t="str">
        <f t="shared" si="44"/>
        <v>ChadTD23</v>
      </c>
      <c r="R1358" t="str">
        <f>VLOOKUP(Tableau3[[#This Row],[coca]],Table1[ID],1,FALSE)</f>
        <v>ChadTD23</v>
      </c>
      <c r="S1358" t="e">
        <f>VLOOKUP(Tableau35[[#This Row],[coca]],Table1[[#All],[ID]:[b]],2,FALSE)</f>
        <v>#VALUE!</v>
      </c>
      <c r="T1358" s="9" t="e">
        <f>VLOOKUP(Tableau35[[#This Row],[coca]],Table1[[ID]:[b]],3,FALSE)</f>
        <v>#VALUE!</v>
      </c>
      <c r="U1358" s="9"/>
      <c r="V13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358" s="9"/>
    </row>
    <row r="1359" spans="1:23">
      <c r="A1359" t="s">
        <v>162</v>
      </c>
      <c r="B1359" t="s">
        <v>198</v>
      </c>
      <c r="C1359" t="s">
        <v>199</v>
      </c>
      <c r="D1359">
        <v>6</v>
      </c>
      <c r="E1359">
        <v>0</v>
      </c>
      <c r="F1359">
        <v>0</v>
      </c>
      <c r="L1359" s="12"/>
      <c r="M1359" s="10" t="s">
        <v>940</v>
      </c>
      <c r="N1359" s="5">
        <v>2115633897080</v>
      </c>
      <c r="O1359" s="5">
        <v>1354140651770</v>
      </c>
      <c r="P1359" t="str">
        <f t="shared" ref="P1359:P1404" si="45">_xlfn.CONCAT(A1359,C1359)</f>
        <v>ChadTD14</v>
      </c>
      <c r="Q1359" t="e">
        <f>VLOOKUP(#REF!,Table1[ID],1,FALSE)</f>
        <v>#REF!</v>
      </c>
      <c r="R1359" t="e">
        <f>VLOOKUP(#REF!,Table1[[#All],[ID]:[b]],2,FALSE)</f>
        <v>#REF!</v>
      </c>
      <c r="S1359" s="9" t="e">
        <f>VLOOKUP(#REF!,Table1[[ID]:[b]],3,FALSE)</f>
        <v>#REF!</v>
      </c>
      <c r="T1359" s="9" t="s">
        <v>775</v>
      </c>
      <c r="U1359" s="9" t="e">
        <f>IF(#REF!&lt;=10,"A:&lt;10",IF(#REF!&lt;=50,"B:10-50",IF(#REF!&lt;=100,"C:50 - 100",IF(#REF!&lt;=250,"D:100 - 250",IF(#REF!&lt;=500,"E:250 - 500",IF(#REF!&lt;=1000,"F:500 - 1000","G:1000 et plus"))))))</f>
        <v>#REF!</v>
      </c>
      <c r="V1359" s="9">
        <v>1</v>
      </c>
    </row>
    <row r="1360" spans="1:23">
      <c r="A1360" t="s">
        <v>162</v>
      </c>
      <c r="B1360" t="s">
        <v>196</v>
      </c>
      <c r="C1360" t="s">
        <v>197</v>
      </c>
      <c r="D1360">
        <v>740</v>
      </c>
      <c r="E1360">
        <v>66</v>
      </c>
      <c r="F1360">
        <v>590</v>
      </c>
      <c r="G1360">
        <v>164</v>
      </c>
      <c r="L1360" s="10"/>
      <c r="M1360" s="10" t="s">
        <v>940</v>
      </c>
      <c r="N1360" s="5">
        <v>1505158992050</v>
      </c>
      <c r="O1360" s="5">
        <v>1212026562140</v>
      </c>
      <c r="P1360" t="str">
        <f t="shared" si="45"/>
        <v>ChadTD18</v>
      </c>
      <c r="Q1360" t="e">
        <f>VLOOKUP(#REF!,Table1[ID],1,FALSE)</f>
        <v>#REF!</v>
      </c>
      <c r="R1360" t="e">
        <f>VLOOKUP(#REF!,Table1[[#All],[ID]:[b]],2,FALSE)</f>
        <v>#REF!</v>
      </c>
      <c r="S1360" s="9" t="e">
        <f>VLOOKUP(#REF!,Table1[[ID]:[b]],3,FALSE)</f>
        <v>#REF!</v>
      </c>
      <c r="T1360" s="9" t="s">
        <v>774</v>
      </c>
      <c r="U1360" s="9" t="e">
        <f>IF(#REF!&lt;=10,"A:&lt;10",IF(#REF!&lt;=50,"B:10-50",IF(#REF!&lt;=100,"C:50 - 100",IF(#REF!&lt;=250,"D:100 - 250",IF(#REF!&lt;=500,"E:250 - 500",IF(#REF!&lt;=1000,"F:500 - 1000","G:1000 et plus"))))))</f>
        <v>#REF!</v>
      </c>
      <c r="V1360" s="9">
        <v>3</v>
      </c>
    </row>
    <row r="1361" spans="1:22">
      <c r="A1361" t="s">
        <v>162</v>
      </c>
      <c r="B1361" t="s">
        <v>164</v>
      </c>
      <c r="C1361" t="s">
        <v>165</v>
      </c>
      <c r="D1361">
        <v>0</v>
      </c>
      <c r="E1361">
        <v>0</v>
      </c>
      <c r="F1361">
        <v>0</v>
      </c>
      <c r="M1361" s="10" t="s">
        <v>940</v>
      </c>
      <c r="P1361" t="str">
        <f t="shared" si="45"/>
        <v>ChadTD19</v>
      </c>
      <c r="Q1361" t="e">
        <f>VLOOKUP(#REF!,Table1[ID],1,FALSE)</f>
        <v>#REF!</v>
      </c>
      <c r="R1361" t="e">
        <f>VLOOKUP(#REF!,Table1[[#All],[ID]:[b]],2,FALSE)</f>
        <v>#REF!</v>
      </c>
      <c r="S1361" s="9" t="e">
        <f>VLOOKUP(#REF!,Table1[[ID]:[b]],3,FALSE)</f>
        <v>#REF!</v>
      </c>
      <c r="T1361" s="9"/>
      <c r="U1361" s="9" t="e">
        <f>IF(#REF!&lt;=10,"A:&lt;10",IF(#REF!&lt;=50,"B:10-50",IF(#REF!&lt;=100,"C:50 - 100",IF(#REF!&lt;=250,"D:100 - 250",IF(#REF!&lt;=500,"E:250 - 500",IF(#REF!&lt;=1000,"F:500 - 1000","G:1000 et plus"))))))</f>
        <v>#REF!</v>
      </c>
      <c r="V1361" s="9"/>
    </row>
    <row r="1362" spans="1:22">
      <c r="A1362" t="s">
        <v>162</v>
      </c>
      <c r="B1362" t="s">
        <v>166</v>
      </c>
      <c r="C1362" t="s">
        <v>167</v>
      </c>
      <c r="D1362">
        <v>4</v>
      </c>
      <c r="E1362">
        <v>0</v>
      </c>
      <c r="F1362">
        <v>0</v>
      </c>
      <c r="M1362" s="10" t="s">
        <v>940</v>
      </c>
      <c r="P1362" t="str">
        <f t="shared" si="45"/>
        <v>ChadTD01</v>
      </c>
      <c r="Q1362" t="e">
        <f>VLOOKUP(#REF!,Table1[ID],1,FALSE)</f>
        <v>#REF!</v>
      </c>
      <c r="R1362" t="e">
        <f>VLOOKUP(#REF!,Table1[[#All],[ID]:[b]],2,FALSE)</f>
        <v>#REF!</v>
      </c>
      <c r="S1362" s="9" t="e">
        <f>VLOOKUP(#REF!,Table1[[ID]:[b]],3,FALSE)</f>
        <v>#REF!</v>
      </c>
      <c r="T1362" s="9"/>
      <c r="U1362" s="9" t="e">
        <f>IF(#REF!&lt;=10,"A:&lt;10",IF(#REF!&lt;=50,"B:10-50",IF(#REF!&lt;=100,"C:50 - 100",IF(#REF!&lt;=250,"D:100 - 250",IF(#REF!&lt;=500,"E:250 - 500",IF(#REF!&lt;=1000,"F:500 - 1000","G:1000 et plus"))))))</f>
        <v>#REF!</v>
      </c>
      <c r="V1362" s="9"/>
    </row>
    <row r="1363" spans="1:22">
      <c r="A1363" t="s">
        <v>162</v>
      </c>
      <c r="B1363" t="s">
        <v>168</v>
      </c>
      <c r="C1363" t="s">
        <v>169</v>
      </c>
      <c r="D1363">
        <v>0</v>
      </c>
      <c r="E1363">
        <v>0</v>
      </c>
      <c r="F1363">
        <v>0</v>
      </c>
      <c r="M1363" s="10" t="s">
        <v>940</v>
      </c>
      <c r="P1363" t="str">
        <f t="shared" si="45"/>
        <v>ChadTD02</v>
      </c>
      <c r="Q1363" t="e">
        <f>VLOOKUP(#REF!,Table1[ID],1,FALSE)</f>
        <v>#REF!</v>
      </c>
      <c r="R1363" t="e">
        <f>VLOOKUP(#REF!,Table1[[#All],[ID]:[b]],2,FALSE)</f>
        <v>#REF!</v>
      </c>
      <c r="S1363" s="9" t="e">
        <f>VLOOKUP(#REF!,Table1[[ID]:[b]],3,FALSE)</f>
        <v>#REF!</v>
      </c>
      <c r="T1363" s="9"/>
      <c r="U1363" s="9" t="e">
        <f>IF(#REF!&lt;=10,"A:&lt;10",IF(#REF!&lt;=50,"B:10-50",IF(#REF!&lt;=100,"C:50 - 100",IF(#REF!&lt;=250,"D:100 - 250",IF(#REF!&lt;=500,"E:250 - 500",IF(#REF!&lt;=1000,"F:500 - 1000","G:1000 et plus"))))))</f>
        <v>#REF!</v>
      </c>
      <c r="V1363" s="9"/>
    </row>
    <row r="1364" spans="1:22">
      <c r="A1364" t="s">
        <v>162</v>
      </c>
      <c r="B1364" t="s">
        <v>170</v>
      </c>
      <c r="C1364" t="s">
        <v>171</v>
      </c>
      <c r="D1364">
        <v>0</v>
      </c>
      <c r="E1364">
        <v>0</v>
      </c>
      <c r="F1364">
        <v>0</v>
      </c>
      <c r="M1364" s="10" t="s">
        <v>940</v>
      </c>
      <c r="P1364" t="str">
        <f t="shared" si="45"/>
        <v>ChadTD03</v>
      </c>
      <c r="Q1364" t="e">
        <f>VLOOKUP(#REF!,Table1[ID],1,FALSE)</f>
        <v>#REF!</v>
      </c>
      <c r="R1364" t="e">
        <f>VLOOKUP(#REF!,Table1[[#All],[ID]:[b]],2,FALSE)</f>
        <v>#REF!</v>
      </c>
      <c r="S1364" s="9" t="e">
        <f>VLOOKUP(#REF!,Table1[[ID]:[b]],3,FALSE)</f>
        <v>#REF!</v>
      </c>
      <c r="T1364" s="9"/>
      <c r="U1364" s="9" t="e">
        <f>IF(#REF!&lt;=10,"A:&lt;10",IF(#REF!&lt;=50,"B:10-50",IF(#REF!&lt;=100,"C:50 - 100",IF(#REF!&lt;=250,"D:100 - 250",IF(#REF!&lt;=500,"E:250 - 500",IF(#REF!&lt;=1000,"F:500 - 1000","G:1000 et plus"))))))</f>
        <v>#REF!</v>
      </c>
      <c r="V1364" s="9"/>
    </row>
    <row r="1365" spans="1:22">
      <c r="A1365" t="s">
        <v>162</v>
      </c>
      <c r="B1365" t="s">
        <v>174</v>
      </c>
      <c r="C1365" t="s">
        <v>175</v>
      </c>
      <c r="D1365">
        <v>0</v>
      </c>
      <c r="E1365">
        <v>0</v>
      </c>
      <c r="F1365">
        <v>0</v>
      </c>
      <c r="M1365" s="10" t="s">
        <v>940</v>
      </c>
      <c r="P1365" t="str">
        <f t="shared" si="45"/>
        <v>ChadTD23</v>
      </c>
      <c r="Q1365" t="e">
        <f>VLOOKUP(#REF!,Table1[ID],1,FALSE)</f>
        <v>#REF!</v>
      </c>
      <c r="R1365" t="e">
        <f>VLOOKUP(#REF!,Table1[[#All],[ID]:[b]],2,FALSE)</f>
        <v>#REF!</v>
      </c>
      <c r="S1365" s="9" t="e">
        <f>VLOOKUP(#REF!,Table1[[ID]:[b]],3,FALSE)</f>
        <v>#REF!</v>
      </c>
      <c r="T1365" s="9"/>
      <c r="U1365" s="9" t="e">
        <f>IF(#REF!&lt;=10,"A:&lt;10",IF(#REF!&lt;=50,"B:10-50",IF(#REF!&lt;=100,"C:50 - 100",IF(#REF!&lt;=250,"D:100 - 250",IF(#REF!&lt;=500,"E:250 - 500",IF(#REF!&lt;=1000,"F:500 - 1000","G:1000 et plus"))))))</f>
        <v>#REF!</v>
      </c>
      <c r="V1365" s="9"/>
    </row>
    <row r="1366" spans="1:22">
      <c r="A1366" t="s">
        <v>162</v>
      </c>
      <c r="B1366" t="s">
        <v>172</v>
      </c>
      <c r="C1366" t="s">
        <v>173</v>
      </c>
      <c r="D1366">
        <v>1</v>
      </c>
      <c r="E1366">
        <v>0</v>
      </c>
      <c r="F1366">
        <v>0</v>
      </c>
      <c r="M1366" s="10" t="s">
        <v>940</v>
      </c>
      <c r="P1366" t="str">
        <f t="shared" si="45"/>
        <v>ChadTD20</v>
      </c>
      <c r="Q1366" t="e">
        <f>VLOOKUP(#REF!,Table1[ID],1,FALSE)</f>
        <v>#REF!</v>
      </c>
      <c r="R1366" t="e">
        <f>VLOOKUP(#REF!,Table1[[#All],[ID]:[b]],2,FALSE)</f>
        <v>#REF!</v>
      </c>
      <c r="S1366" s="9" t="e">
        <f>VLOOKUP(#REF!,Table1[[ID]:[b]],3,FALSE)</f>
        <v>#REF!</v>
      </c>
      <c r="T1366" s="9"/>
      <c r="U1366" s="9" t="e">
        <f>IF(#REF!&lt;=10,"A:&lt;10",IF(#REF!&lt;=50,"B:10-50",IF(#REF!&lt;=100,"C:50 - 100",IF(#REF!&lt;=250,"D:100 - 250",IF(#REF!&lt;=500,"E:250 - 500",IF(#REF!&lt;=1000,"F:500 - 1000","G:1000 et plus"))))))</f>
        <v>#REF!</v>
      </c>
      <c r="V1366" s="9"/>
    </row>
    <row r="1367" spans="1:22">
      <c r="A1367" t="s">
        <v>162</v>
      </c>
      <c r="B1367" t="s">
        <v>176</v>
      </c>
      <c r="C1367" t="s">
        <v>177</v>
      </c>
      <c r="D1367">
        <v>13</v>
      </c>
      <c r="E1367">
        <v>0</v>
      </c>
      <c r="F1367">
        <v>0</v>
      </c>
      <c r="M1367" s="10" t="s">
        <v>940</v>
      </c>
      <c r="P1367" t="str">
        <f t="shared" si="45"/>
        <v>ChadTD04</v>
      </c>
      <c r="Q1367" t="e">
        <f>VLOOKUP(#REF!,Table1[ID],1,FALSE)</f>
        <v>#REF!</v>
      </c>
      <c r="R1367" t="e">
        <f>VLOOKUP(#REF!,Table1[[#All],[ID]:[b]],2,FALSE)</f>
        <v>#REF!</v>
      </c>
      <c r="S1367" s="9" t="e">
        <f>VLOOKUP(#REF!,Table1[[ID]:[b]],3,FALSE)</f>
        <v>#REF!</v>
      </c>
      <c r="T1367" s="9"/>
      <c r="U1367" s="9" t="e">
        <f>IF(#REF!&lt;=10,"A:&lt;10",IF(#REF!&lt;=50,"B:10-50",IF(#REF!&lt;=100,"C:50 - 100",IF(#REF!&lt;=250,"D:100 - 250",IF(#REF!&lt;=500,"E:250 - 500",IF(#REF!&lt;=1000,"F:500 - 1000","G:1000 et plus"))))))</f>
        <v>#REF!</v>
      </c>
      <c r="V1367" s="9"/>
    </row>
    <row r="1368" spans="1:22">
      <c r="A1368" t="s">
        <v>162</v>
      </c>
      <c r="B1368" t="s">
        <v>178</v>
      </c>
      <c r="C1368" t="s">
        <v>179</v>
      </c>
      <c r="D1368">
        <v>0</v>
      </c>
      <c r="E1368">
        <v>0</v>
      </c>
      <c r="F1368">
        <v>0</v>
      </c>
      <c r="M1368" s="10" t="s">
        <v>940</v>
      </c>
      <c r="P1368" t="str">
        <f t="shared" si="45"/>
        <v>ChadTD05</v>
      </c>
      <c r="Q1368" t="e">
        <f>VLOOKUP(#REF!,Table1[ID],1,FALSE)</f>
        <v>#REF!</v>
      </c>
      <c r="R1368" t="e">
        <f>VLOOKUP(#REF!,Table1[[#All],[ID]:[b]],2,FALSE)</f>
        <v>#REF!</v>
      </c>
      <c r="S1368" s="9" t="e">
        <f>VLOOKUP(#REF!,Table1[[ID]:[b]],3,FALSE)</f>
        <v>#REF!</v>
      </c>
      <c r="T1368" s="9"/>
      <c r="U1368" s="9" t="e">
        <f>IF(#REF!&lt;=10,"A:&lt;10",IF(#REF!&lt;=50,"B:10-50",IF(#REF!&lt;=100,"C:50 - 100",IF(#REF!&lt;=250,"D:100 - 250",IF(#REF!&lt;=500,"E:250 - 500",IF(#REF!&lt;=1000,"F:500 - 1000","G:1000 et plus"))))))</f>
        <v>#REF!</v>
      </c>
      <c r="V1368" s="9"/>
    </row>
    <row r="1369" spans="1:22">
      <c r="A1369" t="s">
        <v>162</v>
      </c>
      <c r="B1369" t="s">
        <v>180</v>
      </c>
      <c r="C1369" t="s">
        <v>181</v>
      </c>
      <c r="D1369">
        <v>15</v>
      </c>
      <c r="E1369">
        <v>0</v>
      </c>
      <c r="F1369">
        <v>0</v>
      </c>
      <c r="M1369" s="10" t="s">
        <v>940</v>
      </c>
      <c r="P1369" t="str">
        <f t="shared" si="45"/>
        <v>ChadTD06</v>
      </c>
      <c r="Q1369" t="e">
        <f>VLOOKUP(#REF!,Table1[ID],1,FALSE)</f>
        <v>#REF!</v>
      </c>
      <c r="R1369" t="e">
        <f>VLOOKUP(#REF!,Table1[[#All],[ID]:[b]],2,FALSE)</f>
        <v>#REF!</v>
      </c>
      <c r="S1369" s="9" t="e">
        <f>VLOOKUP(#REF!,Table1[[ID]:[b]],3,FALSE)</f>
        <v>#REF!</v>
      </c>
      <c r="T1369" s="9"/>
      <c r="U1369" s="9" t="e">
        <f>IF(#REF!&lt;=10,"A:&lt;10",IF(#REF!&lt;=50,"B:10-50",IF(#REF!&lt;=100,"C:50 - 100",IF(#REF!&lt;=250,"D:100 - 250",IF(#REF!&lt;=500,"E:250 - 500",IF(#REF!&lt;=1000,"F:500 - 1000","G:1000 et plus"))))))</f>
        <v>#REF!</v>
      </c>
      <c r="V1369" s="9"/>
    </row>
    <row r="1370" spans="1:22">
      <c r="A1370" t="s">
        <v>162</v>
      </c>
      <c r="B1370" t="s">
        <v>182</v>
      </c>
      <c r="C1370" t="s">
        <v>183</v>
      </c>
      <c r="D1370">
        <v>5</v>
      </c>
      <c r="E1370">
        <v>0</v>
      </c>
      <c r="F1370">
        <v>0</v>
      </c>
      <c r="M1370" s="10" t="s">
        <v>940</v>
      </c>
      <c r="P1370" t="str">
        <f t="shared" si="45"/>
        <v>ChadTD07</v>
      </c>
      <c r="Q1370" t="e">
        <f>VLOOKUP(#REF!,Table1[ID],1,FALSE)</f>
        <v>#REF!</v>
      </c>
      <c r="R1370" t="e">
        <f>VLOOKUP(#REF!,Table1[[#All],[ID]:[b]],2,FALSE)</f>
        <v>#REF!</v>
      </c>
      <c r="S1370" s="9" t="e">
        <f>VLOOKUP(#REF!,Table1[[ID]:[b]],3,FALSE)</f>
        <v>#REF!</v>
      </c>
      <c r="T1370" s="9"/>
      <c r="U1370" s="9" t="e">
        <f>IF(#REF!&lt;=10,"A:&lt;10",IF(#REF!&lt;=50,"B:10-50",IF(#REF!&lt;=100,"C:50 - 100",IF(#REF!&lt;=250,"D:100 - 250",IF(#REF!&lt;=500,"E:250 - 500",IF(#REF!&lt;=1000,"F:500 - 1000","G:1000 et plus"))))))</f>
        <v>#REF!</v>
      </c>
      <c r="V1370" s="9"/>
    </row>
    <row r="1371" spans="1:22">
      <c r="A1371" t="s">
        <v>162</v>
      </c>
      <c r="B1371" t="s">
        <v>184</v>
      </c>
      <c r="C1371" t="s">
        <v>185</v>
      </c>
      <c r="D1371">
        <v>10</v>
      </c>
      <c r="E1371">
        <v>0</v>
      </c>
      <c r="F1371">
        <v>0</v>
      </c>
      <c r="M1371" s="10" t="s">
        <v>940</v>
      </c>
      <c r="P1371" t="str">
        <f t="shared" si="45"/>
        <v>ChadTD08</v>
      </c>
      <c r="Q1371" t="e">
        <f>VLOOKUP(#REF!,Table1[ID],1,FALSE)</f>
        <v>#REF!</v>
      </c>
      <c r="R1371" t="e">
        <f>VLOOKUP(#REF!,Table1[[#All],[ID]:[b]],2,FALSE)</f>
        <v>#REF!</v>
      </c>
      <c r="S1371" s="9" t="e">
        <f>VLOOKUP(#REF!,Table1[[ID]:[b]],3,FALSE)</f>
        <v>#REF!</v>
      </c>
      <c r="T1371" s="9"/>
      <c r="U1371" s="9" t="e">
        <f>IF(#REF!&lt;=10,"A:&lt;10",IF(#REF!&lt;=50,"B:10-50",IF(#REF!&lt;=100,"C:50 - 100",IF(#REF!&lt;=250,"D:100 - 250",IF(#REF!&lt;=500,"E:250 - 500",IF(#REF!&lt;=1000,"F:500 - 1000","G:1000 et plus"))))))</f>
        <v>#REF!</v>
      </c>
      <c r="V1371" s="9"/>
    </row>
    <row r="1372" spans="1:22">
      <c r="A1372" t="s">
        <v>162</v>
      </c>
      <c r="B1372" t="s">
        <v>186</v>
      </c>
      <c r="C1372" t="s">
        <v>187</v>
      </c>
      <c r="D1372">
        <v>8</v>
      </c>
      <c r="E1372">
        <v>0</v>
      </c>
      <c r="F1372">
        <v>0</v>
      </c>
      <c r="M1372" s="10" t="s">
        <v>940</v>
      </c>
      <c r="P1372" t="str">
        <f t="shared" si="45"/>
        <v>ChadTD09</v>
      </c>
      <c r="Q1372" t="e">
        <f>VLOOKUP(#REF!,Table1[ID],1,FALSE)</f>
        <v>#REF!</v>
      </c>
      <c r="R1372" t="e">
        <f>VLOOKUP(#REF!,Table1[[#All],[ID]:[b]],2,FALSE)</f>
        <v>#REF!</v>
      </c>
      <c r="S1372" s="9" t="e">
        <f>VLOOKUP(#REF!,Table1[[ID]:[b]],3,FALSE)</f>
        <v>#REF!</v>
      </c>
      <c r="T1372" s="9"/>
      <c r="U1372" s="9" t="e">
        <f>IF(#REF!&lt;=10,"A:&lt;10",IF(#REF!&lt;=50,"B:10-50",IF(#REF!&lt;=100,"C:50 - 100",IF(#REF!&lt;=250,"D:100 - 250",IF(#REF!&lt;=500,"E:250 - 500",IF(#REF!&lt;=1000,"F:500 - 1000","G:1000 et plus"))))))</f>
        <v>#REF!</v>
      </c>
      <c r="V1372" s="9"/>
    </row>
    <row r="1373" spans="1:22">
      <c r="A1373" t="s">
        <v>162</v>
      </c>
      <c r="B1373" t="s">
        <v>188</v>
      </c>
      <c r="C1373" t="s">
        <v>189</v>
      </c>
      <c r="D1373">
        <v>1</v>
      </c>
      <c r="E1373">
        <v>0</v>
      </c>
      <c r="F1373">
        <v>0</v>
      </c>
      <c r="M1373" s="10" t="s">
        <v>940</v>
      </c>
      <c r="P1373" t="str">
        <f t="shared" si="45"/>
        <v>ChadTD10</v>
      </c>
      <c r="Q1373" t="e">
        <f>VLOOKUP(#REF!,Table1[ID],1,FALSE)</f>
        <v>#REF!</v>
      </c>
      <c r="R1373" t="e">
        <f>VLOOKUP(#REF!,Table1[[#All],[ID]:[b]],2,FALSE)</f>
        <v>#REF!</v>
      </c>
      <c r="S1373" s="9" t="e">
        <f>VLOOKUP(#REF!,Table1[[ID]:[b]],3,FALSE)</f>
        <v>#REF!</v>
      </c>
      <c r="T1373" s="9"/>
      <c r="U1373" s="9" t="e">
        <f>IF(#REF!&lt;=10,"A:&lt;10",IF(#REF!&lt;=50,"B:10-50",IF(#REF!&lt;=100,"C:50 - 100",IF(#REF!&lt;=250,"D:100 - 250",IF(#REF!&lt;=500,"E:250 - 500",IF(#REF!&lt;=1000,"F:500 - 1000","G:1000 et plus"))))))</f>
        <v>#REF!</v>
      </c>
      <c r="V1373" s="9"/>
    </row>
    <row r="1374" spans="1:22">
      <c r="A1374" t="s">
        <v>162</v>
      </c>
      <c r="B1374" t="s">
        <v>192</v>
      </c>
      <c r="C1374" t="s">
        <v>193</v>
      </c>
      <c r="D1374">
        <v>3</v>
      </c>
      <c r="E1374">
        <v>0</v>
      </c>
      <c r="F1374">
        <v>0</v>
      </c>
      <c r="M1374" s="10" t="s">
        <v>940</v>
      </c>
      <c r="P1374" t="str">
        <f t="shared" si="45"/>
        <v>ChadTD11</v>
      </c>
      <c r="Q1374" t="e">
        <f>VLOOKUP(#REF!,Table1[ID],1,FALSE)</f>
        <v>#REF!</v>
      </c>
      <c r="R1374" t="e">
        <f>VLOOKUP(#REF!,Table1[[#All],[ID]:[b]],2,FALSE)</f>
        <v>#REF!</v>
      </c>
      <c r="S1374" s="9" t="e">
        <f>VLOOKUP(#REF!,Table1[[ID]:[b]],3,FALSE)</f>
        <v>#REF!</v>
      </c>
      <c r="T1374" s="9"/>
      <c r="U1374" s="9" t="e">
        <f>IF(#REF!&lt;=10,"A:&lt;10",IF(#REF!&lt;=50,"B:10-50",IF(#REF!&lt;=100,"C:50 - 100",IF(#REF!&lt;=250,"D:100 - 250",IF(#REF!&lt;=500,"E:250 - 500",IF(#REF!&lt;=1000,"F:500 - 1000","G:1000 et plus"))))))</f>
        <v>#REF!</v>
      </c>
      <c r="V1374" s="9"/>
    </row>
    <row r="1375" spans="1:22">
      <c r="A1375" t="s">
        <v>162</v>
      </c>
      <c r="B1375" t="s">
        <v>190</v>
      </c>
      <c r="C1375" t="s">
        <v>191</v>
      </c>
      <c r="D1375">
        <v>0</v>
      </c>
      <c r="E1375">
        <v>0</v>
      </c>
      <c r="F1375">
        <v>0</v>
      </c>
      <c r="M1375" s="10" t="s">
        <v>940</v>
      </c>
      <c r="P1375" t="str">
        <f t="shared" si="45"/>
        <v>ChadTD12</v>
      </c>
      <c r="Q1375" t="e">
        <f>VLOOKUP(#REF!,Table1[ID],1,FALSE)</f>
        <v>#REF!</v>
      </c>
      <c r="R1375" t="e">
        <f>VLOOKUP(#REF!,Table1[[#All],[ID]:[b]],2,FALSE)</f>
        <v>#REF!</v>
      </c>
      <c r="S1375" s="9" t="e">
        <f>VLOOKUP(#REF!,Table1[[ID]:[b]],3,FALSE)</f>
        <v>#REF!</v>
      </c>
      <c r="T1375" s="9"/>
      <c r="U1375" s="9" t="e">
        <f>IF(#REF!&lt;=10,"A:&lt;10",IF(#REF!&lt;=50,"B:10-50",IF(#REF!&lt;=100,"C:50 - 100",IF(#REF!&lt;=250,"D:100 - 250",IF(#REF!&lt;=500,"E:250 - 500",IF(#REF!&lt;=1000,"F:500 - 1000","G:1000 et plus"))))))</f>
        <v>#REF!</v>
      </c>
      <c r="V1375" s="9"/>
    </row>
    <row r="1376" spans="1:22">
      <c r="A1376" t="s">
        <v>162</v>
      </c>
      <c r="B1376" t="s">
        <v>194</v>
      </c>
      <c r="C1376" t="s">
        <v>195</v>
      </c>
      <c r="D1376">
        <v>7</v>
      </c>
      <c r="E1376">
        <v>0</v>
      </c>
      <c r="F1376">
        <v>0</v>
      </c>
      <c r="M1376" s="10" t="s">
        <v>940</v>
      </c>
      <c r="P1376" t="str">
        <f t="shared" si="45"/>
        <v>ChadTD13</v>
      </c>
      <c r="Q1376" t="e">
        <f>VLOOKUP(#REF!,Table1[ID],1,FALSE)</f>
        <v>#REF!</v>
      </c>
      <c r="R1376" t="e">
        <f>VLOOKUP(#REF!,Table1[[#All],[ID]:[b]],2,FALSE)</f>
        <v>#REF!</v>
      </c>
      <c r="S1376" s="9" t="e">
        <f>VLOOKUP(#REF!,Table1[[ID]:[b]],3,FALSE)</f>
        <v>#REF!</v>
      </c>
      <c r="T1376" s="9"/>
      <c r="U1376" s="9" t="e">
        <f>IF(#REF!&lt;=10,"A:&lt;10",IF(#REF!&lt;=50,"B:10-50",IF(#REF!&lt;=100,"C:50 - 100",IF(#REF!&lt;=250,"D:100 - 250",IF(#REF!&lt;=500,"E:250 - 500",IF(#REF!&lt;=1000,"F:500 - 1000","G:1000 et plus"))))))</f>
        <v>#REF!</v>
      </c>
      <c r="V1376" s="9"/>
    </row>
    <row r="1377" spans="1:22">
      <c r="A1377" t="s">
        <v>162</v>
      </c>
      <c r="B1377" t="s">
        <v>200</v>
      </c>
      <c r="C1377" t="s">
        <v>201</v>
      </c>
      <c r="D1377">
        <v>0</v>
      </c>
      <c r="E1377">
        <v>0</v>
      </c>
      <c r="F1377">
        <v>0</v>
      </c>
      <c r="M1377" s="10" t="s">
        <v>940</v>
      </c>
      <c r="P1377" t="str">
        <f t="shared" si="45"/>
        <v>ChadTD15</v>
      </c>
      <c r="Q1377" t="e">
        <f>VLOOKUP(#REF!,Table1[ID],1,FALSE)</f>
        <v>#REF!</v>
      </c>
      <c r="R1377" t="e">
        <f>VLOOKUP(#REF!,Table1[[#All],[ID]:[b]],2,FALSE)</f>
        <v>#REF!</v>
      </c>
      <c r="S1377" s="9" t="e">
        <f>VLOOKUP(#REF!,Table1[[ID]:[b]],3,FALSE)</f>
        <v>#REF!</v>
      </c>
      <c r="T1377" s="9"/>
      <c r="U1377" s="9" t="e">
        <f>IF(#REF!&lt;=10,"A:&lt;10",IF(#REF!&lt;=50,"B:10-50",IF(#REF!&lt;=100,"C:50 - 100",IF(#REF!&lt;=250,"D:100 - 250",IF(#REF!&lt;=500,"E:250 - 500",IF(#REF!&lt;=1000,"F:500 - 1000","G:1000 et plus"))))))</f>
        <v>#REF!</v>
      </c>
      <c r="V1377" s="9"/>
    </row>
    <row r="1378" spans="1:22">
      <c r="A1378" t="s">
        <v>162</v>
      </c>
      <c r="B1378" t="s">
        <v>202</v>
      </c>
      <c r="C1378" t="s">
        <v>203</v>
      </c>
      <c r="D1378">
        <v>1</v>
      </c>
      <c r="E1378">
        <v>0</v>
      </c>
      <c r="F1378">
        <v>0</v>
      </c>
      <c r="M1378" s="10" t="s">
        <v>940</v>
      </c>
      <c r="P1378" t="str">
        <f t="shared" si="45"/>
        <v>ChadTD21</v>
      </c>
      <c r="Q1378" t="e">
        <f>VLOOKUP(#REF!,Table1[ID],1,FALSE)</f>
        <v>#REF!</v>
      </c>
      <c r="R1378" t="e">
        <f>VLOOKUP(#REF!,Table1[[#All],[ID]:[b]],2,FALSE)</f>
        <v>#REF!</v>
      </c>
      <c r="S1378" s="9" t="e">
        <f>VLOOKUP(#REF!,Table1[[ID]:[b]],3,FALSE)</f>
        <v>#REF!</v>
      </c>
      <c r="T1378" s="9"/>
      <c r="U1378" s="9" t="e">
        <f>IF(#REF!&lt;=10,"A:&lt;10",IF(#REF!&lt;=50,"B:10-50",IF(#REF!&lt;=100,"C:50 - 100",IF(#REF!&lt;=250,"D:100 - 250",IF(#REF!&lt;=500,"E:250 - 500",IF(#REF!&lt;=1000,"F:500 - 1000","G:1000 et plus"))))))</f>
        <v>#REF!</v>
      </c>
      <c r="V1378" s="9"/>
    </row>
    <row r="1379" spans="1:22">
      <c r="A1379" t="s">
        <v>162</v>
      </c>
      <c r="B1379" t="s">
        <v>204</v>
      </c>
      <c r="C1379" t="s">
        <v>205</v>
      </c>
      <c r="D1379">
        <v>0</v>
      </c>
      <c r="E1379">
        <v>0</v>
      </c>
      <c r="F1379">
        <v>0</v>
      </c>
      <c r="M1379" s="10" t="s">
        <v>940</v>
      </c>
      <c r="P1379" t="str">
        <f t="shared" si="45"/>
        <v>ChadTD16</v>
      </c>
      <c r="Q1379" t="e">
        <f>VLOOKUP(#REF!,Table1[ID],1,FALSE)</f>
        <v>#REF!</v>
      </c>
      <c r="R1379" t="e">
        <f>VLOOKUP(#REF!,Table1[[#All],[ID]:[b]],2,FALSE)</f>
        <v>#REF!</v>
      </c>
      <c r="S1379" s="9" t="e">
        <f>VLOOKUP(#REF!,Table1[[ID]:[b]],3,FALSE)</f>
        <v>#REF!</v>
      </c>
      <c r="T1379" s="9"/>
      <c r="U1379" s="9" t="e">
        <f>IF(#REF!&lt;=10,"A:&lt;10",IF(#REF!&lt;=50,"B:10-50",IF(#REF!&lt;=100,"C:50 - 100",IF(#REF!&lt;=250,"D:100 - 250",IF(#REF!&lt;=500,"E:250 - 500",IF(#REF!&lt;=1000,"F:500 - 1000","G:1000 et plus"))))))</f>
        <v>#REF!</v>
      </c>
      <c r="V1379" s="9"/>
    </row>
    <row r="1380" spans="1:22">
      <c r="A1380" t="s">
        <v>162</v>
      </c>
      <c r="B1380" t="s">
        <v>206</v>
      </c>
      <c r="C1380" t="s">
        <v>207</v>
      </c>
      <c r="D1380">
        <v>0</v>
      </c>
      <c r="E1380">
        <v>0</v>
      </c>
      <c r="F1380">
        <v>0</v>
      </c>
      <c r="M1380" s="10" t="s">
        <v>940</v>
      </c>
      <c r="P1380" t="str">
        <f t="shared" si="45"/>
        <v>ChadTD22</v>
      </c>
      <c r="Q1380" t="e">
        <f>VLOOKUP(#REF!,Table1[ID],1,FALSE)</f>
        <v>#REF!</v>
      </c>
      <c r="R1380" t="e">
        <f>VLOOKUP(#REF!,Table1[[#All],[ID]:[b]],2,FALSE)</f>
        <v>#REF!</v>
      </c>
      <c r="S1380" s="9" t="e">
        <f>VLOOKUP(#REF!,Table1[[ID]:[b]],3,FALSE)</f>
        <v>#REF!</v>
      </c>
      <c r="T1380" s="9"/>
      <c r="U1380" s="9" t="e">
        <f>IF(#REF!&lt;=10,"A:&lt;10",IF(#REF!&lt;=50,"B:10-50",IF(#REF!&lt;=100,"C:50 - 100",IF(#REF!&lt;=250,"D:100 - 250",IF(#REF!&lt;=500,"E:250 - 500",IF(#REF!&lt;=1000,"F:500 - 1000","G:1000 et plus"))))))</f>
        <v>#REF!</v>
      </c>
      <c r="V1380" s="9"/>
    </row>
    <row r="1381" spans="1:22">
      <c r="A1381" t="s">
        <v>162</v>
      </c>
      <c r="B1381" t="s">
        <v>208</v>
      </c>
      <c r="C1381" t="s">
        <v>209</v>
      </c>
      <c r="D1381">
        <v>6</v>
      </c>
      <c r="E1381">
        <v>0</v>
      </c>
      <c r="F1381">
        <v>0</v>
      </c>
      <c r="M1381" s="10" t="s">
        <v>940</v>
      </c>
      <c r="P1381" t="str">
        <f t="shared" si="45"/>
        <v>ChadTD17</v>
      </c>
      <c r="Q1381" t="e">
        <f>VLOOKUP(#REF!,Table1[ID],1,FALSE)</f>
        <v>#REF!</v>
      </c>
      <c r="R1381" t="e">
        <f>VLOOKUP(#REF!,Table1[[#All],[ID]:[b]],2,FALSE)</f>
        <v>#REF!</v>
      </c>
      <c r="S1381" s="9" t="e">
        <f>VLOOKUP(#REF!,Table1[[ID]:[b]],3,FALSE)</f>
        <v>#REF!</v>
      </c>
      <c r="T1381" s="9"/>
      <c r="U1381" s="9" t="e">
        <f>IF(#REF!&lt;=10,"A:&lt;10",IF(#REF!&lt;=50,"B:10-50",IF(#REF!&lt;=100,"C:50 - 100",IF(#REF!&lt;=250,"D:100 - 250",IF(#REF!&lt;=500,"E:250 - 500",IF(#REF!&lt;=1000,"F:500 - 1000","G:1000 et plus"))))))</f>
        <v>#REF!</v>
      </c>
      <c r="V1381" s="9"/>
    </row>
    <row r="1382" spans="1:22">
      <c r="A1382" t="s">
        <v>162</v>
      </c>
      <c r="B1382" t="s">
        <v>198</v>
      </c>
      <c r="C1382" t="s">
        <v>199</v>
      </c>
      <c r="D1382">
        <v>6</v>
      </c>
      <c r="L1382" s="12"/>
      <c r="M1382" s="10" t="s">
        <v>944</v>
      </c>
      <c r="N1382" s="5">
        <v>2115633897080</v>
      </c>
      <c r="O1382" s="5">
        <v>1354140651770</v>
      </c>
      <c r="P1382" t="str">
        <f t="shared" si="45"/>
        <v>ChadTD14</v>
      </c>
      <c r="Q1382" t="e">
        <f>VLOOKUP(Tableau3567[[#This Row],[coca]],Table1[ID],1,FALSE)</f>
        <v>#VALUE!</v>
      </c>
      <c r="R1382" t="e">
        <f>VLOOKUP(Tableau3567[[#This Row],[coca]],Table1[[#All],[ID]:[b]],2,FALSE)</f>
        <v>#VALUE!</v>
      </c>
      <c r="S1382" s="9" t="e">
        <f>VLOOKUP(Tableau3567[[#This Row],[coca]],Table1[[ID]:[b]],3,FALSE)</f>
        <v>#VALUE!</v>
      </c>
      <c r="T1382" s="9" t="s">
        <v>775</v>
      </c>
      <c r="U138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2" s="9">
        <v>1</v>
      </c>
    </row>
    <row r="1383" spans="1:22">
      <c r="A1383" t="s">
        <v>162</v>
      </c>
      <c r="B1383" t="s">
        <v>196</v>
      </c>
      <c r="C1383" t="s">
        <v>197</v>
      </c>
      <c r="D1383">
        <v>755</v>
      </c>
      <c r="E1383">
        <v>72</v>
      </c>
      <c r="F1383">
        <v>706</v>
      </c>
      <c r="L1383" s="12"/>
      <c r="M1383" s="10" t="s">
        <v>944</v>
      </c>
      <c r="N1383" s="5">
        <v>1505158992050</v>
      </c>
      <c r="O1383" s="5">
        <v>1212026562140</v>
      </c>
      <c r="P1383" t="str">
        <f t="shared" si="45"/>
        <v>ChadTD18</v>
      </c>
      <c r="Q1383" t="e">
        <f>VLOOKUP(Tableau3567[[#This Row],[coca]],Table1[ID],1,FALSE)</f>
        <v>#VALUE!</v>
      </c>
      <c r="R1383" t="e">
        <f>VLOOKUP(Tableau3567[[#This Row],[coca]],Table1[[#All],[ID]:[b]],2,FALSE)</f>
        <v>#VALUE!</v>
      </c>
      <c r="S1383" s="9" t="e">
        <f>VLOOKUP(Tableau3567[[#This Row],[coca]],Table1[[ID]:[b]],3,FALSE)</f>
        <v>#VALUE!</v>
      </c>
      <c r="T1383" s="9" t="s">
        <v>774</v>
      </c>
      <c r="U138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3" s="9">
        <v>3</v>
      </c>
    </row>
    <row r="1384" spans="1:22">
      <c r="A1384" t="s">
        <v>162</v>
      </c>
      <c r="B1384" t="s">
        <v>164</v>
      </c>
      <c r="C1384" t="s">
        <v>165</v>
      </c>
      <c r="D1384">
        <v>0</v>
      </c>
      <c r="L1384" s="12"/>
      <c r="M1384" s="10" t="s">
        <v>944</v>
      </c>
      <c r="P1384" t="str">
        <f t="shared" si="45"/>
        <v>ChadTD19</v>
      </c>
      <c r="Q1384" t="e">
        <f>VLOOKUP(Tableau3567[[#This Row],[coca]],Table1[ID],1,FALSE)</f>
        <v>#VALUE!</v>
      </c>
      <c r="R1384" t="e">
        <f>VLOOKUP(Tableau3567[[#This Row],[coca]],Table1[[#All],[ID]:[b]],2,FALSE)</f>
        <v>#VALUE!</v>
      </c>
      <c r="S1384" s="9" t="e">
        <f>VLOOKUP(Tableau3567[[#This Row],[coca]],Table1[[ID]:[b]],3,FALSE)</f>
        <v>#VALUE!</v>
      </c>
      <c r="T1384" s="9"/>
      <c r="U138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4" s="9"/>
    </row>
    <row r="1385" spans="1:22">
      <c r="A1385" t="s">
        <v>162</v>
      </c>
      <c r="B1385" t="s">
        <v>166</v>
      </c>
      <c r="C1385" t="s">
        <v>167</v>
      </c>
      <c r="D1385">
        <v>4</v>
      </c>
      <c r="L1385" s="12"/>
      <c r="M1385" s="10" t="s">
        <v>944</v>
      </c>
      <c r="P1385" t="str">
        <f t="shared" si="45"/>
        <v>ChadTD01</v>
      </c>
      <c r="Q1385" t="e">
        <f>VLOOKUP(Tableau3567[[#This Row],[coca]],Table1[ID],1,FALSE)</f>
        <v>#VALUE!</v>
      </c>
      <c r="R1385" t="e">
        <f>VLOOKUP(Tableau3567[[#This Row],[coca]],Table1[[#All],[ID]:[b]],2,FALSE)</f>
        <v>#VALUE!</v>
      </c>
      <c r="S1385" s="9" t="e">
        <f>VLOOKUP(Tableau3567[[#This Row],[coca]],Table1[[ID]:[b]],3,FALSE)</f>
        <v>#VALUE!</v>
      </c>
      <c r="T1385" s="9"/>
      <c r="U138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5" s="9"/>
    </row>
    <row r="1386" spans="1:22">
      <c r="A1386" t="s">
        <v>162</v>
      </c>
      <c r="B1386" t="s">
        <v>168</v>
      </c>
      <c r="C1386" t="s">
        <v>169</v>
      </c>
      <c r="D1386">
        <v>0</v>
      </c>
      <c r="L1386" s="12"/>
      <c r="M1386" s="10" t="s">
        <v>944</v>
      </c>
      <c r="P1386" t="str">
        <f t="shared" si="45"/>
        <v>ChadTD02</v>
      </c>
      <c r="Q1386" t="e">
        <f>VLOOKUP(Tableau3567[[#This Row],[coca]],Table1[ID],1,FALSE)</f>
        <v>#VALUE!</v>
      </c>
      <c r="R1386" t="e">
        <f>VLOOKUP(Tableau3567[[#This Row],[coca]],Table1[[#All],[ID]:[b]],2,FALSE)</f>
        <v>#VALUE!</v>
      </c>
      <c r="S1386" s="9" t="e">
        <f>VLOOKUP(Tableau3567[[#This Row],[coca]],Table1[[ID]:[b]],3,FALSE)</f>
        <v>#VALUE!</v>
      </c>
      <c r="T1386" s="9"/>
      <c r="U138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6" s="9"/>
    </row>
    <row r="1387" spans="1:22">
      <c r="A1387" t="s">
        <v>162</v>
      </c>
      <c r="B1387" t="s">
        <v>170</v>
      </c>
      <c r="C1387" t="s">
        <v>171</v>
      </c>
      <c r="D1387">
        <v>1</v>
      </c>
      <c r="L1387" s="12"/>
      <c r="M1387" s="10" t="s">
        <v>944</v>
      </c>
      <c r="P1387" t="str">
        <f t="shared" si="45"/>
        <v>ChadTD03</v>
      </c>
      <c r="Q1387" t="e">
        <f>VLOOKUP(Tableau3567[[#This Row],[coca]],Table1[ID],1,FALSE)</f>
        <v>#VALUE!</v>
      </c>
      <c r="R1387" t="e">
        <f>VLOOKUP(Tableau3567[[#This Row],[coca]],Table1[[#All],[ID]:[b]],2,FALSE)</f>
        <v>#VALUE!</v>
      </c>
      <c r="S1387" s="9" t="e">
        <f>VLOOKUP(Tableau3567[[#This Row],[coca]],Table1[[ID]:[b]],3,FALSE)</f>
        <v>#VALUE!</v>
      </c>
      <c r="T1387" s="9"/>
      <c r="U138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7" s="9"/>
    </row>
    <row r="1388" spans="1:22">
      <c r="A1388" t="s">
        <v>162</v>
      </c>
      <c r="B1388" t="s">
        <v>174</v>
      </c>
      <c r="C1388" t="s">
        <v>175</v>
      </c>
      <c r="D1388">
        <v>0</v>
      </c>
      <c r="L1388" s="12"/>
      <c r="M1388" s="10" t="s">
        <v>944</v>
      </c>
      <c r="P1388" t="str">
        <f t="shared" si="45"/>
        <v>ChadTD23</v>
      </c>
      <c r="Q1388" t="e">
        <f>VLOOKUP(Tableau3567[[#This Row],[coca]],Table1[ID],1,FALSE)</f>
        <v>#VALUE!</v>
      </c>
      <c r="R1388" t="e">
        <f>VLOOKUP(Tableau3567[[#This Row],[coca]],Table1[[#All],[ID]:[b]],2,FALSE)</f>
        <v>#VALUE!</v>
      </c>
      <c r="S1388" s="9" t="e">
        <f>VLOOKUP(Tableau3567[[#This Row],[coca]],Table1[[ID]:[b]],3,FALSE)</f>
        <v>#VALUE!</v>
      </c>
      <c r="T1388" s="9"/>
      <c r="U138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8" s="9"/>
    </row>
    <row r="1389" spans="1:22">
      <c r="A1389" t="s">
        <v>162</v>
      </c>
      <c r="B1389" t="s">
        <v>172</v>
      </c>
      <c r="C1389" t="s">
        <v>173</v>
      </c>
      <c r="D1389">
        <v>1</v>
      </c>
      <c r="L1389" s="12"/>
      <c r="M1389" s="10" t="s">
        <v>944</v>
      </c>
      <c r="P1389" t="str">
        <f t="shared" si="45"/>
        <v>ChadTD20</v>
      </c>
      <c r="Q1389" t="e">
        <f>VLOOKUP(Tableau3567[[#This Row],[coca]],Table1[ID],1,FALSE)</f>
        <v>#VALUE!</v>
      </c>
      <c r="R1389" t="e">
        <f>VLOOKUP(Tableau3567[[#This Row],[coca]],Table1[[#All],[ID]:[b]],2,FALSE)</f>
        <v>#VALUE!</v>
      </c>
      <c r="S1389" s="9" t="e">
        <f>VLOOKUP(Tableau3567[[#This Row],[coca]],Table1[[ID]:[b]],3,FALSE)</f>
        <v>#VALUE!</v>
      </c>
      <c r="T1389" s="9"/>
      <c r="U138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89" s="9"/>
    </row>
    <row r="1390" spans="1:22">
      <c r="A1390" t="s">
        <v>162</v>
      </c>
      <c r="B1390" t="s">
        <v>176</v>
      </c>
      <c r="C1390" t="s">
        <v>177</v>
      </c>
      <c r="D1390">
        <v>14</v>
      </c>
      <c r="L1390" s="12"/>
      <c r="M1390" s="10" t="s">
        <v>944</v>
      </c>
      <c r="P1390" t="str">
        <f t="shared" si="45"/>
        <v>ChadTD04</v>
      </c>
      <c r="Q1390" t="e">
        <f>VLOOKUP(Tableau3567[[#This Row],[coca]],Table1[ID],1,FALSE)</f>
        <v>#VALUE!</v>
      </c>
      <c r="R1390" t="e">
        <f>VLOOKUP(Tableau3567[[#This Row],[coca]],Table1[[#All],[ID]:[b]],2,FALSE)</f>
        <v>#VALUE!</v>
      </c>
      <c r="S1390" s="9" t="e">
        <f>VLOOKUP(Tableau3567[[#This Row],[coca]],Table1[[ID]:[b]],3,FALSE)</f>
        <v>#VALUE!</v>
      </c>
      <c r="T1390" s="9"/>
      <c r="U139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0" s="9"/>
    </row>
    <row r="1391" spans="1:22">
      <c r="A1391" t="s">
        <v>162</v>
      </c>
      <c r="B1391" t="s">
        <v>178</v>
      </c>
      <c r="C1391" t="s">
        <v>179</v>
      </c>
      <c r="D1391">
        <v>0</v>
      </c>
      <c r="L1391" s="12"/>
      <c r="M1391" s="10" t="s">
        <v>944</v>
      </c>
      <c r="P1391" t="str">
        <f t="shared" si="45"/>
        <v>ChadTD05</v>
      </c>
      <c r="Q1391" t="e">
        <f>VLOOKUP(Tableau3567[[#This Row],[coca]],Table1[ID],1,FALSE)</f>
        <v>#VALUE!</v>
      </c>
      <c r="R1391" t="e">
        <f>VLOOKUP(Tableau3567[[#This Row],[coca]],Table1[[#All],[ID]:[b]],2,FALSE)</f>
        <v>#VALUE!</v>
      </c>
      <c r="S1391" s="9" t="e">
        <f>VLOOKUP(Tableau3567[[#This Row],[coca]],Table1[[ID]:[b]],3,FALSE)</f>
        <v>#VALUE!</v>
      </c>
      <c r="T1391" s="9"/>
      <c r="U13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1" s="9"/>
    </row>
    <row r="1392" spans="1:22">
      <c r="A1392" t="s">
        <v>162</v>
      </c>
      <c r="B1392" t="s">
        <v>180</v>
      </c>
      <c r="C1392" t="s">
        <v>181</v>
      </c>
      <c r="D1392">
        <v>18</v>
      </c>
      <c r="L1392" s="12"/>
      <c r="M1392" s="10" t="s">
        <v>944</v>
      </c>
      <c r="P1392" t="str">
        <f t="shared" si="45"/>
        <v>ChadTD06</v>
      </c>
      <c r="Q1392" t="e">
        <f>VLOOKUP(Tableau3567[[#This Row],[coca]],Table1[ID],1,FALSE)</f>
        <v>#VALUE!</v>
      </c>
      <c r="R1392" t="e">
        <f>VLOOKUP(Tableau3567[[#This Row],[coca]],Table1[[#All],[ID]:[b]],2,FALSE)</f>
        <v>#VALUE!</v>
      </c>
      <c r="S1392" s="9" t="e">
        <f>VLOOKUP(Tableau3567[[#This Row],[coca]],Table1[[ID]:[b]],3,FALSE)</f>
        <v>#VALUE!</v>
      </c>
      <c r="T1392" s="9"/>
      <c r="U13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2" s="9"/>
    </row>
    <row r="1393" spans="1:23">
      <c r="A1393" t="s">
        <v>162</v>
      </c>
      <c r="B1393" t="s">
        <v>182</v>
      </c>
      <c r="C1393" t="s">
        <v>183</v>
      </c>
      <c r="D1393">
        <v>5</v>
      </c>
      <c r="L1393" s="12"/>
      <c r="M1393" s="10" t="s">
        <v>944</v>
      </c>
      <c r="P1393" t="str">
        <f t="shared" si="45"/>
        <v>ChadTD07</v>
      </c>
      <c r="Q1393" t="e">
        <f>VLOOKUP(Tableau3567[[#This Row],[coca]],Table1[ID],1,FALSE)</f>
        <v>#VALUE!</v>
      </c>
      <c r="R1393" t="e">
        <f>VLOOKUP(Tableau3567[[#This Row],[coca]],Table1[[#All],[ID]:[b]],2,FALSE)</f>
        <v>#VALUE!</v>
      </c>
      <c r="S1393" s="9" t="e">
        <f>VLOOKUP(Tableau3567[[#This Row],[coca]],Table1[[ID]:[b]],3,FALSE)</f>
        <v>#VALUE!</v>
      </c>
      <c r="T1393" s="9"/>
      <c r="U13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3" s="9"/>
    </row>
    <row r="1394" spans="1:23">
      <c r="A1394" t="s">
        <v>162</v>
      </c>
      <c r="B1394" t="s">
        <v>184</v>
      </c>
      <c r="C1394" t="s">
        <v>185</v>
      </c>
      <c r="D1394">
        <v>12</v>
      </c>
      <c r="L1394" s="12"/>
      <c r="M1394" s="10" t="s">
        <v>944</v>
      </c>
      <c r="P1394" t="str">
        <f t="shared" si="45"/>
        <v>ChadTD08</v>
      </c>
      <c r="Q1394" t="e">
        <f>VLOOKUP(Tableau3567[[#This Row],[coca]],Table1[ID],1,FALSE)</f>
        <v>#VALUE!</v>
      </c>
      <c r="R1394" t="e">
        <f>VLOOKUP(Tableau3567[[#This Row],[coca]],Table1[[#All],[ID]:[b]],2,FALSE)</f>
        <v>#VALUE!</v>
      </c>
      <c r="S1394" s="9" t="e">
        <f>VLOOKUP(Tableau3567[[#This Row],[coca]],Table1[[ID]:[b]],3,FALSE)</f>
        <v>#VALUE!</v>
      </c>
      <c r="T1394" s="9"/>
      <c r="U13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4" s="9"/>
    </row>
    <row r="1395" spans="1:23">
      <c r="A1395" t="s">
        <v>162</v>
      </c>
      <c r="B1395" t="s">
        <v>186</v>
      </c>
      <c r="C1395" t="s">
        <v>187</v>
      </c>
      <c r="D1395">
        <v>8</v>
      </c>
      <c r="L1395" s="12"/>
      <c r="M1395" s="10" t="s">
        <v>944</v>
      </c>
      <c r="P1395" t="str">
        <f t="shared" si="45"/>
        <v>ChadTD09</v>
      </c>
      <c r="Q1395" t="e">
        <f>VLOOKUP(Tableau3567[[#This Row],[coca]],Table1[ID],1,FALSE)</f>
        <v>#VALUE!</v>
      </c>
      <c r="R1395" t="e">
        <f>VLOOKUP(Tableau3567[[#This Row],[coca]],Table1[[#All],[ID]:[b]],2,FALSE)</f>
        <v>#VALUE!</v>
      </c>
      <c r="S1395" s="9" t="e">
        <f>VLOOKUP(Tableau3567[[#This Row],[coca]],Table1[[ID]:[b]],3,FALSE)</f>
        <v>#VALUE!</v>
      </c>
      <c r="T1395" s="9"/>
      <c r="U139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5" s="9"/>
    </row>
    <row r="1396" spans="1:23">
      <c r="A1396" t="s">
        <v>162</v>
      </c>
      <c r="B1396" t="s">
        <v>188</v>
      </c>
      <c r="C1396" t="s">
        <v>189</v>
      </c>
      <c r="D1396">
        <v>1</v>
      </c>
      <c r="L1396" s="12"/>
      <c r="M1396" s="10" t="s">
        <v>944</v>
      </c>
      <c r="P1396" t="str">
        <f t="shared" si="45"/>
        <v>ChadTD10</v>
      </c>
      <c r="Q1396" t="e">
        <f>VLOOKUP(Tableau3567[[#This Row],[coca]],Table1[ID],1,FALSE)</f>
        <v>#VALUE!</v>
      </c>
      <c r="R1396" t="e">
        <f>VLOOKUP(Tableau3567[[#This Row],[coca]],Table1[[#All],[ID]:[b]],2,FALSE)</f>
        <v>#VALUE!</v>
      </c>
      <c r="S1396" s="9" t="e">
        <f>VLOOKUP(Tableau3567[[#This Row],[coca]],Table1[[ID]:[b]],3,FALSE)</f>
        <v>#VALUE!</v>
      </c>
      <c r="T1396" s="9"/>
      <c r="U139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6" s="9"/>
    </row>
    <row r="1397" spans="1:23">
      <c r="A1397" t="s">
        <v>162</v>
      </c>
      <c r="B1397" t="s">
        <v>192</v>
      </c>
      <c r="C1397" t="s">
        <v>193</v>
      </c>
      <c r="D1397">
        <v>3</v>
      </c>
      <c r="L1397" s="12"/>
      <c r="M1397" s="10" t="s">
        <v>944</v>
      </c>
      <c r="P1397" t="str">
        <f t="shared" si="45"/>
        <v>ChadTD11</v>
      </c>
      <c r="Q1397" t="e">
        <f>VLOOKUP(Tableau3567[[#This Row],[coca]],Table1[ID],1,FALSE)</f>
        <v>#VALUE!</v>
      </c>
      <c r="R1397" t="e">
        <f>VLOOKUP(Tableau3567[[#This Row],[coca]],Table1[[#All],[ID]:[b]],2,FALSE)</f>
        <v>#VALUE!</v>
      </c>
      <c r="S1397" s="9" t="e">
        <f>VLOOKUP(Tableau3567[[#This Row],[coca]],Table1[[ID]:[b]],3,FALSE)</f>
        <v>#VALUE!</v>
      </c>
      <c r="T1397" s="9"/>
      <c r="U139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7" s="9"/>
    </row>
    <row r="1398" spans="1:23">
      <c r="A1398" t="s">
        <v>162</v>
      </c>
      <c r="B1398" t="s">
        <v>190</v>
      </c>
      <c r="C1398" t="s">
        <v>191</v>
      </c>
      <c r="D1398">
        <v>0</v>
      </c>
      <c r="L1398" s="12"/>
      <c r="M1398" s="10" t="s">
        <v>944</v>
      </c>
      <c r="P1398" t="str">
        <f t="shared" si="45"/>
        <v>ChadTD12</v>
      </c>
      <c r="Q1398" t="e">
        <f>VLOOKUP(Tableau3567[[#This Row],[coca]],Table1[ID],1,FALSE)</f>
        <v>#VALUE!</v>
      </c>
      <c r="R1398" t="e">
        <f>VLOOKUP(Tableau3567[[#This Row],[coca]],Table1[[#All],[ID]:[b]],2,FALSE)</f>
        <v>#VALUE!</v>
      </c>
      <c r="S1398" s="9" t="e">
        <f>VLOOKUP(Tableau3567[[#This Row],[coca]],Table1[[ID]:[b]],3,FALSE)</f>
        <v>#VALUE!</v>
      </c>
      <c r="T1398" s="9"/>
      <c r="U139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8" s="9"/>
    </row>
    <row r="1399" spans="1:23">
      <c r="A1399" t="s">
        <v>162</v>
      </c>
      <c r="B1399" t="s">
        <v>194</v>
      </c>
      <c r="C1399" t="s">
        <v>195</v>
      </c>
      <c r="D1399">
        <v>11</v>
      </c>
      <c r="L1399" s="12"/>
      <c r="M1399" s="10" t="s">
        <v>944</v>
      </c>
      <c r="P1399" t="str">
        <f t="shared" si="45"/>
        <v>ChadTD13</v>
      </c>
      <c r="Q1399" t="e">
        <f>VLOOKUP(Tableau3567[[#This Row],[coca]],Table1[ID],1,FALSE)</f>
        <v>#VALUE!</v>
      </c>
      <c r="R1399" t="e">
        <f>VLOOKUP(Tableau3567[[#This Row],[coca]],Table1[[#All],[ID]:[b]],2,FALSE)</f>
        <v>#VALUE!</v>
      </c>
      <c r="S1399" s="9" t="e">
        <f>VLOOKUP(Tableau3567[[#This Row],[coca]],Table1[[ID]:[b]],3,FALSE)</f>
        <v>#VALUE!</v>
      </c>
      <c r="T1399" s="9"/>
      <c r="U139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399" s="9"/>
    </row>
    <row r="1400" spans="1:23">
      <c r="A1400" t="s">
        <v>162</v>
      </c>
      <c r="B1400" t="s">
        <v>200</v>
      </c>
      <c r="C1400" t="s">
        <v>201</v>
      </c>
      <c r="D1400">
        <v>0</v>
      </c>
      <c r="L1400" s="12"/>
      <c r="M1400" s="10" t="s">
        <v>944</v>
      </c>
      <c r="P1400" t="str">
        <f t="shared" si="45"/>
        <v>ChadTD15</v>
      </c>
      <c r="Q1400" t="e">
        <f>VLOOKUP(Tableau3567[[#This Row],[coca]],Table1[ID],1,FALSE)</f>
        <v>#VALUE!</v>
      </c>
      <c r="R1400" t="e">
        <f>VLOOKUP(Tableau3567[[#This Row],[coca]],Table1[[#All],[ID]:[b]],2,FALSE)</f>
        <v>#VALUE!</v>
      </c>
      <c r="S1400" s="9" t="e">
        <f>VLOOKUP(Tableau3567[[#This Row],[coca]],Table1[[ID]:[b]],3,FALSE)</f>
        <v>#VALUE!</v>
      </c>
      <c r="T1400" s="9"/>
      <c r="U140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400" s="9"/>
    </row>
    <row r="1401" spans="1:23">
      <c r="A1401" t="s">
        <v>162</v>
      </c>
      <c r="B1401" t="s">
        <v>202</v>
      </c>
      <c r="C1401" t="s">
        <v>203</v>
      </c>
      <c r="D1401">
        <v>1</v>
      </c>
      <c r="L1401" s="12"/>
      <c r="M1401" s="10" t="s">
        <v>944</v>
      </c>
      <c r="P1401" t="str">
        <f t="shared" si="45"/>
        <v>ChadTD21</v>
      </c>
      <c r="Q1401" t="e">
        <f>VLOOKUP(Tableau3567[[#This Row],[coca]],Table1[ID],1,FALSE)</f>
        <v>#VALUE!</v>
      </c>
      <c r="R1401" t="e">
        <f>VLOOKUP(Tableau3567[[#This Row],[coca]],Table1[[#All],[ID]:[b]],2,FALSE)</f>
        <v>#VALUE!</v>
      </c>
      <c r="S1401" s="9" t="e">
        <f>VLOOKUP(Tableau3567[[#This Row],[coca]],Table1[[ID]:[b]],3,FALSE)</f>
        <v>#VALUE!</v>
      </c>
      <c r="T1401" s="9"/>
      <c r="U140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401" s="9"/>
    </row>
    <row r="1402" spans="1:23">
      <c r="A1402" t="s">
        <v>162</v>
      </c>
      <c r="B1402" t="s">
        <v>204</v>
      </c>
      <c r="C1402" t="s">
        <v>205</v>
      </c>
      <c r="D1402">
        <v>0</v>
      </c>
      <c r="L1402" s="12"/>
      <c r="M1402" s="10" t="s">
        <v>944</v>
      </c>
      <c r="P1402" t="str">
        <f t="shared" si="45"/>
        <v>ChadTD16</v>
      </c>
      <c r="Q1402" t="e">
        <f>VLOOKUP(Tableau3567[[#This Row],[coca]],Table1[ID],1,FALSE)</f>
        <v>#VALUE!</v>
      </c>
      <c r="R1402" t="e">
        <f>VLOOKUP(Tableau3567[[#This Row],[coca]],Table1[[#All],[ID]:[b]],2,FALSE)</f>
        <v>#VALUE!</v>
      </c>
      <c r="S1402" s="9" t="e">
        <f>VLOOKUP(Tableau3567[[#This Row],[coca]],Table1[[ID]:[b]],3,FALSE)</f>
        <v>#VALUE!</v>
      </c>
      <c r="T1402" s="9"/>
      <c r="U140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402" s="9"/>
    </row>
    <row r="1403" spans="1:23">
      <c r="A1403" t="s">
        <v>162</v>
      </c>
      <c r="B1403" t="s">
        <v>206</v>
      </c>
      <c r="C1403" t="s">
        <v>207</v>
      </c>
      <c r="D1403">
        <v>0</v>
      </c>
      <c r="L1403" s="12"/>
      <c r="M1403" s="10" t="s">
        <v>944</v>
      </c>
      <c r="P1403" t="str">
        <f t="shared" si="45"/>
        <v>ChadTD22</v>
      </c>
      <c r="Q1403" t="e">
        <f>VLOOKUP(Tableau3567[[#This Row],[coca]],Table1[ID],1,FALSE)</f>
        <v>#VALUE!</v>
      </c>
      <c r="R1403" t="e">
        <f>VLOOKUP(Tableau3567[[#This Row],[coca]],Table1[[#All],[ID]:[b]],2,FALSE)</f>
        <v>#VALUE!</v>
      </c>
      <c r="S1403" s="9" t="e">
        <f>VLOOKUP(Tableau3567[[#This Row],[coca]],Table1[[ID]:[b]],3,FALSE)</f>
        <v>#VALUE!</v>
      </c>
      <c r="T1403" s="9"/>
      <c r="U140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403" s="9"/>
    </row>
    <row r="1404" spans="1:23">
      <c r="A1404" t="s">
        <v>162</v>
      </c>
      <c r="B1404" t="s">
        <v>208</v>
      </c>
      <c r="C1404" t="s">
        <v>209</v>
      </c>
      <c r="D1404">
        <v>6</v>
      </c>
      <c r="L1404" s="12"/>
      <c r="M1404" s="10" t="s">
        <v>944</v>
      </c>
      <c r="P1404" t="str">
        <f t="shared" si="45"/>
        <v>ChadTD17</v>
      </c>
      <c r="Q1404" t="e">
        <f>VLOOKUP(Tableau3567[[#This Row],[coca]],Table1[ID],1,FALSE)</f>
        <v>#VALUE!</v>
      </c>
      <c r="R1404" t="e">
        <f>VLOOKUP(Tableau3567[[#This Row],[coca]],Table1[[#All],[ID]:[b]],2,FALSE)</f>
        <v>#VALUE!</v>
      </c>
      <c r="S1404" s="9" t="e">
        <f>VLOOKUP(Tableau3567[[#This Row],[coca]],Table1[[ID]:[b]],3,FALSE)</f>
        <v>#VALUE!</v>
      </c>
      <c r="T1404" s="9"/>
      <c r="U140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404" s="9"/>
    </row>
    <row r="1405" spans="1:23">
      <c r="A1405" t="s">
        <v>162</v>
      </c>
      <c r="B1405" t="s">
        <v>198</v>
      </c>
      <c r="C1405" t="s">
        <v>199</v>
      </c>
      <c r="D1405">
        <v>6</v>
      </c>
      <c r="E1405">
        <v>4</v>
      </c>
      <c r="F1405">
        <v>2</v>
      </c>
      <c r="M1405" s="12" t="s">
        <v>946</v>
      </c>
      <c r="O1405" s="5">
        <v>2115633897080</v>
      </c>
      <c r="P1405" s="5">
        <v>1354140651770</v>
      </c>
      <c r="Q1405" t="str">
        <f t="shared" ref="Q1405:Q1436" si="46">_xlfn.CONCAT(A1405,C1405)</f>
        <v>ChadTD14</v>
      </c>
      <c r="R1405" t="e">
        <f>VLOOKUP(Tableau35676[[#This Row],[coca]],Table1[ID],1,FALSE)</f>
        <v>#VALUE!</v>
      </c>
      <c r="S1405" t="e">
        <f>VLOOKUP(Tableau35676[[#This Row],[coca]],Table1[[#All],[ID]:[b]],2,FALSE)</f>
        <v>#VALUE!</v>
      </c>
      <c r="T1405" s="9" t="e">
        <f>VLOOKUP(Tableau35676[[#This Row],[coca]],Table1[[ID]:[b]],3,FALSE)</f>
        <v>#VALUE!</v>
      </c>
      <c r="U1405" s="9" t="s">
        <v>775</v>
      </c>
      <c r="V14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05" s="9">
        <v>1</v>
      </c>
    </row>
    <row r="1406" spans="1:23">
      <c r="A1406" t="s">
        <v>162</v>
      </c>
      <c r="B1406" t="s">
        <v>196</v>
      </c>
      <c r="C1406" t="s">
        <v>197</v>
      </c>
      <c r="D1406">
        <v>757</v>
      </c>
      <c r="E1406">
        <v>59</v>
      </c>
      <c r="F1406">
        <v>670</v>
      </c>
      <c r="G1406">
        <v>28</v>
      </c>
      <c r="M1406" s="12" t="s">
        <v>946</v>
      </c>
      <c r="O1406" s="5">
        <v>1505158992050</v>
      </c>
      <c r="P1406" s="5">
        <v>1212026562140</v>
      </c>
      <c r="Q1406" t="str">
        <f t="shared" si="46"/>
        <v>ChadTD18</v>
      </c>
      <c r="R1406" t="e">
        <f>VLOOKUP(Tableau35676[[#This Row],[coca]],Table1[ID],1,FALSE)</f>
        <v>#VALUE!</v>
      </c>
      <c r="S1406" t="e">
        <f>VLOOKUP(Tableau35676[[#This Row],[coca]],Table1[[#All],[ID]:[b]],2,FALSE)</f>
        <v>#VALUE!</v>
      </c>
      <c r="T1406" s="9" t="e">
        <f>VLOOKUP(Tableau35676[[#This Row],[coca]],Table1[[ID]:[b]],3,FALSE)</f>
        <v>#VALUE!</v>
      </c>
      <c r="U1406" s="9" t="s">
        <v>774</v>
      </c>
      <c r="V14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06" s="9">
        <v>3</v>
      </c>
    </row>
    <row r="1407" spans="1:23">
      <c r="A1407" t="s">
        <v>162</v>
      </c>
      <c r="B1407" t="s">
        <v>164</v>
      </c>
      <c r="C1407" t="s">
        <v>165</v>
      </c>
      <c r="D1407">
        <v>0</v>
      </c>
      <c r="E1407">
        <v>0</v>
      </c>
      <c r="F1407">
        <v>0</v>
      </c>
      <c r="G1407">
        <v>0</v>
      </c>
      <c r="M1407" s="12" t="s">
        <v>946</v>
      </c>
      <c r="Q1407" t="str">
        <f t="shared" si="46"/>
        <v>ChadTD19</v>
      </c>
      <c r="R1407" t="e">
        <f>VLOOKUP(Tableau35676[[#This Row],[coca]],Table1[ID],1,FALSE)</f>
        <v>#VALUE!</v>
      </c>
      <c r="S1407" t="e">
        <f>VLOOKUP(Tableau35676[[#This Row],[coca]],Table1[[#All],[ID]:[b]],2,FALSE)</f>
        <v>#VALUE!</v>
      </c>
      <c r="T1407" s="9" t="e">
        <f>VLOOKUP(Tableau35676[[#This Row],[coca]],Table1[[ID]:[b]],3,FALSE)</f>
        <v>#VALUE!</v>
      </c>
      <c r="U1407" s="9"/>
      <c r="V140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07" s="9"/>
    </row>
    <row r="1408" spans="1:23">
      <c r="A1408" t="s">
        <v>162</v>
      </c>
      <c r="B1408" t="s">
        <v>166</v>
      </c>
      <c r="C1408" t="s">
        <v>167</v>
      </c>
      <c r="D1408">
        <v>6</v>
      </c>
      <c r="E1408">
        <v>0</v>
      </c>
      <c r="F1408">
        <v>3</v>
      </c>
      <c r="G1408">
        <v>3</v>
      </c>
      <c r="M1408" s="12" t="s">
        <v>946</v>
      </c>
      <c r="Q1408" t="str">
        <f t="shared" si="46"/>
        <v>ChadTD01</v>
      </c>
      <c r="R1408" t="e">
        <f>VLOOKUP(Tableau35676[[#This Row],[coca]],Table1[ID],1,FALSE)</f>
        <v>#VALUE!</v>
      </c>
      <c r="S1408" t="e">
        <f>VLOOKUP(Tableau35676[[#This Row],[coca]],Table1[[#All],[ID]:[b]],2,FALSE)</f>
        <v>#VALUE!</v>
      </c>
      <c r="T1408" s="9" t="e">
        <f>VLOOKUP(Tableau35676[[#This Row],[coca]],Table1[[ID]:[b]],3,FALSE)</f>
        <v>#VALUE!</v>
      </c>
      <c r="U1408" s="9"/>
      <c r="V140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08" s="9"/>
    </row>
    <row r="1409" spans="1:23">
      <c r="A1409" t="s">
        <v>162</v>
      </c>
      <c r="B1409" t="s">
        <v>168</v>
      </c>
      <c r="C1409" t="s">
        <v>169</v>
      </c>
      <c r="D1409">
        <v>0</v>
      </c>
      <c r="E1409">
        <v>0</v>
      </c>
      <c r="F1409">
        <v>0</v>
      </c>
      <c r="G1409">
        <v>0</v>
      </c>
      <c r="M1409" s="12" t="s">
        <v>946</v>
      </c>
      <c r="Q1409" t="str">
        <f t="shared" si="46"/>
        <v>ChadTD02</v>
      </c>
      <c r="R1409" t="e">
        <f>VLOOKUP(Tableau35676[[#This Row],[coca]],Table1[ID],1,FALSE)</f>
        <v>#VALUE!</v>
      </c>
      <c r="S1409" t="e">
        <f>VLOOKUP(Tableau35676[[#This Row],[coca]],Table1[[#All],[ID]:[b]],2,FALSE)</f>
        <v>#VALUE!</v>
      </c>
      <c r="T1409" s="9" t="e">
        <f>VLOOKUP(Tableau35676[[#This Row],[coca]],Table1[[ID]:[b]],3,FALSE)</f>
        <v>#VALUE!</v>
      </c>
      <c r="U1409" s="9"/>
      <c r="V140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09" s="9"/>
    </row>
    <row r="1410" spans="1:23">
      <c r="A1410" t="s">
        <v>162</v>
      </c>
      <c r="B1410" t="s">
        <v>170</v>
      </c>
      <c r="C1410" t="s">
        <v>171</v>
      </c>
      <c r="D1410">
        <v>1</v>
      </c>
      <c r="E1410">
        <v>0</v>
      </c>
      <c r="F1410">
        <v>0</v>
      </c>
      <c r="G1410">
        <v>1</v>
      </c>
      <c r="M1410" s="12" t="s">
        <v>946</v>
      </c>
      <c r="Q1410" t="str">
        <f t="shared" si="46"/>
        <v>ChadTD03</v>
      </c>
      <c r="R1410" t="e">
        <f>VLOOKUP(Tableau35676[[#This Row],[coca]],Table1[ID],1,FALSE)</f>
        <v>#VALUE!</v>
      </c>
      <c r="S1410" t="e">
        <f>VLOOKUP(Tableau35676[[#This Row],[coca]],Table1[[#All],[ID]:[b]],2,FALSE)</f>
        <v>#VALUE!</v>
      </c>
      <c r="T1410" s="9" t="e">
        <f>VLOOKUP(Tableau35676[[#This Row],[coca]],Table1[[ID]:[b]],3,FALSE)</f>
        <v>#VALUE!</v>
      </c>
      <c r="U1410" s="9"/>
      <c r="V141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0" s="9"/>
    </row>
    <row r="1411" spans="1:23">
      <c r="A1411" t="s">
        <v>162</v>
      </c>
      <c r="B1411" t="s">
        <v>174</v>
      </c>
      <c r="C1411" t="s">
        <v>175</v>
      </c>
      <c r="D1411">
        <v>0</v>
      </c>
      <c r="E1411">
        <v>0</v>
      </c>
      <c r="F1411">
        <v>0</v>
      </c>
      <c r="G1411">
        <v>0</v>
      </c>
      <c r="M1411" s="12" t="s">
        <v>946</v>
      </c>
      <c r="Q1411" t="str">
        <f t="shared" si="46"/>
        <v>ChadTD23</v>
      </c>
      <c r="R1411" t="e">
        <f>VLOOKUP(Tableau35676[[#This Row],[coca]],Table1[ID],1,FALSE)</f>
        <v>#VALUE!</v>
      </c>
      <c r="S1411" t="e">
        <f>VLOOKUP(Tableau35676[[#This Row],[coca]],Table1[[#All],[ID]:[b]],2,FALSE)</f>
        <v>#VALUE!</v>
      </c>
      <c r="T1411" s="9" t="e">
        <f>VLOOKUP(Tableau35676[[#This Row],[coca]],Table1[[ID]:[b]],3,FALSE)</f>
        <v>#VALUE!</v>
      </c>
      <c r="U1411" s="9"/>
      <c r="V14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1" s="9"/>
    </row>
    <row r="1412" spans="1:23">
      <c r="A1412" t="s">
        <v>162</v>
      </c>
      <c r="B1412" t="s">
        <v>172</v>
      </c>
      <c r="C1412" t="s">
        <v>173</v>
      </c>
      <c r="D1412">
        <v>1</v>
      </c>
      <c r="E1412">
        <v>0</v>
      </c>
      <c r="F1412">
        <v>0</v>
      </c>
      <c r="G1412">
        <v>1</v>
      </c>
      <c r="M1412" s="12" t="s">
        <v>946</v>
      </c>
      <c r="Q1412" t="str">
        <f t="shared" si="46"/>
        <v>ChadTD20</v>
      </c>
      <c r="R1412" t="e">
        <f>VLOOKUP(Tableau35676[[#This Row],[coca]],Table1[ID],1,FALSE)</f>
        <v>#VALUE!</v>
      </c>
      <c r="S1412" t="e">
        <f>VLOOKUP(Tableau35676[[#This Row],[coca]],Table1[[#All],[ID]:[b]],2,FALSE)</f>
        <v>#VALUE!</v>
      </c>
      <c r="T1412" s="9" t="e">
        <f>VLOOKUP(Tableau35676[[#This Row],[coca]],Table1[[ID]:[b]],3,FALSE)</f>
        <v>#VALUE!</v>
      </c>
      <c r="U1412" s="9"/>
      <c r="V14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2" s="9"/>
    </row>
    <row r="1413" spans="1:23">
      <c r="A1413" t="s">
        <v>162</v>
      </c>
      <c r="B1413" t="s">
        <v>176</v>
      </c>
      <c r="C1413" t="s">
        <v>177</v>
      </c>
      <c r="D1413">
        <v>17</v>
      </c>
      <c r="E1413">
        <v>0</v>
      </c>
      <c r="F1413">
        <v>13</v>
      </c>
      <c r="G1413">
        <v>4</v>
      </c>
      <c r="M1413" s="12" t="s">
        <v>946</v>
      </c>
      <c r="Q1413" t="str">
        <f t="shared" si="46"/>
        <v>ChadTD04</v>
      </c>
      <c r="R1413" t="e">
        <f>VLOOKUP(Tableau35676[[#This Row],[coca]],Table1[ID],1,FALSE)</f>
        <v>#VALUE!</v>
      </c>
      <c r="S1413" t="e">
        <f>VLOOKUP(Tableau35676[[#This Row],[coca]],Table1[[#All],[ID]:[b]],2,FALSE)</f>
        <v>#VALUE!</v>
      </c>
      <c r="T1413" s="9" t="e">
        <f>VLOOKUP(Tableau35676[[#This Row],[coca]],Table1[[ID]:[b]],3,FALSE)</f>
        <v>#VALUE!</v>
      </c>
      <c r="U1413" s="9"/>
      <c r="V141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3" s="9"/>
    </row>
    <row r="1414" spans="1:23">
      <c r="A1414" t="s">
        <v>162</v>
      </c>
      <c r="B1414" t="s">
        <v>178</v>
      </c>
      <c r="C1414" t="s">
        <v>179</v>
      </c>
      <c r="D1414">
        <v>0</v>
      </c>
      <c r="E1414">
        <v>0</v>
      </c>
      <c r="F1414">
        <v>0</v>
      </c>
      <c r="G1414">
        <v>0</v>
      </c>
      <c r="M1414" s="12" t="s">
        <v>946</v>
      </c>
      <c r="Q1414" t="str">
        <f t="shared" si="46"/>
        <v>ChadTD05</v>
      </c>
      <c r="R1414" t="e">
        <f>VLOOKUP(Tableau35676[[#This Row],[coca]],Table1[ID],1,FALSE)</f>
        <v>#VALUE!</v>
      </c>
      <c r="S1414" t="e">
        <f>VLOOKUP(Tableau35676[[#This Row],[coca]],Table1[[#All],[ID]:[b]],2,FALSE)</f>
        <v>#VALUE!</v>
      </c>
      <c r="T1414" s="9" t="e">
        <f>VLOOKUP(Tableau35676[[#This Row],[coca]],Table1[[ID]:[b]],3,FALSE)</f>
        <v>#VALUE!</v>
      </c>
      <c r="U1414" s="9"/>
      <c r="V141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4" s="9"/>
    </row>
    <row r="1415" spans="1:23">
      <c r="A1415" t="s">
        <v>162</v>
      </c>
      <c r="B1415" t="s">
        <v>180</v>
      </c>
      <c r="C1415" t="s">
        <v>181</v>
      </c>
      <c r="D1415">
        <v>18</v>
      </c>
      <c r="E1415">
        <v>0</v>
      </c>
      <c r="F1415">
        <v>10</v>
      </c>
      <c r="G1415">
        <v>8</v>
      </c>
      <c r="M1415" s="12" t="s">
        <v>946</v>
      </c>
      <c r="Q1415" t="str">
        <f t="shared" si="46"/>
        <v>ChadTD06</v>
      </c>
      <c r="R1415" t="e">
        <f>VLOOKUP(Tableau35676[[#This Row],[coca]],Table1[ID],1,FALSE)</f>
        <v>#VALUE!</v>
      </c>
      <c r="S1415" t="e">
        <f>VLOOKUP(Tableau35676[[#This Row],[coca]],Table1[[#All],[ID]:[b]],2,FALSE)</f>
        <v>#VALUE!</v>
      </c>
      <c r="T1415" s="9" t="e">
        <f>VLOOKUP(Tableau35676[[#This Row],[coca]],Table1[[ID]:[b]],3,FALSE)</f>
        <v>#VALUE!</v>
      </c>
      <c r="U1415" s="9"/>
      <c r="V141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5" s="9"/>
    </row>
    <row r="1416" spans="1:23">
      <c r="A1416" t="s">
        <v>162</v>
      </c>
      <c r="B1416" t="s">
        <v>182</v>
      </c>
      <c r="C1416" t="s">
        <v>183</v>
      </c>
      <c r="D1416">
        <v>5</v>
      </c>
      <c r="E1416">
        <v>1</v>
      </c>
      <c r="F1416">
        <v>4</v>
      </c>
      <c r="M1416" s="12" t="s">
        <v>946</v>
      </c>
      <c r="Q1416" t="str">
        <f t="shared" si="46"/>
        <v>ChadTD07</v>
      </c>
      <c r="R1416" t="e">
        <f>VLOOKUP(Tableau35676[[#This Row],[coca]],Table1[ID],1,FALSE)</f>
        <v>#VALUE!</v>
      </c>
      <c r="S1416" t="e">
        <f>VLOOKUP(Tableau35676[[#This Row],[coca]],Table1[[#All],[ID]:[b]],2,FALSE)</f>
        <v>#VALUE!</v>
      </c>
      <c r="T1416" s="9" t="e">
        <f>VLOOKUP(Tableau35676[[#This Row],[coca]],Table1[[ID]:[b]],3,FALSE)</f>
        <v>#VALUE!</v>
      </c>
      <c r="U1416" s="9"/>
      <c r="V141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6" s="9"/>
    </row>
    <row r="1417" spans="1:23">
      <c r="A1417" t="s">
        <v>162</v>
      </c>
      <c r="B1417" t="s">
        <v>184</v>
      </c>
      <c r="C1417" t="s">
        <v>185</v>
      </c>
      <c r="D1417">
        <v>12</v>
      </c>
      <c r="E1417">
        <v>4</v>
      </c>
      <c r="F1417">
        <v>6</v>
      </c>
      <c r="G1417">
        <v>2</v>
      </c>
      <c r="M1417" s="12" t="s">
        <v>946</v>
      </c>
      <c r="Q1417" t="str">
        <f t="shared" si="46"/>
        <v>ChadTD08</v>
      </c>
      <c r="R1417" t="e">
        <f>VLOOKUP(Tableau35676[[#This Row],[coca]],Table1[ID],1,FALSE)</f>
        <v>#VALUE!</v>
      </c>
      <c r="S1417" t="e">
        <f>VLOOKUP(Tableau35676[[#This Row],[coca]],Table1[[#All],[ID]:[b]],2,FALSE)</f>
        <v>#VALUE!</v>
      </c>
      <c r="T1417" s="9" t="e">
        <f>VLOOKUP(Tableau35676[[#This Row],[coca]],Table1[[ID]:[b]],3,FALSE)</f>
        <v>#VALUE!</v>
      </c>
      <c r="U1417" s="9"/>
      <c r="V141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7" s="9"/>
    </row>
    <row r="1418" spans="1:23">
      <c r="A1418" t="s">
        <v>162</v>
      </c>
      <c r="B1418" t="s">
        <v>186</v>
      </c>
      <c r="C1418" t="s">
        <v>187</v>
      </c>
      <c r="D1418">
        <v>8</v>
      </c>
      <c r="E1418">
        <v>3</v>
      </c>
      <c r="F1418">
        <v>0</v>
      </c>
      <c r="G1418">
        <v>5</v>
      </c>
      <c r="M1418" s="12" t="s">
        <v>946</v>
      </c>
      <c r="Q1418" t="str">
        <f t="shared" si="46"/>
        <v>ChadTD09</v>
      </c>
      <c r="R1418" t="e">
        <f>VLOOKUP(Tableau35676[[#This Row],[coca]],Table1[ID],1,FALSE)</f>
        <v>#VALUE!</v>
      </c>
      <c r="S1418" t="e">
        <f>VLOOKUP(Tableau35676[[#This Row],[coca]],Table1[[#All],[ID]:[b]],2,FALSE)</f>
        <v>#VALUE!</v>
      </c>
      <c r="T1418" s="9" t="e">
        <f>VLOOKUP(Tableau35676[[#This Row],[coca]],Table1[[ID]:[b]],3,FALSE)</f>
        <v>#VALUE!</v>
      </c>
      <c r="U1418" s="9"/>
      <c r="V141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8" s="9"/>
    </row>
    <row r="1419" spans="1:23">
      <c r="A1419" t="s">
        <v>162</v>
      </c>
      <c r="B1419" t="s">
        <v>188</v>
      </c>
      <c r="C1419" t="s">
        <v>189</v>
      </c>
      <c r="D1419">
        <v>1</v>
      </c>
      <c r="E1419">
        <v>1</v>
      </c>
      <c r="F1419">
        <v>0</v>
      </c>
      <c r="G1419">
        <v>0</v>
      </c>
      <c r="M1419" s="12" t="s">
        <v>946</v>
      </c>
      <c r="Q1419" t="str">
        <f t="shared" si="46"/>
        <v>ChadTD10</v>
      </c>
      <c r="R1419" t="e">
        <f>VLOOKUP(Tableau35676[[#This Row],[coca]],Table1[ID],1,FALSE)</f>
        <v>#VALUE!</v>
      </c>
      <c r="S1419" t="e">
        <f>VLOOKUP(Tableau35676[[#This Row],[coca]],Table1[[#All],[ID]:[b]],2,FALSE)</f>
        <v>#VALUE!</v>
      </c>
      <c r="T1419" s="9" t="e">
        <f>VLOOKUP(Tableau35676[[#This Row],[coca]],Table1[[ID]:[b]],3,FALSE)</f>
        <v>#VALUE!</v>
      </c>
      <c r="U1419" s="9"/>
      <c r="V141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19" s="9"/>
    </row>
    <row r="1420" spans="1:23">
      <c r="A1420" t="s">
        <v>162</v>
      </c>
      <c r="B1420" t="s">
        <v>192</v>
      </c>
      <c r="C1420" t="s">
        <v>193</v>
      </c>
      <c r="D1420">
        <v>3</v>
      </c>
      <c r="E1420">
        <v>2</v>
      </c>
      <c r="F1420">
        <v>1</v>
      </c>
      <c r="G1420">
        <v>0</v>
      </c>
      <c r="M1420" s="12" t="s">
        <v>946</v>
      </c>
      <c r="Q1420" t="str">
        <f t="shared" si="46"/>
        <v>ChadTD11</v>
      </c>
      <c r="R1420" t="e">
        <f>VLOOKUP(Tableau35676[[#This Row],[coca]],Table1[ID],1,FALSE)</f>
        <v>#VALUE!</v>
      </c>
      <c r="S1420" t="e">
        <f>VLOOKUP(Tableau35676[[#This Row],[coca]],Table1[[#All],[ID]:[b]],2,FALSE)</f>
        <v>#VALUE!</v>
      </c>
      <c r="T1420" s="9" t="e">
        <f>VLOOKUP(Tableau35676[[#This Row],[coca]],Table1[[ID]:[b]],3,FALSE)</f>
        <v>#VALUE!</v>
      </c>
      <c r="U1420" s="9"/>
      <c r="V142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0" s="9"/>
    </row>
    <row r="1421" spans="1:23">
      <c r="A1421" t="s">
        <v>162</v>
      </c>
      <c r="B1421" t="s">
        <v>190</v>
      </c>
      <c r="C1421" t="s">
        <v>191</v>
      </c>
      <c r="D1421">
        <v>0</v>
      </c>
      <c r="E1421">
        <v>0</v>
      </c>
      <c r="F1421">
        <v>0</v>
      </c>
      <c r="G1421">
        <v>0</v>
      </c>
      <c r="M1421" s="12" t="s">
        <v>946</v>
      </c>
      <c r="Q1421" t="str">
        <f t="shared" si="46"/>
        <v>ChadTD12</v>
      </c>
      <c r="R1421" t="e">
        <f>VLOOKUP(Tableau35676[[#This Row],[coca]],Table1[ID],1,FALSE)</f>
        <v>#VALUE!</v>
      </c>
      <c r="S1421" t="e">
        <f>VLOOKUP(Tableau35676[[#This Row],[coca]],Table1[[#All],[ID]:[b]],2,FALSE)</f>
        <v>#VALUE!</v>
      </c>
      <c r="T1421" s="9" t="e">
        <f>VLOOKUP(Tableau35676[[#This Row],[coca]],Table1[[ID]:[b]],3,FALSE)</f>
        <v>#VALUE!</v>
      </c>
      <c r="U1421" s="9"/>
      <c r="V142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1" s="9"/>
    </row>
    <row r="1422" spans="1:23">
      <c r="A1422" t="s">
        <v>162</v>
      </c>
      <c r="B1422" t="s">
        <v>194</v>
      </c>
      <c r="C1422" t="s">
        <v>195</v>
      </c>
      <c r="D1422">
        <v>11</v>
      </c>
      <c r="E1422">
        <v>4</v>
      </c>
      <c r="F1422">
        <v>1</v>
      </c>
      <c r="G1422">
        <v>6</v>
      </c>
      <c r="M1422" s="12" t="s">
        <v>946</v>
      </c>
      <c r="Q1422" t="str">
        <f t="shared" si="46"/>
        <v>ChadTD13</v>
      </c>
      <c r="R1422" t="e">
        <f>VLOOKUP(Tableau35676[[#This Row],[coca]],Table1[ID],1,FALSE)</f>
        <v>#VALUE!</v>
      </c>
      <c r="S1422" t="e">
        <f>VLOOKUP(Tableau35676[[#This Row],[coca]],Table1[[#All],[ID]:[b]],2,FALSE)</f>
        <v>#VALUE!</v>
      </c>
      <c r="T1422" s="9" t="e">
        <f>VLOOKUP(Tableau35676[[#This Row],[coca]],Table1[[ID]:[b]],3,FALSE)</f>
        <v>#VALUE!</v>
      </c>
      <c r="U1422" s="9"/>
      <c r="V142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2" s="9"/>
    </row>
    <row r="1423" spans="1:23">
      <c r="A1423" t="s">
        <v>162</v>
      </c>
      <c r="B1423" t="s">
        <v>200</v>
      </c>
      <c r="C1423" t="s">
        <v>201</v>
      </c>
      <c r="D1423">
        <v>0</v>
      </c>
      <c r="E1423">
        <v>0</v>
      </c>
      <c r="F1423">
        <v>0</v>
      </c>
      <c r="G1423">
        <v>0</v>
      </c>
      <c r="M1423" s="12" t="s">
        <v>946</v>
      </c>
      <c r="Q1423" t="str">
        <f t="shared" si="46"/>
        <v>ChadTD15</v>
      </c>
      <c r="R1423" t="e">
        <f>VLOOKUP(Tableau35676[[#This Row],[coca]],Table1[ID],1,FALSE)</f>
        <v>#VALUE!</v>
      </c>
      <c r="S1423" t="e">
        <f>VLOOKUP(Tableau35676[[#This Row],[coca]],Table1[[#All],[ID]:[b]],2,FALSE)</f>
        <v>#VALUE!</v>
      </c>
      <c r="T1423" s="9" t="e">
        <f>VLOOKUP(Tableau35676[[#This Row],[coca]],Table1[[ID]:[b]],3,FALSE)</f>
        <v>#VALUE!</v>
      </c>
      <c r="U1423" s="9"/>
      <c r="V142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3" s="9"/>
    </row>
    <row r="1424" spans="1:23">
      <c r="A1424" t="s">
        <v>162</v>
      </c>
      <c r="B1424" t="s">
        <v>202</v>
      </c>
      <c r="C1424" t="s">
        <v>203</v>
      </c>
      <c r="D1424">
        <v>2</v>
      </c>
      <c r="E1424">
        <v>0</v>
      </c>
      <c r="F1424">
        <v>1</v>
      </c>
      <c r="G1424">
        <v>1</v>
      </c>
      <c r="M1424" s="12" t="s">
        <v>946</v>
      </c>
      <c r="Q1424" t="str">
        <f t="shared" si="46"/>
        <v>ChadTD21</v>
      </c>
      <c r="R1424" t="e">
        <f>VLOOKUP(Tableau35676[[#This Row],[coca]],Table1[ID],1,FALSE)</f>
        <v>#VALUE!</v>
      </c>
      <c r="S1424" t="e">
        <f>VLOOKUP(Tableau35676[[#This Row],[coca]],Table1[[#All],[ID]:[b]],2,FALSE)</f>
        <v>#VALUE!</v>
      </c>
      <c r="T1424" s="9" t="e">
        <f>VLOOKUP(Tableau35676[[#This Row],[coca]],Table1[[ID]:[b]],3,FALSE)</f>
        <v>#VALUE!</v>
      </c>
      <c r="U1424" s="9"/>
      <c r="V142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4" s="9"/>
    </row>
    <row r="1425" spans="1:23">
      <c r="A1425" t="s">
        <v>162</v>
      </c>
      <c r="B1425" t="s">
        <v>204</v>
      </c>
      <c r="C1425" t="s">
        <v>205</v>
      </c>
      <c r="D1425">
        <v>0</v>
      </c>
      <c r="E1425">
        <v>0</v>
      </c>
      <c r="F1425">
        <v>0</v>
      </c>
      <c r="G1425">
        <v>0</v>
      </c>
      <c r="M1425" s="12" t="s">
        <v>946</v>
      </c>
      <c r="Q1425" t="str">
        <f t="shared" si="46"/>
        <v>ChadTD16</v>
      </c>
      <c r="R1425" t="e">
        <f>VLOOKUP(Tableau35676[[#This Row],[coca]],Table1[ID],1,FALSE)</f>
        <v>#VALUE!</v>
      </c>
      <c r="S1425" t="e">
        <f>VLOOKUP(Tableau35676[[#This Row],[coca]],Table1[[#All],[ID]:[b]],2,FALSE)</f>
        <v>#VALUE!</v>
      </c>
      <c r="T1425" s="9" t="e">
        <f>VLOOKUP(Tableau35676[[#This Row],[coca]],Table1[[ID]:[b]],3,FALSE)</f>
        <v>#VALUE!</v>
      </c>
      <c r="U1425" s="9"/>
      <c r="V142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5" s="9"/>
    </row>
    <row r="1426" spans="1:23">
      <c r="A1426" t="s">
        <v>162</v>
      </c>
      <c r="B1426" t="s">
        <v>206</v>
      </c>
      <c r="C1426" t="s">
        <v>207</v>
      </c>
      <c r="D1426">
        <v>0</v>
      </c>
      <c r="E1426">
        <v>0</v>
      </c>
      <c r="F1426">
        <v>0</v>
      </c>
      <c r="G1426">
        <v>0</v>
      </c>
      <c r="M1426" s="12" t="s">
        <v>946</v>
      </c>
      <c r="Q1426" t="str">
        <f t="shared" si="46"/>
        <v>ChadTD22</v>
      </c>
      <c r="R1426" t="e">
        <f>VLOOKUP(Tableau35676[[#This Row],[coca]],Table1[ID],1,FALSE)</f>
        <v>#VALUE!</v>
      </c>
      <c r="S1426" t="e">
        <f>VLOOKUP(Tableau35676[[#This Row],[coca]],Table1[[#All],[ID]:[b]],2,FALSE)</f>
        <v>#VALUE!</v>
      </c>
      <c r="T1426" s="9" t="e">
        <f>VLOOKUP(Tableau35676[[#This Row],[coca]],Table1[[ID]:[b]],3,FALSE)</f>
        <v>#VALUE!</v>
      </c>
      <c r="U1426" s="9"/>
      <c r="V142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6" s="9"/>
    </row>
    <row r="1427" spans="1:23">
      <c r="A1427" t="s">
        <v>162</v>
      </c>
      <c r="B1427" t="s">
        <v>208</v>
      </c>
      <c r="C1427" t="s">
        <v>209</v>
      </c>
      <c r="D1427">
        <v>6</v>
      </c>
      <c r="E1427">
        <v>1</v>
      </c>
      <c r="F1427">
        <v>5</v>
      </c>
      <c r="G1427">
        <v>0</v>
      </c>
      <c r="M1427" s="12" t="s">
        <v>946</v>
      </c>
      <c r="Q1427" t="str">
        <f t="shared" si="46"/>
        <v>ChadTD17</v>
      </c>
      <c r="R1427" t="e">
        <f>VLOOKUP(Tableau35676[[#This Row],[coca]],Table1[ID],1,FALSE)</f>
        <v>#VALUE!</v>
      </c>
      <c r="S1427" t="e">
        <f>VLOOKUP(Tableau35676[[#This Row],[coca]],Table1[[#All],[ID]:[b]],2,FALSE)</f>
        <v>#VALUE!</v>
      </c>
      <c r="T1427" s="9" t="e">
        <f>VLOOKUP(Tableau35676[[#This Row],[coca]],Table1[[ID]:[b]],3,FALSE)</f>
        <v>#VALUE!</v>
      </c>
      <c r="U1427" s="9"/>
      <c r="V142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427" s="9"/>
    </row>
    <row r="1428" spans="1:23">
      <c r="A1428" t="s">
        <v>162</v>
      </c>
      <c r="B1428" t="s">
        <v>198</v>
      </c>
      <c r="C1428" t="s">
        <v>199</v>
      </c>
      <c r="D1428">
        <v>8</v>
      </c>
      <c r="E1428">
        <v>2</v>
      </c>
      <c r="F1428">
        <v>5</v>
      </c>
      <c r="J1428" s="1"/>
      <c r="K1428" s="1"/>
      <c r="M1428" s="12" t="s">
        <v>949</v>
      </c>
      <c r="O1428" s="5">
        <v>2115633897080</v>
      </c>
      <c r="P1428" s="5">
        <v>1354140651770</v>
      </c>
      <c r="Q1428" t="str">
        <f t="shared" si="46"/>
        <v>ChadTD14</v>
      </c>
      <c r="R1428" t="e">
        <f>VLOOKUP(Tableau3567691011[[#This Row],[coca]],Table1[ID],1,FALSE)</f>
        <v>#VALUE!</v>
      </c>
      <c r="S1428" t="e">
        <f>VLOOKUP(Tableau3567691011[[#This Row],[coca]],Table1[[#All],[ID]:[b]],2,FALSE)</f>
        <v>#VALUE!</v>
      </c>
      <c r="T1428" s="9" t="e">
        <f>VLOOKUP(Tableau3567691011[[#This Row],[coca]],Table1[[ID]:[b]],3,FALSE)</f>
        <v>#VALUE!</v>
      </c>
      <c r="U1428" s="9" t="s">
        <v>775</v>
      </c>
      <c r="V142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28" s="9">
        <v>1</v>
      </c>
    </row>
    <row r="1429" spans="1:23">
      <c r="A1429" t="s">
        <v>162</v>
      </c>
      <c r="B1429" t="s">
        <v>196</v>
      </c>
      <c r="C1429" t="s">
        <v>197</v>
      </c>
      <c r="D1429">
        <v>764</v>
      </c>
      <c r="E1429">
        <v>59</v>
      </c>
      <c r="F1429">
        <v>702</v>
      </c>
      <c r="J1429" s="1"/>
      <c r="K1429" s="1"/>
      <c r="M1429" s="12" t="s">
        <v>949</v>
      </c>
      <c r="O1429" s="5">
        <v>1505158992050</v>
      </c>
      <c r="P1429" s="5">
        <v>1212026562140</v>
      </c>
      <c r="Q1429" t="str">
        <f t="shared" si="46"/>
        <v>ChadTD18</v>
      </c>
      <c r="R1429" t="e">
        <f>VLOOKUP(Tableau3567691011[[#This Row],[coca]],Table1[ID],1,FALSE)</f>
        <v>#VALUE!</v>
      </c>
      <c r="S1429" t="e">
        <f>VLOOKUP(Tableau3567691011[[#This Row],[coca]],Table1[[#All],[ID]:[b]],2,FALSE)</f>
        <v>#VALUE!</v>
      </c>
      <c r="T1429" s="9" t="e">
        <f>VLOOKUP(Tableau3567691011[[#This Row],[coca]],Table1[[ID]:[b]],3,FALSE)</f>
        <v>#VALUE!</v>
      </c>
      <c r="U1429" s="9" t="s">
        <v>774</v>
      </c>
      <c r="V142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29" s="9">
        <v>3</v>
      </c>
    </row>
    <row r="1430" spans="1:23">
      <c r="A1430" t="s">
        <v>162</v>
      </c>
      <c r="B1430" t="s">
        <v>164</v>
      </c>
      <c r="C1430" t="s">
        <v>165</v>
      </c>
      <c r="D1430">
        <v>0</v>
      </c>
      <c r="E1430">
        <v>0</v>
      </c>
      <c r="F1430">
        <v>0</v>
      </c>
      <c r="J1430" s="1"/>
      <c r="K1430" s="1"/>
      <c r="M1430" s="12" t="s">
        <v>949</v>
      </c>
      <c r="Q1430" t="str">
        <f t="shared" si="46"/>
        <v>ChadTD19</v>
      </c>
      <c r="R1430" t="e">
        <f>VLOOKUP(Tableau3567691011[[#This Row],[coca]],Table1[ID],1,FALSE)</f>
        <v>#VALUE!</v>
      </c>
      <c r="S1430" t="e">
        <f>VLOOKUP(Tableau3567691011[[#This Row],[coca]],Table1[[#All],[ID]:[b]],2,FALSE)</f>
        <v>#VALUE!</v>
      </c>
      <c r="T1430" s="9" t="e">
        <f>VLOOKUP(Tableau3567691011[[#This Row],[coca]],Table1[[ID]:[b]],3,FALSE)</f>
        <v>#VALUE!</v>
      </c>
      <c r="U1430" s="9"/>
      <c r="V143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0" s="9"/>
    </row>
    <row r="1431" spans="1:23">
      <c r="A1431" t="s">
        <v>162</v>
      </c>
      <c r="B1431" t="s">
        <v>166</v>
      </c>
      <c r="C1431" t="s">
        <v>167</v>
      </c>
      <c r="D1431">
        <v>6</v>
      </c>
      <c r="E1431">
        <v>0</v>
      </c>
      <c r="F1431">
        <v>6</v>
      </c>
      <c r="J1431" s="1"/>
      <c r="K1431" s="1"/>
      <c r="M1431" s="12" t="s">
        <v>949</v>
      </c>
      <c r="Q1431" t="str">
        <f t="shared" si="46"/>
        <v>ChadTD01</v>
      </c>
      <c r="R1431" t="e">
        <f>VLOOKUP(Tableau3567691011[[#This Row],[coca]],Table1[ID],1,FALSE)</f>
        <v>#VALUE!</v>
      </c>
      <c r="S1431" t="e">
        <f>VLOOKUP(Tableau3567691011[[#This Row],[coca]],Table1[[#All],[ID]:[b]],2,FALSE)</f>
        <v>#VALUE!</v>
      </c>
      <c r="T1431" s="9" t="e">
        <f>VLOOKUP(Tableau3567691011[[#This Row],[coca]],Table1[[ID]:[b]],3,FALSE)</f>
        <v>#VALUE!</v>
      </c>
      <c r="U1431" s="9"/>
      <c r="V143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1" s="9"/>
    </row>
    <row r="1432" spans="1:23">
      <c r="A1432" t="s">
        <v>162</v>
      </c>
      <c r="B1432" t="s">
        <v>168</v>
      </c>
      <c r="C1432" t="s">
        <v>169</v>
      </c>
      <c r="D1432">
        <v>0</v>
      </c>
      <c r="E1432">
        <v>0</v>
      </c>
      <c r="F1432">
        <v>0</v>
      </c>
      <c r="J1432" s="1"/>
      <c r="K1432" s="1"/>
      <c r="M1432" s="12" t="s">
        <v>949</v>
      </c>
      <c r="Q1432" t="str">
        <f t="shared" si="46"/>
        <v>ChadTD02</v>
      </c>
      <c r="R1432" t="e">
        <f>VLOOKUP(Tableau3567691011[[#This Row],[coca]],Table1[ID],1,FALSE)</f>
        <v>#VALUE!</v>
      </c>
      <c r="S1432" t="e">
        <f>VLOOKUP(Tableau3567691011[[#This Row],[coca]],Table1[[#All],[ID]:[b]],2,FALSE)</f>
        <v>#VALUE!</v>
      </c>
      <c r="T1432" s="9" t="e">
        <f>VLOOKUP(Tableau3567691011[[#This Row],[coca]],Table1[[ID]:[b]],3,FALSE)</f>
        <v>#VALUE!</v>
      </c>
      <c r="U1432" s="9"/>
      <c r="V143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2" s="9"/>
    </row>
    <row r="1433" spans="1:23">
      <c r="A1433" t="s">
        <v>162</v>
      </c>
      <c r="B1433" t="s">
        <v>170</v>
      </c>
      <c r="C1433" t="s">
        <v>171</v>
      </c>
      <c r="D1433">
        <v>1</v>
      </c>
      <c r="E1433">
        <v>0</v>
      </c>
      <c r="F1433">
        <v>1</v>
      </c>
      <c r="J1433" s="1"/>
      <c r="K1433" s="1"/>
      <c r="M1433" s="12" t="s">
        <v>949</v>
      </c>
      <c r="Q1433" t="str">
        <f t="shared" si="46"/>
        <v>ChadTD03</v>
      </c>
      <c r="R1433" t="e">
        <f>VLOOKUP(Tableau3567691011[[#This Row],[coca]],Table1[ID],1,FALSE)</f>
        <v>#VALUE!</v>
      </c>
      <c r="S1433" t="e">
        <f>VLOOKUP(Tableau3567691011[[#This Row],[coca]],Table1[[#All],[ID]:[b]],2,FALSE)</f>
        <v>#VALUE!</v>
      </c>
      <c r="T1433" s="9" t="e">
        <f>VLOOKUP(Tableau3567691011[[#This Row],[coca]],Table1[[ID]:[b]],3,FALSE)</f>
        <v>#VALUE!</v>
      </c>
      <c r="U1433" s="9"/>
      <c r="V143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3" s="9"/>
    </row>
    <row r="1434" spans="1:23">
      <c r="A1434" t="s">
        <v>162</v>
      </c>
      <c r="B1434" t="s">
        <v>174</v>
      </c>
      <c r="C1434" t="s">
        <v>175</v>
      </c>
      <c r="D1434">
        <v>0</v>
      </c>
      <c r="E1434">
        <v>0</v>
      </c>
      <c r="F1434">
        <v>0</v>
      </c>
      <c r="J1434" s="1"/>
      <c r="K1434" s="1"/>
      <c r="M1434" s="12" t="s">
        <v>949</v>
      </c>
      <c r="Q1434" t="str">
        <f t="shared" si="46"/>
        <v>ChadTD23</v>
      </c>
      <c r="R1434" t="e">
        <f>VLOOKUP(Tableau3567691011[[#This Row],[coca]],Table1[ID],1,FALSE)</f>
        <v>#VALUE!</v>
      </c>
      <c r="S1434" t="e">
        <f>VLOOKUP(Tableau3567691011[[#This Row],[coca]],Table1[[#All],[ID]:[b]],2,FALSE)</f>
        <v>#VALUE!</v>
      </c>
      <c r="T1434" s="9" t="e">
        <f>VLOOKUP(Tableau3567691011[[#This Row],[coca]],Table1[[ID]:[b]],3,FALSE)</f>
        <v>#VALUE!</v>
      </c>
      <c r="U1434" s="9"/>
      <c r="V143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4" s="9"/>
    </row>
    <row r="1435" spans="1:23">
      <c r="A1435" t="s">
        <v>162</v>
      </c>
      <c r="B1435" t="s">
        <v>172</v>
      </c>
      <c r="C1435" t="s">
        <v>173</v>
      </c>
      <c r="D1435">
        <v>1</v>
      </c>
      <c r="E1435">
        <v>0</v>
      </c>
      <c r="F1435">
        <v>1</v>
      </c>
      <c r="J1435" s="1"/>
      <c r="K1435" s="1"/>
      <c r="M1435" s="12" t="s">
        <v>949</v>
      </c>
      <c r="Q1435" t="str">
        <f t="shared" si="46"/>
        <v>ChadTD20</v>
      </c>
      <c r="R1435" t="e">
        <f>VLOOKUP(Tableau3567691011[[#This Row],[coca]],Table1[ID],1,FALSE)</f>
        <v>#VALUE!</v>
      </c>
      <c r="S1435" t="e">
        <f>VLOOKUP(Tableau3567691011[[#This Row],[coca]],Table1[[#All],[ID]:[b]],2,FALSE)</f>
        <v>#VALUE!</v>
      </c>
      <c r="T1435" s="9" t="e">
        <f>VLOOKUP(Tableau3567691011[[#This Row],[coca]],Table1[[ID]:[b]],3,FALSE)</f>
        <v>#VALUE!</v>
      </c>
      <c r="U1435" s="9"/>
      <c r="V143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5" s="9"/>
    </row>
    <row r="1436" spans="1:23">
      <c r="A1436" t="s">
        <v>162</v>
      </c>
      <c r="B1436" t="s">
        <v>176</v>
      </c>
      <c r="C1436" t="s">
        <v>177</v>
      </c>
      <c r="D1436">
        <v>19</v>
      </c>
      <c r="E1436">
        <v>0</v>
      </c>
      <c r="F1436">
        <v>19</v>
      </c>
      <c r="J1436" s="1"/>
      <c r="K1436" s="1"/>
      <c r="M1436" s="12" t="s">
        <v>949</v>
      </c>
      <c r="Q1436" t="str">
        <f t="shared" si="46"/>
        <v>ChadTD04</v>
      </c>
      <c r="R1436" t="e">
        <f>VLOOKUP(Tableau3567691011[[#This Row],[coca]],Table1[ID],1,FALSE)</f>
        <v>#VALUE!</v>
      </c>
      <c r="S1436" t="e">
        <f>VLOOKUP(Tableau3567691011[[#This Row],[coca]],Table1[[#All],[ID]:[b]],2,FALSE)</f>
        <v>#VALUE!</v>
      </c>
      <c r="T1436" s="9" t="e">
        <f>VLOOKUP(Tableau3567691011[[#This Row],[coca]],Table1[[ID]:[b]],3,FALSE)</f>
        <v>#VALUE!</v>
      </c>
      <c r="U1436" s="9"/>
      <c r="V143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6" s="9"/>
    </row>
    <row r="1437" spans="1:23">
      <c r="A1437" t="s">
        <v>162</v>
      </c>
      <c r="B1437" t="s">
        <v>178</v>
      </c>
      <c r="C1437" t="s">
        <v>179</v>
      </c>
      <c r="D1437">
        <v>0</v>
      </c>
      <c r="E1437">
        <v>0</v>
      </c>
      <c r="F1437">
        <v>0</v>
      </c>
      <c r="J1437" s="1"/>
      <c r="K1437" s="1"/>
      <c r="M1437" s="12" t="s">
        <v>949</v>
      </c>
      <c r="Q1437" t="str">
        <f t="shared" ref="Q1437:Q1468" si="47">_xlfn.CONCAT(A1437,C1437)</f>
        <v>ChadTD05</v>
      </c>
      <c r="R1437" t="e">
        <f>VLOOKUP(Tableau3567691011[[#This Row],[coca]],Table1[ID],1,FALSE)</f>
        <v>#VALUE!</v>
      </c>
      <c r="S1437" t="e">
        <f>VLOOKUP(Tableau3567691011[[#This Row],[coca]],Table1[[#All],[ID]:[b]],2,FALSE)</f>
        <v>#VALUE!</v>
      </c>
      <c r="T1437" s="9" t="e">
        <f>VLOOKUP(Tableau3567691011[[#This Row],[coca]],Table1[[ID]:[b]],3,FALSE)</f>
        <v>#VALUE!</v>
      </c>
      <c r="U1437" s="9"/>
      <c r="V143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7" s="9"/>
    </row>
    <row r="1438" spans="1:23">
      <c r="A1438" t="s">
        <v>162</v>
      </c>
      <c r="B1438" t="s">
        <v>180</v>
      </c>
      <c r="C1438" t="s">
        <v>181</v>
      </c>
      <c r="D1438">
        <v>18</v>
      </c>
      <c r="E1438">
        <v>0</v>
      </c>
      <c r="F1438">
        <v>18</v>
      </c>
      <c r="J1438" s="1"/>
      <c r="K1438" s="1"/>
      <c r="M1438" s="12" t="s">
        <v>949</v>
      </c>
      <c r="Q1438" t="str">
        <f t="shared" si="47"/>
        <v>ChadTD06</v>
      </c>
      <c r="R1438" t="e">
        <f>VLOOKUP(Tableau3567691011[[#This Row],[coca]],Table1[ID],1,FALSE)</f>
        <v>#VALUE!</v>
      </c>
      <c r="S1438" t="e">
        <f>VLOOKUP(Tableau3567691011[[#This Row],[coca]],Table1[[#All],[ID]:[b]],2,FALSE)</f>
        <v>#VALUE!</v>
      </c>
      <c r="T1438" s="9" t="e">
        <f>VLOOKUP(Tableau3567691011[[#This Row],[coca]],Table1[[ID]:[b]],3,FALSE)</f>
        <v>#VALUE!</v>
      </c>
      <c r="U1438" s="9"/>
      <c r="V143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8" s="9"/>
    </row>
    <row r="1439" spans="1:23">
      <c r="A1439" t="s">
        <v>162</v>
      </c>
      <c r="B1439" t="s">
        <v>182</v>
      </c>
      <c r="C1439" t="s">
        <v>183</v>
      </c>
      <c r="D1439">
        <v>5</v>
      </c>
      <c r="E1439">
        <v>1</v>
      </c>
      <c r="F1439">
        <v>4</v>
      </c>
      <c r="J1439" s="1"/>
      <c r="K1439" s="1"/>
      <c r="M1439" s="12" t="s">
        <v>949</v>
      </c>
      <c r="Q1439" t="str">
        <f t="shared" si="47"/>
        <v>ChadTD07</v>
      </c>
      <c r="R1439" t="e">
        <f>VLOOKUP(Tableau3567691011[[#This Row],[coca]],Table1[ID],1,FALSE)</f>
        <v>#VALUE!</v>
      </c>
      <c r="S1439" t="e">
        <f>VLOOKUP(Tableau3567691011[[#This Row],[coca]],Table1[[#All],[ID]:[b]],2,FALSE)</f>
        <v>#VALUE!</v>
      </c>
      <c r="T1439" s="9" t="e">
        <f>VLOOKUP(Tableau3567691011[[#This Row],[coca]],Table1[[ID]:[b]],3,FALSE)</f>
        <v>#VALUE!</v>
      </c>
      <c r="U1439" s="9"/>
      <c r="V143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39" s="9"/>
    </row>
    <row r="1440" spans="1:23">
      <c r="A1440" t="s">
        <v>162</v>
      </c>
      <c r="B1440" t="s">
        <v>184</v>
      </c>
      <c r="C1440" t="s">
        <v>185</v>
      </c>
      <c r="D1440">
        <v>13</v>
      </c>
      <c r="E1440">
        <v>4</v>
      </c>
      <c r="F1440">
        <v>9</v>
      </c>
      <c r="J1440" s="1"/>
      <c r="K1440" s="1"/>
      <c r="M1440" s="12" t="s">
        <v>949</v>
      </c>
      <c r="Q1440" t="str">
        <f t="shared" si="47"/>
        <v>ChadTD08</v>
      </c>
      <c r="R1440" t="e">
        <f>VLOOKUP(Tableau3567691011[[#This Row],[coca]],Table1[ID],1,FALSE)</f>
        <v>#VALUE!</v>
      </c>
      <c r="S1440" t="e">
        <f>VLOOKUP(Tableau3567691011[[#This Row],[coca]],Table1[[#All],[ID]:[b]],2,FALSE)</f>
        <v>#VALUE!</v>
      </c>
      <c r="T1440" s="9" t="e">
        <f>VLOOKUP(Tableau3567691011[[#This Row],[coca]],Table1[[ID]:[b]],3,FALSE)</f>
        <v>#VALUE!</v>
      </c>
      <c r="U1440" s="9"/>
      <c r="V144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0" s="9"/>
    </row>
    <row r="1441" spans="1:23">
      <c r="A1441" t="s">
        <v>162</v>
      </c>
      <c r="B1441" t="s">
        <v>186</v>
      </c>
      <c r="C1441" t="s">
        <v>187</v>
      </c>
      <c r="D1441">
        <v>15</v>
      </c>
      <c r="E1441">
        <v>0</v>
      </c>
      <c r="F1441">
        <v>8</v>
      </c>
      <c r="J1441" s="1"/>
      <c r="K1441" s="1"/>
      <c r="M1441" s="12" t="s">
        <v>949</v>
      </c>
      <c r="Q1441" t="str">
        <f t="shared" si="47"/>
        <v>ChadTD09</v>
      </c>
      <c r="R1441" t="e">
        <f>VLOOKUP(Tableau3567691011[[#This Row],[coca]],Table1[ID],1,FALSE)</f>
        <v>#VALUE!</v>
      </c>
      <c r="S1441" t="e">
        <f>VLOOKUP(Tableau3567691011[[#This Row],[coca]],Table1[[#All],[ID]:[b]],2,FALSE)</f>
        <v>#VALUE!</v>
      </c>
      <c r="T1441" s="9" t="e">
        <f>VLOOKUP(Tableau3567691011[[#This Row],[coca]],Table1[[ID]:[b]],3,FALSE)</f>
        <v>#VALUE!</v>
      </c>
      <c r="U1441" s="9"/>
      <c r="V144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1" s="9"/>
    </row>
    <row r="1442" spans="1:23">
      <c r="A1442" t="s">
        <v>162</v>
      </c>
      <c r="B1442" t="s">
        <v>188</v>
      </c>
      <c r="C1442" t="s">
        <v>189</v>
      </c>
      <c r="D1442">
        <v>1</v>
      </c>
      <c r="E1442">
        <v>0</v>
      </c>
      <c r="F1442">
        <v>0</v>
      </c>
      <c r="J1442" s="1"/>
      <c r="K1442" s="1"/>
      <c r="M1442" s="12" t="s">
        <v>949</v>
      </c>
      <c r="Q1442" t="str">
        <f t="shared" si="47"/>
        <v>ChadTD10</v>
      </c>
      <c r="R1442" t="e">
        <f>VLOOKUP(Tableau3567691011[[#This Row],[coca]],Table1[ID],1,FALSE)</f>
        <v>#VALUE!</v>
      </c>
      <c r="S1442" t="e">
        <f>VLOOKUP(Tableau3567691011[[#This Row],[coca]],Table1[[#All],[ID]:[b]],2,FALSE)</f>
        <v>#VALUE!</v>
      </c>
      <c r="T1442" s="9" t="e">
        <f>VLOOKUP(Tableau3567691011[[#This Row],[coca]],Table1[[ID]:[b]],3,FALSE)</f>
        <v>#VALUE!</v>
      </c>
      <c r="U1442" s="9"/>
      <c r="V144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2" s="9"/>
    </row>
    <row r="1443" spans="1:23">
      <c r="A1443" t="s">
        <v>162</v>
      </c>
      <c r="B1443" t="s">
        <v>192</v>
      </c>
      <c r="C1443" t="s">
        <v>193</v>
      </c>
      <c r="D1443">
        <v>3</v>
      </c>
      <c r="E1443">
        <v>2</v>
      </c>
      <c r="F1443">
        <v>1</v>
      </c>
      <c r="J1443" s="1"/>
      <c r="K1443" s="1"/>
      <c r="M1443" s="12" t="s">
        <v>949</v>
      </c>
      <c r="Q1443" t="str">
        <f t="shared" si="47"/>
        <v>ChadTD11</v>
      </c>
      <c r="R1443" t="e">
        <f>VLOOKUP(Tableau3567691011[[#This Row],[coca]],Table1[ID],1,FALSE)</f>
        <v>#VALUE!</v>
      </c>
      <c r="S1443" t="e">
        <f>VLOOKUP(Tableau3567691011[[#This Row],[coca]],Table1[[#All],[ID]:[b]],2,FALSE)</f>
        <v>#VALUE!</v>
      </c>
      <c r="T1443" s="9" t="e">
        <f>VLOOKUP(Tableau3567691011[[#This Row],[coca]],Table1[[ID]:[b]],3,FALSE)</f>
        <v>#VALUE!</v>
      </c>
      <c r="U1443" s="9"/>
      <c r="V144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3" s="9"/>
    </row>
    <row r="1444" spans="1:23">
      <c r="A1444" t="s">
        <v>162</v>
      </c>
      <c r="B1444" t="s">
        <v>190</v>
      </c>
      <c r="C1444" t="s">
        <v>191</v>
      </c>
      <c r="D1444">
        <v>0</v>
      </c>
      <c r="E1444">
        <v>0</v>
      </c>
      <c r="F1444">
        <v>0</v>
      </c>
      <c r="J1444" s="1"/>
      <c r="K1444" s="1"/>
      <c r="M1444" s="12" t="s">
        <v>949</v>
      </c>
      <c r="Q1444" t="str">
        <f t="shared" si="47"/>
        <v>ChadTD12</v>
      </c>
      <c r="R1444" t="e">
        <f>VLOOKUP(Tableau3567691011[[#This Row],[coca]],Table1[ID],1,FALSE)</f>
        <v>#VALUE!</v>
      </c>
      <c r="S1444" t="e">
        <f>VLOOKUP(Tableau3567691011[[#This Row],[coca]],Table1[[#All],[ID]:[b]],2,FALSE)</f>
        <v>#VALUE!</v>
      </c>
      <c r="T1444" s="9" t="e">
        <f>VLOOKUP(Tableau3567691011[[#This Row],[coca]],Table1[[ID]:[b]],3,FALSE)</f>
        <v>#VALUE!</v>
      </c>
      <c r="U1444" s="9"/>
      <c r="V144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4" s="9"/>
    </row>
    <row r="1445" spans="1:23">
      <c r="A1445" t="s">
        <v>162</v>
      </c>
      <c r="B1445" t="s">
        <v>194</v>
      </c>
      <c r="C1445" t="s">
        <v>195</v>
      </c>
      <c r="D1445">
        <v>11</v>
      </c>
      <c r="E1445">
        <v>4</v>
      </c>
      <c r="F1445">
        <v>7</v>
      </c>
      <c r="J1445" s="1"/>
      <c r="K1445" s="1"/>
      <c r="M1445" s="12" t="s">
        <v>949</v>
      </c>
      <c r="Q1445" t="str">
        <f t="shared" si="47"/>
        <v>ChadTD13</v>
      </c>
      <c r="R1445" t="e">
        <f>VLOOKUP(Tableau3567691011[[#This Row],[coca]],Table1[ID],1,FALSE)</f>
        <v>#VALUE!</v>
      </c>
      <c r="S1445" t="e">
        <f>VLOOKUP(Tableau3567691011[[#This Row],[coca]],Table1[[#All],[ID]:[b]],2,FALSE)</f>
        <v>#VALUE!</v>
      </c>
      <c r="T1445" s="9" t="e">
        <f>VLOOKUP(Tableau3567691011[[#This Row],[coca]],Table1[[ID]:[b]],3,FALSE)</f>
        <v>#VALUE!</v>
      </c>
      <c r="U1445" s="9"/>
      <c r="V144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5" s="9"/>
    </row>
    <row r="1446" spans="1:23">
      <c r="A1446" t="s">
        <v>162</v>
      </c>
      <c r="B1446" t="s">
        <v>200</v>
      </c>
      <c r="C1446" t="s">
        <v>201</v>
      </c>
      <c r="D1446">
        <v>0</v>
      </c>
      <c r="E1446">
        <v>0</v>
      </c>
      <c r="F1446">
        <v>0</v>
      </c>
      <c r="J1446" s="1"/>
      <c r="K1446" s="1"/>
      <c r="M1446" s="12" t="s">
        <v>949</v>
      </c>
      <c r="Q1446" t="str">
        <f t="shared" si="47"/>
        <v>ChadTD15</v>
      </c>
      <c r="R1446" t="e">
        <f>VLOOKUP(Tableau3567691011[[#This Row],[coca]],Table1[ID],1,FALSE)</f>
        <v>#VALUE!</v>
      </c>
      <c r="S1446" t="e">
        <f>VLOOKUP(Tableau3567691011[[#This Row],[coca]],Table1[[#All],[ID]:[b]],2,FALSE)</f>
        <v>#VALUE!</v>
      </c>
      <c r="T1446" s="9" t="e">
        <f>VLOOKUP(Tableau3567691011[[#This Row],[coca]],Table1[[ID]:[b]],3,FALSE)</f>
        <v>#VALUE!</v>
      </c>
      <c r="U1446" s="9"/>
      <c r="V14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6" s="9"/>
    </row>
    <row r="1447" spans="1:23">
      <c r="A1447" t="s">
        <v>162</v>
      </c>
      <c r="B1447" t="s">
        <v>202</v>
      </c>
      <c r="C1447" t="s">
        <v>203</v>
      </c>
      <c r="D1447">
        <v>2</v>
      </c>
      <c r="E1447">
        <v>0</v>
      </c>
      <c r="F1447">
        <v>2</v>
      </c>
      <c r="J1447" s="1"/>
      <c r="K1447" s="1"/>
      <c r="M1447" s="12" t="s">
        <v>949</v>
      </c>
      <c r="Q1447" t="str">
        <f t="shared" si="47"/>
        <v>ChadTD21</v>
      </c>
      <c r="R1447" t="e">
        <f>VLOOKUP(Tableau3567691011[[#This Row],[coca]],Table1[ID],1,FALSE)</f>
        <v>#VALUE!</v>
      </c>
      <c r="S1447" t="e">
        <f>VLOOKUP(Tableau3567691011[[#This Row],[coca]],Table1[[#All],[ID]:[b]],2,FALSE)</f>
        <v>#VALUE!</v>
      </c>
      <c r="T1447" s="9" t="e">
        <f>VLOOKUP(Tableau3567691011[[#This Row],[coca]],Table1[[ID]:[b]],3,FALSE)</f>
        <v>#VALUE!</v>
      </c>
      <c r="U1447" s="9"/>
      <c r="V144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7" s="9"/>
    </row>
    <row r="1448" spans="1:23">
      <c r="A1448" t="s">
        <v>162</v>
      </c>
      <c r="B1448" t="s">
        <v>204</v>
      </c>
      <c r="C1448" t="s">
        <v>205</v>
      </c>
      <c r="D1448">
        <v>0</v>
      </c>
      <c r="E1448">
        <v>0</v>
      </c>
      <c r="F1448">
        <v>0</v>
      </c>
      <c r="J1448" s="1"/>
      <c r="K1448" s="1"/>
      <c r="M1448" s="12" t="s">
        <v>949</v>
      </c>
      <c r="Q1448" t="str">
        <f t="shared" si="47"/>
        <v>ChadTD16</v>
      </c>
      <c r="R1448" t="e">
        <f>VLOOKUP(Tableau3567691011[[#This Row],[coca]],Table1[ID],1,FALSE)</f>
        <v>#VALUE!</v>
      </c>
      <c r="S1448" t="e">
        <f>VLOOKUP(Tableau3567691011[[#This Row],[coca]],Table1[[#All],[ID]:[b]],2,FALSE)</f>
        <v>#VALUE!</v>
      </c>
      <c r="T1448" s="9" t="e">
        <f>VLOOKUP(Tableau3567691011[[#This Row],[coca]],Table1[[ID]:[b]],3,FALSE)</f>
        <v>#VALUE!</v>
      </c>
      <c r="U1448" s="9"/>
      <c r="V144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8" s="9"/>
    </row>
    <row r="1449" spans="1:23">
      <c r="A1449" t="s">
        <v>162</v>
      </c>
      <c r="B1449" t="s">
        <v>206</v>
      </c>
      <c r="C1449" t="s">
        <v>207</v>
      </c>
      <c r="D1449">
        <v>0</v>
      </c>
      <c r="E1449">
        <v>0</v>
      </c>
      <c r="F1449">
        <v>0</v>
      </c>
      <c r="J1449" s="1"/>
      <c r="K1449" s="1"/>
      <c r="M1449" s="12" t="s">
        <v>949</v>
      </c>
      <c r="Q1449" t="str">
        <f t="shared" si="47"/>
        <v>ChadTD22</v>
      </c>
      <c r="R1449" t="e">
        <f>VLOOKUP(Tableau3567691011[[#This Row],[coca]],Table1[ID],1,FALSE)</f>
        <v>#VALUE!</v>
      </c>
      <c r="S1449" t="e">
        <f>VLOOKUP(Tableau3567691011[[#This Row],[coca]],Table1[[#All],[ID]:[b]],2,FALSE)</f>
        <v>#VALUE!</v>
      </c>
      <c r="T1449" s="9" t="e">
        <f>VLOOKUP(Tableau3567691011[[#This Row],[coca]],Table1[[ID]:[b]],3,FALSE)</f>
        <v>#VALUE!</v>
      </c>
      <c r="U1449" s="9"/>
      <c r="V144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49" s="9"/>
    </row>
    <row r="1450" spans="1:23">
      <c r="A1450" t="s">
        <v>162</v>
      </c>
      <c r="B1450" t="s">
        <v>208</v>
      </c>
      <c r="C1450" t="s">
        <v>209</v>
      </c>
      <c r="D1450">
        <v>6</v>
      </c>
      <c r="E1450">
        <v>1</v>
      </c>
      <c r="F1450">
        <v>5</v>
      </c>
      <c r="J1450" s="1"/>
      <c r="K1450" s="1"/>
      <c r="M1450" s="12" t="s">
        <v>949</v>
      </c>
      <c r="Q1450" t="str">
        <f t="shared" si="47"/>
        <v>ChadTD17</v>
      </c>
      <c r="R1450" t="e">
        <f>VLOOKUP(Tableau3567691011[[#This Row],[coca]],Table1[ID],1,FALSE)</f>
        <v>#VALUE!</v>
      </c>
      <c r="S1450" t="e">
        <f>VLOOKUP(Tableau3567691011[[#This Row],[coca]],Table1[[#All],[ID]:[b]],2,FALSE)</f>
        <v>#VALUE!</v>
      </c>
      <c r="T1450" s="9" t="e">
        <f>VLOOKUP(Tableau3567691011[[#This Row],[coca]],Table1[[ID]:[b]],3,FALSE)</f>
        <v>#VALUE!</v>
      </c>
      <c r="U1450" s="9"/>
      <c r="V14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450" s="9"/>
    </row>
    <row r="1451" spans="1:23">
      <c r="A1451" t="s">
        <v>782</v>
      </c>
      <c r="B1451" t="s">
        <v>268</v>
      </c>
      <c r="C1451" t="s">
        <v>269</v>
      </c>
      <c r="D1451" t="s">
        <v>938</v>
      </c>
      <c r="E1451" t="s">
        <v>938</v>
      </c>
      <c r="F1451" t="s">
        <v>938</v>
      </c>
      <c r="J1451" s="1"/>
      <c r="K1451" s="1"/>
      <c r="M1451" s="10" t="s">
        <v>948</v>
      </c>
      <c r="O1451" s="5">
        <v>-704357749627</v>
      </c>
      <c r="P1451" s="5">
        <v>501445442640</v>
      </c>
      <c r="Q1451" t="str">
        <f t="shared" si="47"/>
        <v>Côte d'IvoireCI29</v>
      </c>
      <c r="R1451" t="e">
        <f>VLOOKUP(Tableau35676910[[#This Row],[coca]],Table1[ID],1,FALSE)</f>
        <v>#VALUE!</v>
      </c>
      <c r="S1451" t="e">
        <f>VLOOKUP(Tableau35676910[[#This Row],[coca]],Table1[[#All],[ID]:[b]],2,FALSE)</f>
        <v>#VALUE!</v>
      </c>
      <c r="T1451" s="9" t="e">
        <f>VLOOKUP(Tableau35676910[[#This Row],[coca]],Table1[[ID]:[b]],3,FALSE)</f>
        <v>#VALUE!</v>
      </c>
      <c r="U1451" s="9" t="s">
        <v>775</v>
      </c>
      <c r="V145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1" s="9">
        <v>1</v>
      </c>
    </row>
    <row r="1452" spans="1:23">
      <c r="A1452" t="s">
        <v>782</v>
      </c>
      <c r="B1452" t="s">
        <v>783</v>
      </c>
      <c r="C1452" t="s">
        <v>229</v>
      </c>
      <c r="D1452" t="s">
        <v>938</v>
      </c>
      <c r="E1452" t="s">
        <v>938</v>
      </c>
      <c r="F1452" t="s">
        <v>938</v>
      </c>
      <c r="J1452" s="1"/>
      <c r="K1452" s="1"/>
      <c r="M1452" s="10" t="s">
        <v>948</v>
      </c>
      <c r="O1452" s="5">
        <v>-526877269737</v>
      </c>
      <c r="P1452" s="5">
        <v>685579452444</v>
      </c>
      <c r="Q1452" t="str">
        <f t="shared" si="47"/>
        <v>Côte d'IvoireCI02</v>
      </c>
      <c r="R1452" t="e">
        <f>VLOOKUP(Tableau35676910[[#This Row],[coca]],Table1[ID],1,FALSE)</f>
        <v>#VALUE!</v>
      </c>
      <c r="S1452" t="e">
        <f>VLOOKUP(Tableau35676910[[#This Row],[coca]],Table1[[#All],[ID]:[b]],2,FALSE)</f>
        <v>#VALUE!</v>
      </c>
      <c r="T1452" s="9" t="e">
        <f>VLOOKUP(Tableau35676910[[#This Row],[coca]],Table1[[ID]:[b]],3,FALSE)</f>
        <v>#VALUE!</v>
      </c>
      <c r="U1452" s="9" t="s">
        <v>775</v>
      </c>
      <c r="V145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2" s="9">
        <v>1</v>
      </c>
    </row>
    <row r="1453" spans="1:23">
      <c r="A1453" t="s">
        <v>782</v>
      </c>
      <c r="B1453" t="s">
        <v>232</v>
      </c>
      <c r="C1453" t="s">
        <v>233</v>
      </c>
      <c r="D1453" t="s">
        <v>938</v>
      </c>
      <c r="E1453" t="s">
        <v>938</v>
      </c>
      <c r="F1453" t="s">
        <v>938</v>
      </c>
      <c r="J1453" s="1"/>
      <c r="K1453" s="1"/>
      <c r="M1453" s="10" t="s">
        <v>948</v>
      </c>
      <c r="O1453" s="5">
        <v>-521639312732</v>
      </c>
      <c r="P1453" s="5">
        <v>770291934346</v>
      </c>
      <c r="Q1453" t="str">
        <f t="shared" si="47"/>
        <v>Côte d'IvoireCI11</v>
      </c>
      <c r="R1453" t="e">
        <f>VLOOKUP(Tableau35676910[[#This Row],[coca]],Table1[ID],1,FALSE)</f>
        <v>#VALUE!</v>
      </c>
      <c r="S1453" t="e">
        <f>VLOOKUP(Tableau35676910[[#This Row],[coca]],Table1[[#All],[ID]:[b]],2,FALSE)</f>
        <v>#VALUE!</v>
      </c>
      <c r="T1453" s="9" t="e">
        <f>VLOOKUP(Tableau35676910[[#This Row],[coca]],Table1[[ID]:[b]],3,FALSE)</f>
        <v>#VALUE!</v>
      </c>
      <c r="U1453" s="9" t="s">
        <v>775</v>
      </c>
      <c r="V145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3" s="9">
        <v>1</v>
      </c>
    </row>
    <row r="1454" spans="1:23">
      <c r="A1454" t="s">
        <v>782</v>
      </c>
      <c r="B1454" t="s">
        <v>274</v>
      </c>
      <c r="C1454" t="s">
        <v>275</v>
      </c>
      <c r="D1454" t="s">
        <v>938</v>
      </c>
      <c r="E1454" t="s">
        <v>938</v>
      </c>
      <c r="F1454" t="s">
        <v>938</v>
      </c>
      <c r="J1454" s="1"/>
      <c r="K1454" s="1"/>
      <c r="M1454" s="10" t="s">
        <v>948</v>
      </c>
      <c r="O1454" s="5">
        <v>-782023979815</v>
      </c>
      <c r="P1454" s="5">
        <v>747066875597</v>
      </c>
      <c r="Q1454" t="str">
        <f t="shared" si="47"/>
        <v>Côte d'IvoireCI32</v>
      </c>
      <c r="R1454" t="e">
        <f>VLOOKUP(Tableau35676910[[#This Row],[coca]],Table1[ID],1,FALSE)</f>
        <v>#VALUE!</v>
      </c>
      <c r="S1454" t="e">
        <f>VLOOKUP(Tableau35676910[[#This Row],[coca]],Table1[[#All],[ID]:[b]],2,FALSE)</f>
        <v>#VALUE!</v>
      </c>
      <c r="T1454" s="9" t="e">
        <f>VLOOKUP(Tableau35676910[[#This Row],[coca]],Table1[[ID]:[b]],3,FALSE)</f>
        <v>#VALUE!</v>
      </c>
      <c r="U1454" s="9" t="s">
        <v>775</v>
      </c>
      <c r="V145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4" s="9">
        <v>1</v>
      </c>
    </row>
    <row r="1455" spans="1:23">
      <c r="A1455" t="s">
        <v>782</v>
      </c>
      <c r="B1455" t="s">
        <v>234</v>
      </c>
      <c r="C1455" t="s">
        <v>235</v>
      </c>
      <c r="D1455" t="s">
        <v>938</v>
      </c>
      <c r="E1455" t="s">
        <v>938</v>
      </c>
      <c r="F1455" t="s">
        <v>938</v>
      </c>
      <c r="J1455" s="1"/>
      <c r="K1455" s="1"/>
      <c r="M1455" s="10" t="s">
        <v>948</v>
      </c>
      <c r="O1455" s="5">
        <v>-597179291744</v>
      </c>
      <c r="P1455" s="5">
        <v>526706118126</v>
      </c>
      <c r="Q1455" t="str">
        <f t="shared" si="47"/>
        <v>Côte d'IvoireCI12</v>
      </c>
      <c r="R1455" t="e">
        <f>VLOOKUP(Tableau35676910[[#This Row],[coca]],Table1[ID],1,FALSE)</f>
        <v>#VALUE!</v>
      </c>
      <c r="S1455" t="e">
        <f>VLOOKUP(Tableau35676910[[#This Row],[coca]],Table1[[#All],[ID]:[b]],2,FALSE)</f>
        <v>#VALUE!</v>
      </c>
      <c r="T1455" s="9" t="e">
        <f>VLOOKUP(Tableau35676910[[#This Row],[coca]],Table1[[ID]:[b]],3,FALSE)</f>
        <v>#VALUE!</v>
      </c>
      <c r="U1455" s="9" t="s">
        <v>775</v>
      </c>
      <c r="V14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5" s="9">
        <v>1</v>
      </c>
    </row>
    <row r="1456" spans="1:23">
      <c r="A1456" t="s">
        <v>782</v>
      </c>
      <c r="B1456" t="s">
        <v>240</v>
      </c>
      <c r="C1456" t="s">
        <v>241</v>
      </c>
      <c r="D1456" t="s">
        <v>938</v>
      </c>
      <c r="E1456" t="s">
        <v>938</v>
      </c>
      <c r="F1456" t="s">
        <v>938</v>
      </c>
      <c r="J1456" s="1"/>
      <c r="K1456" s="1"/>
      <c r="M1456" s="10" t="s">
        <v>948</v>
      </c>
      <c r="O1456" s="5">
        <v>-477652740076</v>
      </c>
      <c r="P1456" s="5">
        <v>536019588302</v>
      </c>
      <c r="Q1456" t="str">
        <f t="shared" si="47"/>
        <v>Côte d'IvoireCI15</v>
      </c>
      <c r="R1456" t="e">
        <f>VLOOKUP(Tableau35676910[[#This Row],[coca]],Table1[ID],1,FALSE)</f>
        <v>#VALUE!</v>
      </c>
      <c r="S1456" t="e">
        <f>VLOOKUP(Tableau35676910[[#This Row],[coca]],Table1[[#All],[ID]:[b]],2,FALSE)</f>
        <v>#VALUE!</v>
      </c>
      <c r="T1456" s="9" t="e">
        <f>VLOOKUP(Tableau35676910[[#This Row],[coca]],Table1[[ID]:[b]],3,FALSE)</f>
        <v>#VALUE!</v>
      </c>
      <c r="U1456" s="9" t="s">
        <v>775</v>
      </c>
      <c r="V14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6" s="9">
        <v>1</v>
      </c>
    </row>
    <row r="1457" spans="1:23">
      <c r="A1457" t="s">
        <v>782</v>
      </c>
      <c r="B1457" t="s">
        <v>256</v>
      </c>
      <c r="C1457" t="s">
        <v>257</v>
      </c>
      <c r="D1457" t="s">
        <v>938</v>
      </c>
      <c r="E1457" t="s">
        <v>938</v>
      </c>
      <c r="F1457" t="s">
        <v>938</v>
      </c>
      <c r="J1457" s="1"/>
      <c r="K1457" s="1"/>
      <c r="M1457" s="10" t="s">
        <v>948</v>
      </c>
      <c r="O1457" s="5">
        <v>-589282382685</v>
      </c>
      <c r="P1457" s="5">
        <v>708514497967</v>
      </c>
      <c r="Q1457" t="str">
        <f t="shared" si="47"/>
        <v>Côte d'IvoireCI23</v>
      </c>
      <c r="R1457" t="e">
        <f>VLOOKUP(Tableau35676910[[#This Row],[coca]],Table1[ID],1,FALSE)</f>
        <v>#VALUE!</v>
      </c>
      <c r="S1457" t="e">
        <f>VLOOKUP(Tableau35676910[[#This Row],[coca]],Table1[[#All],[ID]:[b]],2,FALSE)</f>
        <v>#VALUE!</v>
      </c>
      <c r="T1457" s="9" t="e">
        <f>VLOOKUP(Tableau35676910[[#This Row],[coca]],Table1[[ID]:[b]],3,FALSE)</f>
        <v>#VALUE!</v>
      </c>
      <c r="U1457" s="9" t="s">
        <v>775</v>
      </c>
      <c r="V14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7" s="9">
        <v>1</v>
      </c>
    </row>
    <row r="1458" spans="1:23">
      <c r="A1458" t="s">
        <v>782</v>
      </c>
      <c r="B1458" t="s">
        <v>264</v>
      </c>
      <c r="C1458" t="s">
        <v>265</v>
      </c>
      <c r="D1458" t="s">
        <v>938</v>
      </c>
      <c r="E1458" t="s">
        <v>938</v>
      </c>
      <c r="F1458" t="s">
        <v>938</v>
      </c>
      <c r="J1458" s="1"/>
      <c r="K1458" s="1"/>
      <c r="M1458" s="10" t="s">
        <v>948</v>
      </c>
      <c r="O1458" s="5">
        <v>-666919118514</v>
      </c>
      <c r="P1458" s="5">
        <v>585312063233</v>
      </c>
      <c r="Q1458" t="str">
        <f t="shared" si="47"/>
        <v>Côte d'IvoireCI26</v>
      </c>
      <c r="R1458" t="e">
        <f>VLOOKUP(Tableau35676910[[#This Row],[coca]],Table1[ID],1,FALSE)</f>
        <v>#VALUE!</v>
      </c>
      <c r="S1458" t="e">
        <f>VLOOKUP(Tableau35676910[[#This Row],[coca]],Table1[[#All],[ID]:[b]],2,FALSE)</f>
        <v>#VALUE!</v>
      </c>
      <c r="T1458" s="9" t="e">
        <f>VLOOKUP(Tableau35676910[[#This Row],[coca]],Table1[[ID]:[b]],3,FALSE)</f>
        <v>#VALUE!</v>
      </c>
      <c r="U1458" s="9" t="s">
        <v>775</v>
      </c>
      <c r="V14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8" s="9">
        <v>1</v>
      </c>
    </row>
    <row r="1459" spans="1:23">
      <c r="A1459" t="s">
        <v>782</v>
      </c>
      <c r="B1459" t="s">
        <v>266</v>
      </c>
      <c r="C1459" t="s">
        <v>267</v>
      </c>
      <c r="D1459" t="s">
        <v>938</v>
      </c>
      <c r="E1459" t="s">
        <v>938</v>
      </c>
      <c r="F1459" t="s">
        <v>938</v>
      </c>
      <c r="J1459" s="1"/>
      <c r="K1459" s="1"/>
      <c r="M1459" s="10" t="s">
        <v>948</v>
      </c>
      <c r="O1459" s="5">
        <v>-583310270935</v>
      </c>
      <c r="P1459" s="5">
        <v>941950114701</v>
      </c>
      <c r="Q1459" t="str">
        <f t="shared" si="47"/>
        <v>Côte d'IvoireCI28</v>
      </c>
      <c r="R1459" t="e">
        <f>VLOOKUP(Tableau35676910[[#This Row],[coca]],Table1[ID],1,FALSE)</f>
        <v>#VALUE!</v>
      </c>
      <c r="S1459" t="e">
        <f>VLOOKUP(Tableau35676910[[#This Row],[coca]],Table1[[#All],[ID]:[b]],2,FALSE)</f>
        <v>#VALUE!</v>
      </c>
      <c r="T1459" s="9" t="e">
        <f>VLOOKUP(Tableau35676910[[#This Row],[coca]],Table1[[ID]:[b]],3,FALSE)</f>
        <v>#VALUE!</v>
      </c>
      <c r="U1459" s="9" t="s">
        <v>775</v>
      </c>
      <c r="V145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59" s="9">
        <v>1</v>
      </c>
    </row>
    <row r="1460" spans="1:23">
      <c r="A1460" t="s">
        <v>782</v>
      </c>
      <c r="B1460" t="s">
        <v>212</v>
      </c>
      <c r="C1460" t="s">
        <v>213</v>
      </c>
      <c r="D1460" t="s">
        <v>938</v>
      </c>
      <c r="E1460" t="s">
        <v>938</v>
      </c>
      <c r="F1460" t="s">
        <v>938</v>
      </c>
      <c r="J1460" s="1"/>
      <c r="K1460" s="1"/>
      <c r="M1460" s="10" t="s">
        <v>948</v>
      </c>
      <c r="O1460" s="5">
        <v>-451782607941</v>
      </c>
      <c r="P1460" s="5">
        <v>593544147496</v>
      </c>
      <c r="Q1460" t="str">
        <f t="shared" si="47"/>
        <v>Côte d'IvoireCI03</v>
      </c>
      <c r="R1460" t="e">
        <f>VLOOKUP(Tableau35676910[[#This Row],[coca]],Table1[ID],1,FALSE)</f>
        <v>#VALUE!</v>
      </c>
      <c r="S1460" t="e">
        <f>VLOOKUP(Tableau35676910[[#This Row],[coca]],Table1[[#All],[ID]:[b]],2,FALSE)</f>
        <v>#VALUE!</v>
      </c>
      <c r="T1460" s="9" t="e">
        <f>VLOOKUP(Tableau35676910[[#This Row],[coca]],Table1[[ID]:[b]],3,FALSE)</f>
        <v>#VALUE!</v>
      </c>
      <c r="U1460" s="9" t="s">
        <v>775</v>
      </c>
      <c r="V146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0" s="9">
        <v>1</v>
      </c>
    </row>
    <row r="1461" spans="1:23">
      <c r="A1461" t="s">
        <v>782</v>
      </c>
      <c r="B1461" t="s">
        <v>224</v>
      </c>
      <c r="C1461" t="s">
        <v>225</v>
      </c>
      <c r="D1461" t="s">
        <v>938</v>
      </c>
      <c r="E1461" t="s">
        <v>938</v>
      </c>
      <c r="F1461" t="s">
        <v>938</v>
      </c>
      <c r="J1461" s="1"/>
      <c r="K1461" s="1"/>
      <c r="M1461" s="10" t="s">
        <v>948</v>
      </c>
      <c r="O1461" s="5">
        <v>-768560381841</v>
      </c>
      <c r="P1461" s="5">
        <v>633436522765</v>
      </c>
      <c r="Q1461" t="str">
        <f t="shared" si="47"/>
        <v>Côte d'IvoireCI09</v>
      </c>
      <c r="R1461" t="e">
        <f>VLOOKUP(Tableau35676910[[#This Row],[coca]],Table1[ID],1,FALSE)</f>
        <v>#VALUE!</v>
      </c>
      <c r="S1461" t="e">
        <f>VLOOKUP(Tableau35676910[[#This Row],[coca]],Table1[[#All],[ID]:[b]],2,FALSE)</f>
        <v>#VALUE!</v>
      </c>
      <c r="T1461" s="9" t="e">
        <f>VLOOKUP(Tableau35676910[[#This Row],[coca]],Table1[[ID]:[b]],3,FALSE)</f>
        <v>#VALUE!</v>
      </c>
      <c r="U1461" s="9" t="s">
        <v>775</v>
      </c>
      <c r="V146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1" s="9">
        <v>1</v>
      </c>
    </row>
    <row r="1462" spans="1:23">
      <c r="A1462" t="s">
        <v>782</v>
      </c>
      <c r="B1462" t="s">
        <v>242</v>
      </c>
      <c r="C1462" t="s">
        <v>243</v>
      </c>
      <c r="D1462" t="s">
        <v>938</v>
      </c>
      <c r="E1462" t="s">
        <v>938</v>
      </c>
      <c r="F1462" t="s">
        <v>938</v>
      </c>
      <c r="J1462" s="1"/>
      <c r="K1462" s="1"/>
      <c r="M1462" s="10" t="s">
        <v>948</v>
      </c>
      <c r="O1462" s="6">
        <v>-731606796213</v>
      </c>
      <c r="P1462" s="5">
        <v>701805742123</v>
      </c>
      <c r="Q1462" t="str">
        <f t="shared" si="47"/>
        <v>Côte d'IvoireCI16</v>
      </c>
      <c r="R1462" t="e">
        <f>VLOOKUP(Tableau35676910[[#This Row],[coca]],Table1[ID],1,FALSE)</f>
        <v>#VALUE!</v>
      </c>
      <c r="S1462" t="e">
        <f>VLOOKUP(Tableau35676910[[#This Row],[coca]],Table1[[#All],[ID]:[b]],2,FALSE)</f>
        <v>#VALUE!</v>
      </c>
      <c r="T1462" s="9" t="e">
        <f>VLOOKUP(Tableau35676910[[#This Row],[coca]],Table1[[ID]:[b]],3,FALSE)</f>
        <v>#VALUE!</v>
      </c>
      <c r="U1462" s="9" t="s">
        <v>775</v>
      </c>
      <c r="V146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2" s="9">
        <v>1</v>
      </c>
    </row>
    <row r="1463" spans="1:23">
      <c r="A1463" t="s">
        <v>782</v>
      </c>
      <c r="B1463" t="s">
        <v>246</v>
      </c>
      <c r="C1463" t="s">
        <v>247</v>
      </c>
      <c r="D1463" t="s">
        <v>938</v>
      </c>
      <c r="E1463" t="s">
        <v>938</v>
      </c>
      <c r="F1463" t="s">
        <v>938</v>
      </c>
      <c r="J1463" s="1"/>
      <c r="K1463" s="1"/>
      <c r="M1463" s="10" t="s">
        <v>948</v>
      </c>
      <c r="O1463" s="5">
        <v>-660351685216</v>
      </c>
      <c r="P1463" s="5">
        <v>703601894249</v>
      </c>
      <c r="Q1463" t="str">
        <f t="shared" si="47"/>
        <v>Côte d'IvoireCI18</v>
      </c>
      <c r="R1463" t="e">
        <f>VLOOKUP(Tableau35676910[[#This Row],[coca]],Table1[ID],1,FALSE)</f>
        <v>#VALUE!</v>
      </c>
      <c r="S1463" t="e">
        <f>VLOOKUP(Tableau35676910[[#This Row],[coca]],Table1[[#All],[ID]:[b]],2,FALSE)</f>
        <v>#VALUE!</v>
      </c>
      <c r="T1463" s="9" t="e">
        <f>VLOOKUP(Tableau35676910[[#This Row],[coca]],Table1[[ID]:[b]],3,FALSE)</f>
        <v>#VALUE!</v>
      </c>
      <c r="U1463" s="9" t="s">
        <v>775</v>
      </c>
      <c r="V146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3" s="9">
        <v>1</v>
      </c>
    </row>
    <row r="1464" spans="1:23">
      <c r="A1464" t="s">
        <v>782</v>
      </c>
      <c r="B1464" t="s">
        <v>254</v>
      </c>
      <c r="C1464" t="s">
        <v>255</v>
      </c>
      <c r="D1464" t="s">
        <v>938</v>
      </c>
      <c r="E1464" t="s">
        <v>938</v>
      </c>
      <c r="F1464" t="s">
        <v>938</v>
      </c>
      <c r="J1464" s="1"/>
      <c r="K1464" s="1"/>
      <c r="M1464" s="10" t="s">
        <v>948</v>
      </c>
      <c r="O1464" s="5">
        <v>-540426652821</v>
      </c>
      <c r="P1464" s="5">
        <v>575720476717</v>
      </c>
      <c r="Q1464" t="str">
        <f t="shared" si="47"/>
        <v>Côte d'IvoireCI22</v>
      </c>
      <c r="R1464" t="e">
        <f>VLOOKUP(Tableau35676910[[#This Row],[coca]],Table1[ID],1,FALSE)</f>
        <v>#VALUE!</v>
      </c>
      <c r="S1464" t="e">
        <f>VLOOKUP(Tableau35676910[[#This Row],[coca]],Table1[[#All],[ID]:[b]],2,FALSE)</f>
        <v>#VALUE!</v>
      </c>
      <c r="T1464" s="9" t="e">
        <f>VLOOKUP(Tableau35676910[[#This Row],[coca]],Table1[[ID]:[b]],3,FALSE)</f>
        <v>#VALUE!</v>
      </c>
      <c r="U1464" s="9" t="s">
        <v>775</v>
      </c>
      <c r="V146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4" s="9">
        <v>1</v>
      </c>
    </row>
    <row r="1465" spans="1:23">
      <c r="A1465" t="s">
        <v>782</v>
      </c>
      <c r="B1465" t="s">
        <v>260</v>
      </c>
      <c r="C1465" t="s">
        <v>261</v>
      </c>
      <c r="D1465" t="s">
        <v>938</v>
      </c>
      <c r="E1465" t="s">
        <v>938</v>
      </c>
      <c r="F1465" t="s">
        <v>938</v>
      </c>
      <c r="J1465" s="1"/>
      <c r="K1465" s="1"/>
      <c r="M1465" s="10" t="s">
        <v>948</v>
      </c>
      <c r="O1465" s="5">
        <v>-423917274729</v>
      </c>
      <c r="P1465" s="5">
        <v>660301864407</v>
      </c>
      <c r="Q1465" t="str">
        <f t="shared" si="47"/>
        <v>Côte d'IvoireCI25</v>
      </c>
      <c r="R1465" t="e">
        <f>VLOOKUP(Tableau35676910[[#This Row],[coca]],Table1[ID],1,FALSE)</f>
        <v>#VALUE!</v>
      </c>
      <c r="S1465" t="e">
        <f>VLOOKUP(Tableau35676910[[#This Row],[coca]],Table1[[#All],[ID]:[b]],2,FALSE)</f>
        <v>#VALUE!</v>
      </c>
      <c r="T1465" s="9" t="e">
        <f>VLOOKUP(Tableau35676910[[#This Row],[coca]],Table1[[ID]:[b]],3,FALSE)</f>
        <v>#VALUE!</v>
      </c>
      <c r="U1465" s="9" t="s">
        <v>775</v>
      </c>
      <c r="V146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5" s="9">
        <v>1</v>
      </c>
    </row>
    <row r="1466" spans="1:23">
      <c r="A1466" t="s">
        <v>782</v>
      </c>
      <c r="B1466" t="s">
        <v>262</v>
      </c>
      <c r="C1466" t="s">
        <v>263</v>
      </c>
      <c r="D1466" t="s">
        <v>938</v>
      </c>
      <c r="E1466" t="s">
        <v>938</v>
      </c>
      <c r="F1466" t="s">
        <v>938</v>
      </c>
      <c r="J1466" s="1"/>
      <c r="K1466" s="1"/>
      <c r="M1466" s="10" t="s">
        <v>948</v>
      </c>
      <c r="O1466" s="5">
        <v>-456075350968</v>
      </c>
      <c r="P1466" s="5">
        <v>697378692407</v>
      </c>
      <c r="Q1466" t="str">
        <f t="shared" si="47"/>
        <v>Côte d'IvoireCI27</v>
      </c>
      <c r="R1466" t="e">
        <f>VLOOKUP(Tableau35676910[[#This Row],[coca]],Table1[ID],1,FALSE)</f>
        <v>#VALUE!</v>
      </c>
      <c r="S1466" t="e">
        <f>VLOOKUP(Tableau35676910[[#This Row],[coca]],Table1[[#All],[ID]:[b]],2,FALSE)</f>
        <v>#VALUE!</v>
      </c>
      <c r="T1466" s="9" t="e">
        <f>VLOOKUP(Tableau35676910[[#This Row],[coca]],Table1[[ID]:[b]],3,FALSE)</f>
        <v>#VALUE!</v>
      </c>
      <c r="U1466" s="9" t="s">
        <v>775</v>
      </c>
      <c r="V146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6" s="9">
        <v>1</v>
      </c>
    </row>
    <row r="1467" spans="1:23">
      <c r="A1467" t="s">
        <v>782</v>
      </c>
      <c r="B1467" t="s">
        <v>784</v>
      </c>
      <c r="C1467" t="s">
        <v>227</v>
      </c>
      <c r="D1467" t="s">
        <v>938</v>
      </c>
      <c r="E1467" t="s">
        <v>938</v>
      </c>
      <c r="F1467" t="s">
        <v>938</v>
      </c>
      <c r="J1467" s="1"/>
      <c r="K1467" s="1"/>
      <c r="M1467" s="10" t="s">
        <v>948</v>
      </c>
      <c r="N1467" s="4"/>
      <c r="O1467" s="5">
        <v>-407512099906</v>
      </c>
      <c r="P1467" s="5">
        <v>541390615342</v>
      </c>
      <c r="Q1467" t="str">
        <f t="shared" si="47"/>
        <v>Côte d'IvoireCI01</v>
      </c>
      <c r="R1467" t="e">
        <f>VLOOKUP(Tableau35676910[[#This Row],[coca]],Table1[ID],1,FALSE)</f>
        <v>#VALUE!</v>
      </c>
      <c r="S1467" t="e">
        <f>VLOOKUP(Tableau35676910[[#This Row],[coca]],Table1[[#All],[ID]:[b]],2,FALSE)</f>
        <v>#VALUE!</v>
      </c>
      <c r="T1467" s="9" t="e">
        <f>VLOOKUP(Tableau35676910[[#This Row],[coca]],Table1[[ID]:[b]],3,FALSE)</f>
        <v>#VALUE!</v>
      </c>
      <c r="U1467" s="9" t="s">
        <v>776</v>
      </c>
      <c r="V146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7" s="9">
        <v>6</v>
      </c>
    </row>
    <row r="1468" spans="1:23">
      <c r="A1468" t="s">
        <v>782</v>
      </c>
      <c r="B1468" t="s">
        <v>270</v>
      </c>
      <c r="C1468" t="s">
        <v>271</v>
      </c>
      <c r="D1468" t="s">
        <v>938</v>
      </c>
      <c r="E1468" t="s">
        <v>938</v>
      </c>
      <c r="F1468" t="s">
        <v>938</v>
      </c>
      <c r="J1468" s="1"/>
      <c r="K1468" s="1"/>
      <c r="M1468" s="10" t="s">
        <v>948</v>
      </c>
      <c r="O1468" s="5">
        <v>-317970254681</v>
      </c>
      <c r="P1468" s="5">
        <v>548531837382</v>
      </c>
      <c r="Q1468" t="str">
        <f t="shared" si="47"/>
        <v>Côte d'IvoireCI30</v>
      </c>
      <c r="R1468" t="e">
        <f>VLOOKUP(Tableau35676910[[#This Row],[coca]],Table1[ID],1,FALSE)</f>
        <v>#VALUE!</v>
      </c>
      <c r="S1468" t="e">
        <f>VLOOKUP(Tableau35676910[[#This Row],[coca]],Table1[[#All],[ID]:[b]],2,FALSE)</f>
        <v>#VALUE!</v>
      </c>
      <c r="T1468" s="9" t="e">
        <f>VLOOKUP(Tableau35676910[[#This Row],[coca]],Table1[[ID]:[b]],3,FALSE)</f>
        <v>#VALUE!</v>
      </c>
      <c r="U1468" s="9" t="s">
        <v>778</v>
      </c>
      <c r="V146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8" s="9">
        <v>2</v>
      </c>
    </row>
    <row r="1469" spans="1:23">
      <c r="A1469" t="s">
        <v>782</v>
      </c>
      <c r="B1469" t="s">
        <v>214</v>
      </c>
      <c r="C1469" t="s">
        <v>215</v>
      </c>
      <c r="D1469" t="s">
        <v>938</v>
      </c>
      <c r="E1469" t="s">
        <v>938</v>
      </c>
      <c r="F1469" t="s">
        <v>938</v>
      </c>
      <c r="J1469" s="1"/>
      <c r="K1469" s="1"/>
      <c r="M1469" s="10" t="s">
        <v>948</v>
      </c>
      <c r="Q1469" t="str">
        <f t="shared" ref="Q1469:Q1500" si="48">_xlfn.CONCAT(A1469,C1469)</f>
        <v>Côte d'IvoireCI04</v>
      </c>
      <c r="R1469" t="e">
        <f>VLOOKUP(Tableau35676910[[#This Row],[coca]],Table1[ID],1,FALSE)</f>
        <v>#VALUE!</v>
      </c>
      <c r="S1469" t="e">
        <f>VLOOKUP(Tableau35676910[[#This Row],[coca]],Table1[[#All],[ID]:[b]],2,FALSE)</f>
        <v>#VALUE!</v>
      </c>
      <c r="T1469" s="9" t="e">
        <f>VLOOKUP(Tableau35676910[[#This Row],[coca]],Table1[[ID]:[b]],3,FALSE)</f>
        <v>#VALUE!</v>
      </c>
      <c r="U1469" s="9"/>
      <c r="V146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69" s="9"/>
    </row>
    <row r="1470" spans="1:23">
      <c r="A1470" t="s">
        <v>782</v>
      </c>
      <c r="B1470" t="s">
        <v>216</v>
      </c>
      <c r="C1470" t="s">
        <v>217</v>
      </c>
      <c r="D1470" t="s">
        <v>938</v>
      </c>
      <c r="E1470" t="s">
        <v>938</v>
      </c>
      <c r="F1470" t="s">
        <v>938</v>
      </c>
      <c r="J1470" s="1"/>
      <c r="K1470" s="1"/>
      <c r="M1470" s="10" t="s">
        <v>948</v>
      </c>
      <c r="Q1470" t="str">
        <f t="shared" si="48"/>
        <v>Côte d'IvoireCI05</v>
      </c>
      <c r="R1470" t="e">
        <f>VLOOKUP(Tableau35676910[[#This Row],[coca]],Table1[ID],1,FALSE)</f>
        <v>#VALUE!</v>
      </c>
      <c r="S1470" t="e">
        <f>VLOOKUP(Tableau35676910[[#This Row],[coca]],Table1[[#All],[ID]:[b]],2,FALSE)</f>
        <v>#VALUE!</v>
      </c>
      <c r="T1470" s="9" t="e">
        <f>VLOOKUP(Tableau35676910[[#This Row],[coca]],Table1[[ID]:[b]],3,FALSE)</f>
        <v>#VALUE!</v>
      </c>
      <c r="U1470" s="9"/>
      <c r="V147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0" s="9"/>
    </row>
    <row r="1471" spans="1:23">
      <c r="A1471" t="s">
        <v>782</v>
      </c>
      <c r="B1471" t="s">
        <v>218</v>
      </c>
      <c r="C1471" t="s">
        <v>219</v>
      </c>
      <c r="D1471" t="s">
        <v>938</v>
      </c>
      <c r="E1471" t="s">
        <v>938</v>
      </c>
      <c r="F1471" t="s">
        <v>938</v>
      </c>
      <c r="J1471" s="1"/>
      <c r="K1471" s="1"/>
      <c r="M1471" s="10" t="s">
        <v>948</v>
      </c>
      <c r="Q1471" t="str">
        <f t="shared" si="48"/>
        <v>Côte d'IvoireCI06</v>
      </c>
      <c r="R1471" t="e">
        <f>VLOOKUP(Tableau35676910[[#This Row],[coca]],Table1[ID],1,FALSE)</f>
        <v>#VALUE!</v>
      </c>
      <c r="S1471" t="e">
        <f>VLOOKUP(Tableau35676910[[#This Row],[coca]],Table1[[#All],[ID]:[b]],2,FALSE)</f>
        <v>#VALUE!</v>
      </c>
      <c r="T1471" s="9" t="e">
        <f>VLOOKUP(Tableau35676910[[#This Row],[coca]],Table1[[ID]:[b]],3,FALSE)</f>
        <v>#VALUE!</v>
      </c>
      <c r="U1471" s="9"/>
      <c r="V147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1" s="9"/>
    </row>
    <row r="1472" spans="1:23">
      <c r="A1472" t="s">
        <v>782</v>
      </c>
      <c r="B1472" t="s">
        <v>220</v>
      </c>
      <c r="C1472" t="s">
        <v>221</v>
      </c>
      <c r="D1472" t="s">
        <v>938</v>
      </c>
      <c r="E1472" t="s">
        <v>938</v>
      </c>
      <c r="F1472" t="s">
        <v>938</v>
      </c>
      <c r="J1472" s="1"/>
      <c r="K1472" s="1"/>
      <c r="M1472" s="10" t="s">
        <v>948</v>
      </c>
      <c r="Q1472" t="str">
        <f t="shared" si="48"/>
        <v>Côte d'IvoireCI07</v>
      </c>
      <c r="R1472" t="e">
        <f>VLOOKUP(Tableau35676910[[#This Row],[coca]],Table1[ID],1,FALSE)</f>
        <v>#VALUE!</v>
      </c>
      <c r="S1472" t="e">
        <f>VLOOKUP(Tableau35676910[[#This Row],[coca]],Table1[[#All],[ID]:[b]],2,FALSE)</f>
        <v>#VALUE!</v>
      </c>
      <c r="T1472" s="9" t="e">
        <f>VLOOKUP(Tableau35676910[[#This Row],[coca]],Table1[[ID]:[b]],3,FALSE)</f>
        <v>#VALUE!</v>
      </c>
      <c r="U1472" s="9"/>
      <c r="V147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2" s="9"/>
    </row>
    <row r="1473" spans="1:23">
      <c r="A1473" t="s">
        <v>782</v>
      </c>
      <c r="B1473" t="s">
        <v>222</v>
      </c>
      <c r="C1473" t="s">
        <v>223</v>
      </c>
      <c r="D1473" t="s">
        <v>938</v>
      </c>
      <c r="E1473" t="s">
        <v>938</v>
      </c>
      <c r="F1473" t="s">
        <v>938</v>
      </c>
      <c r="J1473" s="1"/>
      <c r="K1473" s="1"/>
      <c r="M1473" s="10" t="s">
        <v>948</v>
      </c>
      <c r="Q1473" t="str">
        <f t="shared" si="48"/>
        <v>Côte d'IvoireCI08</v>
      </c>
      <c r="R1473" t="e">
        <f>VLOOKUP(Tableau35676910[[#This Row],[coca]],Table1[ID],1,FALSE)</f>
        <v>#VALUE!</v>
      </c>
      <c r="S1473" t="e">
        <f>VLOOKUP(Tableau35676910[[#This Row],[coca]],Table1[[#All],[ID]:[b]],2,FALSE)</f>
        <v>#VALUE!</v>
      </c>
      <c r="T1473" s="9" t="e">
        <f>VLOOKUP(Tableau35676910[[#This Row],[coca]],Table1[[ID]:[b]],3,FALSE)</f>
        <v>#VALUE!</v>
      </c>
      <c r="U1473" s="9"/>
      <c r="V147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3" s="9"/>
    </row>
    <row r="1474" spans="1:23">
      <c r="A1474" t="s">
        <v>782</v>
      </c>
      <c r="B1474" t="s">
        <v>230</v>
      </c>
      <c r="C1474" t="s">
        <v>231</v>
      </c>
      <c r="D1474" t="s">
        <v>938</v>
      </c>
      <c r="E1474" t="s">
        <v>938</v>
      </c>
      <c r="F1474" t="s">
        <v>938</v>
      </c>
      <c r="J1474" s="1"/>
      <c r="K1474" s="1"/>
      <c r="M1474" s="10" t="s">
        <v>948</v>
      </c>
      <c r="Q1474" t="str">
        <f t="shared" si="48"/>
        <v>Côte d'IvoireCI10</v>
      </c>
      <c r="R1474" t="e">
        <f>VLOOKUP(Tableau35676910[[#This Row],[coca]],Table1[ID],1,FALSE)</f>
        <v>#VALUE!</v>
      </c>
      <c r="S1474" t="e">
        <f>VLOOKUP(Tableau35676910[[#This Row],[coca]],Table1[[#All],[ID]:[b]],2,FALSE)</f>
        <v>#VALUE!</v>
      </c>
      <c r="T1474" s="9" t="e">
        <f>VLOOKUP(Tableau35676910[[#This Row],[coca]],Table1[[ID]:[b]],3,FALSE)</f>
        <v>#VALUE!</v>
      </c>
      <c r="U1474" s="9"/>
      <c r="V147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4" s="9"/>
    </row>
    <row r="1475" spans="1:23">
      <c r="A1475" t="s">
        <v>782</v>
      </c>
      <c r="B1475" t="s">
        <v>236</v>
      </c>
      <c r="C1475" t="s">
        <v>237</v>
      </c>
      <c r="D1475" t="s">
        <v>938</v>
      </c>
      <c r="E1475" t="s">
        <v>938</v>
      </c>
      <c r="F1475" t="s">
        <v>938</v>
      </c>
      <c r="J1475" s="1"/>
      <c r="K1475" s="1"/>
      <c r="M1475" s="10" t="s">
        <v>948</v>
      </c>
      <c r="Q1475" t="str">
        <f t="shared" si="48"/>
        <v>Côte d'IvoireCI13</v>
      </c>
      <c r="R1475" t="e">
        <f>VLOOKUP(Tableau35676910[[#This Row],[coca]],Table1[ID],1,FALSE)</f>
        <v>#VALUE!</v>
      </c>
      <c r="S1475" t="e">
        <f>VLOOKUP(Tableau35676910[[#This Row],[coca]],Table1[[#All],[ID]:[b]],2,FALSE)</f>
        <v>#VALUE!</v>
      </c>
      <c r="T1475" s="9" t="e">
        <f>VLOOKUP(Tableau35676910[[#This Row],[coca]],Table1[[ID]:[b]],3,FALSE)</f>
        <v>#VALUE!</v>
      </c>
      <c r="U1475" s="9"/>
      <c r="V147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5" s="9"/>
    </row>
    <row r="1476" spans="1:23">
      <c r="A1476" t="s">
        <v>782</v>
      </c>
      <c r="B1476" t="s">
        <v>238</v>
      </c>
      <c r="C1476" t="s">
        <v>239</v>
      </c>
      <c r="D1476" t="s">
        <v>938</v>
      </c>
      <c r="E1476" t="s">
        <v>938</v>
      </c>
      <c r="F1476" t="s">
        <v>938</v>
      </c>
      <c r="J1476" s="1"/>
      <c r="K1476" s="1"/>
      <c r="M1476" s="10" t="s">
        <v>948</v>
      </c>
      <c r="Q1476" t="str">
        <f t="shared" si="48"/>
        <v>Côte d'IvoireCI14</v>
      </c>
      <c r="R1476" t="e">
        <f>VLOOKUP(Tableau35676910[[#This Row],[coca]],Table1[ID],1,FALSE)</f>
        <v>#VALUE!</v>
      </c>
      <c r="S1476" t="e">
        <f>VLOOKUP(Tableau35676910[[#This Row],[coca]],Table1[[#All],[ID]:[b]],2,FALSE)</f>
        <v>#VALUE!</v>
      </c>
      <c r="T1476" s="9" t="e">
        <f>VLOOKUP(Tableau35676910[[#This Row],[coca]],Table1[[ID]:[b]],3,FALSE)</f>
        <v>#VALUE!</v>
      </c>
      <c r="U1476" s="9"/>
      <c r="V147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6" s="9"/>
    </row>
    <row r="1477" spans="1:23">
      <c r="A1477" t="s">
        <v>782</v>
      </c>
      <c r="B1477" t="s">
        <v>244</v>
      </c>
      <c r="C1477" t="s">
        <v>245</v>
      </c>
      <c r="D1477" t="s">
        <v>938</v>
      </c>
      <c r="E1477" t="s">
        <v>938</v>
      </c>
      <c r="F1477" t="s">
        <v>938</v>
      </c>
      <c r="J1477" s="1"/>
      <c r="K1477" s="1"/>
      <c r="M1477" s="10" t="s">
        <v>948</v>
      </c>
      <c r="Q1477" t="str">
        <f t="shared" si="48"/>
        <v>Côte d'IvoireCI17</v>
      </c>
      <c r="R1477" t="e">
        <f>VLOOKUP(Tableau35676910[[#This Row],[coca]],Table1[ID],1,FALSE)</f>
        <v>#VALUE!</v>
      </c>
      <c r="S1477" t="e">
        <f>VLOOKUP(Tableau35676910[[#This Row],[coca]],Table1[[#All],[ID]:[b]],2,FALSE)</f>
        <v>#VALUE!</v>
      </c>
      <c r="T1477" s="9" t="e">
        <f>VLOOKUP(Tableau35676910[[#This Row],[coca]],Table1[[ID]:[b]],3,FALSE)</f>
        <v>#VALUE!</v>
      </c>
      <c r="U1477" s="9"/>
      <c r="V147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7" s="9"/>
    </row>
    <row r="1478" spans="1:23">
      <c r="A1478" t="s">
        <v>782</v>
      </c>
      <c r="B1478" t="s">
        <v>248</v>
      </c>
      <c r="C1478" t="s">
        <v>249</v>
      </c>
      <c r="D1478" t="s">
        <v>938</v>
      </c>
      <c r="E1478" t="s">
        <v>938</v>
      </c>
      <c r="F1478" t="s">
        <v>938</v>
      </c>
      <c r="J1478" s="1"/>
      <c r="K1478" s="1"/>
      <c r="M1478" s="10" t="s">
        <v>948</v>
      </c>
      <c r="Q1478" t="str">
        <f t="shared" si="48"/>
        <v>Côte d'IvoireCI19</v>
      </c>
      <c r="R1478" t="e">
        <f>VLOOKUP(Tableau35676910[[#This Row],[coca]],Table1[ID],1,FALSE)</f>
        <v>#VALUE!</v>
      </c>
      <c r="S1478" t="e">
        <f>VLOOKUP(Tableau35676910[[#This Row],[coca]],Table1[[#All],[ID]:[b]],2,FALSE)</f>
        <v>#VALUE!</v>
      </c>
      <c r="T1478" s="9" t="e">
        <f>VLOOKUP(Tableau35676910[[#This Row],[coca]],Table1[[ID]:[b]],3,FALSE)</f>
        <v>#VALUE!</v>
      </c>
      <c r="U1478" s="9"/>
      <c r="V147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8" s="9"/>
    </row>
    <row r="1479" spans="1:23">
      <c r="A1479" t="s">
        <v>782</v>
      </c>
      <c r="B1479" t="s">
        <v>250</v>
      </c>
      <c r="C1479" t="s">
        <v>251</v>
      </c>
      <c r="D1479" t="s">
        <v>938</v>
      </c>
      <c r="E1479" t="s">
        <v>938</v>
      </c>
      <c r="F1479" t="s">
        <v>938</v>
      </c>
      <c r="J1479" s="1"/>
      <c r="K1479" s="1"/>
      <c r="M1479" s="10" t="s">
        <v>948</v>
      </c>
      <c r="Q1479" t="str">
        <f t="shared" si="48"/>
        <v>Côte d'IvoireCI20</v>
      </c>
      <c r="R1479" t="e">
        <f>VLOOKUP(Tableau35676910[[#This Row],[coca]],Table1[ID],1,FALSE)</f>
        <v>#VALUE!</v>
      </c>
      <c r="S1479" t="e">
        <f>VLOOKUP(Tableau35676910[[#This Row],[coca]],Table1[[#All],[ID]:[b]],2,FALSE)</f>
        <v>#VALUE!</v>
      </c>
      <c r="T1479" s="9" t="e">
        <f>VLOOKUP(Tableau35676910[[#This Row],[coca]],Table1[[ID]:[b]],3,FALSE)</f>
        <v>#VALUE!</v>
      </c>
      <c r="U1479" s="9"/>
      <c r="V147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79" s="9"/>
    </row>
    <row r="1480" spans="1:23">
      <c r="A1480" t="s">
        <v>782</v>
      </c>
      <c r="B1480" t="s">
        <v>252</v>
      </c>
      <c r="C1480" t="s">
        <v>253</v>
      </c>
      <c r="D1480" t="s">
        <v>938</v>
      </c>
      <c r="E1480" t="s">
        <v>938</v>
      </c>
      <c r="F1480" t="s">
        <v>938</v>
      </c>
      <c r="J1480" s="1"/>
      <c r="K1480" s="1"/>
      <c r="M1480" s="10" t="s">
        <v>948</v>
      </c>
      <c r="Q1480" t="str">
        <f t="shared" si="48"/>
        <v>Côte d'IvoireCI21</v>
      </c>
      <c r="R1480" t="e">
        <f>VLOOKUP(Tableau35676910[[#This Row],[coca]],Table1[ID],1,FALSE)</f>
        <v>#VALUE!</v>
      </c>
      <c r="S1480" t="e">
        <f>VLOOKUP(Tableau35676910[[#This Row],[coca]],Table1[[#All],[ID]:[b]],2,FALSE)</f>
        <v>#VALUE!</v>
      </c>
      <c r="T1480" s="9" t="e">
        <f>VLOOKUP(Tableau35676910[[#This Row],[coca]],Table1[[ID]:[b]],3,FALSE)</f>
        <v>#VALUE!</v>
      </c>
      <c r="U1480" s="9"/>
      <c r="V148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80" s="9"/>
    </row>
    <row r="1481" spans="1:23">
      <c r="A1481" t="s">
        <v>782</v>
      </c>
      <c r="B1481" t="s">
        <v>258</v>
      </c>
      <c r="C1481" t="s">
        <v>259</v>
      </c>
      <c r="D1481" t="s">
        <v>938</v>
      </c>
      <c r="E1481" t="s">
        <v>938</v>
      </c>
      <c r="F1481" t="s">
        <v>938</v>
      </c>
      <c r="J1481" s="1"/>
      <c r="K1481" s="1"/>
      <c r="M1481" s="10" t="s">
        <v>948</v>
      </c>
      <c r="Q1481" t="str">
        <f t="shared" si="48"/>
        <v>Côte d'IvoireCI24</v>
      </c>
      <c r="R1481" t="e">
        <f>VLOOKUP(Tableau35676910[[#This Row],[coca]],Table1[ID],1,FALSE)</f>
        <v>#VALUE!</v>
      </c>
      <c r="S1481" t="e">
        <f>VLOOKUP(Tableau35676910[[#This Row],[coca]],Table1[[#All],[ID]:[b]],2,FALSE)</f>
        <v>#VALUE!</v>
      </c>
      <c r="T1481" s="9" t="e">
        <f>VLOOKUP(Tableau35676910[[#This Row],[coca]],Table1[[ID]:[b]],3,FALSE)</f>
        <v>#VALUE!</v>
      </c>
      <c r="U1481" s="9"/>
      <c r="V148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81" s="9"/>
    </row>
    <row r="1482" spans="1:23">
      <c r="A1482" t="s">
        <v>782</v>
      </c>
      <c r="B1482" t="s">
        <v>272</v>
      </c>
      <c r="C1482" t="s">
        <v>273</v>
      </c>
      <c r="D1482" t="s">
        <v>938</v>
      </c>
      <c r="E1482" t="s">
        <v>938</v>
      </c>
      <c r="F1482" t="s">
        <v>938</v>
      </c>
      <c r="J1482" s="1"/>
      <c r="K1482" s="1"/>
      <c r="M1482" s="10" t="s">
        <v>948</v>
      </c>
      <c r="Q1482" t="str">
        <f t="shared" si="48"/>
        <v>Côte d'IvoireCI31</v>
      </c>
      <c r="R1482" t="e">
        <f>VLOOKUP(Tableau35676910[[#This Row],[coca]],Table1[ID],1,FALSE)</f>
        <v>#VALUE!</v>
      </c>
      <c r="S1482" t="e">
        <f>VLOOKUP(Tableau35676910[[#This Row],[coca]],Table1[[#All],[ID]:[b]],2,FALSE)</f>
        <v>#VALUE!</v>
      </c>
      <c r="T1482" s="9" t="e">
        <f>VLOOKUP(Tableau35676910[[#This Row],[coca]],Table1[[ID]:[b]],3,FALSE)</f>
        <v>#VALUE!</v>
      </c>
      <c r="U1482" s="9"/>
      <c r="V148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82" s="9"/>
    </row>
    <row r="1483" spans="1:23">
      <c r="A1483" t="s">
        <v>782</v>
      </c>
      <c r="B1483" t="s">
        <v>276</v>
      </c>
      <c r="C1483" t="s">
        <v>277</v>
      </c>
      <c r="D1483" t="s">
        <v>938</v>
      </c>
      <c r="E1483" t="s">
        <v>938</v>
      </c>
      <c r="F1483" t="s">
        <v>938</v>
      </c>
      <c r="J1483" s="1"/>
      <c r="K1483" s="1"/>
      <c r="M1483" s="10" t="s">
        <v>948</v>
      </c>
      <c r="O1483" s="5"/>
      <c r="P1483" s="5"/>
      <c r="Q1483" t="str">
        <f t="shared" si="48"/>
        <v>Côte d'IvoireCI33</v>
      </c>
      <c r="R1483" t="e">
        <f>VLOOKUP(Tableau35676910[[#This Row],[coca]],Table1[ID],1,FALSE)</f>
        <v>#VALUE!</v>
      </c>
      <c r="S1483" t="e">
        <f>VLOOKUP(Tableau35676910[[#This Row],[coca]],Table1[[#All],[ID]:[b]],2,FALSE)</f>
        <v>#VALUE!</v>
      </c>
      <c r="T1483" s="9" t="e">
        <f>VLOOKUP(Tableau35676910[[#This Row],[coca]],Table1[[ID]:[b]],3,FALSE)</f>
        <v>#VALUE!</v>
      </c>
      <c r="U1483" s="9"/>
      <c r="V148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483" s="9"/>
    </row>
    <row r="1484" spans="1:23">
      <c r="A1484" t="s">
        <v>782</v>
      </c>
      <c r="B1484" t="s">
        <v>268</v>
      </c>
      <c r="C1484" t="s">
        <v>269</v>
      </c>
      <c r="D1484">
        <v>34</v>
      </c>
      <c r="E1484">
        <v>0</v>
      </c>
      <c r="M1484" s="10" t="s">
        <v>947</v>
      </c>
      <c r="O1484" s="5">
        <v>-704357749627</v>
      </c>
      <c r="P1484" s="5">
        <v>501445442640</v>
      </c>
      <c r="Q1484" t="str">
        <f t="shared" si="48"/>
        <v>Côte d'IvoireCI29</v>
      </c>
      <c r="R1484" t="e">
        <f>VLOOKUP(Tableau356769[[#This Row],[coca]],Table1[ID],1,FALSE)</f>
        <v>#VALUE!</v>
      </c>
      <c r="S1484" t="e">
        <f>VLOOKUP(Tableau356769[[#This Row],[coca]],Table1[[#All],[ID]:[b]],2,FALSE)</f>
        <v>#VALUE!</v>
      </c>
      <c r="T1484" s="9" t="e">
        <f>VLOOKUP(Tableau356769[[#This Row],[coca]],Table1[[ID]:[b]],3,FALSE)</f>
        <v>#VALUE!</v>
      </c>
      <c r="U1484" s="9" t="s">
        <v>775</v>
      </c>
      <c r="V148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84" s="9">
        <v>1</v>
      </c>
    </row>
    <row r="1485" spans="1:23">
      <c r="A1485" t="s">
        <v>782</v>
      </c>
      <c r="B1485" t="s">
        <v>783</v>
      </c>
      <c r="C1485" t="s">
        <v>229</v>
      </c>
      <c r="D1485">
        <v>0</v>
      </c>
      <c r="E1485">
        <v>0</v>
      </c>
      <c r="M1485" s="10" t="s">
        <v>947</v>
      </c>
      <c r="O1485" s="5">
        <v>-526877269737</v>
      </c>
      <c r="P1485" s="5">
        <v>685579452444</v>
      </c>
      <c r="Q1485" t="str">
        <f t="shared" si="48"/>
        <v>Côte d'IvoireCI02</v>
      </c>
      <c r="R1485" t="e">
        <f>VLOOKUP(Tableau356769[[#This Row],[coca]],Table1[ID],1,FALSE)</f>
        <v>#VALUE!</v>
      </c>
      <c r="S1485" t="e">
        <f>VLOOKUP(Tableau356769[[#This Row],[coca]],Table1[[#All],[ID]:[b]],2,FALSE)</f>
        <v>#VALUE!</v>
      </c>
      <c r="T1485" s="9" t="e">
        <f>VLOOKUP(Tableau356769[[#This Row],[coca]],Table1[[ID]:[b]],3,FALSE)</f>
        <v>#VALUE!</v>
      </c>
      <c r="U1485" s="9" t="s">
        <v>775</v>
      </c>
      <c r="V148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85" s="9">
        <v>1</v>
      </c>
    </row>
    <row r="1486" spans="1:23">
      <c r="A1486" t="s">
        <v>782</v>
      </c>
      <c r="B1486" t="s">
        <v>232</v>
      </c>
      <c r="C1486" t="s">
        <v>233</v>
      </c>
      <c r="D1486">
        <v>44</v>
      </c>
      <c r="E1486">
        <v>0</v>
      </c>
      <c r="M1486" s="10" t="s">
        <v>947</v>
      </c>
      <c r="O1486" s="5">
        <v>-521639312732</v>
      </c>
      <c r="P1486" s="5">
        <v>770291934346</v>
      </c>
      <c r="Q1486" t="str">
        <f t="shared" si="48"/>
        <v>Côte d'IvoireCI11</v>
      </c>
      <c r="R1486" t="e">
        <f>VLOOKUP(Tableau356769[[#This Row],[coca]],Table1[ID],1,FALSE)</f>
        <v>#VALUE!</v>
      </c>
      <c r="S1486" t="e">
        <f>VLOOKUP(Tableau356769[[#This Row],[coca]],Table1[[#All],[ID]:[b]],2,FALSE)</f>
        <v>#VALUE!</v>
      </c>
      <c r="T1486" s="9" t="e">
        <f>VLOOKUP(Tableau356769[[#This Row],[coca]],Table1[[ID]:[b]],3,FALSE)</f>
        <v>#VALUE!</v>
      </c>
      <c r="U1486" s="9" t="s">
        <v>775</v>
      </c>
      <c r="V148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86" s="9">
        <v>1</v>
      </c>
    </row>
    <row r="1487" spans="1:23">
      <c r="A1487" t="s">
        <v>782</v>
      </c>
      <c r="B1487" t="s">
        <v>274</v>
      </c>
      <c r="C1487" t="s">
        <v>275</v>
      </c>
      <c r="D1487">
        <v>6</v>
      </c>
      <c r="E1487">
        <v>0</v>
      </c>
      <c r="M1487" s="10" t="s">
        <v>947</v>
      </c>
      <c r="O1487" s="5">
        <v>-782023979815</v>
      </c>
      <c r="P1487" s="5">
        <v>747066875597</v>
      </c>
      <c r="Q1487" t="str">
        <f t="shared" si="48"/>
        <v>Côte d'IvoireCI32</v>
      </c>
      <c r="R1487" t="e">
        <f>VLOOKUP(Tableau356769[[#This Row],[coca]],Table1[ID],1,FALSE)</f>
        <v>#VALUE!</v>
      </c>
      <c r="S1487" t="e">
        <f>VLOOKUP(Tableau356769[[#This Row],[coca]],Table1[[#All],[ID]:[b]],2,FALSE)</f>
        <v>#VALUE!</v>
      </c>
      <c r="T1487" s="9" t="e">
        <f>VLOOKUP(Tableau356769[[#This Row],[coca]],Table1[[ID]:[b]],3,FALSE)</f>
        <v>#VALUE!</v>
      </c>
      <c r="U1487" s="9" t="s">
        <v>775</v>
      </c>
      <c r="V148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87" s="9">
        <v>1</v>
      </c>
    </row>
    <row r="1488" spans="1:23">
      <c r="A1488" t="s">
        <v>782</v>
      </c>
      <c r="B1488" t="s">
        <v>234</v>
      </c>
      <c r="C1488" t="s">
        <v>235</v>
      </c>
      <c r="D1488">
        <v>2</v>
      </c>
      <c r="E1488">
        <v>0</v>
      </c>
      <c r="M1488" s="10" t="s">
        <v>947</v>
      </c>
      <c r="O1488" s="5">
        <v>-597179291744</v>
      </c>
      <c r="P1488" s="5">
        <v>526706118126</v>
      </c>
      <c r="Q1488" t="str">
        <f t="shared" si="48"/>
        <v>Côte d'IvoireCI12</v>
      </c>
      <c r="R1488" t="e">
        <f>VLOOKUP(Tableau356769[[#This Row],[coca]],Table1[ID],1,FALSE)</f>
        <v>#VALUE!</v>
      </c>
      <c r="S1488" t="e">
        <f>VLOOKUP(Tableau356769[[#This Row],[coca]],Table1[[#All],[ID]:[b]],2,FALSE)</f>
        <v>#VALUE!</v>
      </c>
      <c r="T1488" s="9" t="e">
        <f>VLOOKUP(Tableau356769[[#This Row],[coca]],Table1[[ID]:[b]],3,FALSE)</f>
        <v>#VALUE!</v>
      </c>
      <c r="U1488" s="9" t="s">
        <v>775</v>
      </c>
      <c r="V148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88" s="9">
        <v>1</v>
      </c>
    </row>
    <row r="1489" spans="1:23">
      <c r="A1489" t="s">
        <v>782</v>
      </c>
      <c r="B1489" t="s">
        <v>240</v>
      </c>
      <c r="C1489" t="s">
        <v>241</v>
      </c>
      <c r="D1489">
        <v>16</v>
      </c>
      <c r="E1489">
        <v>0</v>
      </c>
      <c r="M1489" s="10" t="s">
        <v>947</v>
      </c>
      <c r="O1489" s="5">
        <v>-477652740076</v>
      </c>
      <c r="P1489" s="5">
        <v>536019588302</v>
      </c>
      <c r="Q1489" t="str">
        <f t="shared" si="48"/>
        <v>Côte d'IvoireCI15</v>
      </c>
      <c r="R1489" t="e">
        <f>VLOOKUP(Tableau356769[[#This Row],[coca]],Table1[ID],1,FALSE)</f>
        <v>#VALUE!</v>
      </c>
      <c r="S1489" t="e">
        <f>VLOOKUP(Tableau356769[[#This Row],[coca]],Table1[[#All],[ID]:[b]],2,FALSE)</f>
        <v>#VALUE!</v>
      </c>
      <c r="T1489" s="9" t="e">
        <f>VLOOKUP(Tableau356769[[#This Row],[coca]],Table1[[ID]:[b]],3,FALSE)</f>
        <v>#VALUE!</v>
      </c>
      <c r="U1489" s="9" t="s">
        <v>775</v>
      </c>
      <c r="V148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89" s="9">
        <v>1</v>
      </c>
    </row>
    <row r="1490" spans="1:23">
      <c r="A1490" t="s">
        <v>782</v>
      </c>
      <c r="B1490" t="s">
        <v>256</v>
      </c>
      <c r="C1490" t="s">
        <v>257</v>
      </c>
      <c r="D1490">
        <v>3</v>
      </c>
      <c r="E1490">
        <v>0</v>
      </c>
      <c r="M1490" s="10" t="s">
        <v>947</v>
      </c>
      <c r="O1490" s="5">
        <v>-589282382685</v>
      </c>
      <c r="P1490" s="5">
        <v>708514497967</v>
      </c>
      <c r="Q1490" t="str">
        <f t="shared" si="48"/>
        <v>Côte d'IvoireCI23</v>
      </c>
      <c r="R1490" t="e">
        <f>VLOOKUP(Tableau356769[[#This Row],[coca]],Table1[ID],1,FALSE)</f>
        <v>#VALUE!</v>
      </c>
      <c r="S1490" t="e">
        <f>VLOOKUP(Tableau356769[[#This Row],[coca]],Table1[[#All],[ID]:[b]],2,FALSE)</f>
        <v>#VALUE!</v>
      </c>
      <c r="T1490" s="9" t="e">
        <f>VLOOKUP(Tableau356769[[#This Row],[coca]],Table1[[ID]:[b]],3,FALSE)</f>
        <v>#VALUE!</v>
      </c>
      <c r="U1490" s="9" t="s">
        <v>775</v>
      </c>
      <c r="V149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0" s="9">
        <v>1</v>
      </c>
    </row>
    <row r="1491" spans="1:23">
      <c r="A1491" t="s">
        <v>782</v>
      </c>
      <c r="B1491" t="s">
        <v>264</v>
      </c>
      <c r="C1491" t="s">
        <v>265</v>
      </c>
      <c r="D1491">
        <v>10</v>
      </c>
      <c r="E1491">
        <v>0</v>
      </c>
      <c r="M1491" s="10" t="s">
        <v>947</v>
      </c>
      <c r="O1491" s="5">
        <v>-666919118514</v>
      </c>
      <c r="P1491" s="5">
        <v>585312063233</v>
      </c>
      <c r="Q1491" t="str">
        <f t="shared" si="48"/>
        <v>Côte d'IvoireCI26</v>
      </c>
      <c r="R1491" t="e">
        <f>VLOOKUP(Tableau356769[[#This Row],[coca]],Table1[ID],1,FALSE)</f>
        <v>#VALUE!</v>
      </c>
      <c r="S1491" t="e">
        <f>VLOOKUP(Tableau356769[[#This Row],[coca]],Table1[[#All],[ID]:[b]],2,FALSE)</f>
        <v>#VALUE!</v>
      </c>
      <c r="T1491" s="9" t="e">
        <f>VLOOKUP(Tableau356769[[#This Row],[coca]],Table1[[ID]:[b]],3,FALSE)</f>
        <v>#VALUE!</v>
      </c>
      <c r="U1491" s="9" t="s">
        <v>775</v>
      </c>
      <c r="V149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1" s="9">
        <v>1</v>
      </c>
    </row>
    <row r="1492" spans="1:23">
      <c r="A1492" t="s">
        <v>782</v>
      </c>
      <c r="B1492" t="s">
        <v>266</v>
      </c>
      <c r="C1492" t="s">
        <v>267</v>
      </c>
      <c r="D1492">
        <v>0</v>
      </c>
      <c r="E1492">
        <v>0</v>
      </c>
      <c r="M1492" s="10" t="s">
        <v>947</v>
      </c>
      <c r="O1492" s="5">
        <v>-583310270935</v>
      </c>
      <c r="P1492" s="5">
        <v>941950114701</v>
      </c>
      <c r="Q1492" t="str">
        <f t="shared" si="48"/>
        <v>Côte d'IvoireCI28</v>
      </c>
      <c r="R1492" t="e">
        <f>VLOOKUP(Tableau356769[[#This Row],[coca]],Table1[ID],1,FALSE)</f>
        <v>#VALUE!</v>
      </c>
      <c r="S1492" t="e">
        <f>VLOOKUP(Tableau356769[[#This Row],[coca]],Table1[[#All],[ID]:[b]],2,FALSE)</f>
        <v>#VALUE!</v>
      </c>
      <c r="T1492" s="9" t="e">
        <f>VLOOKUP(Tableau356769[[#This Row],[coca]],Table1[[ID]:[b]],3,FALSE)</f>
        <v>#VALUE!</v>
      </c>
      <c r="U1492" s="9" t="s">
        <v>775</v>
      </c>
      <c r="V149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2" s="9">
        <v>1</v>
      </c>
    </row>
    <row r="1493" spans="1:23">
      <c r="A1493" t="s">
        <v>782</v>
      </c>
      <c r="B1493" t="s">
        <v>212</v>
      </c>
      <c r="C1493" t="s">
        <v>213</v>
      </c>
      <c r="D1493">
        <v>11</v>
      </c>
      <c r="E1493">
        <v>0</v>
      </c>
      <c r="M1493" s="10" t="s">
        <v>947</v>
      </c>
      <c r="O1493" s="5">
        <v>-451782607941</v>
      </c>
      <c r="P1493" s="5">
        <v>593544147496</v>
      </c>
      <c r="Q1493" t="str">
        <f t="shared" si="48"/>
        <v>Côte d'IvoireCI03</v>
      </c>
      <c r="R1493" t="e">
        <f>VLOOKUP(Tableau356769[[#This Row],[coca]],Table1[ID],1,FALSE)</f>
        <v>#VALUE!</v>
      </c>
      <c r="S1493" t="e">
        <f>VLOOKUP(Tableau356769[[#This Row],[coca]],Table1[[#All],[ID]:[b]],2,FALSE)</f>
        <v>#VALUE!</v>
      </c>
      <c r="T1493" s="9" t="e">
        <f>VLOOKUP(Tableau356769[[#This Row],[coca]],Table1[[ID]:[b]],3,FALSE)</f>
        <v>#VALUE!</v>
      </c>
      <c r="U1493" s="9" t="s">
        <v>775</v>
      </c>
      <c r="V149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3" s="9">
        <v>1</v>
      </c>
    </row>
    <row r="1494" spans="1:23">
      <c r="A1494" t="s">
        <v>782</v>
      </c>
      <c r="B1494" t="s">
        <v>224</v>
      </c>
      <c r="C1494" t="s">
        <v>225</v>
      </c>
      <c r="D1494">
        <v>3</v>
      </c>
      <c r="E1494">
        <v>0</v>
      </c>
      <c r="M1494" s="10" t="s">
        <v>947</v>
      </c>
      <c r="O1494" s="5">
        <v>-768560381841</v>
      </c>
      <c r="P1494" s="5">
        <v>633436522765</v>
      </c>
      <c r="Q1494" t="str">
        <f t="shared" si="48"/>
        <v>Côte d'IvoireCI09</v>
      </c>
      <c r="R1494" t="e">
        <f>VLOOKUP(Tableau356769[[#This Row],[coca]],Table1[ID],1,FALSE)</f>
        <v>#VALUE!</v>
      </c>
      <c r="S1494" t="e">
        <f>VLOOKUP(Tableau356769[[#This Row],[coca]],Table1[[#All],[ID]:[b]],2,FALSE)</f>
        <v>#VALUE!</v>
      </c>
      <c r="T1494" s="9" t="e">
        <f>VLOOKUP(Tableau356769[[#This Row],[coca]],Table1[[ID]:[b]],3,FALSE)</f>
        <v>#VALUE!</v>
      </c>
      <c r="U1494" s="9" t="s">
        <v>775</v>
      </c>
      <c r="V149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4" s="9">
        <v>1</v>
      </c>
    </row>
    <row r="1495" spans="1:23">
      <c r="A1495" t="s">
        <v>782</v>
      </c>
      <c r="B1495" t="s">
        <v>242</v>
      </c>
      <c r="C1495" t="s">
        <v>243</v>
      </c>
      <c r="D1495">
        <v>5</v>
      </c>
      <c r="E1495">
        <v>0</v>
      </c>
      <c r="M1495" s="10" t="s">
        <v>947</v>
      </c>
      <c r="O1495" s="6">
        <v>-731606796213</v>
      </c>
      <c r="P1495" s="5">
        <v>701805742123</v>
      </c>
      <c r="Q1495" t="str">
        <f t="shared" si="48"/>
        <v>Côte d'IvoireCI16</v>
      </c>
      <c r="R1495" t="e">
        <f>VLOOKUP(Tableau356769[[#This Row],[coca]],Table1[ID],1,FALSE)</f>
        <v>#VALUE!</v>
      </c>
      <c r="S1495" t="e">
        <f>VLOOKUP(Tableau356769[[#This Row],[coca]],Table1[[#All],[ID]:[b]],2,FALSE)</f>
        <v>#VALUE!</v>
      </c>
      <c r="T1495" s="9" t="e">
        <f>VLOOKUP(Tableau356769[[#This Row],[coca]],Table1[[ID]:[b]],3,FALSE)</f>
        <v>#VALUE!</v>
      </c>
      <c r="U1495" s="9" t="s">
        <v>775</v>
      </c>
      <c r="V149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5" s="9">
        <v>1</v>
      </c>
    </row>
    <row r="1496" spans="1:23">
      <c r="A1496" t="s">
        <v>782</v>
      </c>
      <c r="B1496" t="s">
        <v>246</v>
      </c>
      <c r="C1496" t="s">
        <v>247</v>
      </c>
      <c r="D1496">
        <v>4</v>
      </c>
      <c r="E1496">
        <v>0</v>
      </c>
      <c r="M1496" s="10" t="s">
        <v>947</v>
      </c>
      <c r="O1496" s="5">
        <v>-660351685216</v>
      </c>
      <c r="P1496" s="5">
        <v>703601894249</v>
      </c>
      <c r="Q1496" t="str">
        <f t="shared" si="48"/>
        <v>Côte d'IvoireCI18</v>
      </c>
      <c r="R1496" t="e">
        <f>VLOOKUP(Tableau356769[[#This Row],[coca]],Table1[ID],1,FALSE)</f>
        <v>#VALUE!</v>
      </c>
      <c r="S1496" t="e">
        <f>VLOOKUP(Tableau356769[[#This Row],[coca]],Table1[[#All],[ID]:[b]],2,FALSE)</f>
        <v>#VALUE!</v>
      </c>
      <c r="T1496" s="9" t="e">
        <f>VLOOKUP(Tableau356769[[#This Row],[coca]],Table1[[ID]:[b]],3,FALSE)</f>
        <v>#VALUE!</v>
      </c>
      <c r="U1496" s="9" t="s">
        <v>775</v>
      </c>
      <c r="V149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6" s="9">
        <v>1</v>
      </c>
    </row>
    <row r="1497" spans="1:23">
      <c r="A1497" t="s">
        <v>782</v>
      </c>
      <c r="B1497" t="s">
        <v>254</v>
      </c>
      <c r="C1497" t="s">
        <v>255</v>
      </c>
      <c r="D1497">
        <v>0</v>
      </c>
      <c r="E1497">
        <v>0</v>
      </c>
      <c r="M1497" s="10" t="s">
        <v>947</v>
      </c>
      <c r="O1497" s="5">
        <v>-540426652821</v>
      </c>
      <c r="P1497" s="5">
        <v>575720476717</v>
      </c>
      <c r="Q1497" t="str">
        <f t="shared" si="48"/>
        <v>Côte d'IvoireCI22</v>
      </c>
      <c r="R1497" t="e">
        <f>VLOOKUP(Tableau356769[[#This Row],[coca]],Table1[ID],1,FALSE)</f>
        <v>#VALUE!</v>
      </c>
      <c r="S1497" t="e">
        <f>VLOOKUP(Tableau356769[[#This Row],[coca]],Table1[[#All],[ID]:[b]],2,FALSE)</f>
        <v>#VALUE!</v>
      </c>
      <c r="T1497" s="9" t="e">
        <f>VLOOKUP(Tableau356769[[#This Row],[coca]],Table1[[ID]:[b]],3,FALSE)</f>
        <v>#VALUE!</v>
      </c>
      <c r="U1497" s="9" t="s">
        <v>775</v>
      </c>
      <c r="V149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7" s="9">
        <v>1</v>
      </c>
    </row>
    <row r="1498" spans="1:23">
      <c r="A1498" t="s">
        <v>782</v>
      </c>
      <c r="B1498" t="s">
        <v>260</v>
      </c>
      <c r="C1498" t="s">
        <v>261</v>
      </c>
      <c r="D1498">
        <v>0</v>
      </c>
      <c r="E1498">
        <v>0</v>
      </c>
      <c r="M1498" s="10" t="s">
        <v>947</v>
      </c>
      <c r="O1498" s="5">
        <v>-423917274729</v>
      </c>
      <c r="P1498" s="5">
        <v>660301864407</v>
      </c>
      <c r="Q1498" t="str">
        <f t="shared" si="48"/>
        <v>Côte d'IvoireCI25</v>
      </c>
      <c r="R1498" t="e">
        <f>VLOOKUP(Tableau356769[[#This Row],[coca]],Table1[ID],1,FALSE)</f>
        <v>#VALUE!</v>
      </c>
      <c r="S1498" t="e">
        <f>VLOOKUP(Tableau356769[[#This Row],[coca]],Table1[[#All],[ID]:[b]],2,FALSE)</f>
        <v>#VALUE!</v>
      </c>
      <c r="T1498" s="9" t="e">
        <f>VLOOKUP(Tableau356769[[#This Row],[coca]],Table1[[ID]:[b]],3,FALSE)</f>
        <v>#VALUE!</v>
      </c>
      <c r="U1498" s="9" t="s">
        <v>775</v>
      </c>
      <c r="V149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8" s="9">
        <v>1</v>
      </c>
    </row>
    <row r="1499" spans="1:23">
      <c r="A1499" t="s">
        <v>782</v>
      </c>
      <c r="B1499" t="s">
        <v>262</v>
      </c>
      <c r="C1499" t="s">
        <v>263</v>
      </c>
      <c r="D1499">
        <v>2</v>
      </c>
      <c r="E1499">
        <v>0</v>
      </c>
      <c r="M1499" s="10" t="s">
        <v>947</v>
      </c>
      <c r="O1499" s="5">
        <v>-456075350968</v>
      </c>
      <c r="P1499" s="5">
        <v>697378692407</v>
      </c>
      <c r="Q1499" t="str">
        <f t="shared" si="48"/>
        <v>Côte d'IvoireCI27</v>
      </c>
      <c r="R1499" t="e">
        <f>VLOOKUP(Tableau356769[[#This Row],[coca]],Table1[ID],1,FALSE)</f>
        <v>#VALUE!</v>
      </c>
      <c r="S1499" t="e">
        <f>VLOOKUP(Tableau356769[[#This Row],[coca]],Table1[[#All],[ID]:[b]],2,FALSE)</f>
        <v>#VALUE!</v>
      </c>
      <c r="T1499" s="9" t="e">
        <f>VLOOKUP(Tableau356769[[#This Row],[coca]],Table1[[ID]:[b]],3,FALSE)</f>
        <v>#VALUE!</v>
      </c>
      <c r="U1499" s="9" t="s">
        <v>775</v>
      </c>
      <c r="V149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499" s="9">
        <v>1</v>
      </c>
    </row>
    <row r="1500" spans="1:23">
      <c r="A1500" t="s">
        <v>782</v>
      </c>
      <c r="B1500" t="s">
        <v>784</v>
      </c>
      <c r="C1500" t="s">
        <v>227</v>
      </c>
      <c r="D1500">
        <f>1497+6086</f>
        <v>7583</v>
      </c>
      <c r="E1500">
        <f>15+43</f>
        <v>58</v>
      </c>
      <c r="M1500" s="10" t="s">
        <v>947</v>
      </c>
      <c r="N1500" s="4"/>
      <c r="O1500" s="5">
        <v>-407512099906</v>
      </c>
      <c r="P1500" s="5">
        <v>541390615342</v>
      </c>
      <c r="Q1500" t="str">
        <f t="shared" si="48"/>
        <v>Côte d'IvoireCI01</v>
      </c>
      <c r="R1500" t="e">
        <f>VLOOKUP(Tableau356769[[#This Row],[coca]],Table1[ID],1,FALSE)</f>
        <v>#VALUE!</v>
      </c>
      <c r="S1500" t="e">
        <f>VLOOKUP(Tableau356769[[#This Row],[coca]],Table1[[#All],[ID]:[b]],2,FALSE)</f>
        <v>#VALUE!</v>
      </c>
      <c r="T1500" s="9" t="e">
        <f>VLOOKUP(Tableau356769[[#This Row],[coca]],Table1[[ID]:[b]],3,FALSE)</f>
        <v>#VALUE!</v>
      </c>
      <c r="U1500" s="9" t="s">
        <v>776</v>
      </c>
      <c r="V150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0" s="9">
        <v>6</v>
      </c>
    </row>
    <row r="1501" spans="1:23">
      <c r="A1501" t="s">
        <v>782</v>
      </c>
      <c r="B1501" t="s">
        <v>270</v>
      </c>
      <c r="C1501" t="s">
        <v>271</v>
      </c>
      <c r="D1501">
        <v>156</v>
      </c>
      <c r="E1501">
        <v>0</v>
      </c>
      <c r="M1501" s="10" t="s">
        <v>947</v>
      </c>
      <c r="O1501" s="5">
        <v>-317970254681</v>
      </c>
      <c r="P1501" s="5">
        <v>548531837382</v>
      </c>
      <c r="Q1501" t="str">
        <f t="shared" ref="Q1501:Q1532" si="49">_xlfn.CONCAT(A1501,C1501)</f>
        <v>Côte d'IvoireCI30</v>
      </c>
      <c r="R1501" t="e">
        <f>VLOOKUP(Tableau356769[[#This Row],[coca]],Table1[ID],1,FALSE)</f>
        <v>#VALUE!</v>
      </c>
      <c r="S1501" t="e">
        <f>VLOOKUP(Tableau356769[[#This Row],[coca]],Table1[[#All],[ID]:[b]],2,FALSE)</f>
        <v>#VALUE!</v>
      </c>
      <c r="T1501" s="9" t="e">
        <f>VLOOKUP(Tableau356769[[#This Row],[coca]],Table1[[ID]:[b]],3,FALSE)</f>
        <v>#VALUE!</v>
      </c>
      <c r="U1501" s="9" t="s">
        <v>778</v>
      </c>
      <c r="V150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1" s="9">
        <v>2</v>
      </c>
    </row>
    <row r="1502" spans="1:23">
      <c r="A1502" t="s">
        <v>782</v>
      </c>
      <c r="B1502" t="s">
        <v>214</v>
      </c>
      <c r="C1502" t="s">
        <v>215</v>
      </c>
      <c r="D1502">
        <v>0</v>
      </c>
      <c r="E1502">
        <v>0</v>
      </c>
      <c r="M1502" s="10" t="s">
        <v>947</v>
      </c>
      <c r="Q1502" t="str">
        <f t="shared" si="49"/>
        <v>Côte d'IvoireCI04</v>
      </c>
      <c r="R1502" t="e">
        <f>VLOOKUP(Tableau356769[[#This Row],[coca]],Table1[ID],1,FALSE)</f>
        <v>#VALUE!</v>
      </c>
      <c r="S1502" t="e">
        <f>VLOOKUP(Tableau356769[[#This Row],[coca]],Table1[[#All],[ID]:[b]],2,FALSE)</f>
        <v>#VALUE!</v>
      </c>
      <c r="T1502" s="9" t="e">
        <f>VLOOKUP(Tableau356769[[#This Row],[coca]],Table1[[ID]:[b]],3,FALSE)</f>
        <v>#VALUE!</v>
      </c>
      <c r="U1502" s="9"/>
      <c r="V150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2" s="9"/>
    </row>
    <row r="1503" spans="1:23">
      <c r="A1503" t="s">
        <v>782</v>
      </c>
      <c r="B1503" t="s">
        <v>216</v>
      </c>
      <c r="C1503" t="s">
        <v>217</v>
      </c>
      <c r="D1503">
        <v>0</v>
      </c>
      <c r="E1503">
        <v>0</v>
      </c>
      <c r="M1503" s="10" t="s">
        <v>947</v>
      </c>
      <c r="Q1503" t="str">
        <f t="shared" si="49"/>
        <v>Côte d'IvoireCI05</v>
      </c>
      <c r="R1503" t="e">
        <f>VLOOKUP(Tableau356769[[#This Row],[coca]],Table1[ID],1,FALSE)</f>
        <v>#VALUE!</v>
      </c>
      <c r="S1503" t="e">
        <f>VLOOKUP(Tableau356769[[#This Row],[coca]],Table1[[#All],[ID]:[b]],2,FALSE)</f>
        <v>#VALUE!</v>
      </c>
      <c r="T1503" s="9" t="e">
        <f>VLOOKUP(Tableau356769[[#This Row],[coca]],Table1[[ID]:[b]],3,FALSE)</f>
        <v>#VALUE!</v>
      </c>
      <c r="U1503" s="9"/>
      <c r="V150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3" s="9"/>
    </row>
    <row r="1504" spans="1:23">
      <c r="A1504" t="s">
        <v>782</v>
      </c>
      <c r="B1504" t="s">
        <v>218</v>
      </c>
      <c r="C1504" t="s">
        <v>219</v>
      </c>
      <c r="D1504">
        <v>3</v>
      </c>
      <c r="E1504">
        <v>0</v>
      </c>
      <c r="M1504" s="10" t="s">
        <v>947</v>
      </c>
      <c r="Q1504" t="str">
        <f t="shared" si="49"/>
        <v>Côte d'IvoireCI06</v>
      </c>
      <c r="R1504" t="e">
        <f>VLOOKUP(Tableau356769[[#This Row],[coca]],Table1[ID],1,FALSE)</f>
        <v>#VALUE!</v>
      </c>
      <c r="S1504" t="e">
        <f>VLOOKUP(Tableau356769[[#This Row],[coca]],Table1[[#All],[ID]:[b]],2,FALSE)</f>
        <v>#VALUE!</v>
      </c>
      <c r="T1504" s="9" t="e">
        <f>VLOOKUP(Tableau356769[[#This Row],[coca]],Table1[[ID]:[b]],3,FALSE)</f>
        <v>#VALUE!</v>
      </c>
      <c r="U1504" s="9"/>
      <c r="V150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4" s="9"/>
    </row>
    <row r="1505" spans="1:23">
      <c r="A1505" t="s">
        <v>782</v>
      </c>
      <c r="B1505" t="s">
        <v>220</v>
      </c>
      <c r="C1505" t="s">
        <v>221</v>
      </c>
      <c r="D1505">
        <v>0</v>
      </c>
      <c r="E1505">
        <v>0</v>
      </c>
      <c r="M1505" s="10" t="s">
        <v>947</v>
      </c>
      <c r="Q1505" t="str">
        <f t="shared" si="49"/>
        <v>Côte d'IvoireCI07</v>
      </c>
      <c r="R1505" t="e">
        <f>VLOOKUP(Tableau356769[[#This Row],[coca]],Table1[ID],1,FALSE)</f>
        <v>#VALUE!</v>
      </c>
      <c r="S1505" t="e">
        <f>VLOOKUP(Tableau356769[[#This Row],[coca]],Table1[[#All],[ID]:[b]],2,FALSE)</f>
        <v>#VALUE!</v>
      </c>
      <c r="T1505" s="9" t="e">
        <f>VLOOKUP(Tableau356769[[#This Row],[coca]],Table1[[ID]:[b]],3,FALSE)</f>
        <v>#VALUE!</v>
      </c>
      <c r="U1505" s="9"/>
      <c r="V150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5" s="9"/>
    </row>
    <row r="1506" spans="1:23">
      <c r="A1506" t="s">
        <v>782</v>
      </c>
      <c r="B1506" t="s">
        <v>222</v>
      </c>
      <c r="C1506" t="s">
        <v>223</v>
      </c>
      <c r="D1506">
        <v>3</v>
      </c>
      <c r="E1506">
        <v>0</v>
      </c>
      <c r="M1506" s="10" t="s">
        <v>947</v>
      </c>
      <c r="Q1506" t="str">
        <f t="shared" si="49"/>
        <v>Côte d'IvoireCI08</v>
      </c>
      <c r="R1506" t="e">
        <f>VLOOKUP(Tableau356769[[#This Row],[coca]],Table1[ID],1,FALSE)</f>
        <v>#VALUE!</v>
      </c>
      <c r="S1506" t="e">
        <f>VLOOKUP(Tableau356769[[#This Row],[coca]],Table1[[#All],[ID]:[b]],2,FALSE)</f>
        <v>#VALUE!</v>
      </c>
      <c r="T1506" s="9" t="e">
        <f>VLOOKUP(Tableau356769[[#This Row],[coca]],Table1[[ID]:[b]],3,FALSE)</f>
        <v>#VALUE!</v>
      </c>
      <c r="U1506" s="9"/>
      <c r="V150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6" s="9"/>
    </row>
    <row r="1507" spans="1:23">
      <c r="A1507" t="s">
        <v>782</v>
      </c>
      <c r="B1507" t="s">
        <v>230</v>
      </c>
      <c r="C1507" t="s">
        <v>231</v>
      </c>
      <c r="D1507">
        <v>0</v>
      </c>
      <c r="E1507">
        <v>0</v>
      </c>
      <c r="M1507" s="10" t="s">
        <v>947</v>
      </c>
      <c r="Q1507" t="str">
        <f t="shared" si="49"/>
        <v>Côte d'IvoireCI10</v>
      </c>
      <c r="R1507" t="e">
        <f>VLOOKUP(Tableau356769[[#This Row],[coca]],Table1[ID],1,FALSE)</f>
        <v>#VALUE!</v>
      </c>
      <c r="S1507" t="e">
        <f>VLOOKUP(Tableau356769[[#This Row],[coca]],Table1[[#All],[ID]:[b]],2,FALSE)</f>
        <v>#VALUE!</v>
      </c>
      <c r="T1507" s="9" t="e">
        <f>VLOOKUP(Tableau356769[[#This Row],[coca]],Table1[[ID]:[b]],3,FALSE)</f>
        <v>#VALUE!</v>
      </c>
      <c r="U1507" s="9"/>
      <c r="V150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7" s="9"/>
    </row>
    <row r="1508" spans="1:23">
      <c r="A1508" t="s">
        <v>782</v>
      </c>
      <c r="B1508" t="s">
        <v>236</v>
      </c>
      <c r="C1508" t="s">
        <v>237</v>
      </c>
      <c r="D1508">
        <v>3</v>
      </c>
      <c r="E1508">
        <v>0</v>
      </c>
      <c r="M1508" s="10" t="s">
        <v>947</v>
      </c>
      <c r="Q1508" t="str">
        <f t="shared" si="49"/>
        <v>Côte d'IvoireCI13</v>
      </c>
      <c r="R1508" t="e">
        <f>VLOOKUP(Tableau356769[[#This Row],[coca]],Table1[ID],1,FALSE)</f>
        <v>#VALUE!</v>
      </c>
      <c r="S1508" t="e">
        <f>VLOOKUP(Tableau356769[[#This Row],[coca]],Table1[[#All],[ID]:[b]],2,FALSE)</f>
        <v>#VALUE!</v>
      </c>
      <c r="T1508" s="9" t="e">
        <f>VLOOKUP(Tableau356769[[#This Row],[coca]],Table1[[ID]:[b]],3,FALSE)</f>
        <v>#VALUE!</v>
      </c>
      <c r="U1508" s="9"/>
      <c r="V150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8" s="9"/>
    </row>
    <row r="1509" spans="1:23">
      <c r="A1509" t="s">
        <v>782</v>
      </c>
      <c r="B1509" t="s">
        <v>238</v>
      </c>
      <c r="C1509" t="s">
        <v>239</v>
      </c>
      <c r="D1509">
        <v>1</v>
      </c>
      <c r="E1509">
        <v>0</v>
      </c>
      <c r="M1509" s="10" t="s">
        <v>947</v>
      </c>
      <c r="Q1509" t="str">
        <f t="shared" si="49"/>
        <v>Côte d'IvoireCI14</v>
      </c>
      <c r="R1509" t="e">
        <f>VLOOKUP(Tableau356769[[#This Row],[coca]],Table1[ID],1,FALSE)</f>
        <v>#VALUE!</v>
      </c>
      <c r="S1509" t="e">
        <f>VLOOKUP(Tableau356769[[#This Row],[coca]],Table1[[#All],[ID]:[b]],2,FALSE)</f>
        <v>#VALUE!</v>
      </c>
      <c r="T1509" s="9" t="e">
        <f>VLOOKUP(Tableau356769[[#This Row],[coca]],Table1[[ID]:[b]],3,FALSE)</f>
        <v>#VALUE!</v>
      </c>
      <c r="U1509" s="9"/>
      <c r="V150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09" s="9"/>
    </row>
    <row r="1510" spans="1:23">
      <c r="A1510" t="s">
        <v>782</v>
      </c>
      <c r="B1510" t="s">
        <v>244</v>
      </c>
      <c r="C1510" t="s">
        <v>245</v>
      </c>
      <c r="D1510">
        <v>1</v>
      </c>
      <c r="E1510">
        <v>0</v>
      </c>
      <c r="M1510" s="10" t="s">
        <v>947</v>
      </c>
      <c r="Q1510" t="str">
        <f t="shared" si="49"/>
        <v>Côte d'IvoireCI17</v>
      </c>
      <c r="R1510" t="e">
        <f>VLOOKUP(Tableau356769[[#This Row],[coca]],Table1[ID],1,FALSE)</f>
        <v>#VALUE!</v>
      </c>
      <c r="S1510" t="e">
        <f>VLOOKUP(Tableau356769[[#This Row],[coca]],Table1[[#All],[ID]:[b]],2,FALSE)</f>
        <v>#VALUE!</v>
      </c>
      <c r="T1510" s="9" t="e">
        <f>VLOOKUP(Tableau356769[[#This Row],[coca]],Table1[[ID]:[b]],3,FALSE)</f>
        <v>#VALUE!</v>
      </c>
      <c r="U1510" s="9"/>
      <c r="V151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0" s="9"/>
    </row>
    <row r="1511" spans="1:23">
      <c r="A1511" t="s">
        <v>782</v>
      </c>
      <c r="B1511" t="s">
        <v>248</v>
      </c>
      <c r="C1511" t="s">
        <v>249</v>
      </c>
      <c r="D1511">
        <v>0</v>
      </c>
      <c r="E1511">
        <v>0</v>
      </c>
      <c r="M1511" s="10" t="s">
        <v>947</v>
      </c>
      <c r="Q1511" t="str">
        <f t="shared" si="49"/>
        <v>Côte d'IvoireCI19</v>
      </c>
      <c r="R1511" t="e">
        <f>VLOOKUP(Tableau356769[[#This Row],[coca]],Table1[ID],1,FALSE)</f>
        <v>#VALUE!</v>
      </c>
      <c r="S1511" t="e">
        <f>VLOOKUP(Tableau356769[[#This Row],[coca]],Table1[[#All],[ID]:[b]],2,FALSE)</f>
        <v>#VALUE!</v>
      </c>
      <c r="T1511" s="9" t="e">
        <f>VLOOKUP(Tableau356769[[#This Row],[coca]],Table1[[ID]:[b]],3,FALSE)</f>
        <v>#VALUE!</v>
      </c>
      <c r="U1511" s="9"/>
      <c r="V151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1" s="9"/>
    </row>
    <row r="1512" spans="1:23">
      <c r="A1512" t="s">
        <v>782</v>
      </c>
      <c r="B1512" t="s">
        <v>250</v>
      </c>
      <c r="C1512" t="s">
        <v>251</v>
      </c>
      <c r="D1512">
        <v>8</v>
      </c>
      <c r="E1512">
        <v>0</v>
      </c>
      <c r="M1512" s="10" t="s">
        <v>947</v>
      </c>
      <c r="Q1512" t="str">
        <f t="shared" si="49"/>
        <v>Côte d'IvoireCI20</v>
      </c>
      <c r="R1512" t="e">
        <f>VLOOKUP(Tableau356769[[#This Row],[coca]],Table1[ID],1,FALSE)</f>
        <v>#VALUE!</v>
      </c>
      <c r="S1512" t="e">
        <f>VLOOKUP(Tableau356769[[#This Row],[coca]],Table1[[#All],[ID]:[b]],2,FALSE)</f>
        <v>#VALUE!</v>
      </c>
      <c r="T1512" s="9" t="e">
        <f>VLOOKUP(Tableau356769[[#This Row],[coca]],Table1[[ID]:[b]],3,FALSE)</f>
        <v>#VALUE!</v>
      </c>
      <c r="U1512" s="9"/>
      <c r="V151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2" s="9"/>
    </row>
    <row r="1513" spans="1:23">
      <c r="A1513" t="s">
        <v>782</v>
      </c>
      <c r="B1513" t="s">
        <v>252</v>
      </c>
      <c r="C1513" t="s">
        <v>253</v>
      </c>
      <c r="D1513">
        <v>0</v>
      </c>
      <c r="E1513">
        <v>0</v>
      </c>
      <c r="M1513" s="10" t="s">
        <v>947</v>
      </c>
      <c r="Q1513" t="str">
        <f t="shared" si="49"/>
        <v>Côte d'IvoireCI21</v>
      </c>
      <c r="R1513" t="e">
        <f>VLOOKUP(Tableau356769[[#This Row],[coca]],Table1[ID],1,FALSE)</f>
        <v>#VALUE!</v>
      </c>
      <c r="S1513" t="e">
        <f>VLOOKUP(Tableau356769[[#This Row],[coca]],Table1[[#All],[ID]:[b]],2,FALSE)</f>
        <v>#VALUE!</v>
      </c>
      <c r="T1513" s="9" t="e">
        <f>VLOOKUP(Tableau356769[[#This Row],[coca]],Table1[[ID]:[b]],3,FALSE)</f>
        <v>#VALUE!</v>
      </c>
      <c r="U1513" s="9"/>
      <c r="V151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3" s="9"/>
    </row>
    <row r="1514" spans="1:23">
      <c r="A1514" t="s">
        <v>782</v>
      </c>
      <c r="B1514" t="s">
        <v>258</v>
      </c>
      <c r="C1514" t="s">
        <v>259</v>
      </c>
      <c r="D1514">
        <v>2</v>
      </c>
      <c r="E1514">
        <v>0</v>
      </c>
      <c r="M1514" s="10" t="s">
        <v>947</v>
      </c>
      <c r="Q1514" t="str">
        <f t="shared" si="49"/>
        <v>Côte d'IvoireCI24</v>
      </c>
      <c r="R1514" t="e">
        <f>VLOOKUP(Tableau356769[[#This Row],[coca]],Table1[ID],1,FALSE)</f>
        <v>#VALUE!</v>
      </c>
      <c r="S1514" t="e">
        <f>VLOOKUP(Tableau356769[[#This Row],[coca]],Table1[[#All],[ID]:[b]],2,FALSE)</f>
        <v>#VALUE!</v>
      </c>
      <c r="T1514" s="9" t="e">
        <f>VLOOKUP(Tableau356769[[#This Row],[coca]],Table1[[ID]:[b]],3,FALSE)</f>
        <v>#VALUE!</v>
      </c>
      <c r="U1514" s="9"/>
      <c r="V151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4" s="9"/>
    </row>
    <row r="1515" spans="1:23">
      <c r="A1515" t="s">
        <v>782</v>
      </c>
      <c r="B1515" t="s">
        <v>272</v>
      </c>
      <c r="C1515" t="s">
        <v>273</v>
      </c>
      <c r="D1515">
        <v>1</v>
      </c>
      <c r="E1515">
        <v>0</v>
      </c>
      <c r="M1515" s="10" t="s">
        <v>947</v>
      </c>
      <c r="Q1515" t="str">
        <f t="shared" si="49"/>
        <v>Côte d'IvoireCI31</v>
      </c>
      <c r="R1515" t="e">
        <f>VLOOKUP(Tableau356769[[#This Row],[coca]],Table1[ID],1,FALSE)</f>
        <v>#VALUE!</v>
      </c>
      <c r="S1515" t="e">
        <f>VLOOKUP(Tableau356769[[#This Row],[coca]],Table1[[#All],[ID]:[b]],2,FALSE)</f>
        <v>#VALUE!</v>
      </c>
      <c r="T1515" s="9" t="e">
        <f>VLOOKUP(Tableau356769[[#This Row],[coca]],Table1[[ID]:[b]],3,FALSE)</f>
        <v>#VALUE!</v>
      </c>
      <c r="U1515" s="9"/>
      <c r="V151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5" s="9"/>
    </row>
    <row r="1516" spans="1:23">
      <c r="A1516" t="s">
        <v>782</v>
      </c>
      <c r="B1516" t="s">
        <v>276</v>
      </c>
      <c r="C1516" t="s">
        <v>277</v>
      </c>
      <c r="D1516">
        <v>0</v>
      </c>
      <c r="E1516">
        <v>0</v>
      </c>
      <c r="M1516" s="10" t="s">
        <v>947</v>
      </c>
      <c r="O1516" s="5"/>
      <c r="P1516" s="5"/>
      <c r="Q1516" t="str">
        <f t="shared" si="49"/>
        <v>Côte d'IvoireCI33</v>
      </c>
      <c r="R1516" t="e">
        <f>VLOOKUP(Tableau356769[[#This Row],[coca]],Table1[ID],1,FALSE)</f>
        <v>#VALUE!</v>
      </c>
      <c r="S1516" t="e">
        <f>VLOOKUP(Tableau356769[[#This Row],[coca]],Table1[[#All],[ID]:[b]],2,FALSE)</f>
        <v>#VALUE!</v>
      </c>
      <c r="T1516" s="9" t="e">
        <f>VLOOKUP(Tableau356769[[#This Row],[coca]],Table1[[ID]:[b]],3,FALSE)</f>
        <v>#VALUE!</v>
      </c>
      <c r="U1516" s="9"/>
      <c r="V151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516" s="9"/>
    </row>
    <row r="1517" spans="1:23">
      <c r="A1517" t="s">
        <v>782</v>
      </c>
      <c r="B1517" t="s">
        <v>268</v>
      </c>
      <c r="C1517" t="s">
        <v>269</v>
      </c>
      <c r="D1517">
        <v>10</v>
      </c>
      <c r="E1517">
        <v>0</v>
      </c>
      <c r="F1517">
        <v>2</v>
      </c>
      <c r="M1517" s="10" t="s">
        <v>936</v>
      </c>
      <c r="O1517" s="5">
        <v>-704357749627</v>
      </c>
      <c r="P1517" s="5">
        <v>501445442640</v>
      </c>
      <c r="Q1517" t="str">
        <f t="shared" si="49"/>
        <v>Côte d'IvoireCI29</v>
      </c>
      <c r="R1517" t="e">
        <f>VLOOKUP(Tableau3[[#This Row],[coca]],Table1[ID],1,FALSE)</f>
        <v>#N/A</v>
      </c>
      <c r="S1517" t="e">
        <f>VLOOKUP(Tableau3[[#This Row],[coca]],Table1[[#All],[ID]:[b]],2,FALSE)</f>
        <v>#N/A</v>
      </c>
      <c r="T1517" s="9" t="e">
        <f>VLOOKUP(Tableau3[[#This Row],[coca]],Table1[[ID]:[b]],3,FALSE)</f>
        <v>#N/A</v>
      </c>
      <c r="U1517" s="9" t="s">
        <v>775</v>
      </c>
      <c r="V151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17" s="9">
        <v>1</v>
      </c>
    </row>
    <row r="1518" spans="1:23">
      <c r="A1518" t="s">
        <v>782</v>
      </c>
      <c r="B1518" t="s">
        <v>783</v>
      </c>
      <c r="C1518" t="s">
        <v>229</v>
      </c>
      <c r="D1518">
        <v>4</v>
      </c>
      <c r="E1518">
        <v>0</v>
      </c>
      <c r="F1518">
        <v>4</v>
      </c>
      <c r="M1518" s="10" t="s">
        <v>936</v>
      </c>
      <c r="O1518" s="5">
        <v>-526877269737</v>
      </c>
      <c r="P1518" s="5">
        <v>685579452444</v>
      </c>
      <c r="Q1518" t="str">
        <f t="shared" si="49"/>
        <v>Côte d'IvoireCI02</v>
      </c>
      <c r="R1518" t="e">
        <f>VLOOKUP(Tableau3[[#This Row],[coca]],Table1[ID],1,FALSE)</f>
        <v>#N/A</v>
      </c>
      <c r="S1518" t="e">
        <f>VLOOKUP(Tableau3[[#This Row],[coca]],Table1[[#All],[ID]:[b]],2,FALSE)</f>
        <v>#N/A</v>
      </c>
      <c r="T1518" s="9" t="e">
        <f>VLOOKUP(Tableau3[[#This Row],[coca]],Table1[[ID]:[b]],3,FALSE)</f>
        <v>#N/A</v>
      </c>
      <c r="U1518" s="9" t="s">
        <v>775</v>
      </c>
      <c r="V151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18" s="9">
        <v>1</v>
      </c>
    </row>
    <row r="1519" spans="1:23">
      <c r="A1519" t="s">
        <v>782</v>
      </c>
      <c r="B1519" t="s">
        <v>232</v>
      </c>
      <c r="C1519" t="s">
        <v>233</v>
      </c>
      <c r="D1519">
        <v>6</v>
      </c>
      <c r="E1519">
        <v>0</v>
      </c>
      <c r="F1519">
        <v>0</v>
      </c>
      <c r="M1519" s="10" t="s">
        <v>936</v>
      </c>
      <c r="O1519" s="5">
        <v>-521639312732</v>
      </c>
      <c r="P1519" s="5">
        <v>770291934346</v>
      </c>
      <c r="Q1519" t="str">
        <f t="shared" si="49"/>
        <v>Côte d'IvoireCI11</v>
      </c>
      <c r="R1519" t="e">
        <f>VLOOKUP(Tableau3[[#This Row],[coca]],Table1[ID],1,FALSE)</f>
        <v>#N/A</v>
      </c>
      <c r="S1519" t="e">
        <f>VLOOKUP(Tableau3[[#This Row],[coca]],Table1[[#All],[ID]:[b]],2,FALSE)</f>
        <v>#N/A</v>
      </c>
      <c r="T1519" s="9" t="e">
        <f>VLOOKUP(Tableau3[[#This Row],[coca]],Table1[[ID]:[b]],3,FALSE)</f>
        <v>#N/A</v>
      </c>
      <c r="U1519" s="9" t="s">
        <v>775</v>
      </c>
      <c r="V151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19" s="9">
        <v>1</v>
      </c>
    </row>
    <row r="1520" spans="1:23">
      <c r="A1520" t="s">
        <v>782</v>
      </c>
      <c r="B1520" t="s">
        <v>274</v>
      </c>
      <c r="C1520" t="s">
        <v>275</v>
      </c>
      <c r="D1520">
        <v>6</v>
      </c>
      <c r="E1520">
        <v>0</v>
      </c>
      <c r="F1520">
        <v>0</v>
      </c>
      <c r="M1520" s="10" t="s">
        <v>936</v>
      </c>
      <c r="O1520" s="5">
        <v>-782023979815</v>
      </c>
      <c r="P1520" s="5">
        <v>747066875597</v>
      </c>
      <c r="Q1520" t="str">
        <f t="shared" si="49"/>
        <v>Côte d'IvoireCI32</v>
      </c>
      <c r="R1520" t="e">
        <f>VLOOKUP(Tableau3[[#This Row],[coca]],Table1[ID],1,FALSE)</f>
        <v>#N/A</v>
      </c>
      <c r="S1520" t="e">
        <f>VLOOKUP(Tableau3[[#This Row],[coca]],Table1[[#All],[ID]:[b]],2,FALSE)</f>
        <v>#N/A</v>
      </c>
      <c r="T1520" s="9" t="e">
        <f>VLOOKUP(Tableau3[[#This Row],[coca]],Table1[[ID]:[b]],3,FALSE)</f>
        <v>#N/A</v>
      </c>
      <c r="U1520" s="9" t="s">
        <v>775</v>
      </c>
      <c r="V152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0" s="9">
        <v>1</v>
      </c>
    </row>
    <row r="1521" spans="1:23">
      <c r="A1521" t="s">
        <v>782</v>
      </c>
      <c r="B1521" t="s">
        <v>234</v>
      </c>
      <c r="C1521" t="s">
        <v>235</v>
      </c>
      <c r="D1521">
        <v>2</v>
      </c>
      <c r="E1521">
        <v>0</v>
      </c>
      <c r="F1521">
        <v>0</v>
      </c>
      <c r="M1521" s="10" t="s">
        <v>936</v>
      </c>
      <c r="O1521" s="5">
        <v>-597179291744</v>
      </c>
      <c r="P1521" s="5">
        <v>526706118126</v>
      </c>
      <c r="Q1521" t="str">
        <f t="shared" si="49"/>
        <v>Côte d'IvoireCI12</v>
      </c>
      <c r="R1521" t="e">
        <f>VLOOKUP(Tableau3[[#This Row],[coca]],Table1[ID],1,FALSE)</f>
        <v>#N/A</v>
      </c>
      <c r="S1521" t="e">
        <f>VLOOKUP(Tableau3[[#This Row],[coca]],Table1[[#All],[ID]:[b]],2,FALSE)</f>
        <v>#N/A</v>
      </c>
      <c r="T1521" s="9" t="e">
        <f>VLOOKUP(Tableau3[[#This Row],[coca]],Table1[[ID]:[b]],3,FALSE)</f>
        <v>#N/A</v>
      </c>
      <c r="U1521" s="9" t="s">
        <v>775</v>
      </c>
      <c r="V152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1" s="9">
        <v>1</v>
      </c>
    </row>
    <row r="1522" spans="1:23">
      <c r="A1522" t="s">
        <v>782</v>
      </c>
      <c r="B1522" t="s">
        <v>240</v>
      </c>
      <c r="C1522" t="s">
        <v>241</v>
      </c>
      <c r="D1522">
        <v>7</v>
      </c>
      <c r="E1522">
        <v>0</v>
      </c>
      <c r="F1522">
        <v>0</v>
      </c>
      <c r="M1522" s="10" t="s">
        <v>936</v>
      </c>
      <c r="O1522" s="5">
        <v>-477652740076</v>
      </c>
      <c r="P1522" s="5">
        <v>536019588302</v>
      </c>
      <c r="Q1522" t="str">
        <f t="shared" si="49"/>
        <v>Côte d'IvoireCI15</v>
      </c>
      <c r="R1522" t="e">
        <f>VLOOKUP(Tableau3[[#This Row],[coca]],Table1[ID],1,FALSE)</f>
        <v>#N/A</v>
      </c>
      <c r="S1522" t="e">
        <f>VLOOKUP(Tableau3[[#This Row],[coca]],Table1[[#All],[ID]:[b]],2,FALSE)</f>
        <v>#N/A</v>
      </c>
      <c r="T1522" s="9" t="e">
        <f>VLOOKUP(Tableau3[[#This Row],[coca]],Table1[[ID]:[b]],3,FALSE)</f>
        <v>#N/A</v>
      </c>
      <c r="U1522" s="9" t="s">
        <v>775</v>
      </c>
      <c r="V152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2" s="9">
        <v>1</v>
      </c>
    </row>
    <row r="1523" spans="1:23">
      <c r="A1523" t="s">
        <v>782</v>
      </c>
      <c r="B1523" t="s">
        <v>256</v>
      </c>
      <c r="C1523" t="s">
        <v>257</v>
      </c>
      <c r="D1523">
        <v>2</v>
      </c>
      <c r="E1523">
        <v>0</v>
      </c>
      <c r="F1523">
        <v>0</v>
      </c>
      <c r="M1523" s="10" t="s">
        <v>936</v>
      </c>
      <c r="O1523" s="5">
        <v>-589282382685</v>
      </c>
      <c r="P1523" s="5">
        <v>708514497967</v>
      </c>
      <c r="Q1523" t="str">
        <f t="shared" si="49"/>
        <v>Côte d'IvoireCI23</v>
      </c>
      <c r="R1523" t="e">
        <f>VLOOKUP(Tableau3[[#This Row],[coca]],Table1[ID],1,FALSE)</f>
        <v>#N/A</v>
      </c>
      <c r="S1523" t="e">
        <f>VLOOKUP(Tableau3[[#This Row],[coca]],Table1[[#All],[ID]:[b]],2,FALSE)</f>
        <v>#N/A</v>
      </c>
      <c r="T1523" s="9" t="e">
        <f>VLOOKUP(Tableau3[[#This Row],[coca]],Table1[[ID]:[b]],3,FALSE)</f>
        <v>#N/A</v>
      </c>
      <c r="U1523" s="9" t="s">
        <v>775</v>
      </c>
      <c r="V152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3" s="9">
        <v>1</v>
      </c>
    </row>
    <row r="1524" spans="1:23">
      <c r="A1524" t="s">
        <v>782</v>
      </c>
      <c r="B1524" t="s">
        <v>264</v>
      </c>
      <c r="C1524" t="s">
        <v>265</v>
      </c>
      <c r="D1524">
        <v>2</v>
      </c>
      <c r="E1524">
        <v>0</v>
      </c>
      <c r="F1524">
        <v>0</v>
      </c>
      <c r="M1524" s="10" t="s">
        <v>936</v>
      </c>
      <c r="O1524" s="5">
        <v>-666919118514</v>
      </c>
      <c r="P1524" s="5">
        <v>585312063233</v>
      </c>
      <c r="Q1524" t="str">
        <f t="shared" si="49"/>
        <v>Côte d'IvoireCI26</v>
      </c>
      <c r="R1524" t="e">
        <f>VLOOKUP(Tableau3[[#This Row],[coca]],Table1[ID],1,FALSE)</f>
        <v>#N/A</v>
      </c>
      <c r="S1524" t="e">
        <f>VLOOKUP(Tableau3[[#This Row],[coca]],Table1[[#All],[ID]:[b]],2,FALSE)</f>
        <v>#N/A</v>
      </c>
      <c r="T1524" s="9" t="e">
        <f>VLOOKUP(Tableau3[[#This Row],[coca]],Table1[[ID]:[b]],3,FALSE)</f>
        <v>#N/A</v>
      </c>
      <c r="U1524" s="9" t="s">
        <v>775</v>
      </c>
      <c r="V152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4" s="9">
        <v>1</v>
      </c>
    </row>
    <row r="1525" spans="1:23">
      <c r="A1525" t="s">
        <v>782</v>
      </c>
      <c r="B1525" t="s">
        <v>266</v>
      </c>
      <c r="C1525" t="s">
        <v>267</v>
      </c>
      <c r="D1525">
        <v>3</v>
      </c>
      <c r="F1525">
        <v>1</v>
      </c>
      <c r="M1525" s="10" t="s">
        <v>936</v>
      </c>
      <c r="O1525" s="5">
        <v>-583310270935</v>
      </c>
      <c r="P1525" s="5">
        <v>941950114701</v>
      </c>
      <c r="Q1525" t="str">
        <f t="shared" si="49"/>
        <v>Côte d'IvoireCI28</v>
      </c>
      <c r="R1525" t="e">
        <f>VLOOKUP(Tableau3[[#This Row],[coca]],Table1[ID],1,FALSE)</f>
        <v>#N/A</v>
      </c>
      <c r="S1525" t="e">
        <f>VLOOKUP(Tableau3[[#This Row],[coca]],Table1[[#All],[ID]:[b]],2,FALSE)</f>
        <v>#N/A</v>
      </c>
      <c r="T1525" s="9" t="e">
        <f>VLOOKUP(Tableau3[[#This Row],[coca]],Table1[[ID]:[b]],3,FALSE)</f>
        <v>#N/A</v>
      </c>
      <c r="U1525" s="9" t="s">
        <v>775</v>
      </c>
      <c r="V152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5" s="9">
        <v>1</v>
      </c>
    </row>
    <row r="1526" spans="1:23">
      <c r="A1526" t="s">
        <v>782</v>
      </c>
      <c r="B1526" t="s">
        <v>212</v>
      </c>
      <c r="C1526" t="s">
        <v>213</v>
      </c>
      <c r="D1526">
        <v>1</v>
      </c>
      <c r="E1526">
        <v>0</v>
      </c>
      <c r="F1526">
        <v>0</v>
      </c>
      <c r="M1526" s="10" t="s">
        <v>936</v>
      </c>
      <c r="O1526" s="5">
        <v>-451782607941</v>
      </c>
      <c r="P1526" s="5">
        <v>593544147496</v>
      </c>
      <c r="Q1526" t="str">
        <f t="shared" si="49"/>
        <v>Côte d'IvoireCI03</v>
      </c>
      <c r="R1526" t="e">
        <f>VLOOKUP(Tableau3[[#This Row],[coca]],Table1[ID],1,FALSE)</f>
        <v>#N/A</v>
      </c>
      <c r="S1526" t="e">
        <f>VLOOKUP(Tableau3[[#This Row],[coca]],Table1[[#All],[ID]:[b]],2,FALSE)</f>
        <v>#N/A</v>
      </c>
      <c r="T1526" s="9" t="e">
        <f>VLOOKUP(Tableau3[[#This Row],[coca]],Table1[[ID]:[b]],3,FALSE)</f>
        <v>#N/A</v>
      </c>
      <c r="U1526" s="9" t="s">
        <v>775</v>
      </c>
      <c r="V152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6" s="9">
        <v>1</v>
      </c>
    </row>
    <row r="1527" spans="1:23">
      <c r="A1527" t="s">
        <v>782</v>
      </c>
      <c r="B1527" t="s">
        <v>224</v>
      </c>
      <c r="C1527" t="s">
        <v>225</v>
      </c>
      <c r="D1527">
        <v>1</v>
      </c>
      <c r="E1527">
        <v>0</v>
      </c>
      <c r="F1527">
        <v>1</v>
      </c>
      <c r="M1527" s="10" t="s">
        <v>936</v>
      </c>
      <c r="O1527" s="5">
        <v>-768560381841</v>
      </c>
      <c r="P1527" s="5">
        <v>633436522765</v>
      </c>
      <c r="Q1527" t="str">
        <f t="shared" si="49"/>
        <v>Côte d'IvoireCI09</v>
      </c>
      <c r="R1527" t="e">
        <f>VLOOKUP(Tableau3[[#This Row],[coca]],Table1[ID],1,FALSE)</f>
        <v>#N/A</v>
      </c>
      <c r="S1527" t="e">
        <f>VLOOKUP(Tableau3[[#This Row],[coca]],Table1[[#All],[ID]:[b]],2,FALSE)</f>
        <v>#N/A</v>
      </c>
      <c r="T1527" s="9" t="e">
        <f>VLOOKUP(Tableau3[[#This Row],[coca]],Table1[[ID]:[b]],3,FALSE)</f>
        <v>#N/A</v>
      </c>
      <c r="U1527" s="9" t="s">
        <v>775</v>
      </c>
      <c r="V152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7" s="9">
        <v>1</v>
      </c>
    </row>
    <row r="1528" spans="1:23">
      <c r="A1528" t="s">
        <v>782</v>
      </c>
      <c r="B1528" t="s">
        <v>242</v>
      </c>
      <c r="C1528" t="s">
        <v>243</v>
      </c>
      <c r="D1528">
        <v>4</v>
      </c>
      <c r="E1528">
        <v>0</v>
      </c>
      <c r="F1528">
        <v>0</v>
      </c>
      <c r="M1528" s="10" t="s">
        <v>936</v>
      </c>
      <c r="O1528" s="6">
        <v>-731606796213</v>
      </c>
      <c r="P1528" s="5">
        <v>701805742123</v>
      </c>
      <c r="Q1528" t="str">
        <f t="shared" si="49"/>
        <v>Côte d'IvoireCI16</v>
      </c>
      <c r="R1528" t="e">
        <f>VLOOKUP(Tableau3[[#This Row],[coca]],Table1[ID],1,FALSE)</f>
        <v>#N/A</v>
      </c>
      <c r="S1528" t="e">
        <f>VLOOKUP(Tableau3[[#This Row],[coca]],Table1[[#All],[ID]:[b]],2,FALSE)</f>
        <v>#N/A</v>
      </c>
      <c r="T1528" s="9" t="e">
        <f>VLOOKUP(Tableau3[[#This Row],[coca]],Table1[[ID]:[b]],3,FALSE)</f>
        <v>#N/A</v>
      </c>
      <c r="U1528" s="9" t="s">
        <v>775</v>
      </c>
      <c r="V152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8" s="9">
        <v>1</v>
      </c>
    </row>
    <row r="1529" spans="1:23">
      <c r="A1529" t="s">
        <v>782</v>
      </c>
      <c r="B1529" t="s">
        <v>246</v>
      </c>
      <c r="C1529" t="s">
        <v>247</v>
      </c>
      <c r="D1529">
        <v>1</v>
      </c>
      <c r="E1529">
        <v>0</v>
      </c>
      <c r="F1529">
        <v>0</v>
      </c>
      <c r="M1529" s="10" t="s">
        <v>936</v>
      </c>
      <c r="O1529" s="5">
        <v>-660351685216</v>
      </c>
      <c r="P1529" s="5">
        <v>703601894249</v>
      </c>
      <c r="Q1529" t="str">
        <f t="shared" si="49"/>
        <v>Côte d'IvoireCI18</v>
      </c>
      <c r="R1529" t="e">
        <f>VLOOKUP(Tableau3[[#This Row],[coca]],Table1[ID],1,FALSE)</f>
        <v>#N/A</v>
      </c>
      <c r="S1529" t="e">
        <f>VLOOKUP(Tableau3[[#This Row],[coca]],Table1[[#All],[ID]:[b]],2,FALSE)</f>
        <v>#N/A</v>
      </c>
      <c r="T1529" s="9" t="e">
        <f>VLOOKUP(Tableau3[[#This Row],[coca]],Table1[[ID]:[b]],3,FALSE)</f>
        <v>#N/A</v>
      </c>
      <c r="U1529" s="9" t="s">
        <v>775</v>
      </c>
      <c r="V152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29" s="9">
        <v>1</v>
      </c>
    </row>
    <row r="1530" spans="1:23">
      <c r="A1530" t="s">
        <v>782</v>
      </c>
      <c r="B1530" t="s">
        <v>254</v>
      </c>
      <c r="C1530" t="s">
        <v>255</v>
      </c>
      <c r="D1530">
        <v>1</v>
      </c>
      <c r="E1530">
        <v>0</v>
      </c>
      <c r="F1530">
        <v>0</v>
      </c>
      <c r="M1530" s="10" t="s">
        <v>936</v>
      </c>
      <c r="O1530" s="5">
        <v>-540426652821</v>
      </c>
      <c r="P1530" s="5">
        <v>575720476717</v>
      </c>
      <c r="Q1530" t="str">
        <f t="shared" si="49"/>
        <v>Côte d'IvoireCI22</v>
      </c>
      <c r="R1530" t="e">
        <f>VLOOKUP(Tableau3[[#This Row],[coca]],Table1[ID],1,FALSE)</f>
        <v>#N/A</v>
      </c>
      <c r="S1530" t="e">
        <f>VLOOKUP(Tableau3[[#This Row],[coca]],Table1[[#All],[ID]:[b]],2,FALSE)</f>
        <v>#N/A</v>
      </c>
      <c r="T1530" s="9" t="e">
        <f>VLOOKUP(Tableau3[[#This Row],[coca]],Table1[[ID]:[b]],3,FALSE)</f>
        <v>#N/A</v>
      </c>
      <c r="U1530" s="9" t="s">
        <v>775</v>
      </c>
      <c r="V153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0" s="9">
        <v>1</v>
      </c>
    </row>
    <row r="1531" spans="1:23">
      <c r="A1531" t="s">
        <v>782</v>
      </c>
      <c r="B1531" t="s">
        <v>260</v>
      </c>
      <c r="C1531" t="s">
        <v>261</v>
      </c>
      <c r="D1531">
        <v>1</v>
      </c>
      <c r="M1531" s="10" t="s">
        <v>936</v>
      </c>
      <c r="O1531" s="5">
        <v>-423917274729</v>
      </c>
      <c r="P1531" s="5">
        <v>660301864407</v>
      </c>
      <c r="Q1531" t="str">
        <f t="shared" si="49"/>
        <v>Côte d'IvoireCI25</v>
      </c>
      <c r="R1531" t="e">
        <f>VLOOKUP(Tableau3[[#This Row],[coca]],Table1[ID],1,FALSE)</f>
        <v>#N/A</v>
      </c>
      <c r="S1531" t="e">
        <f>VLOOKUP(Tableau3[[#This Row],[coca]],Table1[[#All],[ID]:[b]],2,FALSE)</f>
        <v>#N/A</v>
      </c>
      <c r="T1531" s="9" t="e">
        <f>VLOOKUP(Tableau3[[#This Row],[coca]],Table1[[ID]:[b]],3,FALSE)</f>
        <v>#N/A</v>
      </c>
      <c r="U1531" s="9" t="s">
        <v>775</v>
      </c>
      <c r="V153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1" s="9">
        <v>1</v>
      </c>
    </row>
    <row r="1532" spans="1:23">
      <c r="A1532" t="s">
        <v>782</v>
      </c>
      <c r="B1532" t="s">
        <v>262</v>
      </c>
      <c r="C1532" t="s">
        <v>263</v>
      </c>
      <c r="D1532">
        <v>1</v>
      </c>
      <c r="E1532">
        <v>0</v>
      </c>
      <c r="F1532">
        <v>0</v>
      </c>
      <c r="M1532" s="10" t="s">
        <v>936</v>
      </c>
      <c r="O1532" s="5">
        <v>-456075350968</v>
      </c>
      <c r="P1532" s="5">
        <v>697378692407</v>
      </c>
      <c r="Q1532" t="str">
        <f t="shared" si="49"/>
        <v>Côte d'IvoireCI27</v>
      </c>
      <c r="R1532" t="e">
        <f>VLOOKUP(Tableau3[[#This Row],[coca]],Table1[ID],1,FALSE)</f>
        <v>#N/A</v>
      </c>
      <c r="S1532" t="e">
        <f>VLOOKUP(Tableau3[[#This Row],[coca]],Table1[[#All],[ID]:[b]],2,FALSE)</f>
        <v>#N/A</v>
      </c>
      <c r="T1532" s="9" t="e">
        <f>VLOOKUP(Tableau3[[#This Row],[coca]],Table1[[ID]:[b]],3,FALSE)</f>
        <v>#N/A</v>
      </c>
      <c r="U1532" s="9" t="s">
        <v>775</v>
      </c>
      <c r="V153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2" s="9">
        <v>1</v>
      </c>
    </row>
    <row r="1533" spans="1:23">
      <c r="A1533" t="s">
        <v>782</v>
      </c>
      <c r="B1533" t="s">
        <v>784</v>
      </c>
      <c r="C1533" t="s">
        <v>227</v>
      </c>
      <c r="D1533">
        <f>364+1827</f>
        <v>2191</v>
      </c>
      <c r="E1533">
        <v>29</v>
      </c>
      <c r="F1533">
        <v>468</v>
      </c>
      <c r="G1533">
        <v>668</v>
      </c>
      <c r="J1533">
        <v>1476</v>
      </c>
      <c r="K1533">
        <v>825</v>
      </c>
      <c r="M1533" s="10" t="s">
        <v>936</v>
      </c>
      <c r="N1533" s="4"/>
      <c r="O1533" s="5">
        <v>-407512099906</v>
      </c>
      <c r="P1533" s="5">
        <v>541390615342</v>
      </c>
      <c r="Q1533" t="str">
        <f t="shared" ref="Q1533:Q1564" si="50">_xlfn.CONCAT(A1533,C1533)</f>
        <v>Côte d'IvoireCI01</v>
      </c>
      <c r="R1533" t="e">
        <f>VLOOKUP(Tableau3[[#This Row],[coca]],Table1[ID],1,FALSE)</f>
        <v>#N/A</v>
      </c>
      <c r="S1533" t="e">
        <f>VLOOKUP(Tableau3[[#This Row],[coca]],Table1[[#All],[ID]:[b]],2,FALSE)</f>
        <v>#N/A</v>
      </c>
      <c r="T1533" s="9" t="e">
        <f>VLOOKUP(Tableau3[[#This Row],[coca]],Table1[[ID]:[b]],3,FALSE)</f>
        <v>#N/A</v>
      </c>
      <c r="U1533" s="9" t="s">
        <v>776</v>
      </c>
      <c r="V153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1533" s="9">
        <v>6</v>
      </c>
    </row>
    <row r="1534" spans="1:23">
      <c r="A1534" t="s">
        <v>782</v>
      </c>
      <c r="B1534" t="s">
        <v>270</v>
      </c>
      <c r="C1534" t="s">
        <v>271</v>
      </c>
      <c r="D1534">
        <v>58</v>
      </c>
      <c r="E1534">
        <v>0</v>
      </c>
      <c r="F1534">
        <v>5</v>
      </c>
      <c r="M1534" s="10" t="s">
        <v>936</v>
      </c>
      <c r="O1534" s="5">
        <v>-317970254681</v>
      </c>
      <c r="P1534" s="5">
        <v>548531837382</v>
      </c>
      <c r="Q1534" t="str">
        <f t="shared" si="50"/>
        <v>Côte d'IvoireCI30</v>
      </c>
      <c r="R1534" t="e">
        <f>VLOOKUP(Tableau3[[#This Row],[coca]],Table1[ID],1,FALSE)</f>
        <v>#N/A</v>
      </c>
      <c r="S1534" t="e">
        <f>VLOOKUP(Tableau3[[#This Row],[coca]],Table1[[#All],[ID]:[b]],2,FALSE)</f>
        <v>#N/A</v>
      </c>
      <c r="T1534" s="9" t="e">
        <f>VLOOKUP(Tableau3[[#This Row],[coca]],Table1[[ID]:[b]],3,FALSE)</f>
        <v>#N/A</v>
      </c>
      <c r="U1534" s="9" t="s">
        <v>778</v>
      </c>
      <c r="V153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534" s="9">
        <v>2</v>
      </c>
    </row>
    <row r="1535" spans="1:23">
      <c r="A1535" t="s">
        <v>782</v>
      </c>
      <c r="B1535" t="s">
        <v>214</v>
      </c>
      <c r="C1535" t="s">
        <v>215</v>
      </c>
      <c r="M1535" s="10" t="s">
        <v>936</v>
      </c>
      <c r="Q1535" t="str">
        <f t="shared" si="50"/>
        <v>Côte d'IvoireCI04</v>
      </c>
      <c r="R1535" t="e">
        <f>VLOOKUP(Tableau3[[#This Row],[coca]],Table1[ID],1,FALSE)</f>
        <v>#N/A</v>
      </c>
      <c r="S1535" t="e">
        <f>VLOOKUP(Tableau3[[#This Row],[coca]],Table1[[#All],[ID]:[b]],2,FALSE)</f>
        <v>#N/A</v>
      </c>
      <c r="T1535" s="9" t="e">
        <f>VLOOKUP(Tableau3[[#This Row],[coca]],Table1[[ID]:[b]],3,FALSE)</f>
        <v>#N/A</v>
      </c>
      <c r="U1535" s="9"/>
      <c r="V15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5" s="9"/>
    </row>
    <row r="1536" spans="1:23">
      <c r="A1536" t="s">
        <v>782</v>
      </c>
      <c r="B1536" t="s">
        <v>216</v>
      </c>
      <c r="C1536" t="s">
        <v>217</v>
      </c>
      <c r="M1536" s="10" t="s">
        <v>936</v>
      </c>
      <c r="Q1536" t="str">
        <f t="shared" si="50"/>
        <v>Côte d'IvoireCI05</v>
      </c>
      <c r="R1536" t="e">
        <f>VLOOKUP(Tableau3[[#This Row],[coca]],Table1[ID],1,FALSE)</f>
        <v>#N/A</v>
      </c>
      <c r="S1536" t="e">
        <f>VLOOKUP(Tableau3[[#This Row],[coca]],Table1[[#All],[ID]:[b]],2,FALSE)</f>
        <v>#N/A</v>
      </c>
      <c r="T1536" s="9" t="e">
        <f>VLOOKUP(Tableau3[[#This Row],[coca]],Table1[[ID]:[b]],3,FALSE)</f>
        <v>#N/A</v>
      </c>
      <c r="U1536" s="9"/>
      <c r="V153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6" s="9"/>
    </row>
    <row r="1537" spans="1:23">
      <c r="A1537" t="s">
        <v>782</v>
      </c>
      <c r="B1537" t="s">
        <v>218</v>
      </c>
      <c r="C1537" t="s">
        <v>219</v>
      </c>
      <c r="M1537" s="10" t="s">
        <v>936</v>
      </c>
      <c r="Q1537" t="str">
        <f t="shared" si="50"/>
        <v>Côte d'IvoireCI06</v>
      </c>
      <c r="R1537" t="e">
        <f>VLOOKUP(Tableau3[[#This Row],[coca]],Table1[ID],1,FALSE)</f>
        <v>#N/A</v>
      </c>
      <c r="S1537" t="e">
        <f>VLOOKUP(Tableau3[[#This Row],[coca]],Table1[[#All],[ID]:[b]],2,FALSE)</f>
        <v>#N/A</v>
      </c>
      <c r="T1537" s="9" t="e">
        <f>VLOOKUP(Tableau3[[#This Row],[coca]],Table1[[ID]:[b]],3,FALSE)</f>
        <v>#N/A</v>
      </c>
      <c r="U1537" s="9"/>
      <c r="V15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7" s="9"/>
    </row>
    <row r="1538" spans="1:23">
      <c r="A1538" t="s">
        <v>782</v>
      </c>
      <c r="B1538" t="s">
        <v>220</v>
      </c>
      <c r="C1538" t="s">
        <v>221</v>
      </c>
      <c r="M1538" s="10" t="s">
        <v>936</v>
      </c>
      <c r="Q1538" t="str">
        <f t="shared" si="50"/>
        <v>Côte d'IvoireCI07</v>
      </c>
      <c r="R1538" t="e">
        <f>VLOOKUP(Tableau3[[#This Row],[coca]],Table1[ID],1,FALSE)</f>
        <v>#N/A</v>
      </c>
      <c r="S1538" t="e">
        <f>VLOOKUP(Tableau3[[#This Row],[coca]],Table1[[#All],[ID]:[b]],2,FALSE)</f>
        <v>#N/A</v>
      </c>
      <c r="T1538" s="9" t="e">
        <f>VLOOKUP(Tableau3[[#This Row],[coca]],Table1[[ID]:[b]],3,FALSE)</f>
        <v>#N/A</v>
      </c>
      <c r="U1538" s="9"/>
      <c r="V15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8" s="9"/>
    </row>
    <row r="1539" spans="1:23">
      <c r="A1539" t="s">
        <v>782</v>
      </c>
      <c r="B1539" t="s">
        <v>222</v>
      </c>
      <c r="C1539" t="s">
        <v>223</v>
      </c>
      <c r="M1539" s="10" t="s">
        <v>936</v>
      </c>
      <c r="Q1539" t="str">
        <f t="shared" si="50"/>
        <v>Côte d'IvoireCI08</v>
      </c>
      <c r="R1539" t="e">
        <f>VLOOKUP(Tableau3[[#This Row],[coca]],Table1[ID],1,FALSE)</f>
        <v>#N/A</v>
      </c>
      <c r="S1539" t="e">
        <f>VLOOKUP(Tableau3[[#This Row],[coca]],Table1[[#All],[ID]:[b]],2,FALSE)</f>
        <v>#N/A</v>
      </c>
      <c r="T1539" s="9" t="e">
        <f>VLOOKUP(Tableau3[[#This Row],[coca]],Table1[[ID]:[b]],3,FALSE)</f>
        <v>#N/A</v>
      </c>
      <c r="U1539" s="9"/>
      <c r="V15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39" s="9"/>
    </row>
    <row r="1540" spans="1:23">
      <c r="A1540" t="s">
        <v>782</v>
      </c>
      <c r="B1540" t="s">
        <v>230</v>
      </c>
      <c r="C1540" t="s">
        <v>231</v>
      </c>
      <c r="M1540" s="10" t="s">
        <v>936</v>
      </c>
      <c r="Q1540" t="str">
        <f t="shared" si="50"/>
        <v>Côte d'IvoireCI10</v>
      </c>
      <c r="R1540" t="e">
        <f>VLOOKUP(Tableau3[[#This Row],[coca]],Table1[ID],1,FALSE)</f>
        <v>#N/A</v>
      </c>
      <c r="S1540" t="e">
        <f>VLOOKUP(Tableau3[[#This Row],[coca]],Table1[[#All],[ID]:[b]],2,FALSE)</f>
        <v>#N/A</v>
      </c>
      <c r="T1540" s="9" t="e">
        <f>VLOOKUP(Tableau3[[#This Row],[coca]],Table1[[ID]:[b]],3,FALSE)</f>
        <v>#N/A</v>
      </c>
      <c r="U1540" s="9"/>
      <c r="V15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0" s="9"/>
    </row>
    <row r="1541" spans="1:23">
      <c r="A1541" t="s">
        <v>782</v>
      </c>
      <c r="B1541" t="s">
        <v>236</v>
      </c>
      <c r="C1541" t="s">
        <v>237</v>
      </c>
      <c r="M1541" s="10" t="s">
        <v>936</v>
      </c>
      <c r="Q1541" t="str">
        <f t="shared" si="50"/>
        <v>Côte d'IvoireCI13</v>
      </c>
      <c r="R1541" t="e">
        <f>VLOOKUP(Tableau3[[#This Row],[coca]],Table1[ID],1,FALSE)</f>
        <v>#N/A</v>
      </c>
      <c r="S1541" t="e">
        <f>VLOOKUP(Tableau3[[#This Row],[coca]],Table1[[#All],[ID]:[b]],2,FALSE)</f>
        <v>#N/A</v>
      </c>
      <c r="T1541" s="9" t="e">
        <f>VLOOKUP(Tableau3[[#This Row],[coca]],Table1[[ID]:[b]],3,FALSE)</f>
        <v>#N/A</v>
      </c>
      <c r="U1541" s="9"/>
      <c r="V154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1" s="9"/>
    </row>
    <row r="1542" spans="1:23">
      <c r="A1542" t="s">
        <v>782</v>
      </c>
      <c r="B1542" t="s">
        <v>238</v>
      </c>
      <c r="C1542" t="s">
        <v>239</v>
      </c>
      <c r="M1542" s="10" t="s">
        <v>936</v>
      </c>
      <c r="Q1542" t="str">
        <f t="shared" si="50"/>
        <v>Côte d'IvoireCI14</v>
      </c>
      <c r="R1542" t="e">
        <f>VLOOKUP(Tableau3[[#This Row],[coca]],Table1[ID],1,FALSE)</f>
        <v>#N/A</v>
      </c>
      <c r="S1542" t="e">
        <f>VLOOKUP(Tableau3[[#This Row],[coca]],Table1[[#All],[ID]:[b]],2,FALSE)</f>
        <v>#N/A</v>
      </c>
      <c r="T1542" s="9" t="e">
        <f>VLOOKUP(Tableau3[[#This Row],[coca]],Table1[[ID]:[b]],3,FALSE)</f>
        <v>#N/A</v>
      </c>
      <c r="U1542" s="9"/>
      <c r="V154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2" s="9"/>
    </row>
    <row r="1543" spans="1:23">
      <c r="A1543" t="s">
        <v>782</v>
      </c>
      <c r="B1543" t="s">
        <v>244</v>
      </c>
      <c r="C1543" t="s">
        <v>245</v>
      </c>
      <c r="M1543" s="10" t="s">
        <v>936</v>
      </c>
      <c r="Q1543" t="str">
        <f t="shared" si="50"/>
        <v>Côte d'IvoireCI17</v>
      </c>
      <c r="R1543" t="e">
        <f>VLOOKUP(Tableau3[[#This Row],[coca]],Table1[ID],1,FALSE)</f>
        <v>#N/A</v>
      </c>
      <c r="S1543" t="e">
        <f>VLOOKUP(Tableau3[[#This Row],[coca]],Table1[[#All],[ID]:[b]],2,FALSE)</f>
        <v>#N/A</v>
      </c>
      <c r="T1543" s="9" t="e">
        <f>VLOOKUP(Tableau3[[#This Row],[coca]],Table1[[ID]:[b]],3,FALSE)</f>
        <v>#N/A</v>
      </c>
      <c r="U1543" s="9"/>
      <c r="V154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3" s="9"/>
    </row>
    <row r="1544" spans="1:23">
      <c r="A1544" t="s">
        <v>782</v>
      </c>
      <c r="B1544" t="s">
        <v>248</v>
      </c>
      <c r="C1544" t="s">
        <v>249</v>
      </c>
      <c r="M1544" s="10" t="s">
        <v>936</v>
      </c>
      <c r="Q1544" t="str">
        <f t="shared" si="50"/>
        <v>Côte d'IvoireCI19</v>
      </c>
      <c r="R1544" t="e">
        <f>VLOOKUP(Tableau3[[#This Row],[coca]],Table1[ID],1,FALSE)</f>
        <v>#N/A</v>
      </c>
      <c r="S1544" t="e">
        <f>VLOOKUP(Tableau3[[#This Row],[coca]],Table1[[#All],[ID]:[b]],2,FALSE)</f>
        <v>#N/A</v>
      </c>
      <c r="T1544" s="9" t="e">
        <f>VLOOKUP(Tableau3[[#This Row],[coca]],Table1[[ID]:[b]],3,FALSE)</f>
        <v>#N/A</v>
      </c>
      <c r="U1544" s="9"/>
      <c r="V154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4" s="9"/>
    </row>
    <row r="1545" spans="1:23">
      <c r="A1545" t="s">
        <v>782</v>
      </c>
      <c r="B1545" t="s">
        <v>250</v>
      </c>
      <c r="C1545" t="s">
        <v>251</v>
      </c>
      <c r="M1545" s="10" t="s">
        <v>936</v>
      </c>
      <c r="Q1545" t="str">
        <f t="shared" si="50"/>
        <v>Côte d'IvoireCI20</v>
      </c>
      <c r="R1545" t="e">
        <f>VLOOKUP(Tableau3[[#This Row],[coca]],Table1[ID],1,FALSE)</f>
        <v>#N/A</v>
      </c>
      <c r="S1545" t="e">
        <f>VLOOKUP(Tableau3[[#This Row],[coca]],Table1[[#All],[ID]:[b]],2,FALSE)</f>
        <v>#N/A</v>
      </c>
      <c r="T1545" s="9" t="e">
        <f>VLOOKUP(Tableau3[[#This Row],[coca]],Table1[[ID]:[b]],3,FALSE)</f>
        <v>#N/A</v>
      </c>
      <c r="U1545" s="9"/>
      <c r="V154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5" s="9"/>
    </row>
    <row r="1546" spans="1:23">
      <c r="A1546" t="s">
        <v>782</v>
      </c>
      <c r="B1546" t="s">
        <v>252</v>
      </c>
      <c r="C1546" t="s">
        <v>253</v>
      </c>
      <c r="M1546" s="10" t="s">
        <v>936</v>
      </c>
      <c r="Q1546" t="str">
        <f t="shared" si="50"/>
        <v>Côte d'IvoireCI21</v>
      </c>
      <c r="R1546" t="e">
        <f>VLOOKUP(Tableau3[[#This Row],[coca]],Table1[ID],1,FALSE)</f>
        <v>#N/A</v>
      </c>
      <c r="S1546" t="e">
        <f>VLOOKUP(Tableau3[[#This Row],[coca]],Table1[[#All],[ID]:[b]],2,FALSE)</f>
        <v>#N/A</v>
      </c>
      <c r="T1546" s="9" t="e">
        <f>VLOOKUP(Tableau3[[#This Row],[coca]],Table1[[ID]:[b]],3,FALSE)</f>
        <v>#N/A</v>
      </c>
      <c r="U1546" s="9"/>
      <c r="V154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6" s="9"/>
    </row>
    <row r="1547" spans="1:23">
      <c r="A1547" t="s">
        <v>782</v>
      </c>
      <c r="B1547" t="s">
        <v>258</v>
      </c>
      <c r="C1547" t="s">
        <v>259</v>
      </c>
      <c r="D1547">
        <v>1</v>
      </c>
      <c r="M1547" s="10" t="s">
        <v>936</v>
      </c>
      <c r="Q1547" t="str">
        <f t="shared" si="50"/>
        <v>Côte d'IvoireCI24</v>
      </c>
      <c r="R1547" t="e">
        <f>VLOOKUP(Tableau3[[#This Row],[coca]],Table1[ID],1,FALSE)</f>
        <v>#N/A</v>
      </c>
      <c r="S1547" t="e">
        <f>VLOOKUP(Tableau3[[#This Row],[coca]],Table1[[#All],[ID]:[b]],2,FALSE)</f>
        <v>#N/A</v>
      </c>
      <c r="T1547" s="9" t="e">
        <f>VLOOKUP(Tableau3[[#This Row],[coca]],Table1[[ID]:[b]],3,FALSE)</f>
        <v>#N/A</v>
      </c>
      <c r="U1547" s="9"/>
      <c r="V154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7" s="9"/>
    </row>
    <row r="1548" spans="1:23">
      <c r="A1548" t="s">
        <v>782</v>
      </c>
      <c r="B1548" t="s">
        <v>272</v>
      </c>
      <c r="C1548" t="s">
        <v>273</v>
      </c>
      <c r="M1548" s="10" t="s">
        <v>936</v>
      </c>
      <c r="Q1548" t="str">
        <f t="shared" si="50"/>
        <v>Côte d'IvoireCI31</v>
      </c>
      <c r="R1548" t="e">
        <f>VLOOKUP(Tableau3[[#This Row],[coca]],Table1[ID],1,FALSE)</f>
        <v>#N/A</v>
      </c>
      <c r="S1548" t="e">
        <f>VLOOKUP(Tableau3[[#This Row],[coca]],Table1[[#All],[ID]:[b]],2,FALSE)</f>
        <v>#N/A</v>
      </c>
      <c r="T1548" s="9" t="e">
        <f>VLOOKUP(Tableau3[[#This Row],[coca]],Table1[[ID]:[b]],3,FALSE)</f>
        <v>#N/A</v>
      </c>
      <c r="U1548" s="9"/>
      <c r="V154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8" s="9"/>
    </row>
    <row r="1549" spans="1:23">
      <c r="A1549" t="s">
        <v>782</v>
      </c>
      <c r="B1549" t="s">
        <v>276</v>
      </c>
      <c r="C1549" t="s">
        <v>277</v>
      </c>
      <c r="M1549" s="10" t="s">
        <v>936</v>
      </c>
      <c r="O1549" s="5"/>
      <c r="P1549" s="5"/>
      <c r="Q1549" t="str">
        <f t="shared" si="50"/>
        <v>Côte d'IvoireCI33</v>
      </c>
      <c r="R1549" t="e">
        <f>VLOOKUP(Tableau3[[#This Row],[coca]],Table1[ID],1,FALSE)</f>
        <v>#N/A</v>
      </c>
      <c r="S1549" t="e">
        <f>VLOOKUP(Tableau3[[#This Row],[coca]],Table1[[#All],[ID]:[b]],2,FALSE)</f>
        <v>#N/A</v>
      </c>
      <c r="T1549" s="9" t="e">
        <f>VLOOKUP(Tableau3[[#This Row],[coca]],Table1[[ID]:[b]],3,FALSE)</f>
        <v>#N/A</v>
      </c>
      <c r="U1549" s="9"/>
      <c r="V154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549" s="9"/>
    </row>
    <row r="1550" spans="1:23">
      <c r="A1550" t="s">
        <v>782</v>
      </c>
      <c r="B1550" t="s">
        <v>783</v>
      </c>
      <c r="C1550" t="s">
        <v>229</v>
      </c>
      <c r="D1550">
        <v>0</v>
      </c>
      <c r="M1550" s="10" t="s">
        <v>937</v>
      </c>
      <c r="O1550" s="5">
        <v>-526877269737</v>
      </c>
      <c r="P1550" s="5">
        <v>685579452444</v>
      </c>
      <c r="Q1550" t="str">
        <f t="shared" si="50"/>
        <v>Côte d'IvoireCI02</v>
      </c>
      <c r="R1550" t="e">
        <f>VLOOKUP(Tableau3[[#This Row],[coca]],Table1[ID],1,FALSE)</f>
        <v>#N/A</v>
      </c>
      <c r="S1550" t="e">
        <f>VLOOKUP(Tableau35[[#This Row],[coca]],Table1[[#All],[ID]:[b]],2,FALSE)</f>
        <v>#VALUE!</v>
      </c>
      <c r="T1550" s="9" t="e">
        <f>VLOOKUP(Tableau35[[#This Row],[coca]],Table1[[ID]:[b]],3,FALSE)</f>
        <v>#VALUE!</v>
      </c>
      <c r="U1550" s="9" t="s">
        <v>775</v>
      </c>
      <c r="V15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0" s="9">
        <v>1</v>
      </c>
    </row>
    <row r="1551" spans="1:23">
      <c r="A1551" t="s">
        <v>782</v>
      </c>
      <c r="B1551" t="s">
        <v>234</v>
      </c>
      <c r="C1551" t="s">
        <v>235</v>
      </c>
      <c r="D1551">
        <v>3</v>
      </c>
      <c r="E1551">
        <v>0</v>
      </c>
      <c r="M1551" s="10" t="s">
        <v>937</v>
      </c>
      <c r="O1551" s="5">
        <v>-597179291744</v>
      </c>
      <c r="P1551" s="5">
        <v>526706118126</v>
      </c>
      <c r="Q1551" t="str">
        <f t="shared" si="50"/>
        <v>Côte d'IvoireCI12</v>
      </c>
      <c r="R1551" t="e">
        <f>VLOOKUP(Tableau3[[#This Row],[coca]],Table1[ID],1,FALSE)</f>
        <v>#N/A</v>
      </c>
      <c r="S1551" t="e">
        <f>VLOOKUP(Tableau35[[#This Row],[coca]],Table1[[#All],[ID]:[b]],2,FALSE)</f>
        <v>#VALUE!</v>
      </c>
      <c r="T1551" s="9" t="e">
        <f>VLOOKUP(Tableau35[[#This Row],[coca]],Table1[[ID]:[b]],3,FALSE)</f>
        <v>#VALUE!</v>
      </c>
      <c r="U1551" s="9" t="s">
        <v>775</v>
      </c>
      <c r="V155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1" s="9">
        <v>1</v>
      </c>
    </row>
    <row r="1552" spans="1:23">
      <c r="A1552" t="s">
        <v>782</v>
      </c>
      <c r="B1552" t="s">
        <v>212</v>
      </c>
      <c r="C1552" t="s">
        <v>213</v>
      </c>
      <c r="D1552">
        <v>2</v>
      </c>
      <c r="E1552">
        <v>0</v>
      </c>
      <c r="M1552" s="10" t="s">
        <v>937</v>
      </c>
      <c r="O1552" s="5">
        <v>-451782607941</v>
      </c>
      <c r="P1552" s="5">
        <v>593544147496</v>
      </c>
      <c r="Q1552" t="str">
        <f t="shared" si="50"/>
        <v>Côte d'IvoireCI03</v>
      </c>
      <c r="R1552" t="e">
        <f>VLOOKUP(Tableau3[[#This Row],[coca]],Table1[ID],1,FALSE)</f>
        <v>#N/A</v>
      </c>
      <c r="S1552" t="e">
        <f>VLOOKUP(Tableau35[[#This Row],[coca]],Table1[[#All],[ID]:[b]],2,FALSE)</f>
        <v>#VALUE!</v>
      </c>
      <c r="T1552" s="9" t="e">
        <f>VLOOKUP(Tableau35[[#This Row],[coca]],Table1[[ID]:[b]],3,FALSE)</f>
        <v>#VALUE!</v>
      </c>
      <c r="U1552" s="9" t="s">
        <v>775</v>
      </c>
      <c r="V155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2" s="9">
        <v>1</v>
      </c>
    </row>
    <row r="1553" spans="1:23">
      <c r="A1553" t="s">
        <v>782</v>
      </c>
      <c r="B1553" t="s">
        <v>264</v>
      </c>
      <c r="C1553" t="s">
        <v>265</v>
      </c>
      <c r="D1553">
        <v>2</v>
      </c>
      <c r="E1553">
        <v>0</v>
      </c>
      <c r="M1553" s="10" t="s">
        <v>937</v>
      </c>
      <c r="O1553" s="5">
        <v>-666919118514</v>
      </c>
      <c r="P1553" s="5">
        <v>585312063233</v>
      </c>
      <c r="Q1553" t="str">
        <f t="shared" si="50"/>
        <v>Côte d'IvoireCI26</v>
      </c>
      <c r="R1553" t="e">
        <f>VLOOKUP(Tableau3[[#This Row],[coca]],Table1[ID],1,FALSE)</f>
        <v>#N/A</v>
      </c>
      <c r="S1553" t="e">
        <f>VLOOKUP(Tableau35[[#This Row],[coca]],Table1[[#All],[ID]:[b]],2,FALSE)</f>
        <v>#VALUE!</v>
      </c>
      <c r="T1553" s="9" t="e">
        <f>VLOOKUP(Tableau35[[#This Row],[coca]],Table1[[ID]:[b]],3,FALSE)</f>
        <v>#VALUE!</v>
      </c>
      <c r="U1553" s="9" t="s">
        <v>775</v>
      </c>
      <c r="V155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3" s="9">
        <v>1</v>
      </c>
    </row>
    <row r="1554" spans="1:23">
      <c r="A1554" t="s">
        <v>782</v>
      </c>
      <c r="B1554" t="s">
        <v>256</v>
      </c>
      <c r="C1554" t="s">
        <v>257</v>
      </c>
      <c r="D1554">
        <v>2</v>
      </c>
      <c r="E1554">
        <v>0</v>
      </c>
      <c r="M1554" s="10" t="s">
        <v>937</v>
      </c>
      <c r="O1554" s="5">
        <v>-589282382685</v>
      </c>
      <c r="P1554" s="5">
        <v>708514497967</v>
      </c>
      <c r="Q1554" t="str">
        <f t="shared" si="50"/>
        <v>Côte d'IvoireCI23</v>
      </c>
      <c r="R1554" t="e">
        <f>VLOOKUP(Tableau3[[#This Row],[coca]],Table1[ID],1,FALSE)</f>
        <v>#N/A</v>
      </c>
      <c r="S1554" t="e">
        <f>VLOOKUP(Tableau35[[#This Row],[coca]],Table1[[#All],[ID]:[b]],2,FALSE)</f>
        <v>#VALUE!</v>
      </c>
      <c r="T1554" s="9" t="e">
        <f>VLOOKUP(Tableau35[[#This Row],[coca]],Table1[[ID]:[b]],3,FALSE)</f>
        <v>#VALUE!</v>
      </c>
      <c r="U1554" s="9" t="s">
        <v>775</v>
      </c>
      <c r="V15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4" s="9">
        <v>1</v>
      </c>
    </row>
    <row r="1555" spans="1:23">
      <c r="A1555" t="s">
        <v>782</v>
      </c>
      <c r="B1555" t="s">
        <v>246</v>
      </c>
      <c r="C1555" t="s">
        <v>247</v>
      </c>
      <c r="D1555">
        <v>1</v>
      </c>
      <c r="E1555">
        <v>0</v>
      </c>
      <c r="M1555" s="10" t="s">
        <v>937</v>
      </c>
      <c r="O1555" s="5">
        <v>-660351685216</v>
      </c>
      <c r="P1555" s="5">
        <v>703601894249</v>
      </c>
      <c r="Q1555" t="str">
        <f t="shared" si="50"/>
        <v>Côte d'IvoireCI18</v>
      </c>
      <c r="R1555" t="e">
        <f>VLOOKUP(Tableau3[[#This Row],[coca]],Table1[ID],1,FALSE)</f>
        <v>#N/A</v>
      </c>
      <c r="S1555" t="e">
        <f>VLOOKUP(Tableau35[[#This Row],[coca]],Table1[[#All],[ID]:[b]],2,FALSE)</f>
        <v>#VALUE!</v>
      </c>
      <c r="T1555" s="9" t="e">
        <f>VLOOKUP(Tableau35[[#This Row],[coca]],Table1[[ID]:[b]],3,FALSE)</f>
        <v>#VALUE!</v>
      </c>
      <c r="U1555" s="9" t="s">
        <v>775</v>
      </c>
      <c r="V15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5" s="9">
        <v>1</v>
      </c>
    </row>
    <row r="1556" spans="1:23">
      <c r="A1556" t="s">
        <v>782</v>
      </c>
      <c r="B1556" t="s">
        <v>242</v>
      </c>
      <c r="C1556" t="s">
        <v>243</v>
      </c>
      <c r="D1556">
        <v>4</v>
      </c>
      <c r="E1556">
        <v>0</v>
      </c>
      <c r="M1556" s="10" t="s">
        <v>937</v>
      </c>
      <c r="O1556" s="6">
        <v>-731606796213</v>
      </c>
      <c r="P1556" s="5">
        <v>701805742123</v>
      </c>
      <c r="Q1556" t="str">
        <f t="shared" si="50"/>
        <v>Côte d'IvoireCI16</v>
      </c>
      <c r="R1556" t="e">
        <f>VLOOKUP(Tableau3[[#This Row],[coca]],Table1[ID],1,FALSE)</f>
        <v>#N/A</v>
      </c>
      <c r="S1556" t="e">
        <f>VLOOKUP(Tableau35[[#This Row],[coca]],Table1[[#All],[ID]:[b]],2,FALSE)</f>
        <v>#VALUE!</v>
      </c>
      <c r="T1556" s="9" t="e">
        <f>VLOOKUP(Tableau35[[#This Row],[coca]],Table1[[ID]:[b]],3,FALSE)</f>
        <v>#VALUE!</v>
      </c>
      <c r="U1556" s="9" t="s">
        <v>775</v>
      </c>
      <c r="V15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6" s="9">
        <v>1</v>
      </c>
    </row>
    <row r="1557" spans="1:23">
      <c r="A1557" t="s">
        <v>782</v>
      </c>
      <c r="B1557" t="s">
        <v>240</v>
      </c>
      <c r="C1557" t="s">
        <v>241</v>
      </c>
      <c r="D1557">
        <v>1</v>
      </c>
      <c r="E1557">
        <v>0</v>
      </c>
      <c r="M1557" s="10" t="s">
        <v>937</v>
      </c>
      <c r="O1557" s="5">
        <v>-477652740076</v>
      </c>
      <c r="P1557" s="5">
        <v>536019588302</v>
      </c>
      <c r="Q1557" t="str">
        <f t="shared" si="50"/>
        <v>Côte d'IvoireCI15</v>
      </c>
      <c r="R1557" t="e">
        <f>VLOOKUP(Tableau3[[#This Row],[coca]],Table1[ID],1,FALSE)</f>
        <v>#N/A</v>
      </c>
      <c r="S1557" t="e">
        <f>VLOOKUP(Tableau35[[#This Row],[coca]],Table1[[#All],[ID]:[b]],2,FALSE)</f>
        <v>#VALUE!</v>
      </c>
      <c r="T1557" s="9" t="e">
        <f>VLOOKUP(Tableau35[[#This Row],[coca]],Table1[[ID]:[b]],3,FALSE)</f>
        <v>#VALUE!</v>
      </c>
      <c r="U1557" s="9" t="s">
        <v>775</v>
      </c>
      <c r="V15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7" s="9">
        <v>1</v>
      </c>
    </row>
    <row r="1558" spans="1:23">
      <c r="A1558" t="s">
        <v>782</v>
      </c>
      <c r="B1558" t="s">
        <v>274</v>
      </c>
      <c r="C1558" t="s">
        <v>275</v>
      </c>
      <c r="D1558">
        <v>6</v>
      </c>
      <c r="E1558">
        <v>0</v>
      </c>
      <c r="M1558" s="10" t="s">
        <v>937</v>
      </c>
      <c r="O1558" s="5">
        <v>-782023979815</v>
      </c>
      <c r="P1558" s="5">
        <v>747066875597</v>
      </c>
      <c r="Q1558" t="str">
        <f t="shared" si="50"/>
        <v>Côte d'IvoireCI32</v>
      </c>
      <c r="R1558" t="e">
        <f>VLOOKUP(Tableau3[[#This Row],[coca]],Table1[ID],1,FALSE)</f>
        <v>#N/A</v>
      </c>
      <c r="S1558" t="e">
        <f>VLOOKUP(Tableau35[[#This Row],[coca]],Table1[[#All],[ID]:[b]],2,FALSE)</f>
        <v>#VALUE!</v>
      </c>
      <c r="T1558" s="9" t="e">
        <f>VLOOKUP(Tableau35[[#This Row],[coca]],Table1[[ID]:[b]],3,FALSE)</f>
        <v>#VALUE!</v>
      </c>
      <c r="U1558" s="9" t="s">
        <v>775</v>
      </c>
      <c r="V15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8" s="9">
        <v>1</v>
      </c>
    </row>
    <row r="1559" spans="1:23">
      <c r="A1559" t="s">
        <v>782</v>
      </c>
      <c r="B1559" t="s">
        <v>224</v>
      </c>
      <c r="C1559" t="s">
        <v>225</v>
      </c>
      <c r="D1559">
        <v>1</v>
      </c>
      <c r="E1559">
        <v>0</v>
      </c>
      <c r="M1559" s="10" t="s">
        <v>937</v>
      </c>
      <c r="O1559" s="5">
        <v>-768560381841</v>
      </c>
      <c r="P1559" s="5">
        <v>633436522765</v>
      </c>
      <c r="Q1559" t="str">
        <f t="shared" si="50"/>
        <v>Côte d'IvoireCI09</v>
      </c>
      <c r="R1559" t="e">
        <f>VLOOKUP(Tableau3[[#This Row],[coca]],Table1[ID],1,FALSE)</f>
        <v>#N/A</v>
      </c>
      <c r="S1559" t="e">
        <f>VLOOKUP(Tableau35[[#This Row],[coca]],Table1[[#All],[ID]:[b]],2,FALSE)</f>
        <v>#VALUE!</v>
      </c>
      <c r="T1559" s="9" t="e">
        <f>VLOOKUP(Tableau35[[#This Row],[coca]],Table1[[ID]:[b]],3,FALSE)</f>
        <v>#VALUE!</v>
      </c>
      <c r="U1559" s="9" t="s">
        <v>775</v>
      </c>
      <c r="V155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59" s="9">
        <v>1</v>
      </c>
    </row>
    <row r="1560" spans="1:23">
      <c r="A1560" t="s">
        <v>782</v>
      </c>
      <c r="B1560" t="s">
        <v>232</v>
      </c>
      <c r="C1560" t="s">
        <v>233</v>
      </c>
      <c r="D1560">
        <v>6</v>
      </c>
      <c r="E1560">
        <v>0</v>
      </c>
      <c r="M1560" s="10" t="s">
        <v>937</v>
      </c>
      <c r="O1560" s="5">
        <v>-521639312732</v>
      </c>
      <c r="P1560" s="5">
        <v>770291934346</v>
      </c>
      <c r="Q1560" t="str">
        <f t="shared" si="50"/>
        <v>Côte d'IvoireCI11</v>
      </c>
      <c r="R1560" t="e">
        <f>VLOOKUP(Tableau3[[#This Row],[coca]],Table1[ID],1,FALSE)</f>
        <v>#N/A</v>
      </c>
      <c r="S1560" t="e">
        <f>VLOOKUP(Tableau35[[#This Row],[coca]],Table1[[#All],[ID]:[b]],2,FALSE)</f>
        <v>#VALUE!</v>
      </c>
      <c r="T1560" s="9" t="e">
        <f>VLOOKUP(Tableau35[[#This Row],[coca]],Table1[[ID]:[b]],3,FALSE)</f>
        <v>#VALUE!</v>
      </c>
      <c r="U1560" s="9" t="s">
        <v>775</v>
      </c>
      <c r="V156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0" s="9">
        <v>1</v>
      </c>
    </row>
    <row r="1561" spans="1:23">
      <c r="A1561" t="s">
        <v>782</v>
      </c>
      <c r="B1561" t="s">
        <v>268</v>
      </c>
      <c r="C1561" t="s">
        <v>269</v>
      </c>
      <c r="D1561">
        <v>10</v>
      </c>
      <c r="E1561">
        <v>0</v>
      </c>
      <c r="M1561" s="10" t="s">
        <v>937</v>
      </c>
      <c r="O1561" s="5">
        <v>-704357749627</v>
      </c>
      <c r="P1561" s="5">
        <v>501445442640</v>
      </c>
      <c r="Q1561" t="str">
        <f t="shared" si="50"/>
        <v>Côte d'IvoireCI29</v>
      </c>
      <c r="R1561" t="e">
        <f>VLOOKUP(Tableau3[[#This Row],[coca]],Table1[ID],1,FALSE)</f>
        <v>#N/A</v>
      </c>
      <c r="S1561" t="e">
        <f>VLOOKUP(Tableau35[[#This Row],[coca]],Table1[[#All],[ID]:[b]],2,FALSE)</f>
        <v>#VALUE!</v>
      </c>
      <c r="T1561" s="9" t="e">
        <f>VLOOKUP(Tableau35[[#This Row],[coca]],Table1[[ID]:[b]],3,FALSE)</f>
        <v>#VALUE!</v>
      </c>
      <c r="U1561" s="9" t="s">
        <v>775</v>
      </c>
      <c r="V156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1" s="9">
        <v>1</v>
      </c>
    </row>
    <row r="1562" spans="1:23">
      <c r="A1562" t="s">
        <v>782</v>
      </c>
      <c r="B1562" t="s">
        <v>266</v>
      </c>
      <c r="C1562" t="s">
        <v>267</v>
      </c>
      <c r="D1562">
        <v>3</v>
      </c>
      <c r="E1562">
        <v>0</v>
      </c>
      <c r="M1562" s="10" t="s">
        <v>937</v>
      </c>
      <c r="O1562" s="5">
        <v>-583310270935</v>
      </c>
      <c r="P1562" s="5">
        <v>941950114701</v>
      </c>
      <c r="Q1562" t="str">
        <f t="shared" si="50"/>
        <v>Côte d'IvoireCI28</v>
      </c>
      <c r="R1562" t="e">
        <f>VLOOKUP(Tableau3[[#This Row],[coca]],Table1[ID],1,FALSE)</f>
        <v>#N/A</v>
      </c>
      <c r="S1562" t="e">
        <f>VLOOKUP(Tableau35[[#This Row],[coca]],Table1[[#All],[ID]:[b]],2,FALSE)</f>
        <v>#VALUE!</v>
      </c>
      <c r="T1562" s="9" t="e">
        <f>VLOOKUP(Tableau35[[#This Row],[coca]],Table1[[ID]:[b]],3,FALSE)</f>
        <v>#VALUE!</v>
      </c>
      <c r="U1562" s="9" t="s">
        <v>775</v>
      </c>
      <c r="V156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2" s="9">
        <v>1</v>
      </c>
    </row>
    <row r="1563" spans="1:23">
      <c r="A1563" t="s">
        <v>782</v>
      </c>
      <c r="B1563" t="s">
        <v>784</v>
      </c>
      <c r="C1563" t="s">
        <v>227</v>
      </c>
      <c r="D1563">
        <f>405+2037</f>
        <v>2442</v>
      </c>
      <c r="E1563">
        <v>31</v>
      </c>
      <c r="J1563">
        <v>1687</v>
      </c>
      <c r="K1563">
        <v>869</v>
      </c>
      <c r="M1563" s="10" t="s">
        <v>937</v>
      </c>
      <c r="N1563" s="4"/>
      <c r="O1563" s="5">
        <v>-407512099906</v>
      </c>
      <c r="P1563" s="5">
        <v>541390615342</v>
      </c>
      <c r="Q1563" t="str">
        <f t="shared" si="50"/>
        <v>Côte d'IvoireCI01</v>
      </c>
      <c r="R1563" t="e">
        <f>VLOOKUP(Tableau3[[#This Row],[coca]],Table1[ID],1,FALSE)</f>
        <v>#N/A</v>
      </c>
      <c r="S1563" t="e">
        <f>VLOOKUP(Tableau35[[#This Row],[coca]],Table1[[#All],[ID]:[b]],2,FALSE)</f>
        <v>#VALUE!</v>
      </c>
      <c r="T1563" s="9" t="e">
        <f>VLOOKUP(Tableau35[[#This Row],[coca]],Table1[[ID]:[b]],3,FALSE)</f>
        <v>#VALUE!</v>
      </c>
      <c r="U1563" s="9" t="s">
        <v>776</v>
      </c>
      <c r="V156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3" s="9">
        <v>6</v>
      </c>
    </row>
    <row r="1564" spans="1:23">
      <c r="A1564" t="s">
        <v>782</v>
      </c>
      <c r="B1564" t="s">
        <v>270</v>
      </c>
      <c r="C1564" t="s">
        <v>271</v>
      </c>
      <c r="D1564">
        <v>62</v>
      </c>
      <c r="E1564">
        <v>0</v>
      </c>
      <c r="M1564" s="10" t="s">
        <v>937</v>
      </c>
      <c r="O1564" s="5">
        <v>-317970254681</v>
      </c>
      <c r="P1564" s="5">
        <v>548531837382</v>
      </c>
      <c r="Q1564" t="str">
        <f t="shared" si="50"/>
        <v>Côte d'IvoireCI30</v>
      </c>
      <c r="R1564" t="e">
        <f>VLOOKUP(Tableau3[[#This Row],[coca]],Table1[ID],1,FALSE)</f>
        <v>#N/A</v>
      </c>
      <c r="S1564" t="e">
        <f>VLOOKUP(Tableau35[[#This Row],[coca]],Table1[[#All],[ID]:[b]],2,FALSE)</f>
        <v>#VALUE!</v>
      </c>
      <c r="T1564" s="9" t="e">
        <f>VLOOKUP(Tableau35[[#This Row],[coca]],Table1[[ID]:[b]],3,FALSE)</f>
        <v>#VALUE!</v>
      </c>
      <c r="U1564" s="9" t="s">
        <v>778</v>
      </c>
      <c r="V156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4" s="9">
        <v>2</v>
      </c>
    </row>
    <row r="1565" spans="1:23">
      <c r="A1565" t="s">
        <v>782</v>
      </c>
      <c r="B1565" t="s">
        <v>214</v>
      </c>
      <c r="C1565" t="s">
        <v>215</v>
      </c>
      <c r="D1565">
        <v>0</v>
      </c>
      <c r="M1565" s="10" t="s">
        <v>937</v>
      </c>
      <c r="Q1565" t="str">
        <f t="shared" ref="Q1565:Q1582" si="51">_xlfn.CONCAT(A1565,C1565)</f>
        <v>Côte d'IvoireCI04</v>
      </c>
      <c r="R1565" t="e">
        <f>VLOOKUP(Tableau3[[#This Row],[coca]],Table1[ID],1,FALSE)</f>
        <v>#N/A</v>
      </c>
      <c r="S1565" t="e">
        <f>VLOOKUP(Tableau35[[#This Row],[coca]],Table1[[#All],[ID]:[b]],2,FALSE)</f>
        <v>#VALUE!</v>
      </c>
      <c r="T1565" s="9" t="e">
        <f>VLOOKUP(Tableau35[[#This Row],[coca]],Table1[[ID]:[b]],3,FALSE)</f>
        <v>#VALUE!</v>
      </c>
      <c r="U1565" s="9"/>
      <c r="V156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5" s="9"/>
    </row>
    <row r="1566" spans="1:23">
      <c r="A1566" t="s">
        <v>782</v>
      </c>
      <c r="B1566" t="s">
        <v>260</v>
      </c>
      <c r="C1566" t="s">
        <v>261</v>
      </c>
      <c r="D1566">
        <v>0</v>
      </c>
      <c r="M1566" s="10" t="s">
        <v>937</v>
      </c>
      <c r="O1566" s="5">
        <v>-423917274729</v>
      </c>
      <c r="P1566" s="5">
        <v>660301864407</v>
      </c>
      <c r="Q1566" t="str">
        <f t="shared" si="51"/>
        <v>Côte d'IvoireCI25</v>
      </c>
      <c r="R1566" t="e">
        <f>VLOOKUP(Tableau3[[#This Row],[coca]],Table1[ID],1,FALSE)</f>
        <v>#N/A</v>
      </c>
      <c r="S1566" t="e">
        <f>VLOOKUP(Tableau35[[#This Row],[coca]],Table1[[#All],[ID]:[b]],2,FALSE)</f>
        <v>#VALUE!</v>
      </c>
      <c r="T1566" s="9" t="e">
        <f>VLOOKUP(Tableau35[[#This Row],[coca]],Table1[[ID]:[b]],3,FALSE)</f>
        <v>#VALUE!</v>
      </c>
      <c r="U1566" s="9" t="s">
        <v>775</v>
      </c>
      <c r="V156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6" s="9">
        <v>1</v>
      </c>
    </row>
    <row r="1567" spans="1:23">
      <c r="A1567" t="s">
        <v>782</v>
      </c>
      <c r="B1567" t="s">
        <v>216</v>
      </c>
      <c r="C1567" t="s">
        <v>217</v>
      </c>
      <c r="D1567">
        <v>0</v>
      </c>
      <c r="M1567" s="10" t="s">
        <v>937</v>
      </c>
      <c r="Q1567" t="str">
        <f t="shared" si="51"/>
        <v>Côte d'IvoireCI05</v>
      </c>
      <c r="R1567" t="e">
        <f>VLOOKUP(Tableau3[[#This Row],[coca]],Table1[ID],1,FALSE)</f>
        <v>#N/A</v>
      </c>
      <c r="S1567" t="e">
        <f>VLOOKUP(Tableau35[[#This Row],[coca]],Table1[[#All],[ID]:[b]],2,FALSE)</f>
        <v>#VALUE!</v>
      </c>
      <c r="T1567" s="9" t="e">
        <f>VLOOKUP(Tableau35[[#This Row],[coca]],Table1[[ID]:[b]],3,FALSE)</f>
        <v>#VALUE!</v>
      </c>
      <c r="U1567" s="9"/>
      <c r="V156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7" s="9"/>
    </row>
    <row r="1568" spans="1:23">
      <c r="A1568" t="s">
        <v>782</v>
      </c>
      <c r="B1568" t="s">
        <v>262</v>
      </c>
      <c r="C1568" t="s">
        <v>263</v>
      </c>
      <c r="D1568">
        <v>1</v>
      </c>
      <c r="E1568">
        <v>0</v>
      </c>
      <c r="M1568" s="10" t="s">
        <v>937</v>
      </c>
      <c r="O1568" s="5">
        <v>-456075350968</v>
      </c>
      <c r="P1568" s="5">
        <v>697378692407</v>
      </c>
      <c r="Q1568" t="str">
        <f t="shared" si="51"/>
        <v>Côte d'IvoireCI27</v>
      </c>
      <c r="R1568" t="e">
        <f>VLOOKUP(Tableau3[[#This Row],[coca]],Table1[ID],1,FALSE)</f>
        <v>#N/A</v>
      </c>
      <c r="S1568" t="e">
        <f>VLOOKUP(Tableau35[[#This Row],[coca]],Table1[[#All],[ID]:[b]],2,FALSE)</f>
        <v>#VALUE!</v>
      </c>
      <c r="T1568" s="9" t="e">
        <f>VLOOKUP(Tableau35[[#This Row],[coca]],Table1[[ID]:[b]],3,FALSE)</f>
        <v>#VALUE!</v>
      </c>
      <c r="U1568" s="9" t="s">
        <v>775</v>
      </c>
      <c r="V156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8" s="9">
        <v>1</v>
      </c>
    </row>
    <row r="1569" spans="1:23">
      <c r="A1569" t="s">
        <v>782</v>
      </c>
      <c r="B1569" t="s">
        <v>254</v>
      </c>
      <c r="C1569" t="s">
        <v>255</v>
      </c>
      <c r="D1569">
        <v>0</v>
      </c>
      <c r="M1569" s="10" t="s">
        <v>937</v>
      </c>
      <c r="O1569" s="5">
        <v>-540426652821</v>
      </c>
      <c r="P1569" s="5">
        <v>575720476717</v>
      </c>
      <c r="Q1569" t="str">
        <f t="shared" si="51"/>
        <v>Côte d'IvoireCI22</v>
      </c>
      <c r="R1569" t="e">
        <f>VLOOKUP(Tableau3[[#This Row],[coca]],Table1[ID],1,FALSE)</f>
        <v>#N/A</v>
      </c>
      <c r="S1569" t="e">
        <f>VLOOKUP(Tableau35[[#This Row],[coca]],Table1[[#All],[ID]:[b]],2,FALSE)</f>
        <v>#VALUE!</v>
      </c>
      <c r="T1569" s="9" t="e">
        <f>VLOOKUP(Tableau35[[#This Row],[coca]],Table1[[ID]:[b]],3,FALSE)</f>
        <v>#VALUE!</v>
      </c>
      <c r="U1569" s="9" t="s">
        <v>775</v>
      </c>
      <c r="V156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69" s="9">
        <v>1</v>
      </c>
    </row>
    <row r="1570" spans="1:23">
      <c r="A1570" t="s">
        <v>782</v>
      </c>
      <c r="B1570" t="s">
        <v>230</v>
      </c>
      <c r="C1570" t="s">
        <v>231</v>
      </c>
      <c r="D1570">
        <v>0</v>
      </c>
      <c r="M1570" s="10" t="s">
        <v>937</v>
      </c>
      <c r="Q1570" t="str">
        <f t="shared" si="51"/>
        <v>Côte d'IvoireCI10</v>
      </c>
      <c r="R1570" t="e">
        <f>VLOOKUP(Tableau3[[#This Row],[coca]],Table1[ID],1,FALSE)</f>
        <v>#N/A</v>
      </c>
      <c r="S1570" t="e">
        <f>VLOOKUP(Tableau35[[#This Row],[coca]],Table1[[#All],[ID]:[b]],2,FALSE)</f>
        <v>#VALUE!</v>
      </c>
      <c r="T1570" s="9" t="e">
        <f>VLOOKUP(Tableau35[[#This Row],[coca]],Table1[[ID]:[b]],3,FALSE)</f>
        <v>#VALUE!</v>
      </c>
      <c r="U1570" s="9"/>
      <c r="V157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0" s="9"/>
    </row>
    <row r="1571" spans="1:23">
      <c r="A1571" t="s">
        <v>782</v>
      </c>
      <c r="B1571" t="s">
        <v>236</v>
      </c>
      <c r="C1571" t="s">
        <v>237</v>
      </c>
      <c r="D1571">
        <v>0</v>
      </c>
      <c r="M1571" s="10" t="s">
        <v>937</v>
      </c>
      <c r="Q1571" t="str">
        <f t="shared" si="51"/>
        <v>Côte d'IvoireCI13</v>
      </c>
      <c r="R1571" t="e">
        <f>VLOOKUP(Tableau3[[#This Row],[coca]],Table1[ID],1,FALSE)</f>
        <v>#N/A</v>
      </c>
      <c r="S1571" t="e">
        <f>VLOOKUP(Tableau35[[#This Row],[coca]],Table1[[#All],[ID]:[b]],2,FALSE)</f>
        <v>#VALUE!</v>
      </c>
      <c r="T1571" s="9" t="e">
        <f>VLOOKUP(Tableau35[[#This Row],[coca]],Table1[[ID]:[b]],3,FALSE)</f>
        <v>#VALUE!</v>
      </c>
      <c r="U1571" s="9"/>
      <c r="V157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1" s="9"/>
    </row>
    <row r="1572" spans="1:23">
      <c r="A1572" t="s">
        <v>782</v>
      </c>
      <c r="B1572" t="s">
        <v>220</v>
      </c>
      <c r="C1572" t="s">
        <v>221</v>
      </c>
      <c r="D1572">
        <v>0</v>
      </c>
      <c r="M1572" s="10" t="s">
        <v>937</v>
      </c>
      <c r="Q1572" t="str">
        <f t="shared" si="51"/>
        <v>Côte d'IvoireCI07</v>
      </c>
      <c r="R1572" t="e">
        <f>VLOOKUP(Tableau3[[#This Row],[coca]],Table1[ID],1,FALSE)</f>
        <v>#N/A</v>
      </c>
      <c r="S1572" t="e">
        <f>VLOOKUP(Tableau35[[#This Row],[coca]],Table1[[#All],[ID]:[b]],2,FALSE)</f>
        <v>#VALUE!</v>
      </c>
      <c r="T1572" s="9" t="e">
        <f>VLOOKUP(Tableau35[[#This Row],[coca]],Table1[[ID]:[b]],3,FALSE)</f>
        <v>#VALUE!</v>
      </c>
      <c r="U1572" s="9"/>
      <c r="V157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2" s="9"/>
    </row>
    <row r="1573" spans="1:23">
      <c r="A1573" t="s">
        <v>782</v>
      </c>
      <c r="B1573" t="s">
        <v>238</v>
      </c>
      <c r="C1573" t="s">
        <v>239</v>
      </c>
      <c r="D1573">
        <v>0</v>
      </c>
      <c r="M1573" s="10" t="s">
        <v>937</v>
      </c>
      <c r="Q1573" t="str">
        <f t="shared" si="51"/>
        <v>Côte d'IvoireCI14</v>
      </c>
      <c r="R1573" t="e">
        <f>VLOOKUP(Tableau3[[#This Row],[coca]],Table1[ID],1,FALSE)</f>
        <v>#N/A</v>
      </c>
      <c r="S1573" t="e">
        <f>VLOOKUP(Tableau35[[#This Row],[coca]],Table1[[#All],[ID]:[b]],2,FALSE)</f>
        <v>#VALUE!</v>
      </c>
      <c r="T1573" s="9" t="e">
        <f>VLOOKUP(Tableau35[[#This Row],[coca]],Table1[[ID]:[b]],3,FALSE)</f>
        <v>#VALUE!</v>
      </c>
      <c r="U1573" s="9"/>
      <c r="V157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3" s="9"/>
    </row>
    <row r="1574" spans="1:23">
      <c r="A1574" t="s">
        <v>782</v>
      </c>
      <c r="B1574" t="s">
        <v>244</v>
      </c>
      <c r="C1574" t="s">
        <v>245</v>
      </c>
      <c r="D1574">
        <v>0</v>
      </c>
      <c r="M1574" s="10" t="s">
        <v>937</v>
      </c>
      <c r="Q1574" t="str">
        <f t="shared" si="51"/>
        <v>Côte d'IvoireCI17</v>
      </c>
      <c r="R1574" t="e">
        <f>VLOOKUP(Tableau3[[#This Row],[coca]],Table1[ID],1,FALSE)</f>
        <v>#N/A</v>
      </c>
      <c r="S1574" t="e">
        <f>VLOOKUP(Tableau35[[#This Row],[coca]],Table1[[#All],[ID]:[b]],2,FALSE)</f>
        <v>#VALUE!</v>
      </c>
      <c r="T1574" s="9" t="e">
        <f>VLOOKUP(Tableau35[[#This Row],[coca]],Table1[[ID]:[b]],3,FALSE)</f>
        <v>#VALUE!</v>
      </c>
      <c r="U1574" s="9"/>
      <c r="V157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4" s="9"/>
    </row>
    <row r="1575" spans="1:23">
      <c r="A1575" t="s">
        <v>782</v>
      </c>
      <c r="B1575" t="s">
        <v>248</v>
      </c>
      <c r="C1575" t="s">
        <v>249</v>
      </c>
      <c r="D1575">
        <v>0</v>
      </c>
      <c r="M1575" s="10" t="s">
        <v>937</v>
      </c>
      <c r="Q1575" t="str">
        <f t="shared" si="51"/>
        <v>Côte d'IvoireCI19</v>
      </c>
      <c r="R1575" t="e">
        <f>VLOOKUP(Tableau3[[#This Row],[coca]],Table1[ID],1,FALSE)</f>
        <v>#N/A</v>
      </c>
      <c r="S1575" t="e">
        <f>VLOOKUP(Tableau35[[#This Row],[coca]],Table1[[#All],[ID]:[b]],2,FALSE)</f>
        <v>#VALUE!</v>
      </c>
      <c r="T1575" s="9" t="e">
        <f>VLOOKUP(Tableau35[[#This Row],[coca]],Table1[[ID]:[b]],3,FALSE)</f>
        <v>#VALUE!</v>
      </c>
      <c r="U1575" s="9"/>
      <c r="V157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5" s="9"/>
    </row>
    <row r="1576" spans="1:23">
      <c r="A1576" t="s">
        <v>782</v>
      </c>
      <c r="B1576" t="s">
        <v>250</v>
      </c>
      <c r="C1576" t="s">
        <v>251</v>
      </c>
      <c r="D1576">
        <v>1</v>
      </c>
      <c r="E1576">
        <v>0</v>
      </c>
      <c r="M1576" s="10" t="s">
        <v>937</v>
      </c>
      <c r="Q1576" t="str">
        <f t="shared" si="51"/>
        <v>Côte d'IvoireCI20</v>
      </c>
      <c r="R1576" t="e">
        <f>VLOOKUP(Tableau3[[#This Row],[coca]],Table1[ID],1,FALSE)</f>
        <v>#N/A</v>
      </c>
      <c r="S1576" t="e">
        <f>VLOOKUP(Tableau35[[#This Row],[coca]],Table1[[#All],[ID]:[b]],2,FALSE)</f>
        <v>#VALUE!</v>
      </c>
      <c r="T1576" s="9" t="e">
        <f>VLOOKUP(Tableau35[[#This Row],[coca]],Table1[[ID]:[b]],3,FALSE)</f>
        <v>#VALUE!</v>
      </c>
      <c r="U1576" s="9"/>
      <c r="V157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6" s="9"/>
    </row>
    <row r="1577" spans="1:23">
      <c r="A1577" t="s">
        <v>782</v>
      </c>
      <c r="B1577" t="s">
        <v>222</v>
      </c>
      <c r="C1577" t="s">
        <v>223</v>
      </c>
      <c r="D1577">
        <v>0</v>
      </c>
      <c r="M1577" s="10" t="s">
        <v>937</v>
      </c>
      <c r="Q1577" t="str">
        <f t="shared" si="51"/>
        <v>Côte d'IvoireCI08</v>
      </c>
      <c r="R1577" t="e">
        <f>VLOOKUP(Tableau3[[#This Row],[coca]],Table1[ID],1,FALSE)</f>
        <v>#N/A</v>
      </c>
      <c r="S1577" t="e">
        <f>VLOOKUP(Tableau35[[#This Row],[coca]],Table1[[#All],[ID]:[b]],2,FALSE)</f>
        <v>#VALUE!</v>
      </c>
      <c r="T1577" s="9" t="e">
        <f>VLOOKUP(Tableau35[[#This Row],[coca]],Table1[[ID]:[b]],3,FALSE)</f>
        <v>#VALUE!</v>
      </c>
      <c r="U1577" s="9"/>
      <c r="V157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7" s="9"/>
    </row>
    <row r="1578" spans="1:23">
      <c r="A1578" t="s">
        <v>782</v>
      </c>
      <c r="B1578" t="s">
        <v>218</v>
      </c>
      <c r="C1578" t="s">
        <v>219</v>
      </c>
      <c r="D1578">
        <v>2</v>
      </c>
      <c r="E1578">
        <v>0</v>
      </c>
      <c r="M1578" s="10" t="s">
        <v>937</v>
      </c>
      <c r="Q1578" t="str">
        <f t="shared" si="51"/>
        <v>Côte d'IvoireCI06</v>
      </c>
      <c r="R1578" t="e">
        <f>VLOOKUP(Tableau3[[#This Row],[coca]],Table1[ID],1,FALSE)</f>
        <v>#N/A</v>
      </c>
      <c r="S1578" t="e">
        <f>VLOOKUP(Tableau35[[#This Row],[coca]],Table1[[#All],[ID]:[b]],2,FALSE)</f>
        <v>#VALUE!</v>
      </c>
      <c r="T1578" s="9" t="e">
        <f>VLOOKUP(Tableau35[[#This Row],[coca]],Table1[[ID]:[b]],3,FALSE)</f>
        <v>#VALUE!</v>
      </c>
      <c r="U1578" s="9"/>
      <c r="V157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8" s="9"/>
    </row>
    <row r="1579" spans="1:23">
      <c r="A1579" t="s">
        <v>782</v>
      </c>
      <c r="B1579" t="s">
        <v>252</v>
      </c>
      <c r="C1579" t="s">
        <v>253</v>
      </c>
      <c r="D1579">
        <v>0</v>
      </c>
      <c r="M1579" s="10" t="s">
        <v>937</v>
      </c>
      <c r="Q1579" t="str">
        <f t="shared" si="51"/>
        <v>Côte d'IvoireCI21</v>
      </c>
      <c r="R1579" t="e">
        <f>VLOOKUP(Tableau3[[#This Row],[coca]],Table1[ID],1,FALSE)</f>
        <v>#N/A</v>
      </c>
      <c r="S1579" t="e">
        <f>VLOOKUP(Tableau35[[#This Row],[coca]],Table1[[#All],[ID]:[b]],2,FALSE)</f>
        <v>#VALUE!</v>
      </c>
      <c r="T1579" s="9" t="e">
        <f>VLOOKUP(Tableau35[[#This Row],[coca]],Table1[[ID]:[b]],3,FALSE)</f>
        <v>#VALUE!</v>
      </c>
      <c r="U1579" s="9"/>
      <c r="V157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79" s="9"/>
    </row>
    <row r="1580" spans="1:23">
      <c r="A1580" t="s">
        <v>782</v>
      </c>
      <c r="B1580" t="s">
        <v>258</v>
      </c>
      <c r="C1580" t="s">
        <v>259</v>
      </c>
      <c r="D1580">
        <v>1</v>
      </c>
      <c r="E1580">
        <v>0</v>
      </c>
      <c r="M1580" s="10" t="s">
        <v>937</v>
      </c>
      <c r="Q1580" t="str">
        <f t="shared" si="51"/>
        <v>Côte d'IvoireCI24</v>
      </c>
      <c r="R1580" t="e">
        <f>VLOOKUP(Tableau3[[#This Row],[coca]],Table1[ID],1,FALSE)</f>
        <v>#N/A</v>
      </c>
      <c r="S1580" t="e">
        <f>VLOOKUP(Tableau35[[#This Row],[coca]],Table1[[#All],[ID]:[b]],2,FALSE)</f>
        <v>#VALUE!</v>
      </c>
      <c r="T1580" s="9" t="e">
        <f>VLOOKUP(Tableau35[[#This Row],[coca]],Table1[[ID]:[b]],3,FALSE)</f>
        <v>#VALUE!</v>
      </c>
      <c r="U1580" s="9"/>
      <c r="V158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80" s="9"/>
    </row>
    <row r="1581" spans="1:23">
      <c r="A1581" t="s">
        <v>782</v>
      </c>
      <c r="B1581" t="s">
        <v>272</v>
      </c>
      <c r="C1581" t="s">
        <v>273</v>
      </c>
      <c r="D1581">
        <v>0</v>
      </c>
      <c r="M1581" s="10" t="s">
        <v>937</v>
      </c>
      <c r="Q1581" t="str">
        <f t="shared" si="51"/>
        <v>Côte d'IvoireCI31</v>
      </c>
      <c r="R1581" t="e">
        <f>VLOOKUP(Tableau3[[#This Row],[coca]],Table1[ID],1,FALSE)</f>
        <v>#N/A</v>
      </c>
      <c r="S1581" t="e">
        <f>VLOOKUP(Tableau35[[#This Row],[coca]],Table1[[#All],[ID]:[b]],2,FALSE)</f>
        <v>#VALUE!</v>
      </c>
      <c r="T1581" s="9" t="e">
        <f>VLOOKUP(Tableau35[[#This Row],[coca]],Table1[[ID]:[b]],3,FALSE)</f>
        <v>#VALUE!</v>
      </c>
      <c r="U1581" s="9"/>
      <c r="V158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81" s="9"/>
    </row>
    <row r="1582" spans="1:23">
      <c r="A1582" t="s">
        <v>782</v>
      </c>
      <c r="B1582" t="s">
        <v>276</v>
      </c>
      <c r="C1582" t="s">
        <v>277</v>
      </c>
      <c r="D1582">
        <v>0</v>
      </c>
      <c r="M1582" s="10" t="s">
        <v>937</v>
      </c>
      <c r="O1582" s="5"/>
      <c r="P1582" s="5"/>
      <c r="Q1582" t="str">
        <f t="shared" si="51"/>
        <v>Côte d'IvoireCI33</v>
      </c>
      <c r="R1582" t="e">
        <f>VLOOKUP(Tableau3[[#This Row],[coca]],Table1[ID],1,FALSE)</f>
        <v>#N/A</v>
      </c>
      <c r="S1582" t="e">
        <f>VLOOKUP(Tableau35[[#This Row],[coca]],Table1[[#All],[ID]:[b]],2,FALSE)</f>
        <v>#VALUE!</v>
      </c>
      <c r="T1582" s="9" t="e">
        <f>VLOOKUP(Tableau35[[#This Row],[coca]],Table1[[ID]:[b]],3,FALSE)</f>
        <v>#VALUE!</v>
      </c>
      <c r="U1582" s="9"/>
      <c r="V158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582" s="9"/>
    </row>
    <row r="1583" spans="1:23">
      <c r="A1583" t="s">
        <v>782</v>
      </c>
      <c r="B1583" t="s">
        <v>268</v>
      </c>
      <c r="C1583" t="s">
        <v>269</v>
      </c>
      <c r="D1583">
        <v>10</v>
      </c>
      <c r="L1583" s="10"/>
      <c r="M1583" s="10" t="s">
        <v>940</v>
      </c>
      <c r="N1583" s="5">
        <v>-704357749627</v>
      </c>
      <c r="O1583" s="5">
        <v>501445442640</v>
      </c>
      <c r="P1583" t="str">
        <f t="shared" ref="P1583:P1614" si="52">_xlfn.CONCAT(A1583,C1583)</f>
        <v>Côte d'IvoireCI29</v>
      </c>
      <c r="Q1583" t="e">
        <f>VLOOKUP(#REF!,Table1[ID],1,FALSE)</f>
        <v>#REF!</v>
      </c>
      <c r="R1583" t="e">
        <f>VLOOKUP(#REF!,Table1[[#All],[ID]:[b]],2,FALSE)</f>
        <v>#REF!</v>
      </c>
      <c r="S1583" s="9" t="e">
        <f>VLOOKUP(#REF!,Table1[[ID]:[b]],3,FALSE)</f>
        <v>#REF!</v>
      </c>
      <c r="T1583" s="9" t="s">
        <v>775</v>
      </c>
      <c r="U1583" s="9" t="e">
        <f>IF(#REF!&lt;=10,"A:&lt;10",IF(#REF!&lt;=50,"B:10-50",IF(#REF!&lt;=100,"C:50 - 100",IF(#REF!&lt;=250,"D:100 - 250",IF(#REF!&lt;=500,"E:250 - 500",IF(#REF!&lt;=1000,"F:500 - 1000","G:1000 et plus"))))))</f>
        <v>#REF!</v>
      </c>
      <c r="V1583" s="9">
        <v>1</v>
      </c>
    </row>
    <row r="1584" spans="1:23">
      <c r="A1584" t="s">
        <v>782</v>
      </c>
      <c r="B1584" t="s">
        <v>783</v>
      </c>
      <c r="C1584" t="s">
        <v>229</v>
      </c>
      <c r="D1584">
        <v>0</v>
      </c>
      <c r="M1584" s="10" t="s">
        <v>940</v>
      </c>
      <c r="N1584" s="5">
        <v>-526877269737</v>
      </c>
      <c r="O1584" s="5">
        <v>685579452444</v>
      </c>
      <c r="P1584" t="str">
        <f t="shared" si="52"/>
        <v>Côte d'IvoireCI02</v>
      </c>
      <c r="Q1584" t="e">
        <f>VLOOKUP(#REF!,Table1[ID],1,FALSE)</f>
        <v>#REF!</v>
      </c>
      <c r="R1584" t="e">
        <f>VLOOKUP(#REF!,Table1[[#All],[ID]:[b]],2,FALSE)</f>
        <v>#REF!</v>
      </c>
      <c r="S1584" s="9" t="e">
        <f>VLOOKUP(#REF!,Table1[[ID]:[b]],3,FALSE)</f>
        <v>#REF!</v>
      </c>
      <c r="T1584" s="9" t="s">
        <v>775</v>
      </c>
      <c r="U1584" s="9" t="e">
        <f>IF(#REF!&lt;=10,"A:&lt;10",IF(#REF!&lt;=50,"B:10-50",IF(#REF!&lt;=100,"C:50 - 100",IF(#REF!&lt;=250,"D:100 - 250",IF(#REF!&lt;=500,"E:250 - 500",IF(#REF!&lt;=1000,"F:500 - 1000","G:1000 et plus"))))))</f>
        <v>#REF!</v>
      </c>
      <c r="V1584" s="9">
        <v>1</v>
      </c>
    </row>
    <row r="1585" spans="1:22">
      <c r="A1585" t="s">
        <v>782</v>
      </c>
      <c r="B1585" t="s">
        <v>232</v>
      </c>
      <c r="C1585" t="s">
        <v>233</v>
      </c>
      <c r="D1585">
        <v>6</v>
      </c>
      <c r="M1585" s="10" t="s">
        <v>940</v>
      </c>
      <c r="N1585" s="5">
        <v>-521639312732</v>
      </c>
      <c r="O1585" s="5">
        <v>770291934346</v>
      </c>
      <c r="P1585" t="str">
        <f t="shared" si="52"/>
        <v>Côte d'IvoireCI11</v>
      </c>
      <c r="Q1585" t="e">
        <f>VLOOKUP(#REF!,Table1[ID],1,FALSE)</f>
        <v>#REF!</v>
      </c>
      <c r="R1585" t="e">
        <f>VLOOKUP(#REF!,Table1[[#All],[ID]:[b]],2,FALSE)</f>
        <v>#REF!</v>
      </c>
      <c r="S1585" s="9" t="e">
        <f>VLOOKUP(#REF!,Table1[[ID]:[b]],3,FALSE)</f>
        <v>#REF!</v>
      </c>
      <c r="T1585" s="9" t="s">
        <v>775</v>
      </c>
      <c r="U1585" s="9" t="e">
        <f>IF(#REF!&lt;=10,"A:&lt;10",IF(#REF!&lt;=50,"B:10-50",IF(#REF!&lt;=100,"C:50 - 100",IF(#REF!&lt;=250,"D:100 - 250",IF(#REF!&lt;=500,"E:250 - 500",IF(#REF!&lt;=1000,"F:500 - 1000","G:1000 et plus"))))))</f>
        <v>#REF!</v>
      </c>
      <c r="V1585" s="9">
        <v>1</v>
      </c>
    </row>
    <row r="1586" spans="1:22">
      <c r="A1586" t="s">
        <v>782</v>
      </c>
      <c r="B1586" t="s">
        <v>274</v>
      </c>
      <c r="C1586" t="s">
        <v>275</v>
      </c>
      <c r="D1586">
        <v>6</v>
      </c>
      <c r="M1586" s="10" t="s">
        <v>940</v>
      </c>
      <c r="N1586" s="5">
        <v>-782023979815</v>
      </c>
      <c r="O1586" s="5">
        <v>747066875597</v>
      </c>
      <c r="P1586" t="str">
        <f t="shared" si="52"/>
        <v>Côte d'IvoireCI32</v>
      </c>
      <c r="Q1586" t="e">
        <f>VLOOKUP(#REF!,Table1[ID],1,FALSE)</f>
        <v>#REF!</v>
      </c>
      <c r="R1586" t="e">
        <f>VLOOKUP(#REF!,Table1[[#All],[ID]:[b]],2,FALSE)</f>
        <v>#REF!</v>
      </c>
      <c r="S1586" s="9" t="e">
        <f>VLOOKUP(#REF!,Table1[[ID]:[b]],3,FALSE)</f>
        <v>#REF!</v>
      </c>
      <c r="T1586" s="9" t="s">
        <v>775</v>
      </c>
      <c r="U1586" s="9" t="e">
        <f>IF(#REF!&lt;=10,"A:&lt;10",IF(#REF!&lt;=50,"B:10-50",IF(#REF!&lt;=100,"C:50 - 100",IF(#REF!&lt;=250,"D:100 - 250",IF(#REF!&lt;=500,"E:250 - 500",IF(#REF!&lt;=1000,"F:500 - 1000","G:1000 et plus"))))))</f>
        <v>#REF!</v>
      </c>
      <c r="V1586" s="9">
        <v>1</v>
      </c>
    </row>
    <row r="1587" spans="1:22">
      <c r="A1587" t="s">
        <v>782</v>
      </c>
      <c r="B1587" t="s">
        <v>234</v>
      </c>
      <c r="C1587" t="s">
        <v>235</v>
      </c>
      <c r="D1587">
        <v>2</v>
      </c>
      <c r="M1587" s="10" t="s">
        <v>940</v>
      </c>
      <c r="N1587" s="5">
        <v>-597179291744</v>
      </c>
      <c r="O1587" s="5">
        <v>526706118126</v>
      </c>
      <c r="P1587" t="str">
        <f t="shared" si="52"/>
        <v>Côte d'IvoireCI12</v>
      </c>
      <c r="Q1587" t="e">
        <f>VLOOKUP(#REF!,Table1[ID],1,FALSE)</f>
        <v>#REF!</v>
      </c>
      <c r="R1587" t="e">
        <f>VLOOKUP(#REF!,Table1[[#All],[ID]:[b]],2,FALSE)</f>
        <v>#REF!</v>
      </c>
      <c r="S1587" s="9" t="e">
        <f>VLOOKUP(#REF!,Table1[[ID]:[b]],3,FALSE)</f>
        <v>#REF!</v>
      </c>
      <c r="T1587" s="9" t="s">
        <v>775</v>
      </c>
      <c r="U1587" s="9" t="e">
        <f>IF(#REF!&lt;=10,"A:&lt;10",IF(#REF!&lt;=50,"B:10-50",IF(#REF!&lt;=100,"C:50 - 100",IF(#REF!&lt;=250,"D:100 - 250",IF(#REF!&lt;=500,"E:250 - 500",IF(#REF!&lt;=1000,"F:500 - 1000","G:1000 et plus"))))))</f>
        <v>#REF!</v>
      </c>
      <c r="V1587" s="9">
        <v>1</v>
      </c>
    </row>
    <row r="1588" spans="1:22">
      <c r="A1588" t="s">
        <v>782</v>
      </c>
      <c r="B1588" t="s">
        <v>240</v>
      </c>
      <c r="C1588" t="s">
        <v>241</v>
      </c>
      <c r="D1588">
        <v>7</v>
      </c>
      <c r="M1588" s="10" t="s">
        <v>940</v>
      </c>
      <c r="N1588" s="5">
        <v>-477652740076</v>
      </c>
      <c r="O1588" s="5">
        <v>536019588302</v>
      </c>
      <c r="P1588" t="str">
        <f t="shared" si="52"/>
        <v>Côte d'IvoireCI15</v>
      </c>
      <c r="Q1588" t="e">
        <f>VLOOKUP(#REF!,Table1[ID],1,FALSE)</f>
        <v>#REF!</v>
      </c>
      <c r="R1588" t="e">
        <f>VLOOKUP(#REF!,Table1[[#All],[ID]:[b]],2,FALSE)</f>
        <v>#REF!</v>
      </c>
      <c r="S1588" s="9" t="e">
        <f>VLOOKUP(#REF!,Table1[[ID]:[b]],3,FALSE)</f>
        <v>#REF!</v>
      </c>
      <c r="T1588" s="9" t="s">
        <v>775</v>
      </c>
      <c r="U1588" s="9" t="e">
        <f>IF(#REF!&lt;=10,"A:&lt;10",IF(#REF!&lt;=50,"B:10-50",IF(#REF!&lt;=100,"C:50 - 100",IF(#REF!&lt;=250,"D:100 - 250",IF(#REF!&lt;=500,"E:250 - 500",IF(#REF!&lt;=1000,"F:500 - 1000","G:1000 et plus"))))))</f>
        <v>#REF!</v>
      </c>
      <c r="V1588" s="9">
        <v>1</v>
      </c>
    </row>
    <row r="1589" spans="1:22">
      <c r="A1589" t="s">
        <v>782</v>
      </c>
      <c r="B1589" t="s">
        <v>256</v>
      </c>
      <c r="C1589" t="s">
        <v>257</v>
      </c>
      <c r="D1589">
        <v>3</v>
      </c>
      <c r="M1589" s="10" t="s">
        <v>940</v>
      </c>
      <c r="N1589" s="5">
        <v>-589282382685</v>
      </c>
      <c r="O1589" s="5">
        <v>708514497967</v>
      </c>
      <c r="P1589" t="str">
        <f t="shared" si="52"/>
        <v>Côte d'IvoireCI23</v>
      </c>
      <c r="Q1589" t="e">
        <f>VLOOKUP(#REF!,Table1[ID],1,FALSE)</f>
        <v>#REF!</v>
      </c>
      <c r="R1589" t="e">
        <f>VLOOKUP(#REF!,Table1[[#All],[ID]:[b]],2,FALSE)</f>
        <v>#REF!</v>
      </c>
      <c r="S1589" s="9" t="e">
        <f>VLOOKUP(#REF!,Table1[[ID]:[b]],3,FALSE)</f>
        <v>#REF!</v>
      </c>
      <c r="T1589" s="9" t="s">
        <v>775</v>
      </c>
      <c r="U1589" s="9" t="e">
        <f>IF(#REF!&lt;=10,"A:&lt;10",IF(#REF!&lt;=50,"B:10-50",IF(#REF!&lt;=100,"C:50 - 100",IF(#REF!&lt;=250,"D:100 - 250",IF(#REF!&lt;=500,"E:250 - 500",IF(#REF!&lt;=1000,"F:500 - 1000","G:1000 et plus"))))))</f>
        <v>#REF!</v>
      </c>
      <c r="V1589" s="9">
        <v>1</v>
      </c>
    </row>
    <row r="1590" spans="1:22">
      <c r="A1590" t="s">
        <v>782</v>
      </c>
      <c r="B1590" t="s">
        <v>264</v>
      </c>
      <c r="C1590" t="s">
        <v>265</v>
      </c>
      <c r="D1590">
        <v>2</v>
      </c>
      <c r="M1590" s="10" t="s">
        <v>940</v>
      </c>
      <c r="N1590" s="5">
        <v>-666919118514</v>
      </c>
      <c r="O1590" s="5">
        <v>585312063233</v>
      </c>
      <c r="P1590" t="str">
        <f t="shared" si="52"/>
        <v>Côte d'IvoireCI26</v>
      </c>
      <c r="Q1590" t="e">
        <f>VLOOKUP(#REF!,Table1[ID],1,FALSE)</f>
        <v>#REF!</v>
      </c>
      <c r="R1590" t="e">
        <f>VLOOKUP(#REF!,Table1[[#All],[ID]:[b]],2,FALSE)</f>
        <v>#REF!</v>
      </c>
      <c r="S1590" s="9" t="e">
        <f>VLOOKUP(#REF!,Table1[[ID]:[b]],3,FALSE)</f>
        <v>#REF!</v>
      </c>
      <c r="T1590" s="9" t="s">
        <v>775</v>
      </c>
      <c r="U1590" s="9" t="e">
        <f>IF(#REF!&lt;=10,"A:&lt;10",IF(#REF!&lt;=50,"B:10-50",IF(#REF!&lt;=100,"C:50 - 100",IF(#REF!&lt;=250,"D:100 - 250",IF(#REF!&lt;=500,"E:250 - 500",IF(#REF!&lt;=1000,"F:500 - 1000","G:1000 et plus"))))))</f>
        <v>#REF!</v>
      </c>
      <c r="V1590" s="9">
        <v>1</v>
      </c>
    </row>
    <row r="1591" spans="1:22">
      <c r="A1591" t="s">
        <v>782</v>
      </c>
      <c r="B1591" t="s">
        <v>266</v>
      </c>
      <c r="C1591" t="s">
        <v>267</v>
      </c>
      <c r="D1591">
        <v>3</v>
      </c>
      <c r="M1591" s="10" t="s">
        <v>940</v>
      </c>
      <c r="N1591" s="5">
        <v>-583310270935</v>
      </c>
      <c r="O1591" s="5">
        <v>941950114701</v>
      </c>
      <c r="P1591" t="str">
        <f t="shared" si="52"/>
        <v>Côte d'IvoireCI28</v>
      </c>
      <c r="Q1591" t="e">
        <f>VLOOKUP(#REF!,Table1[ID],1,FALSE)</f>
        <v>#REF!</v>
      </c>
      <c r="R1591" t="e">
        <f>VLOOKUP(#REF!,Table1[[#All],[ID]:[b]],2,FALSE)</f>
        <v>#REF!</v>
      </c>
      <c r="S1591" s="9" t="e">
        <f>VLOOKUP(#REF!,Table1[[ID]:[b]],3,FALSE)</f>
        <v>#REF!</v>
      </c>
      <c r="T1591" s="9" t="s">
        <v>775</v>
      </c>
      <c r="U1591" s="9" t="e">
        <f>IF(#REF!&lt;=10,"A:&lt;10",IF(#REF!&lt;=50,"B:10-50",IF(#REF!&lt;=100,"C:50 - 100",IF(#REF!&lt;=250,"D:100 - 250",IF(#REF!&lt;=500,"E:250 - 500",IF(#REF!&lt;=1000,"F:500 - 1000","G:1000 et plus"))))))</f>
        <v>#REF!</v>
      </c>
      <c r="V1591" s="9">
        <v>1</v>
      </c>
    </row>
    <row r="1592" spans="1:22">
      <c r="A1592" t="s">
        <v>782</v>
      </c>
      <c r="B1592" t="s">
        <v>212</v>
      </c>
      <c r="C1592" t="s">
        <v>213</v>
      </c>
      <c r="D1592">
        <v>3</v>
      </c>
      <c r="M1592" s="10" t="s">
        <v>940</v>
      </c>
      <c r="N1592" s="5">
        <v>-451782607941</v>
      </c>
      <c r="O1592" s="5">
        <v>593544147496</v>
      </c>
      <c r="P1592" t="str">
        <f t="shared" si="52"/>
        <v>Côte d'IvoireCI03</v>
      </c>
      <c r="Q1592" t="e">
        <f>VLOOKUP(#REF!,Table1[ID],1,FALSE)</f>
        <v>#REF!</v>
      </c>
      <c r="R1592" t="e">
        <f>VLOOKUP(#REF!,Table1[[#All],[ID]:[b]],2,FALSE)</f>
        <v>#REF!</v>
      </c>
      <c r="S1592" s="9" t="e">
        <f>VLOOKUP(#REF!,Table1[[ID]:[b]],3,FALSE)</f>
        <v>#REF!</v>
      </c>
      <c r="T1592" s="9" t="s">
        <v>775</v>
      </c>
      <c r="U1592" s="9" t="e">
        <f>IF(#REF!&lt;=10,"A:&lt;10",IF(#REF!&lt;=50,"B:10-50",IF(#REF!&lt;=100,"C:50 - 100",IF(#REF!&lt;=250,"D:100 - 250",IF(#REF!&lt;=500,"E:250 - 500",IF(#REF!&lt;=1000,"F:500 - 1000","G:1000 et plus"))))))</f>
        <v>#REF!</v>
      </c>
      <c r="V1592" s="9">
        <v>1</v>
      </c>
    </row>
    <row r="1593" spans="1:22">
      <c r="A1593" t="s">
        <v>782</v>
      </c>
      <c r="B1593" t="s">
        <v>224</v>
      </c>
      <c r="C1593" t="s">
        <v>225</v>
      </c>
      <c r="D1593">
        <v>1</v>
      </c>
      <c r="M1593" s="10" t="s">
        <v>940</v>
      </c>
      <c r="N1593" s="5">
        <v>-768560381841</v>
      </c>
      <c r="O1593" s="5">
        <v>633436522765</v>
      </c>
      <c r="P1593" t="str">
        <f t="shared" si="52"/>
        <v>Côte d'IvoireCI09</v>
      </c>
      <c r="Q1593" t="e">
        <f>VLOOKUP(#REF!,Table1[ID],1,FALSE)</f>
        <v>#REF!</v>
      </c>
      <c r="R1593" t="e">
        <f>VLOOKUP(#REF!,Table1[[#All],[ID]:[b]],2,FALSE)</f>
        <v>#REF!</v>
      </c>
      <c r="S1593" s="9" t="e">
        <f>VLOOKUP(#REF!,Table1[[ID]:[b]],3,FALSE)</f>
        <v>#REF!</v>
      </c>
      <c r="T1593" s="9" t="s">
        <v>775</v>
      </c>
      <c r="U1593" s="9" t="e">
        <f>IF(#REF!&lt;=10,"A:&lt;10",IF(#REF!&lt;=50,"B:10-50",IF(#REF!&lt;=100,"C:50 - 100",IF(#REF!&lt;=250,"D:100 - 250",IF(#REF!&lt;=500,"E:250 - 500",IF(#REF!&lt;=1000,"F:500 - 1000","G:1000 et plus"))))))</f>
        <v>#REF!</v>
      </c>
      <c r="V1593" s="9">
        <v>1</v>
      </c>
    </row>
    <row r="1594" spans="1:22">
      <c r="A1594" t="s">
        <v>782</v>
      </c>
      <c r="B1594" t="s">
        <v>242</v>
      </c>
      <c r="C1594" t="s">
        <v>243</v>
      </c>
      <c r="D1594">
        <v>5</v>
      </c>
      <c r="M1594" s="10" t="s">
        <v>940</v>
      </c>
      <c r="N1594" s="6">
        <v>-731606796213</v>
      </c>
      <c r="O1594" s="5">
        <v>701805742123</v>
      </c>
      <c r="P1594" t="str">
        <f t="shared" si="52"/>
        <v>Côte d'IvoireCI16</v>
      </c>
      <c r="Q1594" t="e">
        <f>VLOOKUP(#REF!,Table1[ID],1,FALSE)</f>
        <v>#REF!</v>
      </c>
      <c r="R1594" t="e">
        <f>VLOOKUP(#REF!,Table1[[#All],[ID]:[b]],2,FALSE)</f>
        <v>#REF!</v>
      </c>
      <c r="S1594" s="9" t="e">
        <f>VLOOKUP(#REF!,Table1[[ID]:[b]],3,FALSE)</f>
        <v>#REF!</v>
      </c>
      <c r="T1594" s="9" t="s">
        <v>775</v>
      </c>
      <c r="U1594" s="9" t="e">
        <f>IF(#REF!&lt;=10,"A:&lt;10",IF(#REF!&lt;=50,"B:10-50",IF(#REF!&lt;=100,"C:50 - 100",IF(#REF!&lt;=250,"D:100 - 250",IF(#REF!&lt;=500,"E:250 - 500",IF(#REF!&lt;=1000,"F:500 - 1000","G:1000 et plus"))))))</f>
        <v>#REF!</v>
      </c>
      <c r="V1594" s="9">
        <v>1</v>
      </c>
    </row>
    <row r="1595" spans="1:22">
      <c r="A1595" t="s">
        <v>782</v>
      </c>
      <c r="B1595" t="s">
        <v>246</v>
      </c>
      <c r="C1595" t="s">
        <v>247</v>
      </c>
      <c r="D1595">
        <v>2</v>
      </c>
      <c r="M1595" s="10" t="s">
        <v>940</v>
      </c>
      <c r="N1595" s="5">
        <v>-660351685216</v>
      </c>
      <c r="O1595" s="5">
        <v>703601894249</v>
      </c>
      <c r="P1595" t="str">
        <f t="shared" si="52"/>
        <v>Côte d'IvoireCI18</v>
      </c>
      <c r="Q1595" t="e">
        <f>VLOOKUP(#REF!,Table1[ID],1,FALSE)</f>
        <v>#REF!</v>
      </c>
      <c r="R1595" t="e">
        <f>VLOOKUP(#REF!,Table1[[#All],[ID]:[b]],2,FALSE)</f>
        <v>#REF!</v>
      </c>
      <c r="S1595" s="9" t="e">
        <f>VLOOKUP(#REF!,Table1[[ID]:[b]],3,FALSE)</f>
        <v>#REF!</v>
      </c>
      <c r="T1595" s="9" t="s">
        <v>775</v>
      </c>
      <c r="U1595" s="9" t="e">
        <f>IF(#REF!&lt;=10,"A:&lt;10",IF(#REF!&lt;=50,"B:10-50",IF(#REF!&lt;=100,"C:50 - 100",IF(#REF!&lt;=250,"D:100 - 250",IF(#REF!&lt;=500,"E:250 - 500",IF(#REF!&lt;=1000,"F:500 - 1000","G:1000 et plus"))))))</f>
        <v>#REF!</v>
      </c>
      <c r="V1595" s="9">
        <v>1</v>
      </c>
    </row>
    <row r="1596" spans="1:22">
      <c r="A1596" t="s">
        <v>782</v>
      </c>
      <c r="B1596" t="s">
        <v>254</v>
      </c>
      <c r="C1596" t="s">
        <v>255</v>
      </c>
      <c r="D1596">
        <v>0</v>
      </c>
      <c r="M1596" s="10" t="s">
        <v>940</v>
      </c>
      <c r="N1596" s="5">
        <v>-540426652821</v>
      </c>
      <c r="O1596" s="5">
        <v>575720476717</v>
      </c>
      <c r="P1596" t="str">
        <f t="shared" si="52"/>
        <v>Côte d'IvoireCI22</v>
      </c>
      <c r="Q1596" t="e">
        <f>VLOOKUP(#REF!,Table1[ID],1,FALSE)</f>
        <v>#REF!</v>
      </c>
      <c r="R1596" t="e">
        <f>VLOOKUP(#REF!,Table1[[#All],[ID]:[b]],2,FALSE)</f>
        <v>#REF!</v>
      </c>
      <c r="S1596" s="9" t="e">
        <f>VLOOKUP(#REF!,Table1[[ID]:[b]],3,FALSE)</f>
        <v>#REF!</v>
      </c>
      <c r="T1596" s="9" t="s">
        <v>775</v>
      </c>
      <c r="U1596" s="9" t="e">
        <f>IF(#REF!&lt;=10,"A:&lt;10",IF(#REF!&lt;=50,"B:10-50",IF(#REF!&lt;=100,"C:50 - 100",IF(#REF!&lt;=250,"D:100 - 250",IF(#REF!&lt;=500,"E:250 - 500",IF(#REF!&lt;=1000,"F:500 - 1000","G:1000 et plus"))))))</f>
        <v>#REF!</v>
      </c>
      <c r="V1596" s="9">
        <v>1</v>
      </c>
    </row>
    <row r="1597" spans="1:22">
      <c r="A1597" t="s">
        <v>782</v>
      </c>
      <c r="B1597" t="s">
        <v>260</v>
      </c>
      <c r="C1597" t="s">
        <v>261</v>
      </c>
      <c r="D1597">
        <v>0</v>
      </c>
      <c r="M1597" s="10" t="s">
        <v>940</v>
      </c>
      <c r="N1597" s="5">
        <v>-423917274729</v>
      </c>
      <c r="O1597" s="5">
        <v>660301864407</v>
      </c>
      <c r="P1597" t="str">
        <f t="shared" si="52"/>
        <v>Côte d'IvoireCI25</v>
      </c>
      <c r="Q1597" t="e">
        <f>VLOOKUP(#REF!,Table1[ID],1,FALSE)</f>
        <v>#REF!</v>
      </c>
      <c r="R1597" t="e">
        <f>VLOOKUP(#REF!,Table1[[#All],[ID]:[b]],2,FALSE)</f>
        <v>#REF!</v>
      </c>
      <c r="S1597" s="9" t="e">
        <f>VLOOKUP(#REF!,Table1[[ID]:[b]],3,FALSE)</f>
        <v>#REF!</v>
      </c>
      <c r="T1597" s="9" t="s">
        <v>775</v>
      </c>
      <c r="U1597" s="9" t="e">
        <f>IF(#REF!&lt;=10,"A:&lt;10",IF(#REF!&lt;=50,"B:10-50",IF(#REF!&lt;=100,"C:50 - 100",IF(#REF!&lt;=250,"D:100 - 250",IF(#REF!&lt;=500,"E:250 - 500",IF(#REF!&lt;=1000,"F:500 - 1000","G:1000 et plus"))))))</f>
        <v>#REF!</v>
      </c>
      <c r="V1597" s="9">
        <v>1</v>
      </c>
    </row>
    <row r="1598" spans="1:22">
      <c r="A1598" t="s">
        <v>782</v>
      </c>
      <c r="B1598" t="s">
        <v>262</v>
      </c>
      <c r="C1598" t="s">
        <v>263</v>
      </c>
      <c r="D1598">
        <v>1</v>
      </c>
      <c r="M1598" s="10" t="s">
        <v>940</v>
      </c>
      <c r="N1598" s="5">
        <v>-456075350968</v>
      </c>
      <c r="O1598" s="5">
        <v>697378692407</v>
      </c>
      <c r="P1598" t="str">
        <f t="shared" si="52"/>
        <v>Côte d'IvoireCI27</v>
      </c>
      <c r="Q1598" t="e">
        <f>VLOOKUP(#REF!,Table1[ID],1,FALSE)</f>
        <v>#REF!</v>
      </c>
      <c r="R1598" t="e">
        <f>VLOOKUP(#REF!,Table1[[#All],[ID]:[b]],2,FALSE)</f>
        <v>#REF!</v>
      </c>
      <c r="S1598" s="9" t="e">
        <f>VLOOKUP(#REF!,Table1[[ID]:[b]],3,FALSE)</f>
        <v>#REF!</v>
      </c>
      <c r="T1598" s="9" t="s">
        <v>775</v>
      </c>
      <c r="U1598" s="9" t="e">
        <f>IF(#REF!&lt;=10,"A:&lt;10",IF(#REF!&lt;=50,"B:10-50",IF(#REF!&lt;=100,"C:50 - 100",IF(#REF!&lt;=250,"D:100 - 250",IF(#REF!&lt;=500,"E:250 - 500",IF(#REF!&lt;=1000,"F:500 - 1000","G:1000 et plus"))))))</f>
        <v>#REF!</v>
      </c>
      <c r="V1598" s="9">
        <v>1</v>
      </c>
    </row>
    <row r="1599" spans="1:22">
      <c r="A1599" t="s">
        <v>782</v>
      </c>
      <c r="B1599" t="s">
        <v>784</v>
      </c>
      <c r="C1599" t="s">
        <v>227</v>
      </c>
      <c r="D1599">
        <v>2820</v>
      </c>
      <c r="E1599">
        <v>33</v>
      </c>
      <c r="F1599">
        <v>1530</v>
      </c>
      <c r="L1599" s="7"/>
      <c r="M1599" s="10" t="s">
        <v>940</v>
      </c>
      <c r="N1599" s="5">
        <v>-407512099906</v>
      </c>
      <c r="O1599" s="5">
        <v>541390615342</v>
      </c>
      <c r="P1599" t="str">
        <f t="shared" si="52"/>
        <v>Côte d'IvoireCI01</v>
      </c>
      <c r="Q1599" t="e">
        <f>VLOOKUP(#REF!,Table1[ID],1,FALSE)</f>
        <v>#REF!</v>
      </c>
      <c r="R1599" t="e">
        <f>VLOOKUP(#REF!,Table1[[#All],[ID]:[b]],2,FALSE)</f>
        <v>#REF!</v>
      </c>
      <c r="S1599" s="9" t="e">
        <f>VLOOKUP(#REF!,Table1[[ID]:[b]],3,FALSE)</f>
        <v>#REF!</v>
      </c>
      <c r="T1599" s="9" t="s">
        <v>776</v>
      </c>
      <c r="U1599" s="9" t="e">
        <f>IF(#REF!&lt;=10,"A:&lt;10",IF(#REF!&lt;=50,"B:10-50",IF(#REF!&lt;=100,"C:50 - 100",IF(#REF!&lt;=250,"D:100 - 250",IF(#REF!&lt;=500,"E:250 - 500",IF(#REF!&lt;=1000,"F:500 - 1000","G:1000 et plus"))))))</f>
        <v>#REF!</v>
      </c>
      <c r="V1599" s="9">
        <v>6</v>
      </c>
    </row>
    <row r="1600" spans="1:22">
      <c r="A1600" t="s">
        <v>782</v>
      </c>
      <c r="B1600" t="s">
        <v>270</v>
      </c>
      <c r="C1600" t="s">
        <v>271</v>
      </c>
      <c r="D1600">
        <v>75</v>
      </c>
      <c r="M1600" s="10" t="s">
        <v>940</v>
      </c>
      <c r="N1600" s="5">
        <v>-317970254681</v>
      </c>
      <c r="O1600" s="5">
        <v>548531837382</v>
      </c>
      <c r="P1600" t="str">
        <f t="shared" si="52"/>
        <v>Côte d'IvoireCI30</v>
      </c>
      <c r="Q1600" t="e">
        <f>VLOOKUP(#REF!,Table1[ID],1,FALSE)</f>
        <v>#REF!</v>
      </c>
      <c r="R1600" t="e">
        <f>VLOOKUP(#REF!,Table1[[#All],[ID]:[b]],2,FALSE)</f>
        <v>#REF!</v>
      </c>
      <c r="S1600" s="9" t="e">
        <f>VLOOKUP(#REF!,Table1[[ID]:[b]],3,FALSE)</f>
        <v>#REF!</v>
      </c>
      <c r="T1600" s="9" t="s">
        <v>778</v>
      </c>
      <c r="U1600" s="9" t="e">
        <f>IF(#REF!&lt;=10,"A:&lt;10",IF(#REF!&lt;=50,"B:10-50",IF(#REF!&lt;=100,"C:50 - 100",IF(#REF!&lt;=250,"D:100 - 250",IF(#REF!&lt;=500,"E:250 - 500",IF(#REF!&lt;=1000,"F:500 - 1000","G:1000 et plus"))))))</f>
        <v>#REF!</v>
      </c>
      <c r="V1600" s="9">
        <v>2</v>
      </c>
    </row>
    <row r="1601" spans="1:22">
      <c r="A1601" t="s">
        <v>782</v>
      </c>
      <c r="B1601" t="s">
        <v>214</v>
      </c>
      <c r="C1601" t="s">
        <v>215</v>
      </c>
      <c r="D1601">
        <v>0</v>
      </c>
      <c r="M1601" s="10" t="s">
        <v>940</v>
      </c>
      <c r="P1601" t="str">
        <f t="shared" si="52"/>
        <v>Côte d'IvoireCI04</v>
      </c>
      <c r="Q1601" t="e">
        <f>VLOOKUP(#REF!,Table1[ID],1,FALSE)</f>
        <v>#REF!</v>
      </c>
      <c r="R1601" t="e">
        <f>VLOOKUP(#REF!,Table1[[#All],[ID]:[b]],2,FALSE)</f>
        <v>#REF!</v>
      </c>
      <c r="S1601" s="9" t="e">
        <f>VLOOKUP(#REF!,Table1[[ID]:[b]],3,FALSE)</f>
        <v>#REF!</v>
      </c>
      <c r="T1601" s="9"/>
      <c r="U1601" s="9" t="e">
        <f>IF(#REF!&lt;=10,"A:&lt;10",IF(#REF!&lt;=50,"B:10-50",IF(#REF!&lt;=100,"C:50 - 100",IF(#REF!&lt;=250,"D:100 - 250",IF(#REF!&lt;=500,"E:250 - 500",IF(#REF!&lt;=1000,"F:500 - 1000","G:1000 et plus"))))))</f>
        <v>#REF!</v>
      </c>
      <c r="V1601" s="9"/>
    </row>
    <row r="1602" spans="1:22">
      <c r="A1602" t="s">
        <v>782</v>
      </c>
      <c r="B1602" t="s">
        <v>216</v>
      </c>
      <c r="C1602" t="s">
        <v>217</v>
      </c>
      <c r="D1602">
        <v>0</v>
      </c>
      <c r="M1602" s="10" t="s">
        <v>940</v>
      </c>
      <c r="P1602" t="str">
        <f t="shared" si="52"/>
        <v>Côte d'IvoireCI05</v>
      </c>
      <c r="Q1602" t="e">
        <f>VLOOKUP(#REF!,Table1[ID],1,FALSE)</f>
        <v>#REF!</v>
      </c>
      <c r="R1602" t="e">
        <f>VLOOKUP(#REF!,Table1[[#All],[ID]:[b]],2,FALSE)</f>
        <v>#REF!</v>
      </c>
      <c r="S1602" s="9" t="e">
        <f>VLOOKUP(#REF!,Table1[[ID]:[b]],3,FALSE)</f>
        <v>#REF!</v>
      </c>
      <c r="T1602" s="9"/>
      <c r="U1602" s="9" t="e">
        <f>IF(#REF!&lt;=10,"A:&lt;10",IF(#REF!&lt;=50,"B:10-50",IF(#REF!&lt;=100,"C:50 - 100",IF(#REF!&lt;=250,"D:100 - 250",IF(#REF!&lt;=500,"E:250 - 500",IF(#REF!&lt;=1000,"F:500 - 1000","G:1000 et plus"))))))</f>
        <v>#REF!</v>
      </c>
      <c r="V1602" s="9"/>
    </row>
    <row r="1603" spans="1:22">
      <c r="A1603" t="s">
        <v>782</v>
      </c>
      <c r="B1603" t="s">
        <v>218</v>
      </c>
      <c r="C1603" t="s">
        <v>219</v>
      </c>
      <c r="D1603">
        <v>2</v>
      </c>
      <c r="M1603" s="10" t="s">
        <v>940</v>
      </c>
      <c r="P1603" t="str">
        <f t="shared" si="52"/>
        <v>Côte d'IvoireCI06</v>
      </c>
      <c r="Q1603" t="e">
        <f>VLOOKUP(#REF!,Table1[ID],1,FALSE)</f>
        <v>#REF!</v>
      </c>
      <c r="R1603" t="e">
        <f>VLOOKUP(#REF!,Table1[[#All],[ID]:[b]],2,FALSE)</f>
        <v>#REF!</v>
      </c>
      <c r="S1603" s="9" t="e">
        <f>VLOOKUP(#REF!,Table1[[ID]:[b]],3,FALSE)</f>
        <v>#REF!</v>
      </c>
      <c r="T1603" s="9"/>
      <c r="U1603" s="9" t="e">
        <f>IF(#REF!&lt;=10,"A:&lt;10",IF(#REF!&lt;=50,"B:10-50",IF(#REF!&lt;=100,"C:50 - 100",IF(#REF!&lt;=250,"D:100 - 250",IF(#REF!&lt;=500,"E:250 - 500",IF(#REF!&lt;=1000,"F:500 - 1000","G:1000 et plus"))))))</f>
        <v>#REF!</v>
      </c>
      <c r="V1603" s="9"/>
    </row>
    <row r="1604" spans="1:22">
      <c r="A1604" t="s">
        <v>782</v>
      </c>
      <c r="B1604" t="s">
        <v>220</v>
      </c>
      <c r="C1604" t="s">
        <v>221</v>
      </c>
      <c r="D1604">
        <v>0</v>
      </c>
      <c r="M1604" s="10" t="s">
        <v>940</v>
      </c>
      <c r="P1604" t="str">
        <f t="shared" si="52"/>
        <v>Côte d'IvoireCI07</v>
      </c>
      <c r="Q1604" t="e">
        <f>VLOOKUP(#REF!,Table1[ID],1,FALSE)</f>
        <v>#REF!</v>
      </c>
      <c r="R1604" t="e">
        <f>VLOOKUP(#REF!,Table1[[#All],[ID]:[b]],2,FALSE)</f>
        <v>#REF!</v>
      </c>
      <c r="S1604" s="9" t="e">
        <f>VLOOKUP(#REF!,Table1[[ID]:[b]],3,FALSE)</f>
        <v>#REF!</v>
      </c>
      <c r="T1604" s="9"/>
      <c r="U1604" s="9" t="e">
        <f>IF(#REF!&lt;=10,"A:&lt;10",IF(#REF!&lt;=50,"B:10-50",IF(#REF!&lt;=100,"C:50 - 100",IF(#REF!&lt;=250,"D:100 - 250",IF(#REF!&lt;=500,"E:250 - 500",IF(#REF!&lt;=1000,"F:500 - 1000","G:1000 et plus"))))))</f>
        <v>#REF!</v>
      </c>
      <c r="V1604" s="9"/>
    </row>
    <row r="1605" spans="1:22">
      <c r="A1605" t="s">
        <v>782</v>
      </c>
      <c r="B1605" t="s">
        <v>222</v>
      </c>
      <c r="C1605" t="s">
        <v>223</v>
      </c>
      <c r="D1605">
        <v>0</v>
      </c>
      <c r="M1605" s="10" t="s">
        <v>940</v>
      </c>
      <c r="P1605" t="str">
        <f t="shared" si="52"/>
        <v>Côte d'IvoireCI08</v>
      </c>
      <c r="Q1605" t="e">
        <f>VLOOKUP(#REF!,Table1[ID],1,FALSE)</f>
        <v>#REF!</v>
      </c>
      <c r="R1605" t="e">
        <f>VLOOKUP(#REF!,Table1[[#All],[ID]:[b]],2,FALSE)</f>
        <v>#REF!</v>
      </c>
      <c r="S1605" s="9" t="e">
        <f>VLOOKUP(#REF!,Table1[[ID]:[b]],3,FALSE)</f>
        <v>#REF!</v>
      </c>
      <c r="T1605" s="9"/>
      <c r="U1605" s="9" t="e">
        <f>IF(#REF!&lt;=10,"A:&lt;10",IF(#REF!&lt;=50,"B:10-50",IF(#REF!&lt;=100,"C:50 - 100",IF(#REF!&lt;=250,"D:100 - 250",IF(#REF!&lt;=500,"E:250 - 500",IF(#REF!&lt;=1000,"F:500 - 1000","G:1000 et plus"))))))</f>
        <v>#REF!</v>
      </c>
      <c r="V1605" s="9"/>
    </row>
    <row r="1606" spans="1:22">
      <c r="A1606" t="s">
        <v>782</v>
      </c>
      <c r="B1606" t="s">
        <v>230</v>
      </c>
      <c r="C1606" t="s">
        <v>231</v>
      </c>
      <c r="D1606">
        <v>0</v>
      </c>
      <c r="M1606" s="10" t="s">
        <v>940</v>
      </c>
      <c r="P1606" t="str">
        <f t="shared" si="52"/>
        <v>Côte d'IvoireCI10</v>
      </c>
      <c r="Q1606" t="e">
        <f>VLOOKUP(#REF!,Table1[ID],1,FALSE)</f>
        <v>#REF!</v>
      </c>
      <c r="R1606" t="e">
        <f>VLOOKUP(#REF!,Table1[[#All],[ID]:[b]],2,FALSE)</f>
        <v>#REF!</v>
      </c>
      <c r="S1606" s="9" t="e">
        <f>VLOOKUP(#REF!,Table1[[ID]:[b]],3,FALSE)</f>
        <v>#REF!</v>
      </c>
      <c r="T1606" s="9"/>
      <c r="U1606" s="9" t="e">
        <f>IF(#REF!&lt;=10,"A:&lt;10",IF(#REF!&lt;=50,"B:10-50",IF(#REF!&lt;=100,"C:50 - 100",IF(#REF!&lt;=250,"D:100 - 250",IF(#REF!&lt;=500,"E:250 - 500",IF(#REF!&lt;=1000,"F:500 - 1000","G:1000 et plus"))))))</f>
        <v>#REF!</v>
      </c>
      <c r="V1606" s="9"/>
    </row>
    <row r="1607" spans="1:22">
      <c r="A1607" t="s">
        <v>782</v>
      </c>
      <c r="B1607" t="s">
        <v>236</v>
      </c>
      <c r="C1607" t="s">
        <v>237</v>
      </c>
      <c r="D1607">
        <v>0</v>
      </c>
      <c r="M1607" s="10" t="s">
        <v>940</v>
      </c>
      <c r="P1607" t="str">
        <f t="shared" si="52"/>
        <v>Côte d'IvoireCI13</v>
      </c>
      <c r="Q1607" t="e">
        <f>VLOOKUP(#REF!,Table1[ID],1,FALSE)</f>
        <v>#REF!</v>
      </c>
      <c r="R1607" t="e">
        <f>VLOOKUP(#REF!,Table1[[#All],[ID]:[b]],2,FALSE)</f>
        <v>#REF!</v>
      </c>
      <c r="S1607" s="9" t="e">
        <f>VLOOKUP(#REF!,Table1[[ID]:[b]],3,FALSE)</f>
        <v>#REF!</v>
      </c>
      <c r="T1607" s="9"/>
      <c r="U1607" s="9" t="e">
        <f>IF(#REF!&lt;=10,"A:&lt;10",IF(#REF!&lt;=50,"B:10-50",IF(#REF!&lt;=100,"C:50 - 100",IF(#REF!&lt;=250,"D:100 - 250",IF(#REF!&lt;=500,"E:250 - 500",IF(#REF!&lt;=1000,"F:500 - 1000","G:1000 et plus"))))))</f>
        <v>#REF!</v>
      </c>
      <c r="V1607" s="9"/>
    </row>
    <row r="1608" spans="1:22">
      <c r="A1608" t="s">
        <v>782</v>
      </c>
      <c r="B1608" t="s">
        <v>238</v>
      </c>
      <c r="C1608" t="s">
        <v>239</v>
      </c>
      <c r="D1608">
        <v>0</v>
      </c>
      <c r="M1608" s="10" t="s">
        <v>940</v>
      </c>
      <c r="P1608" t="str">
        <f t="shared" si="52"/>
        <v>Côte d'IvoireCI14</v>
      </c>
      <c r="Q1608" t="e">
        <f>VLOOKUP(#REF!,Table1[ID],1,FALSE)</f>
        <v>#REF!</v>
      </c>
      <c r="R1608" t="e">
        <f>VLOOKUP(#REF!,Table1[[#All],[ID]:[b]],2,FALSE)</f>
        <v>#REF!</v>
      </c>
      <c r="S1608" s="9" t="e">
        <f>VLOOKUP(#REF!,Table1[[ID]:[b]],3,FALSE)</f>
        <v>#REF!</v>
      </c>
      <c r="T1608" s="9"/>
      <c r="U1608" s="9" t="e">
        <f>IF(#REF!&lt;=10,"A:&lt;10",IF(#REF!&lt;=50,"B:10-50",IF(#REF!&lt;=100,"C:50 - 100",IF(#REF!&lt;=250,"D:100 - 250",IF(#REF!&lt;=500,"E:250 - 500",IF(#REF!&lt;=1000,"F:500 - 1000","G:1000 et plus"))))))</f>
        <v>#REF!</v>
      </c>
      <c r="V1608" s="9"/>
    </row>
    <row r="1609" spans="1:22">
      <c r="A1609" t="s">
        <v>782</v>
      </c>
      <c r="B1609" t="s">
        <v>244</v>
      </c>
      <c r="C1609" t="s">
        <v>245</v>
      </c>
      <c r="D1609">
        <v>0</v>
      </c>
      <c r="M1609" s="10" t="s">
        <v>940</v>
      </c>
      <c r="P1609" t="str">
        <f t="shared" si="52"/>
        <v>Côte d'IvoireCI17</v>
      </c>
      <c r="Q1609" t="e">
        <f>VLOOKUP(#REF!,Table1[ID],1,FALSE)</f>
        <v>#REF!</v>
      </c>
      <c r="R1609" t="e">
        <f>VLOOKUP(#REF!,Table1[[#All],[ID]:[b]],2,FALSE)</f>
        <v>#REF!</v>
      </c>
      <c r="S1609" s="9" t="e">
        <f>VLOOKUP(#REF!,Table1[[ID]:[b]],3,FALSE)</f>
        <v>#REF!</v>
      </c>
      <c r="T1609" s="9"/>
      <c r="U1609" s="9" t="e">
        <f>IF(#REF!&lt;=10,"A:&lt;10",IF(#REF!&lt;=50,"B:10-50",IF(#REF!&lt;=100,"C:50 - 100",IF(#REF!&lt;=250,"D:100 - 250",IF(#REF!&lt;=500,"E:250 - 500",IF(#REF!&lt;=1000,"F:500 - 1000","G:1000 et plus"))))))</f>
        <v>#REF!</v>
      </c>
      <c r="V1609" s="9"/>
    </row>
    <row r="1610" spans="1:22">
      <c r="A1610" t="s">
        <v>782</v>
      </c>
      <c r="B1610" t="s">
        <v>248</v>
      </c>
      <c r="C1610" t="s">
        <v>249</v>
      </c>
      <c r="D1610">
        <v>0</v>
      </c>
      <c r="M1610" s="10" t="s">
        <v>940</v>
      </c>
      <c r="P1610" t="str">
        <f t="shared" si="52"/>
        <v>Côte d'IvoireCI19</v>
      </c>
      <c r="Q1610" t="e">
        <f>VLOOKUP(#REF!,Table1[ID],1,FALSE)</f>
        <v>#REF!</v>
      </c>
      <c r="R1610" t="e">
        <f>VLOOKUP(#REF!,Table1[[#All],[ID]:[b]],2,FALSE)</f>
        <v>#REF!</v>
      </c>
      <c r="S1610" s="9" t="e">
        <f>VLOOKUP(#REF!,Table1[[ID]:[b]],3,FALSE)</f>
        <v>#REF!</v>
      </c>
      <c r="T1610" s="9"/>
      <c r="U1610" s="9" t="e">
        <f>IF(#REF!&lt;=10,"A:&lt;10",IF(#REF!&lt;=50,"B:10-50",IF(#REF!&lt;=100,"C:50 - 100",IF(#REF!&lt;=250,"D:100 - 250",IF(#REF!&lt;=500,"E:250 - 500",IF(#REF!&lt;=1000,"F:500 - 1000","G:1000 et plus"))))))</f>
        <v>#REF!</v>
      </c>
      <c r="V1610" s="9"/>
    </row>
    <row r="1611" spans="1:22">
      <c r="A1611" t="s">
        <v>782</v>
      </c>
      <c r="B1611" t="s">
        <v>250</v>
      </c>
      <c r="C1611" t="s">
        <v>251</v>
      </c>
      <c r="D1611">
        <v>1</v>
      </c>
      <c r="M1611" s="10" t="s">
        <v>940</v>
      </c>
      <c r="P1611" t="str">
        <f t="shared" si="52"/>
        <v>Côte d'IvoireCI20</v>
      </c>
      <c r="Q1611" t="e">
        <f>VLOOKUP(#REF!,Table1[ID],1,FALSE)</f>
        <v>#REF!</v>
      </c>
      <c r="R1611" t="e">
        <f>VLOOKUP(#REF!,Table1[[#All],[ID]:[b]],2,FALSE)</f>
        <v>#REF!</v>
      </c>
      <c r="S1611" s="9" t="e">
        <f>VLOOKUP(#REF!,Table1[[ID]:[b]],3,FALSE)</f>
        <v>#REF!</v>
      </c>
      <c r="T1611" s="9"/>
      <c r="U1611" s="9" t="e">
        <f>IF(#REF!&lt;=10,"A:&lt;10",IF(#REF!&lt;=50,"B:10-50",IF(#REF!&lt;=100,"C:50 - 100",IF(#REF!&lt;=250,"D:100 - 250",IF(#REF!&lt;=500,"E:250 - 500",IF(#REF!&lt;=1000,"F:500 - 1000","G:1000 et plus"))))))</f>
        <v>#REF!</v>
      </c>
      <c r="V1611" s="9"/>
    </row>
    <row r="1612" spans="1:22">
      <c r="A1612" t="s">
        <v>782</v>
      </c>
      <c r="B1612" t="s">
        <v>252</v>
      </c>
      <c r="C1612" t="s">
        <v>253</v>
      </c>
      <c r="D1612">
        <v>0</v>
      </c>
      <c r="M1612" s="10" t="s">
        <v>940</v>
      </c>
      <c r="P1612" t="str">
        <f t="shared" si="52"/>
        <v>Côte d'IvoireCI21</v>
      </c>
      <c r="Q1612" t="e">
        <f>VLOOKUP(#REF!,Table1[ID],1,FALSE)</f>
        <v>#REF!</v>
      </c>
      <c r="R1612" t="e">
        <f>VLOOKUP(#REF!,Table1[[#All],[ID]:[b]],2,FALSE)</f>
        <v>#REF!</v>
      </c>
      <c r="S1612" s="9" t="e">
        <f>VLOOKUP(#REF!,Table1[[ID]:[b]],3,FALSE)</f>
        <v>#REF!</v>
      </c>
      <c r="T1612" s="9"/>
      <c r="U1612" s="9" t="e">
        <f>IF(#REF!&lt;=10,"A:&lt;10",IF(#REF!&lt;=50,"B:10-50",IF(#REF!&lt;=100,"C:50 - 100",IF(#REF!&lt;=250,"D:100 - 250",IF(#REF!&lt;=500,"E:250 - 500",IF(#REF!&lt;=1000,"F:500 - 1000","G:1000 et plus"))))))</f>
        <v>#REF!</v>
      </c>
      <c r="V1612" s="9"/>
    </row>
    <row r="1613" spans="1:22">
      <c r="A1613" t="s">
        <v>782</v>
      </c>
      <c r="B1613" t="s">
        <v>258</v>
      </c>
      <c r="C1613" t="s">
        <v>259</v>
      </c>
      <c r="D1613">
        <v>1</v>
      </c>
      <c r="M1613" s="10" t="s">
        <v>940</v>
      </c>
      <c r="P1613" t="str">
        <f t="shared" si="52"/>
        <v>Côte d'IvoireCI24</v>
      </c>
      <c r="Q1613" t="e">
        <f>VLOOKUP(#REF!,Table1[ID],1,FALSE)</f>
        <v>#REF!</v>
      </c>
      <c r="R1613" t="e">
        <f>VLOOKUP(#REF!,Table1[[#All],[ID]:[b]],2,FALSE)</f>
        <v>#REF!</v>
      </c>
      <c r="S1613" s="9" t="e">
        <f>VLOOKUP(#REF!,Table1[[ID]:[b]],3,FALSE)</f>
        <v>#REF!</v>
      </c>
      <c r="T1613" s="9"/>
      <c r="U1613" s="9" t="e">
        <f>IF(#REF!&lt;=10,"A:&lt;10",IF(#REF!&lt;=50,"B:10-50",IF(#REF!&lt;=100,"C:50 - 100",IF(#REF!&lt;=250,"D:100 - 250",IF(#REF!&lt;=500,"E:250 - 500",IF(#REF!&lt;=1000,"F:500 - 1000","G:1000 et plus"))))))</f>
        <v>#REF!</v>
      </c>
      <c r="V1613" s="9"/>
    </row>
    <row r="1614" spans="1:22">
      <c r="A1614" t="s">
        <v>782</v>
      </c>
      <c r="B1614" t="s">
        <v>272</v>
      </c>
      <c r="C1614" t="s">
        <v>273</v>
      </c>
      <c r="D1614">
        <v>1</v>
      </c>
      <c r="M1614" s="10" t="s">
        <v>940</v>
      </c>
      <c r="P1614" t="str">
        <f t="shared" si="52"/>
        <v>Côte d'IvoireCI31</v>
      </c>
      <c r="Q1614" t="e">
        <f>VLOOKUP(#REF!,Table1[ID],1,FALSE)</f>
        <v>#REF!</v>
      </c>
      <c r="R1614" t="e">
        <f>VLOOKUP(#REF!,Table1[[#All],[ID]:[b]],2,FALSE)</f>
        <v>#REF!</v>
      </c>
      <c r="S1614" s="9" t="e">
        <f>VLOOKUP(#REF!,Table1[[ID]:[b]],3,FALSE)</f>
        <v>#REF!</v>
      </c>
      <c r="T1614" s="9"/>
      <c r="U1614" s="9" t="e">
        <f>IF(#REF!&lt;=10,"A:&lt;10",IF(#REF!&lt;=50,"B:10-50",IF(#REF!&lt;=100,"C:50 - 100",IF(#REF!&lt;=250,"D:100 - 250",IF(#REF!&lt;=500,"E:250 - 500",IF(#REF!&lt;=1000,"F:500 - 1000","G:1000 et plus"))))))</f>
        <v>#REF!</v>
      </c>
      <c r="V1614" s="9"/>
    </row>
    <row r="1615" spans="1:22">
      <c r="A1615" t="s">
        <v>782</v>
      </c>
      <c r="B1615" t="s">
        <v>276</v>
      </c>
      <c r="C1615" t="s">
        <v>277</v>
      </c>
      <c r="D1615">
        <v>0</v>
      </c>
      <c r="M1615" s="10" t="s">
        <v>940</v>
      </c>
      <c r="N1615" s="5"/>
      <c r="O1615" s="5"/>
      <c r="P1615" t="str">
        <f t="shared" ref="P1615:P1648" si="53">_xlfn.CONCAT(A1615,C1615)</f>
        <v>Côte d'IvoireCI33</v>
      </c>
      <c r="Q1615" t="e">
        <f>VLOOKUP(#REF!,Table1[ID],1,FALSE)</f>
        <v>#REF!</v>
      </c>
      <c r="R1615" t="e">
        <f>VLOOKUP(#REF!,Table1[[#All],[ID]:[b]],2,FALSE)</f>
        <v>#REF!</v>
      </c>
      <c r="S1615" s="9" t="e">
        <f>VLOOKUP(#REF!,Table1[[ID]:[b]],3,FALSE)</f>
        <v>#REF!</v>
      </c>
      <c r="T1615" s="9"/>
      <c r="U1615" s="9" t="e">
        <f>IF(#REF!&lt;=10,"A:&lt;10",IF(#REF!&lt;=50,"B:10-50",IF(#REF!&lt;=100,"C:50 - 100",IF(#REF!&lt;=250,"D:100 - 250",IF(#REF!&lt;=500,"E:250 - 500",IF(#REF!&lt;=1000,"F:500 - 1000","G:1000 et plus"))))))</f>
        <v>#REF!</v>
      </c>
      <c r="V1615" s="9"/>
    </row>
    <row r="1616" spans="1:22">
      <c r="A1616" t="s">
        <v>782</v>
      </c>
      <c r="B1616" t="s">
        <v>268</v>
      </c>
      <c r="C1616" t="s">
        <v>269</v>
      </c>
      <c r="D1616">
        <v>14</v>
      </c>
      <c r="L1616" s="10"/>
      <c r="M1616" s="10" t="s">
        <v>944</v>
      </c>
      <c r="N1616" s="5">
        <v>-704357749627</v>
      </c>
      <c r="O1616" s="5">
        <v>501445442640</v>
      </c>
      <c r="P1616" t="str">
        <f t="shared" si="53"/>
        <v>Côte d'IvoireCI29</v>
      </c>
      <c r="Q1616" t="e">
        <f>VLOOKUP(Tableau3567[[#This Row],[coca]],Table1[ID],1,FALSE)</f>
        <v>#VALUE!</v>
      </c>
      <c r="R1616" t="e">
        <f>VLOOKUP(Tableau3567[[#This Row],[coca]],Table1[[#All],[ID]:[b]],2,FALSE)</f>
        <v>#VALUE!</v>
      </c>
      <c r="S1616" s="9" t="e">
        <f>VLOOKUP(Tableau3567[[#This Row],[coca]],Table1[[ID]:[b]],3,FALSE)</f>
        <v>#VALUE!</v>
      </c>
      <c r="T1616" s="9" t="s">
        <v>775</v>
      </c>
      <c r="U161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16" s="9">
        <v>1</v>
      </c>
    </row>
    <row r="1617" spans="1:22">
      <c r="A1617" t="s">
        <v>782</v>
      </c>
      <c r="B1617" t="s">
        <v>783</v>
      </c>
      <c r="C1617" t="s">
        <v>229</v>
      </c>
      <c r="D1617">
        <v>0</v>
      </c>
      <c r="L1617" s="10"/>
      <c r="M1617" s="10" t="s">
        <v>944</v>
      </c>
      <c r="N1617" s="5">
        <v>-526877269737</v>
      </c>
      <c r="O1617" s="5">
        <v>685579452444</v>
      </c>
      <c r="P1617" t="str">
        <f t="shared" si="53"/>
        <v>Côte d'IvoireCI02</v>
      </c>
      <c r="Q1617" t="e">
        <f>VLOOKUP(Tableau3567[[#This Row],[coca]],Table1[ID],1,FALSE)</f>
        <v>#VALUE!</v>
      </c>
      <c r="R1617" t="e">
        <f>VLOOKUP(Tableau3567[[#This Row],[coca]],Table1[[#All],[ID]:[b]],2,FALSE)</f>
        <v>#VALUE!</v>
      </c>
      <c r="S1617" s="9" t="e">
        <f>VLOOKUP(Tableau3567[[#This Row],[coca]],Table1[[ID]:[b]],3,FALSE)</f>
        <v>#VALUE!</v>
      </c>
      <c r="T1617" s="9" t="s">
        <v>775</v>
      </c>
      <c r="U161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17" s="9">
        <v>1</v>
      </c>
    </row>
    <row r="1618" spans="1:22">
      <c r="A1618" t="s">
        <v>782</v>
      </c>
      <c r="B1618" t="s">
        <v>232</v>
      </c>
      <c r="C1618" t="s">
        <v>233</v>
      </c>
      <c r="D1618">
        <v>12</v>
      </c>
      <c r="L1618" s="10"/>
      <c r="M1618" s="10" t="s">
        <v>944</v>
      </c>
      <c r="N1618" s="5">
        <v>-521639312732</v>
      </c>
      <c r="O1618" s="5">
        <v>770291934346</v>
      </c>
      <c r="P1618" t="str">
        <f t="shared" si="53"/>
        <v>Côte d'IvoireCI11</v>
      </c>
      <c r="Q1618" t="e">
        <f>VLOOKUP(Tableau3567[[#This Row],[coca]],Table1[ID],1,FALSE)</f>
        <v>#VALUE!</v>
      </c>
      <c r="R1618" t="e">
        <f>VLOOKUP(Tableau3567[[#This Row],[coca]],Table1[[#All],[ID]:[b]],2,FALSE)</f>
        <v>#VALUE!</v>
      </c>
      <c r="S1618" s="9" t="e">
        <f>VLOOKUP(Tableau3567[[#This Row],[coca]],Table1[[ID]:[b]],3,FALSE)</f>
        <v>#VALUE!</v>
      </c>
      <c r="T1618" s="9" t="s">
        <v>775</v>
      </c>
      <c r="U161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18" s="9">
        <v>1</v>
      </c>
    </row>
    <row r="1619" spans="1:22">
      <c r="A1619" t="s">
        <v>782</v>
      </c>
      <c r="B1619" t="s">
        <v>274</v>
      </c>
      <c r="C1619" t="s">
        <v>275</v>
      </c>
      <c r="D1619">
        <v>6</v>
      </c>
      <c r="L1619" s="10"/>
      <c r="M1619" s="10" t="s">
        <v>944</v>
      </c>
      <c r="N1619" s="5">
        <v>-782023979815</v>
      </c>
      <c r="O1619" s="5">
        <v>747066875597</v>
      </c>
      <c r="P1619" t="str">
        <f t="shared" si="53"/>
        <v>Côte d'IvoireCI32</v>
      </c>
      <c r="Q1619" t="e">
        <f>VLOOKUP(Tableau3567[[#This Row],[coca]],Table1[ID],1,FALSE)</f>
        <v>#VALUE!</v>
      </c>
      <c r="R1619" t="e">
        <f>VLOOKUP(Tableau3567[[#This Row],[coca]],Table1[[#All],[ID]:[b]],2,FALSE)</f>
        <v>#VALUE!</v>
      </c>
      <c r="S1619" s="9" t="e">
        <f>VLOOKUP(Tableau3567[[#This Row],[coca]],Table1[[ID]:[b]],3,FALSE)</f>
        <v>#VALUE!</v>
      </c>
      <c r="T1619" s="9" t="s">
        <v>775</v>
      </c>
      <c r="U161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19" s="9">
        <v>1</v>
      </c>
    </row>
    <row r="1620" spans="1:22">
      <c r="A1620" t="s">
        <v>782</v>
      </c>
      <c r="B1620" t="s">
        <v>234</v>
      </c>
      <c r="C1620" t="s">
        <v>235</v>
      </c>
      <c r="D1620">
        <v>2</v>
      </c>
      <c r="L1620" s="10"/>
      <c r="M1620" s="10" t="s">
        <v>944</v>
      </c>
      <c r="N1620" s="5">
        <v>-597179291744</v>
      </c>
      <c r="O1620" s="5">
        <v>526706118126</v>
      </c>
      <c r="P1620" t="str">
        <f t="shared" si="53"/>
        <v>Côte d'IvoireCI12</v>
      </c>
      <c r="Q1620" t="e">
        <f>VLOOKUP(Tableau3567[[#This Row],[coca]],Table1[ID],1,FALSE)</f>
        <v>#VALUE!</v>
      </c>
      <c r="R1620" t="e">
        <f>VLOOKUP(Tableau3567[[#This Row],[coca]],Table1[[#All],[ID]:[b]],2,FALSE)</f>
        <v>#VALUE!</v>
      </c>
      <c r="S1620" s="9" t="e">
        <f>VLOOKUP(Tableau3567[[#This Row],[coca]],Table1[[ID]:[b]],3,FALSE)</f>
        <v>#VALUE!</v>
      </c>
      <c r="T1620" s="9" t="s">
        <v>775</v>
      </c>
      <c r="U16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0" s="9">
        <v>1</v>
      </c>
    </row>
    <row r="1621" spans="1:22">
      <c r="A1621" t="s">
        <v>782</v>
      </c>
      <c r="B1621" t="s">
        <v>240</v>
      </c>
      <c r="C1621" t="s">
        <v>241</v>
      </c>
      <c r="D1621">
        <v>8</v>
      </c>
      <c r="L1621" s="10"/>
      <c r="M1621" s="10" t="s">
        <v>944</v>
      </c>
      <c r="N1621" s="5">
        <v>-477652740076</v>
      </c>
      <c r="O1621" s="5">
        <v>536019588302</v>
      </c>
      <c r="P1621" t="str">
        <f t="shared" si="53"/>
        <v>Côte d'IvoireCI15</v>
      </c>
      <c r="Q1621" t="e">
        <f>VLOOKUP(Tableau3567[[#This Row],[coca]],Table1[ID],1,FALSE)</f>
        <v>#VALUE!</v>
      </c>
      <c r="R1621" t="e">
        <f>VLOOKUP(Tableau3567[[#This Row],[coca]],Table1[[#All],[ID]:[b]],2,FALSE)</f>
        <v>#VALUE!</v>
      </c>
      <c r="S1621" s="9" t="e">
        <f>VLOOKUP(Tableau3567[[#This Row],[coca]],Table1[[ID]:[b]],3,FALSE)</f>
        <v>#VALUE!</v>
      </c>
      <c r="T1621" s="9" t="s">
        <v>775</v>
      </c>
      <c r="U162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1" s="9">
        <v>1</v>
      </c>
    </row>
    <row r="1622" spans="1:22">
      <c r="A1622" t="s">
        <v>782</v>
      </c>
      <c r="B1622" t="s">
        <v>256</v>
      </c>
      <c r="C1622" t="s">
        <v>257</v>
      </c>
      <c r="D1622">
        <v>3</v>
      </c>
      <c r="L1622" s="10"/>
      <c r="M1622" s="10" t="s">
        <v>944</v>
      </c>
      <c r="N1622" s="5">
        <v>-589282382685</v>
      </c>
      <c r="O1622" s="5">
        <v>708514497967</v>
      </c>
      <c r="P1622" t="str">
        <f t="shared" si="53"/>
        <v>Côte d'IvoireCI23</v>
      </c>
      <c r="Q1622" t="e">
        <f>VLOOKUP(Tableau3567[[#This Row],[coca]],Table1[ID],1,FALSE)</f>
        <v>#VALUE!</v>
      </c>
      <c r="R1622" t="e">
        <f>VLOOKUP(Tableau3567[[#This Row],[coca]],Table1[[#All],[ID]:[b]],2,FALSE)</f>
        <v>#VALUE!</v>
      </c>
      <c r="S1622" s="9" t="e">
        <f>VLOOKUP(Tableau3567[[#This Row],[coca]],Table1[[ID]:[b]],3,FALSE)</f>
        <v>#VALUE!</v>
      </c>
      <c r="T1622" s="9" t="s">
        <v>775</v>
      </c>
      <c r="U162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2" s="9">
        <v>1</v>
      </c>
    </row>
    <row r="1623" spans="1:22">
      <c r="A1623" t="s">
        <v>782</v>
      </c>
      <c r="B1623" t="s">
        <v>264</v>
      </c>
      <c r="C1623" t="s">
        <v>265</v>
      </c>
      <c r="D1623">
        <v>3</v>
      </c>
      <c r="L1623" s="10"/>
      <c r="M1623" s="10" t="s">
        <v>944</v>
      </c>
      <c r="N1623" s="5">
        <v>-666919118514</v>
      </c>
      <c r="O1623" s="5">
        <v>585312063233</v>
      </c>
      <c r="P1623" t="str">
        <f t="shared" si="53"/>
        <v>Côte d'IvoireCI26</v>
      </c>
      <c r="Q1623" t="e">
        <f>VLOOKUP(Tableau3567[[#This Row],[coca]],Table1[ID],1,FALSE)</f>
        <v>#VALUE!</v>
      </c>
      <c r="R1623" t="e">
        <f>VLOOKUP(Tableau3567[[#This Row],[coca]],Table1[[#All],[ID]:[b]],2,FALSE)</f>
        <v>#VALUE!</v>
      </c>
      <c r="S1623" s="9" t="e">
        <f>VLOOKUP(Tableau3567[[#This Row],[coca]],Table1[[ID]:[b]],3,FALSE)</f>
        <v>#VALUE!</v>
      </c>
      <c r="T1623" s="9" t="s">
        <v>775</v>
      </c>
      <c r="U162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3" s="9">
        <v>1</v>
      </c>
    </row>
    <row r="1624" spans="1:22">
      <c r="A1624" t="s">
        <v>782</v>
      </c>
      <c r="B1624" t="s">
        <v>266</v>
      </c>
      <c r="C1624" t="s">
        <v>267</v>
      </c>
      <c r="D1624">
        <v>4</v>
      </c>
      <c r="L1624" s="10"/>
      <c r="M1624" s="10" t="s">
        <v>944</v>
      </c>
      <c r="N1624" s="5">
        <v>-583310270935</v>
      </c>
      <c r="O1624" s="5">
        <v>941950114701</v>
      </c>
      <c r="P1624" t="str">
        <f t="shared" si="53"/>
        <v>Côte d'IvoireCI28</v>
      </c>
      <c r="Q1624" t="e">
        <f>VLOOKUP(Tableau3567[[#This Row],[coca]],Table1[ID],1,FALSE)</f>
        <v>#VALUE!</v>
      </c>
      <c r="R1624" t="e">
        <f>VLOOKUP(Tableau3567[[#This Row],[coca]],Table1[[#All],[ID]:[b]],2,FALSE)</f>
        <v>#VALUE!</v>
      </c>
      <c r="S1624" s="9" t="e">
        <f>VLOOKUP(Tableau3567[[#This Row],[coca]],Table1[[ID]:[b]],3,FALSE)</f>
        <v>#VALUE!</v>
      </c>
      <c r="T1624" s="9" t="s">
        <v>775</v>
      </c>
      <c r="U16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4" s="9">
        <v>1</v>
      </c>
    </row>
    <row r="1625" spans="1:22">
      <c r="A1625" t="s">
        <v>782</v>
      </c>
      <c r="B1625" t="s">
        <v>212</v>
      </c>
      <c r="C1625" t="s">
        <v>213</v>
      </c>
      <c r="D1625">
        <v>4</v>
      </c>
      <c r="L1625" s="10"/>
      <c r="M1625" s="10" t="s">
        <v>944</v>
      </c>
      <c r="N1625" s="5">
        <v>-451782607941</v>
      </c>
      <c r="O1625" s="5">
        <v>593544147496</v>
      </c>
      <c r="P1625" t="str">
        <f t="shared" si="53"/>
        <v>Côte d'IvoireCI03</v>
      </c>
      <c r="Q1625" t="e">
        <f>VLOOKUP(Tableau3567[[#This Row],[coca]],Table1[ID],1,FALSE)</f>
        <v>#VALUE!</v>
      </c>
      <c r="R1625" t="e">
        <f>VLOOKUP(Tableau3567[[#This Row],[coca]],Table1[[#All],[ID]:[b]],2,FALSE)</f>
        <v>#VALUE!</v>
      </c>
      <c r="S1625" s="9" t="e">
        <f>VLOOKUP(Tableau3567[[#This Row],[coca]],Table1[[ID]:[b]],3,FALSE)</f>
        <v>#VALUE!</v>
      </c>
      <c r="T1625" s="9" t="s">
        <v>775</v>
      </c>
      <c r="U16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5" s="9">
        <v>1</v>
      </c>
    </row>
    <row r="1626" spans="1:22">
      <c r="A1626" t="s">
        <v>782</v>
      </c>
      <c r="B1626" t="s">
        <v>224</v>
      </c>
      <c r="C1626" t="s">
        <v>225</v>
      </c>
      <c r="D1626">
        <v>2</v>
      </c>
      <c r="L1626" s="10"/>
      <c r="M1626" s="10" t="s">
        <v>944</v>
      </c>
      <c r="N1626" s="5">
        <v>-768560381841</v>
      </c>
      <c r="O1626" s="5">
        <v>633436522765</v>
      </c>
      <c r="P1626" t="str">
        <f t="shared" si="53"/>
        <v>Côte d'IvoireCI09</v>
      </c>
      <c r="Q1626" t="e">
        <f>VLOOKUP(Tableau3567[[#This Row],[coca]],Table1[ID],1,FALSE)</f>
        <v>#VALUE!</v>
      </c>
      <c r="R1626" t="e">
        <f>VLOOKUP(Tableau3567[[#This Row],[coca]],Table1[[#All],[ID]:[b]],2,FALSE)</f>
        <v>#VALUE!</v>
      </c>
      <c r="S1626" s="9" t="e">
        <f>VLOOKUP(Tableau3567[[#This Row],[coca]],Table1[[ID]:[b]],3,FALSE)</f>
        <v>#VALUE!</v>
      </c>
      <c r="T1626" s="9" t="s">
        <v>775</v>
      </c>
      <c r="U16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6" s="9">
        <v>1</v>
      </c>
    </row>
    <row r="1627" spans="1:22">
      <c r="A1627" t="s">
        <v>782</v>
      </c>
      <c r="B1627" t="s">
        <v>242</v>
      </c>
      <c r="C1627" t="s">
        <v>243</v>
      </c>
      <c r="D1627">
        <v>5</v>
      </c>
      <c r="L1627" s="10"/>
      <c r="M1627" s="10" t="s">
        <v>944</v>
      </c>
      <c r="N1627" s="6">
        <v>-731606796213</v>
      </c>
      <c r="O1627" s="5">
        <v>701805742123</v>
      </c>
      <c r="P1627" t="str">
        <f t="shared" si="53"/>
        <v>Côte d'IvoireCI16</v>
      </c>
      <c r="Q1627" t="e">
        <f>VLOOKUP(Tableau3567[[#This Row],[coca]],Table1[ID],1,FALSE)</f>
        <v>#VALUE!</v>
      </c>
      <c r="R1627" t="e">
        <f>VLOOKUP(Tableau3567[[#This Row],[coca]],Table1[[#All],[ID]:[b]],2,FALSE)</f>
        <v>#VALUE!</v>
      </c>
      <c r="S1627" s="9" t="e">
        <f>VLOOKUP(Tableau3567[[#This Row],[coca]],Table1[[ID]:[b]],3,FALSE)</f>
        <v>#VALUE!</v>
      </c>
      <c r="T1627" s="9" t="s">
        <v>775</v>
      </c>
      <c r="U16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7" s="9">
        <v>1</v>
      </c>
    </row>
    <row r="1628" spans="1:22">
      <c r="A1628" t="s">
        <v>782</v>
      </c>
      <c r="B1628" t="s">
        <v>246</v>
      </c>
      <c r="C1628" t="s">
        <v>247</v>
      </c>
      <c r="D1628">
        <v>3</v>
      </c>
      <c r="L1628" s="10"/>
      <c r="M1628" s="10" t="s">
        <v>944</v>
      </c>
      <c r="N1628" s="5">
        <v>-660351685216</v>
      </c>
      <c r="O1628" s="5">
        <v>703601894249</v>
      </c>
      <c r="P1628" t="str">
        <f t="shared" si="53"/>
        <v>Côte d'IvoireCI18</v>
      </c>
      <c r="Q1628" t="e">
        <f>VLOOKUP(Tableau3567[[#This Row],[coca]],Table1[ID],1,FALSE)</f>
        <v>#VALUE!</v>
      </c>
      <c r="R1628" t="e">
        <f>VLOOKUP(Tableau3567[[#This Row],[coca]],Table1[[#All],[ID]:[b]],2,FALSE)</f>
        <v>#VALUE!</v>
      </c>
      <c r="S1628" s="9" t="e">
        <f>VLOOKUP(Tableau3567[[#This Row],[coca]],Table1[[ID]:[b]],3,FALSE)</f>
        <v>#VALUE!</v>
      </c>
      <c r="T1628" s="9" t="s">
        <v>775</v>
      </c>
      <c r="U16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8" s="9">
        <v>1</v>
      </c>
    </row>
    <row r="1629" spans="1:22">
      <c r="A1629" t="s">
        <v>782</v>
      </c>
      <c r="B1629" t="s">
        <v>254</v>
      </c>
      <c r="C1629" t="s">
        <v>255</v>
      </c>
      <c r="D1629">
        <v>0</v>
      </c>
      <c r="L1629" s="10"/>
      <c r="M1629" s="10" t="s">
        <v>944</v>
      </c>
      <c r="N1629" s="5">
        <v>-540426652821</v>
      </c>
      <c r="O1629" s="5">
        <v>575720476717</v>
      </c>
      <c r="P1629" t="str">
        <f t="shared" si="53"/>
        <v>Côte d'IvoireCI22</v>
      </c>
      <c r="Q1629" t="e">
        <f>VLOOKUP(Tableau3567[[#This Row],[coca]],Table1[ID],1,FALSE)</f>
        <v>#VALUE!</v>
      </c>
      <c r="R1629" t="e">
        <f>VLOOKUP(Tableau3567[[#This Row],[coca]],Table1[[#All],[ID]:[b]],2,FALSE)</f>
        <v>#VALUE!</v>
      </c>
      <c r="S1629" s="9" t="e">
        <f>VLOOKUP(Tableau3567[[#This Row],[coca]],Table1[[ID]:[b]],3,FALSE)</f>
        <v>#VALUE!</v>
      </c>
      <c r="T1629" s="9" t="s">
        <v>775</v>
      </c>
      <c r="U162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29" s="9">
        <v>1</v>
      </c>
    </row>
    <row r="1630" spans="1:22">
      <c r="A1630" t="s">
        <v>782</v>
      </c>
      <c r="B1630" t="s">
        <v>260</v>
      </c>
      <c r="C1630" t="s">
        <v>261</v>
      </c>
      <c r="D1630">
        <v>0</v>
      </c>
      <c r="L1630" s="10"/>
      <c r="M1630" s="10" t="s">
        <v>944</v>
      </c>
      <c r="N1630" s="5">
        <v>-423917274729</v>
      </c>
      <c r="O1630" s="5">
        <v>660301864407</v>
      </c>
      <c r="P1630" t="str">
        <f t="shared" si="53"/>
        <v>Côte d'IvoireCI25</v>
      </c>
      <c r="Q1630" t="e">
        <f>VLOOKUP(Tableau3567[[#This Row],[coca]],Table1[ID],1,FALSE)</f>
        <v>#VALUE!</v>
      </c>
      <c r="R1630" t="e">
        <f>VLOOKUP(Tableau3567[[#This Row],[coca]],Table1[[#All],[ID]:[b]],2,FALSE)</f>
        <v>#VALUE!</v>
      </c>
      <c r="S1630" s="9" t="e">
        <f>VLOOKUP(Tableau3567[[#This Row],[coca]],Table1[[ID]:[b]],3,FALSE)</f>
        <v>#VALUE!</v>
      </c>
      <c r="T1630" s="9" t="s">
        <v>775</v>
      </c>
      <c r="U16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0" s="9">
        <v>1</v>
      </c>
    </row>
    <row r="1631" spans="1:22">
      <c r="A1631" t="s">
        <v>782</v>
      </c>
      <c r="B1631" t="s">
        <v>262</v>
      </c>
      <c r="C1631" t="s">
        <v>263</v>
      </c>
      <c r="D1631">
        <v>2</v>
      </c>
      <c r="L1631" s="10"/>
      <c r="M1631" s="10" t="s">
        <v>944</v>
      </c>
      <c r="N1631" s="5">
        <v>-456075350968</v>
      </c>
      <c r="O1631" s="5">
        <v>697378692407</v>
      </c>
      <c r="P1631" t="str">
        <f t="shared" si="53"/>
        <v>Côte d'IvoireCI27</v>
      </c>
      <c r="Q1631" t="e">
        <f>VLOOKUP(Tableau3567[[#This Row],[coca]],Table1[ID],1,FALSE)</f>
        <v>#VALUE!</v>
      </c>
      <c r="R1631" t="e">
        <f>VLOOKUP(Tableau3567[[#This Row],[coca]],Table1[[#All],[ID]:[b]],2,FALSE)</f>
        <v>#VALUE!</v>
      </c>
      <c r="S1631" s="9" t="e">
        <f>VLOOKUP(Tableau3567[[#This Row],[coca]],Table1[[ID]:[b]],3,FALSE)</f>
        <v>#VALUE!</v>
      </c>
      <c r="T1631" s="9" t="s">
        <v>775</v>
      </c>
      <c r="U16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1" s="9">
        <v>1</v>
      </c>
    </row>
    <row r="1632" spans="1:22">
      <c r="A1632" t="s">
        <v>782</v>
      </c>
      <c r="B1632" t="s">
        <v>784</v>
      </c>
      <c r="C1632" t="s">
        <v>227</v>
      </c>
      <c r="D1632">
        <v>4014</v>
      </c>
      <c r="L1632" s="10"/>
      <c r="M1632" s="10" t="s">
        <v>944</v>
      </c>
      <c r="N1632" s="5">
        <v>-407512099906</v>
      </c>
      <c r="O1632" s="5">
        <v>541390615342</v>
      </c>
      <c r="P1632" t="str">
        <f t="shared" si="53"/>
        <v>Côte d'IvoireCI01</v>
      </c>
      <c r="Q1632" t="e">
        <f>VLOOKUP(Tableau3567[[#This Row],[coca]],Table1[ID],1,FALSE)</f>
        <v>#VALUE!</v>
      </c>
      <c r="R1632" t="e">
        <f>VLOOKUP(Tableau3567[[#This Row],[coca]],Table1[[#All],[ID]:[b]],2,FALSE)</f>
        <v>#VALUE!</v>
      </c>
      <c r="S1632" s="9" t="e">
        <f>VLOOKUP(Tableau3567[[#This Row],[coca]],Table1[[ID]:[b]],3,FALSE)</f>
        <v>#VALUE!</v>
      </c>
      <c r="T1632" s="9" t="s">
        <v>776</v>
      </c>
      <c r="U16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2" s="9">
        <v>6</v>
      </c>
    </row>
    <row r="1633" spans="1:22">
      <c r="A1633" t="s">
        <v>782</v>
      </c>
      <c r="B1633" t="s">
        <v>270</v>
      </c>
      <c r="C1633" t="s">
        <v>271</v>
      </c>
      <c r="D1633">
        <v>90</v>
      </c>
      <c r="L1633" s="10"/>
      <c r="M1633" s="10" t="s">
        <v>944</v>
      </c>
      <c r="N1633" s="5">
        <v>-317970254681</v>
      </c>
      <c r="O1633" s="5">
        <v>548531837382</v>
      </c>
      <c r="P1633" t="str">
        <f t="shared" si="53"/>
        <v>Côte d'IvoireCI30</v>
      </c>
      <c r="Q1633" t="e">
        <f>VLOOKUP(Tableau3567[[#This Row],[coca]],Table1[ID],1,FALSE)</f>
        <v>#VALUE!</v>
      </c>
      <c r="R1633" t="e">
        <f>VLOOKUP(Tableau3567[[#This Row],[coca]],Table1[[#All],[ID]:[b]],2,FALSE)</f>
        <v>#VALUE!</v>
      </c>
      <c r="S1633" s="9" t="e">
        <f>VLOOKUP(Tableau3567[[#This Row],[coca]],Table1[[ID]:[b]],3,FALSE)</f>
        <v>#VALUE!</v>
      </c>
      <c r="T1633" s="9" t="s">
        <v>778</v>
      </c>
      <c r="U163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3" s="9">
        <v>2</v>
      </c>
    </row>
    <row r="1634" spans="1:22">
      <c r="A1634" t="s">
        <v>782</v>
      </c>
      <c r="B1634" t="s">
        <v>214</v>
      </c>
      <c r="C1634" t="s">
        <v>215</v>
      </c>
      <c r="D1634">
        <v>0</v>
      </c>
      <c r="L1634" s="10"/>
      <c r="M1634" s="10" t="s">
        <v>944</v>
      </c>
      <c r="P1634" t="str">
        <f t="shared" si="53"/>
        <v>Côte d'IvoireCI04</v>
      </c>
      <c r="Q1634" t="e">
        <f>VLOOKUP(Tableau3567[[#This Row],[coca]],Table1[ID],1,FALSE)</f>
        <v>#VALUE!</v>
      </c>
      <c r="R1634" t="e">
        <f>VLOOKUP(Tableau3567[[#This Row],[coca]],Table1[[#All],[ID]:[b]],2,FALSE)</f>
        <v>#VALUE!</v>
      </c>
      <c r="S1634" s="9" t="e">
        <f>VLOOKUP(Tableau3567[[#This Row],[coca]],Table1[[ID]:[b]],3,FALSE)</f>
        <v>#VALUE!</v>
      </c>
      <c r="T1634" s="9"/>
      <c r="U163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4" s="9"/>
    </row>
    <row r="1635" spans="1:22">
      <c r="A1635" t="s">
        <v>782</v>
      </c>
      <c r="B1635" t="s">
        <v>216</v>
      </c>
      <c r="C1635" t="s">
        <v>217</v>
      </c>
      <c r="D1635">
        <v>0</v>
      </c>
      <c r="L1635" s="10"/>
      <c r="M1635" s="10" t="s">
        <v>944</v>
      </c>
      <c r="P1635" t="str">
        <f t="shared" si="53"/>
        <v>Côte d'IvoireCI05</v>
      </c>
      <c r="Q1635" t="e">
        <f>VLOOKUP(Tableau3567[[#This Row],[coca]],Table1[ID],1,FALSE)</f>
        <v>#VALUE!</v>
      </c>
      <c r="R1635" t="e">
        <f>VLOOKUP(Tableau3567[[#This Row],[coca]],Table1[[#All],[ID]:[b]],2,FALSE)</f>
        <v>#VALUE!</v>
      </c>
      <c r="S1635" s="9" t="e">
        <f>VLOOKUP(Tableau3567[[#This Row],[coca]],Table1[[ID]:[b]],3,FALSE)</f>
        <v>#VALUE!</v>
      </c>
      <c r="T1635" s="9"/>
      <c r="U163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5" s="9"/>
    </row>
    <row r="1636" spans="1:22">
      <c r="A1636" t="s">
        <v>782</v>
      </c>
      <c r="B1636" t="s">
        <v>218</v>
      </c>
      <c r="C1636" t="s">
        <v>219</v>
      </c>
      <c r="D1636">
        <v>2</v>
      </c>
      <c r="L1636" s="10"/>
      <c r="M1636" s="10" t="s">
        <v>944</v>
      </c>
      <c r="P1636" t="str">
        <f t="shared" si="53"/>
        <v>Côte d'IvoireCI06</v>
      </c>
      <c r="Q1636" t="e">
        <f>VLOOKUP(Tableau3567[[#This Row],[coca]],Table1[ID],1,FALSE)</f>
        <v>#VALUE!</v>
      </c>
      <c r="R1636" t="e">
        <f>VLOOKUP(Tableau3567[[#This Row],[coca]],Table1[[#All],[ID]:[b]],2,FALSE)</f>
        <v>#VALUE!</v>
      </c>
      <c r="S1636" s="9" t="e">
        <f>VLOOKUP(Tableau3567[[#This Row],[coca]],Table1[[ID]:[b]],3,FALSE)</f>
        <v>#VALUE!</v>
      </c>
      <c r="T1636" s="9"/>
      <c r="U163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6" s="9"/>
    </row>
    <row r="1637" spans="1:22">
      <c r="A1637" t="s">
        <v>782</v>
      </c>
      <c r="B1637" t="s">
        <v>220</v>
      </c>
      <c r="C1637" t="s">
        <v>221</v>
      </c>
      <c r="D1637">
        <v>0</v>
      </c>
      <c r="L1637" s="10"/>
      <c r="M1637" s="10" t="s">
        <v>944</v>
      </c>
      <c r="P1637" t="str">
        <f t="shared" si="53"/>
        <v>Côte d'IvoireCI07</v>
      </c>
      <c r="Q1637" t="e">
        <f>VLOOKUP(Tableau3567[[#This Row],[coca]],Table1[ID],1,FALSE)</f>
        <v>#VALUE!</v>
      </c>
      <c r="R1637" t="e">
        <f>VLOOKUP(Tableau3567[[#This Row],[coca]],Table1[[#All],[ID]:[b]],2,FALSE)</f>
        <v>#VALUE!</v>
      </c>
      <c r="S1637" s="9" t="e">
        <f>VLOOKUP(Tableau3567[[#This Row],[coca]],Table1[[ID]:[b]],3,FALSE)</f>
        <v>#VALUE!</v>
      </c>
      <c r="T1637" s="9"/>
      <c r="U163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7" s="9"/>
    </row>
    <row r="1638" spans="1:22">
      <c r="A1638" t="s">
        <v>782</v>
      </c>
      <c r="B1638" t="s">
        <v>222</v>
      </c>
      <c r="C1638" t="s">
        <v>223</v>
      </c>
      <c r="D1638">
        <v>0</v>
      </c>
      <c r="L1638" s="10"/>
      <c r="M1638" s="10" t="s">
        <v>944</v>
      </c>
      <c r="P1638" t="str">
        <f t="shared" si="53"/>
        <v>Côte d'IvoireCI08</v>
      </c>
      <c r="Q1638" t="e">
        <f>VLOOKUP(Tableau3567[[#This Row],[coca]],Table1[ID],1,FALSE)</f>
        <v>#VALUE!</v>
      </c>
      <c r="R1638" t="e">
        <f>VLOOKUP(Tableau3567[[#This Row],[coca]],Table1[[#All],[ID]:[b]],2,FALSE)</f>
        <v>#VALUE!</v>
      </c>
      <c r="S1638" s="9" t="e">
        <f>VLOOKUP(Tableau3567[[#This Row],[coca]],Table1[[ID]:[b]],3,FALSE)</f>
        <v>#VALUE!</v>
      </c>
      <c r="T1638" s="9"/>
      <c r="U163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8" s="9"/>
    </row>
    <row r="1639" spans="1:22">
      <c r="A1639" t="s">
        <v>782</v>
      </c>
      <c r="B1639" t="s">
        <v>230</v>
      </c>
      <c r="C1639" t="s">
        <v>231</v>
      </c>
      <c r="D1639">
        <v>0</v>
      </c>
      <c r="L1639" s="10"/>
      <c r="M1639" s="10" t="s">
        <v>944</v>
      </c>
      <c r="P1639" t="str">
        <f t="shared" si="53"/>
        <v>Côte d'IvoireCI10</v>
      </c>
      <c r="Q1639" t="e">
        <f>VLOOKUP(Tableau3567[[#This Row],[coca]],Table1[ID],1,FALSE)</f>
        <v>#VALUE!</v>
      </c>
      <c r="R1639" t="e">
        <f>VLOOKUP(Tableau3567[[#This Row],[coca]],Table1[[#All],[ID]:[b]],2,FALSE)</f>
        <v>#VALUE!</v>
      </c>
      <c r="S1639" s="9" t="e">
        <f>VLOOKUP(Tableau3567[[#This Row],[coca]],Table1[[ID]:[b]],3,FALSE)</f>
        <v>#VALUE!</v>
      </c>
      <c r="T1639" s="9"/>
      <c r="U163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39" s="9"/>
    </row>
    <row r="1640" spans="1:22">
      <c r="A1640" t="s">
        <v>782</v>
      </c>
      <c r="B1640" t="s">
        <v>236</v>
      </c>
      <c r="C1640" t="s">
        <v>237</v>
      </c>
      <c r="D1640">
        <v>0</v>
      </c>
      <c r="L1640" s="10"/>
      <c r="M1640" s="10" t="s">
        <v>944</v>
      </c>
      <c r="P1640" t="str">
        <f t="shared" si="53"/>
        <v>Côte d'IvoireCI13</v>
      </c>
      <c r="Q1640" t="e">
        <f>VLOOKUP(Tableau3567[[#This Row],[coca]],Table1[ID],1,FALSE)</f>
        <v>#VALUE!</v>
      </c>
      <c r="R1640" t="e">
        <f>VLOOKUP(Tableau3567[[#This Row],[coca]],Table1[[#All],[ID]:[b]],2,FALSE)</f>
        <v>#VALUE!</v>
      </c>
      <c r="S1640" s="9" t="e">
        <f>VLOOKUP(Tableau3567[[#This Row],[coca]],Table1[[ID]:[b]],3,FALSE)</f>
        <v>#VALUE!</v>
      </c>
      <c r="T1640" s="9"/>
      <c r="U164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0" s="9"/>
    </row>
    <row r="1641" spans="1:22">
      <c r="A1641" t="s">
        <v>782</v>
      </c>
      <c r="B1641" t="s">
        <v>238</v>
      </c>
      <c r="C1641" t="s">
        <v>239</v>
      </c>
      <c r="D1641">
        <v>0</v>
      </c>
      <c r="L1641" s="10"/>
      <c r="M1641" s="10" t="s">
        <v>944</v>
      </c>
      <c r="P1641" t="str">
        <f t="shared" si="53"/>
        <v>Côte d'IvoireCI14</v>
      </c>
      <c r="Q1641" t="e">
        <f>VLOOKUP(Tableau3567[[#This Row],[coca]],Table1[ID],1,FALSE)</f>
        <v>#VALUE!</v>
      </c>
      <c r="R1641" t="e">
        <f>VLOOKUP(Tableau3567[[#This Row],[coca]],Table1[[#All],[ID]:[b]],2,FALSE)</f>
        <v>#VALUE!</v>
      </c>
      <c r="S1641" s="9" t="e">
        <f>VLOOKUP(Tableau3567[[#This Row],[coca]],Table1[[ID]:[b]],3,FALSE)</f>
        <v>#VALUE!</v>
      </c>
      <c r="T1641" s="9"/>
      <c r="U164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1" s="9"/>
    </row>
    <row r="1642" spans="1:22">
      <c r="A1642" t="s">
        <v>782</v>
      </c>
      <c r="B1642" t="s">
        <v>244</v>
      </c>
      <c r="C1642" t="s">
        <v>245</v>
      </c>
      <c r="D1642">
        <v>0</v>
      </c>
      <c r="L1642" s="10"/>
      <c r="M1642" s="10" t="s">
        <v>944</v>
      </c>
      <c r="P1642" t="str">
        <f t="shared" si="53"/>
        <v>Côte d'IvoireCI17</v>
      </c>
      <c r="Q1642" t="e">
        <f>VLOOKUP(Tableau3567[[#This Row],[coca]],Table1[ID],1,FALSE)</f>
        <v>#VALUE!</v>
      </c>
      <c r="R1642" t="e">
        <f>VLOOKUP(Tableau3567[[#This Row],[coca]],Table1[[#All],[ID]:[b]],2,FALSE)</f>
        <v>#VALUE!</v>
      </c>
      <c r="S1642" s="9" t="e">
        <f>VLOOKUP(Tableau3567[[#This Row],[coca]],Table1[[ID]:[b]],3,FALSE)</f>
        <v>#VALUE!</v>
      </c>
      <c r="T1642" s="9"/>
      <c r="U164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2" s="9"/>
    </row>
    <row r="1643" spans="1:22">
      <c r="A1643" t="s">
        <v>782</v>
      </c>
      <c r="B1643" t="s">
        <v>248</v>
      </c>
      <c r="C1643" t="s">
        <v>249</v>
      </c>
      <c r="D1643">
        <v>0</v>
      </c>
      <c r="L1643" s="10"/>
      <c r="M1643" s="10" t="s">
        <v>944</v>
      </c>
      <c r="P1643" t="str">
        <f t="shared" si="53"/>
        <v>Côte d'IvoireCI19</v>
      </c>
      <c r="Q1643" t="e">
        <f>VLOOKUP(Tableau3567[[#This Row],[coca]],Table1[ID],1,FALSE)</f>
        <v>#VALUE!</v>
      </c>
      <c r="R1643" t="e">
        <f>VLOOKUP(Tableau3567[[#This Row],[coca]],Table1[[#All],[ID]:[b]],2,FALSE)</f>
        <v>#VALUE!</v>
      </c>
      <c r="S1643" s="9" t="e">
        <f>VLOOKUP(Tableau3567[[#This Row],[coca]],Table1[[ID]:[b]],3,FALSE)</f>
        <v>#VALUE!</v>
      </c>
      <c r="T1643" s="9"/>
      <c r="U164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3" s="9"/>
    </row>
    <row r="1644" spans="1:22">
      <c r="A1644" t="s">
        <v>782</v>
      </c>
      <c r="B1644" t="s">
        <v>250</v>
      </c>
      <c r="C1644" t="s">
        <v>251</v>
      </c>
      <c r="D1644">
        <v>2</v>
      </c>
      <c r="L1644" s="10"/>
      <c r="M1644" s="10" t="s">
        <v>944</v>
      </c>
      <c r="P1644" t="str">
        <f t="shared" si="53"/>
        <v>Côte d'IvoireCI20</v>
      </c>
      <c r="Q1644" t="e">
        <f>VLOOKUP(Tableau3567[[#This Row],[coca]],Table1[ID],1,FALSE)</f>
        <v>#VALUE!</v>
      </c>
      <c r="R1644" t="e">
        <f>VLOOKUP(Tableau3567[[#This Row],[coca]],Table1[[#All],[ID]:[b]],2,FALSE)</f>
        <v>#VALUE!</v>
      </c>
      <c r="S1644" s="9" t="e">
        <f>VLOOKUP(Tableau3567[[#This Row],[coca]],Table1[[ID]:[b]],3,FALSE)</f>
        <v>#VALUE!</v>
      </c>
      <c r="T1644" s="9"/>
      <c r="U164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4" s="9"/>
    </row>
    <row r="1645" spans="1:22">
      <c r="A1645" t="s">
        <v>782</v>
      </c>
      <c r="B1645" t="s">
        <v>252</v>
      </c>
      <c r="C1645" t="s">
        <v>253</v>
      </c>
      <c r="D1645">
        <v>0</v>
      </c>
      <c r="L1645" s="10"/>
      <c r="M1645" s="10" t="s">
        <v>944</v>
      </c>
      <c r="P1645" t="str">
        <f t="shared" si="53"/>
        <v>Côte d'IvoireCI21</v>
      </c>
      <c r="Q1645" t="e">
        <f>VLOOKUP(Tableau3567[[#This Row],[coca]],Table1[ID],1,FALSE)</f>
        <v>#VALUE!</v>
      </c>
      <c r="R1645" t="e">
        <f>VLOOKUP(Tableau3567[[#This Row],[coca]],Table1[[#All],[ID]:[b]],2,FALSE)</f>
        <v>#VALUE!</v>
      </c>
      <c r="S1645" s="9" t="e">
        <f>VLOOKUP(Tableau3567[[#This Row],[coca]],Table1[[ID]:[b]],3,FALSE)</f>
        <v>#VALUE!</v>
      </c>
      <c r="T1645" s="9"/>
      <c r="U164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5" s="9"/>
    </row>
    <row r="1646" spans="1:22">
      <c r="A1646" t="s">
        <v>782</v>
      </c>
      <c r="B1646" t="s">
        <v>258</v>
      </c>
      <c r="C1646" t="s">
        <v>259</v>
      </c>
      <c r="D1646">
        <v>2</v>
      </c>
      <c r="L1646" s="10"/>
      <c r="M1646" s="10" t="s">
        <v>944</v>
      </c>
      <c r="P1646" t="str">
        <f t="shared" si="53"/>
        <v>Côte d'IvoireCI24</v>
      </c>
      <c r="Q1646" t="e">
        <f>VLOOKUP(Tableau3567[[#This Row],[coca]],Table1[ID],1,FALSE)</f>
        <v>#VALUE!</v>
      </c>
      <c r="R1646" t="e">
        <f>VLOOKUP(Tableau3567[[#This Row],[coca]],Table1[[#All],[ID]:[b]],2,FALSE)</f>
        <v>#VALUE!</v>
      </c>
      <c r="S1646" s="9" t="e">
        <f>VLOOKUP(Tableau3567[[#This Row],[coca]],Table1[[ID]:[b]],3,FALSE)</f>
        <v>#VALUE!</v>
      </c>
      <c r="T1646" s="9"/>
      <c r="U164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6" s="9"/>
    </row>
    <row r="1647" spans="1:22">
      <c r="A1647" t="s">
        <v>782</v>
      </c>
      <c r="B1647" t="s">
        <v>272</v>
      </c>
      <c r="C1647" t="s">
        <v>273</v>
      </c>
      <c r="D1647">
        <v>1</v>
      </c>
      <c r="L1647" s="10"/>
      <c r="M1647" s="10" t="s">
        <v>944</v>
      </c>
      <c r="P1647" t="str">
        <f t="shared" si="53"/>
        <v>Côte d'IvoireCI31</v>
      </c>
      <c r="Q1647" t="e">
        <f>VLOOKUP(Tableau3567[[#This Row],[coca]],Table1[ID],1,FALSE)</f>
        <v>#VALUE!</v>
      </c>
      <c r="R1647" t="e">
        <f>VLOOKUP(Tableau3567[[#This Row],[coca]],Table1[[#All],[ID]:[b]],2,FALSE)</f>
        <v>#VALUE!</v>
      </c>
      <c r="S1647" s="9" t="e">
        <f>VLOOKUP(Tableau3567[[#This Row],[coca]],Table1[[ID]:[b]],3,FALSE)</f>
        <v>#VALUE!</v>
      </c>
      <c r="T1647" s="9"/>
      <c r="U164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7" s="9"/>
    </row>
    <row r="1648" spans="1:22">
      <c r="A1648" t="s">
        <v>782</v>
      </c>
      <c r="B1648" t="s">
        <v>276</v>
      </c>
      <c r="C1648" t="s">
        <v>277</v>
      </c>
      <c r="D1648">
        <v>0</v>
      </c>
      <c r="L1648" s="10"/>
      <c r="M1648" s="10" t="s">
        <v>944</v>
      </c>
      <c r="N1648" s="5"/>
      <c r="O1648" s="5"/>
      <c r="P1648" t="str">
        <f t="shared" si="53"/>
        <v>Côte d'IvoireCI33</v>
      </c>
      <c r="Q1648" t="e">
        <f>VLOOKUP(Tableau3567[[#This Row],[coca]],Table1[ID],1,FALSE)</f>
        <v>#VALUE!</v>
      </c>
      <c r="R1648" t="e">
        <f>VLOOKUP(Tableau3567[[#This Row],[coca]],Table1[[#All],[ID]:[b]],2,FALSE)</f>
        <v>#VALUE!</v>
      </c>
      <c r="S1648" s="9" t="e">
        <f>VLOOKUP(Tableau3567[[#This Row],[coca]],Table1[[ID]:[b]],3,FALSE)</f>
        <v>#VALUE!</v>
      </c>
      <c r="T1648" s="9"/>
      <c r="U164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648" s="9"/>
    </row>
    <row r="1649" spans="1:23">
      <c r="A1649" t="s">
        <v>782</v>
      </c>
      <c r="B1649" t="s">
        <v>268</v>
      </c>
      <c r="C1649" t="s">
        <v>269</v>
      </c>
      <c r="D1649">
        <v>19</v>
      </c>
      <c r="M1649" s="10" t="s">
        <v>946</v>
      </c>
      <c r="O1649" s="5">
        <v>-704357749627</v>
      </c>
      <c r="P1649" s="5">
        <v>501445442640</v>
      </c>
      <c r="Q1649" t="str">
        <f t="shared" ref="Q1649:Q1680" si="54">_xlfn.CONCAT(A1649,C1649)</f>
        <v>Côte d'IvoireCI29</v>
      </c>
      <c r="R1649" t="e">
        <f>VLOOKUP(Tableau35676[[#This Row],[coca]],Table1[ID],1,FALSE)</f>
        <v>#VALUE!</v>
      </c>
      <c r="S1649" t="e">
        <f>VLOOKUP(Tableau35676[[#This Row],[coca]],Table1[[#All],[ID]:[b]],2,FALSE)</f>
        <v>#VALUE!</v>
      </c>
      <c r="T1649" s="9" t="e">
        <f>VLOOKUP(Tableau35676[[#This Row],[coca]],Table1[[ID]:[b]],3,FALSE)</f>
        <v>#VALUE!</v>
      </c>
      <c r="U1649" s="9" t="s">
        <v>775</v>
      </c>
      <c r="V164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49" s="9">
        <v>1</v>
      </c>
    </row>
    <row r="1650" spans="1:23">
      <c r="A1650" t="s">
        <v>782</v>
      </c>
      <c r="B1650" t="s">
        <v>783</v>
      </c>
      <c r="C1650" t="s">
        <v>229</v>
      </c>
      <c r="D1650">
        <v>0</v>
      </c>
      <c r="M1650" s="10" t="s">
        <v>946</v>
      </c>
      <c r="O1650" s="5">
        <v>-526877269737</v>
      </c>
      <c r="P1650" s="5">
        <v>685579452444</v>
      </c>
      <c r="Q1650" t="str">
        <f t="shared" si="54"/>
        <v>Côte d'IvoireCI02</v>
      </c>
      <c r="R1650" t="e">
        <f>VLOOKUP(Tableau35676[[#This Row],[coca]],Table1[ID],1,FALSE)</f>
        <v>#VALUE!</v>
      </c>
      <c r="S1650" t="e">
        <f>VLOOKUP(Tableau35676[[#This Row],[coca]],Table1[[#All],[ID]:[b]],2,FALSE)</f>
        <v>#VALUE!</v>
      </c>
      <c r="T1650" s="9" t="e">
        <f>VLOOKUP(Tableau35676[[#This Row],[coca]],Table1[[ID]:[b]],3,FALSE)</f>
        <v>#VALUE!</v>
      </c>
      <c r="U1650" s="9" t="s">
        <v>775</v>
      </c>
      <c r="V165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0" s="9">
        <v>1</v>
      </c>
    </row>
    <row r="1651" spans="1:23">
      <c r="A1651" t="s">
        <v>782</v>
      </c>
      <c r="B1651" t="s">
        <v>232</v>
      </c>
      <c r="C1651" t="s">
        <v>233</v>
      </c>
      <c r="D1651">
        <v>23</v>
      </c>
      <c r="M1651" s="10" t="s">
        <v>946</v>
      </c>
      <c r="O1651" s="5">
        <v>-521639312732</v>
      </c>
      <c r="P1651" s="5">
        <v>770291934346</v>
      </c>
      <c r="Q1651" t="str">
        <f t="shared" si="54"/>
        <v>Côte d'IvoireCI11</v>
      </c>
      <c r="R1651" t="e">
        <f>VLOOKUP(Tableau35676[[#This Row],[coca]],Table1[ID],1,FALSE)</f>
        <v>#VALUE!</v>
      </c>
      <c r="S1651" t="e">
        <f>VLOOKUP(Tableau35676[[#This Row],[coca]],Table1[[#All],[ID]:[b]],2,FALSE)</f>
        <v>#VALUE!</v>
      </c>
      <c r="T1651" s="9" t="e">
        <f>VLOOKUP(Tableau35676[[#This Row],[coca]],Table1[[ID]:[b]],3,FALSE)</f>
        <v>#VALUE!</v>
      </c>
      <c r="U1651" s="9" t="s">
        <v>775</v>
      </c>
      <c r="V165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1" s="9">
        <v>1</v>
      </c>
    </row>
    <row r="1652" spans="1:23">
      <c r="A1652" t="s">
        <v>782</v>
      </c>
      <c r="B1652" t="s">
        <v>274</v>
      </c>
      <c r="C1652" t="s">
        <v>275</v>
      </c>
      <c r="D1652">
        <v>6</v>
      </c>
      <c r="M1652" s="10" t="s">
        <v>946</v>
      </c>
      <c r="O1652" s="5">
        <v>-782023979815</v>
      </c>
      <c r="P1652" s="5">
        <v>747066875597</v>
      </c>
      <c r="Q1652" t="str">
        <f t="shared" si="54"/>
        <v>Côte d'IvoireCI32</v>
      </c>
      <c r="R1652" t="e">
        <f>VLOOKUP(Tableau35676[[#This Row],[coca]],Table1[ID],1,FALSE)</f>
        <v>#VALUE!</v>
      </c>
      <c r="S1652" t="e">
        <f>VLOOKUP(Tableau35676[[#This Row],[coca]],Table1[[#All],[ID]:[b]],2,FALSE)</f>
        <v>#VALUE!</v>
      </c>
      <c r="T1652" s="9" t="e">
        <f>VLOOKUP(Tableau35676[[#This Row],[coca]],Table1[[ID]:[b]],3,FALSE)</f>
        <v>#VALUE!</v>
      </c>
      <c r="U1652" s="9" t="s">
        <v>775</v>
      </c>
      <c r="V165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2" s="9">
        <v>1</v>
      </c>
    </row>
    <row r="1653" spans="1:23">
      <c r="A1653" t="s">
        <v>782</v>
      </c>
      <c r="B1653" t="s">
        <v>234</v>
      </c>
      <c r="C1653" t="s">
        <v>235</v>
      </c>
      <c r="D1653">
        <v>2</v>
      </c>
      <c r="M1653" s="10" t="s">
        <v>946</v>
      </c>
      <c r="O1653" s="5">
        <v>-597179291744</v>
      </c>
      <c r="P1653" s="5">
        <v>526706118126</v>
      </c>
      <c r="Q1653" t="str">
        <f t="shared" si="54"/>
        <v>Côte d'IvoireCI12</v>
      </c>
      <c r="R1653" t="e">
        <f>VLOOKUP(Tableau35676[[#This Row],[coca]],Table1[ID],1,FALSE)</f>
        <v>#VALUE!</v>
      </c>
      <c r="S1653" t="e">
        <f>VLOOKUP(Tableau35676[[#This Row],[coca]],Table1[[#All],[ID]:[b]],2,FALSE)</f>
        <v>#VALUE!</v>
      </c>
      <c r="T1653" s="9" t="e">
        <f>VLOOKUP(Tableau35676[[#This Row],[coca]],Table1[[ID]:[b]],3,FALSE)</f>
        <v>#VALUE!</v>
      </c>
      <c r="U1653" s="9" t="s">
        <v>775</v>
      </c>
      <c r="V165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3" s="9">
        <v>1</v>
      </c>
    </row>
    <row r="1654" spans="1:23">
      <c r="A1654" t="s">
        <v>782</v>
      </c>
      <c r="B1654" t="s">
        <v>240</v>
      </c>
      <c r="C1654" t="s">
        <v>241</v>
      </c>
      <c r="D1654">
        <v>15</v>
      </c>
      <c r="M1654" s="10" t="s">
        <v>946</v>
      </c>
      <c r="O1654" s="5">
        <v>-477652740076</v>
      </c>
      <c r="P1654" s="5">
        <v>536019588302</v>
      </c>
      <c r="Q1654" t="str">
        <f t="shared" si="54"/>
        <v>Côte d'IvoireCI15</v>
      </c>
      <c r="R1654" t="e">
        <f>VLOOKUP(Tableau35676[[#This Row],[coca]],Table1[ID],1,FALSE)</f>
        <v>#VALUE!</v>
      </c>
      <c r="S1654" t="e">
        <f>VLOOKUP(Tableau35676[[#This Row],[coca]],Table1[[#All],[ID]:[b]],2,FALSE)</f>
        <v>#VALUE!</v>
      </c>
      <c r="T1654" s="9" t="e">
        <f>VLOOKUP(Tableau35676[[#This Row],[coca]],Table1[[ID]:[b]],3,FALSE)</f>
        <v>#VALUE!</v>
      </c>
      <c r="U1654" s="9" t="s">
        <v>775</v>
      </c>
      <c r="V165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4" s="9">
        <v>1</v>
      </c>
    </row>
    <row r="1655" spans="1:23">
      <c r="A1655" t="s">
        <v>782</v>
      </c>
      <c r="B1655" t="s">
        <v>256</v>
      </c>
      <c r="C1655" t="s">
        <v>257</v>
      </c>
      <c r="D1655">
        <v>3</v>
      </c>
      <c r="M1655" s="10" t="s">
        <v>946</v>
      </c>
      <c r="O1655" s="5">
        <v>-589282382685</v>
      </c>
      <c r="P1655" s="5">
        <v>708514497967</v>
      </c>
      <c r="Q1655" t="str">
        <f t="shared" si="54"/>
        <v>Côte d'IvoireCI23</v>
      </c>
      <c r="R1655" t="e">
        <f>VLOOKUP(Tableau35676[[#This Row],[coca]],Table1[ID],1,FALSE)</f>
        <v>#VALUE!</v>
      </c>
      <c r="S1655" t="e">
        <f>VLOOKUP(Tableau35676[[#This Row],[coca]],Table1[[#All],[ID]:[b]],2,FALSE)</f>
        <v>#VALUE!</v>
      </c>
      <c r="T1655" s="9" t="e">
        <f>VLOOKUP(Tableau35676[[#This Row],[coca]],Table1[[ID]:[b]],3,FALSE)</f>
        <v>#VALUE!</v>
      </c>
      <c r="U1655" s="9" t="s">
        <v>775</v>
      </c>
      <c r="V165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5" s="9">
        <v>1</v>
      </c>
    </row>
    <row r="1656" spans="1:23">
      <c r="A1656" t="s">
        <v>782</v>
      </c>
      <c r="B1656" t="s">
        <v>264</v>
      </c>
      <c r="C1656" t="s">
        <v>265</v>
      </c>
      <c r="D1656">
        <v>6</v>
      </c>
      <c r="M1656" s="10" t="s">
        <v>946</v>
      </c>
      <c r="O1656" s="5">
        <v>-666919118514</v>
      </c>
      <c r="P1656" s="5">
        <v>585312063233</v>
      </c>
      <c r="Q1656" t="str">
        <f t="shared" si="54"/>
        <v>Côte d'IvoireCI26</v>
      </c>
      <c r="R1656" t="e">
        <f>VLOOKUP(Tableau35676[[#This Row],[coca]],Table1[ID],1,FALSE)</f>
        <v>#VALUE!</v>
      </c>
      <c r="S1656" t="e">
        <f>VLOOKUP(Tableau35676[[#This Row],[coca]],Table1[[#All],[ID]:[b]],2,FALSE)</f>
        <v>#VALUE!</v>
      </c>
      <c r="T1656" s="9" t="e">
        <f>VLOOKUP(Tableau35676[[#This Row],[coca]],Table1[[ID]:[b]],3,FALSE)</f>
        <v>#VALUE!</v>
      </c>
      <c r="U1656" s="9" t="s">
        <v>775</v>
      </c>
      <c r="V165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6" s="9">
        <v>1</v>
      </c>
    </row>
    <row r="1657" spans="1:23">
      <c r="A1657" t="s">
        <v>782</v>
      </c>
      <c r="B1657" t="s">
        <v>266</v>
      </c>
      <c r="C1657" t="s">
        <v>267</v>
      </c>
      <c r="D1657">
        <v>4</v>
      </c>
      <c r="M1657" s="10" t="s">
        <v>946</v>
      </c>
      <c r="O1657" s="5">
        <v>-583310270935</v>
      </c>
      <c r="P1657" s="5">
        <v>941950114701</v>
      </c>
      <c r="Q1657" t="str">
        <f t="shared" si="54"/>
        <v>Côte d'IvoireCI28</v>
      </c>
      <c r="R1657" t="e">
        <f>VLOOKUP(Tableau35676[[#This Row],[coca]],Table1[ID],1,FALSE)</f>
        <v>#VALUE!</v>
      </c>
      <c r="S1657" t="e">
        <f>VLOOKUP(Tableau35676[[#This Row],[coca]],Table1[[#All],[ID]:[b]],2,FALSE)</f>
        <v>#VALUE!</v>
      </c>
      <c r="T1657" s="9" t="e">
        <f>VLOOKUP(Tableau35676[[#This Row],[coca]],Table1[[ID]:[b]],3,FALSE)</f>
        <v>#VALUE!</v>
      </c>
      <c r="U1657" s="9" t="s">
        <v>775</v>
      </c>
      <c r="V165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7" s="9">
        <v>1</v>
      </c>
    </row>
    <row r="1658" spans="1:23">
      <c r="A1658" t="s">
        <v>782</v>
      </c>
      <c r="B1658" t="s">
        <v>212</v>
      </c>
      <c r="C1658" t="s">
        <v>213</v>
      </c>
      <c r="D1658">
        <v>7</v>
      </c>
      <c r="M1658" s="10" t="s">
        <v>946</v>
      </c>
      <c r="O1658" s="5">
        <v>-451782607941</v>
      </c>
      <c r="P1658" s="5">
        <v>593544147496</v>
      </c>
      <c r="Q1658" t="str">
        <f t="shared" si="54"/>
        <v>Côte d'IvoireCI03</v>
      </c>
      <c r="R1658" t="e">
        <f>VLOOKUP(Tableau35676[[#This Row],[coca]],Table1[ID],1,FALSE)</f>
        <v>#VALUE!</v>
      </c>
      <c r="S1658" t="e">
        <f>VLOOKUP(Tableau35676[[#This Row],[coca]],Table1[[#All],[ID]:[b]],2,FALSE)</f>
        <v>#VALUE!</v>
      </c>
      <c r="T1658" s="9" t="e">
        <f>VLOOKUP(Tableau35676[[#This Row],[coca]],Table1[[ID]:[b]],3,FALSE)</f>
        <v>#VALUE!</v>
      </c>
      <c r="U1658" s="9" t="s">
        <v>775</v>
      </c>
      <c r="V165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8" s="9">
        <v>1</v>
      </c>
    </row>
    <row r="1659" spans="1:23">
      <c r="A1659" t="s">
        <v>782</v>
      </c>
      <c r="B1659" t="s">
        <v>224</v>
      </c>
      <c r="C1659" t="s">
        <v>225</v>
      </c>
      <c r="D1659">
        <v>2</v>
      </c>
      <c r="M1659" s="10" t="s">
        <v>946</v>
      </c>
      <c r="O1659" s="5">
        <v>-768560381841</v>
      </c>
      <c r="P1659" s="5">
        <v>633436522765</v>
      </c>
      <c r="Q1659" t="str">
        <f t="shared" si="54"/>
        <v>Côte d'IvoireCI09</v>
      </c>
      <c r="R1659" t="e">
        <f>VLOOKUP(Tableau35676[[#This Row],[coca]],Table1[ID],1,FALSE)</f>
        <v>#VALUE!</v>
      </c>
      <c r="S1659" t="e">
        <f>VLOOKUP(Tableau35676[[#This Row],[coca]],Table1[[#All],[ID]:[b]],2,FALSE)</f>
        <v>#VALUE!</v>
      </c>
      <c r="T1659" s="9" t="e">
        <f>VLOOKUP(Tableau35676[[#This Row],[coca]],Table1[[ID]:[b]],3,FALSE)</f>
        <v>#VALUE!</v>
      </c>
      <c r="U1659" s="9" t="s">
        <v>775</v>
      </c>
      <c r="V165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59" s="9">
        <v>1</v>
      </c>
    </row>
    <row r="1660" spans="1:23">
      <c r="A1660" t="s">
        <v>782</v>
      </c>
      <c r="B1660" t="s">
        <v>242</v>
      </c>
      <c r="C1660" t="s">
        <v>243</v>
      </c>
      <c r="D1660">
        <v>6</v>
      </c>
      <c r="M1660" s="10" t="s">
        <v>946</v>
      </c>
      <c r="O1660" s="6">
        <v>-731606796213</v>
      </c>
      <c r="P1660" s="5">
        <v>701805742123</v>
      </c>
      <c r="Q1660" t="str">
        <f t="shared" si="54"/>
        <v>Côte d'IvoireCI16</v>
      </c>
      <c r="R1660" t="e">
        <f>VLOOKUP(Tableau35676[[#This Row],[coca]],Table1[ID],1,FALSE)</f>
        <v>#VALUE!</v>
      </c>
      <c r="S1660" t="e">
        <f>VLOOKUP(Tableau35676[[#This Row],[coca]],Table1[[#All],[ID]:[b]],2,FALSE)</f>
        <v>#VALUE!</v>
      </c>
      <c r="T1660" s="9" t="e">
        <f>VLOOKUP(Tableau35676[[#This Row],[coca]],Table1[[ID]:[b]],3,FALSE)</f>
        <v>#VALUE!</v>
      </c>
      <c r="U1660" s="9" t="s">
        <v>775</v>
      </c>
      <c r="V166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0" s="9">
        <v>1</v>
      </c>
    </row>
    <row r="1661" spans="1:23">
      <c r="A1661" t="s">
        <v>782</v>
      </c>
      <c r="B1661" t="s">
        <v>246</v>
      </c>
      <c r="C1661" t="s">
        <v>247</v>
      </c>
      <c r="D1661">
        <v>3</v>
      </c>
      <c r="M1661" s="10" t="s">
        <v>946</v>
      </c>
      <c r="O1661" s="5">
        <v>-660351685216</v>
      </c>
      <c r="P1661" s="5">
        <v>703601894249</v>
      </c>
      <c r="Q1661" t="str">
        <f t="shared" si="54"/>
        <v>Côte d'IvoireCI18</v>
      </c>
      <c r="R1661" t="e">
        <f>VLOOKUP(Tableau35676[[#This Row],[coca]],Table1[ID],1,FALSE)</f>
        <v>#VALUE!</v>
      </c>
      <c r="S1661" t="e">
        <f>VLOOKUP(Tableau35676[[#This Row],[coca]],Table1[[#All],[ID]:[b]],2,FALSE)</f>
        <v>#VALUE!</v>
      </c>
      <c r="T1661" s="9" t="e">
        <f>VLOOKUP(Tableau35676[[#This Row],[coca]],Table1[[ID]:[b]],3,FALSE)</f>
        <v>#VALUE!</v>
      </c>
      <c r="U1661" s="9" t="s">
        <v>775</v>
      </c>
      <c r="V166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1" s="9">
        <v>1</v>
      </c>
    </row>
    <row r="1662" spans="1:23">
      <c r="A1662" t="s">
        <v>782</v>
      </c>
      <c r="B1662" t="s">
        <v>254</v>
      </c>
      <c r="C1662" t="s">
        <v>255</v>
      </c>
      <c r="D1662">
        <v>0</v>
      </c>
      <c r="M1662" s="10" t="s">
        <v>946</v>
      </c>
      <c r="O1662" s="5">
        <v>-540426652821</v>
      </c>
      <c r="P1662" s="5">
        <v>575720476717</v>
      </c>
      <c r="Q1662" t="str">
        <f t="shared" si="54"/>
        <v>Côte d'IvoireCI22</v>
      </c>
      <c r="R1662" t="e">
        <f>VLOOKUP(Tableau35676[[#This Row],[coca]],Table1[ID],1,FALSE)</f>
        <v>#VALUE!</v>
      </c>
      <c r="S1662" t="e">
        <f>VLOOKUP(Tableau35676[[#This Row],[coca]],Table1[[#All],[ID]:[b]],2,FALSE)</f>
        <v>#VALUE!</v>
      </c>
      <c r="T1662" s="9" t="e">
        <f>VLOOKUP(Tableau35676[[#This Row],[coca]],Table1[[ID]:[b]],3,FALSE)</f>
        <v>#VALUE!</v>
      </c>
      <c r="U1662" s="9" t="s">
        <v>775</v>
      </c>
      <c r="V166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2" s="9">
        <v>1</v>
      </c>
    </row>
    <row r="1663" spans="1:23">
      <c r="A1663" t="s">
        <v>782</v>
      </c>
      <c r="B1663" t="s">
        <v>260</v>
      </c>
      <c r="C1663" t="s">
        <v>261</v>
      </c>
      <c r="D1663">
        <v>0</v>
      </c>
      <c r="M1663" s="10" t="s">
        <v>946</v>
      </c>
      <c r="O1663" s="5">
        <v>-423917274729</v>
      </c>
      <c r="P1663" s="5">
        <v>660301864407</v>
      </c>
      <c r="Q1663" t="str">
        <f t="shared" si="54"/>
        <v>Côte d'IvoireCI25</v>
      </c>
      <c r="R1663" t="e">
        <f>VLOOKUP(Tableau35676[[#This Row],[coca]],Table1[ID],1,FALSE)</f>
        <v>#VALUE!</v>
      </c>
      <c r="S1663" t="e">
        <f>VLOOKUP(Tableau35676[[#This Row],[coca]],Table1[[#All],[ID]:[b]],2,FALSE)</f>
        <v>#VALUE!</v>
      </c>
      <c r="T1663" s="9" t="e">
        <f>VLOOKUP(Tableau35676[[#This Row],[coca]],Table1[[ID]:[b]],3,FALSE)</f>
        <v>#VALUE!</v>
      </c>
      <c r="U1663" s="9" t="s">
        <v>775</v>
      </c>
      <c r="V166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3" s="9">
        <v>1</v>
      </c>
    </row>
    <row r="1664" spans="1:23">
      <c r="A1664" t="s">
        <v>782</v>
      </c>
      <c r="B1664" t="s">
        <v>262</v>
      </c>
      <c r="C1664" t="s">
        <v>263</v>
      </c>
      <c r="D1664">
        <v>2</v>
      </c>
      <c r="M1664" s="10" t="s">
        <v>946</v>
      </c>
      <c r="O1664" s="5">
        <v>-456075350968</v>
      </c>
      <c r="P1664" s="5">
        <v>697378692407</v>
      </c>
      <c r="Q1664" t="str">
        <f t="shared" si="54"/>
        <v>Côte d'IvoireCI27</v>
      </c>
      <c r="R1664" t="e">
        <f>VLOOKUP(Tableau35676[[#This Row],[coca]],Table1[ID],1,FALSE)</f>
        <v>#VALUE!</v>
      </c>
      <c r="S1664" t="e">
        <f>VLOOKUP(Tableau35676[[#This Row],[coca]],Table1[[#All],[ID]:[b]],2,FALSE)</f>
        <v>#VALUE!</v>
      </c>
      <c r="T1664" s="9" t="e">
        <f>VLOOKUP(Tableau35676[[#This Row],[coca]],Table1[[ID]:[b]],3,FALSE)</f>
        <v>#VALUE!</v>
      </c>
      <c r="U1664" s="9" t="s">
        <v>775</v>
      </c>
      <c r="V166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4" s="9">
        <v>1</v>
      </c>
    </row>
    <row r="1665" spans="1:23">
      <c r="A1665" t="s">
        <v>782</v>
      </c>
      <c r="B1665" t="s">
        <v>784</v>
      </c>
      <c r="C1665" t="s">
        <v>227</v>
      </c>
      <c r="D1665">
        <v>5443</v>
      </c>
      <c r="E1665">
        <v>48</v>
      </c>
      <c r="F1665">
        <v>2749</v>
      </c>
      <c r="M1665" s="10" t="s">
        <v>946</v>
      </c>
      <c r="N1665" s="4"/>
      <c r="O1665" s="5">
        <v>-407512099906</v>
      </c>
      <c r="P1665" s="5">
        <v>541390615342</v>
      </c>
      <c r="Q1665" t="str">
        <f t="shared" si="54"/>
        <v>Côte d'IvoireCI01</v>
      </c>
      <c r="R1665" t="e">
        <f>VLOOKUP(Tableau35676[[#This Row],[coca]],Table1[ID],1,FALSE)</f>
        <v>#VALUE!</v>
      </c>
      <c r="S1665" t="e">
        <f>VLOOKUP(Tableau35676[[#This Row],[coca]],Table1[[#All],[ID]:[b]],2,FALSE)</f>
        <v>#VALUE!</v>
      </c>
      <c r="T1665" s="9" t="e">
        <f>VLOOKUP(Tableau35676[[#This Row],[coca]],Table1[[ID]:[b]],3,FALSE)</f>
        <v>#VALUE!</v>
      </c>
      <c r="U1665" s="9" t="s">
        <v>776</v>
      </c>
      <c r="V166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5" s="9">
        <v>6</v>
      </c>
    </row>
    <row r="1666" spans="1:23">
      <c r="A1666" t="s">
        <v>782</v>
      </c>
      <c r="B1666" t="s">
        <v>270</v>
      </c>
      <c r="C1666" t="s">
        <v>271</v>
      </c>
      <c r="D1666">
        <v>123</v>
      </c>
      <c r="M1666" s="10" t="s">
        <v>946</v>
      </c>
      <c r="O1666" s="5">
        <v>-317970254681</v>
      </c>
      <c r="P1666" s="5">
        <v>548531837382</v>
      </c>
      <c r="Q1666" t="str">
        <f t="shared" si="54"/>
        <v>Côte d'IvoireCI30</v>
      </c>
      <c r="R1666" t="e">
        <f>VLOOKUP(Tableau35676[[#This Row],[coca]],Table1[ID],1,FALSE)</f>
        <v>#VALUE!</v>
      </c>
      <c r="S1666" t="e">
        <f>VLOOKUP(Tableau35676[[#This Row],[coca]],Table1[[#All],[ID]:[b]],2,FALSE)</f>
        <v>#VALUE!</v>
      </c>
      <c r="T1666" s="9" t="e">
        <f>VLOOKUP(Tableau35676[[#This Row],[coca]],Table1[[ID]:[b]],3,FALSE)</f>
        <v>#VALUE!</v>
      </c>
      <c r="U1666" s="9" t="s">
        <v>778</v>
      </c>
      <c r="V166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6" s="9">
        <v>2</v>
      </c>
    </row>
    <row r="1667" spans="1:23">
      <c r="A1667" t="s">
        <v>782</v>
      </c>
      <c r="B1667" t="s">
        <v>214</v>
      </c>
      <c r="C1667" t="s">
        <v>215</v>
      </c>
      <c r="D1667">
        <v>0</v>
      </c>
      <c r="M1667" s="10" t="s">
        <v>946</v>
      </c>
      <c r="Q1667" t="str">
        <f t="shared" si="54"/>
        <v>Côte d'IvoireCI04</v>
      </c>
      <c r="R1667" t="e">
        <f>VLOOKUP(Tableau35676[[#This Row],[coca]],Table1[ID],1,FALSE)</f>
        <v>#VALUE!</v>
      </c>
      <c r="S1667" t="e">
        <f>VLOOKUP(Tableau35676[[#This Row],[coca]],Table1[[#All],[ID]:[b]],2,FALSE)</f>
        <v>#VALUE!</v>
      </c>
      <c r="T1667" s="9" t="e">
        <f>VLOOKUP(Tableau35676[[#This Row],[coca]],Table1[[ID]:[b]],3,FALSE)</f>
        <v>#VALUE!</v>
      </c>
      <c r="U1667" s="9"/>
      <c r="V166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7" s="9"/>
    </row>
    <row r="1668" spans="1:23">
      <c r="A1668" t="s">
        <v>782</v>
      </c>
      <c r="B1668" t="s">
        <v>216</v>
      </c>
      <c r="C1668" t="s">
        <v>217</v>
      </c>
      <c r="D1668">
        <v>0</v>
      </c>
      <c r="M1668" s="10" t="s">
        <v>946</v>
      </c>
      <c r="Q1668" t="str">
        <f t="shared" si="54"/>
        <v>Côte d'IvoireCI05</v>
      </c>
      <c r="R1668" t="e">
        <f>VLOOKUP(Tableau35676[[#This Row],[coca]],Table1[ID],1,FALSE)</f>
        <v>#VALUE!</v>
      </c>
      <c r="S1668" t="e">
        <f>VLOOKUP(Tableau35676[[#This Row],[coca]],Table1[[#All],[ID]:[b]],2,FALSE)</f>
        <v>#VALUE!</v>
      </c>
      <c r="T1668" s="9" t="e">
        <f>VLOOKUP(Tableau35676[[#This Row],[coca]],Table1[[ID]:[b]],3,FALSE)</f>
        <v>#VALUE!</v>
      </c>
      <c r="U1668" s="9"/>
      <c r="V166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8" s="9"/>
    </row>
    <row r="1669" spans="1:23">
      <c r="A1669" t="s">
        <v>782</v>
      </c>
      <c r="B1669" t="s">
        <v>218</v>
      </c>
      <c r="C1669" t="s">
        <v>219</v>
      </c>
      <c r="D1669">
        <v>3</v>
      </c>
      <c r="M1669" s="10" t="s">
        <v>946</v>
      </c>
      <c r="Q1669" t="str">
        <f t="shared" si="54"/>
        <v>Côte d'IvoireCI06</v>
      </c>
      <c r="R1669" t="e">
        <f>VLOOKUP(Tableau35676[[#This Row],[coca]],Table1[ID],1,FALSE)</f>
        <v>#VALUE!</v>
      </c>
      <c r="S1669" t="e">
        <f>VLOOKUP(Tableau35676[[#This Row],[coca]],Table1[[#All],[ID]:[b]],2,FALSE)</f>
        <v>#VALUE!</v>
      </c>
      <c r="T1669" s="9" t="e">
        <f>VLOOKUP(Tableau35676[[#This Row],[coca]],Table1[[ID]:[b]],3,FALSE)</f>
        <v>#VALUE!</v>
      </c>
      <c r="U1669" s="9"/>
      <c r="V166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69" s="9"/>
    </row>
    <row r="1670" spans="1:23">
      <c r="A1670" t="s">
        <v>782</v>
      </c>
      <c r="B1670" t="s">
        <v>220</v>
      </c>
      <c r="C1670" t="s">
        <v>221</v>
      </c>
      <c r="D1670">
        <v>0</v>
      </c>
      <c r="M1670" s="10" t="s">
        <v>946</v>
      </c>
      <c r="Q1670" t="str">
        <f t="shared" si="54"/>
        <v>Côte d'IvoireCI07</v>
      </c>
      <c r="R1670" t="e">
        <f>VLOOKUP(Tableau35676[[#This Row],[coca]],Table1[ID],1,FALSE)</f>
        <v>#VALUE!</v>
      </c>
      <c r="S1670" t="e">
        <f>VLOOKUP(Tableau35676[[#This Row],[coca]],Table1[[#All],[ID]:[b]],2,FALSE)</f>
        <v>#VALUE!</v>
      </c>
      <c r="T1670" s="9" t="e">
        <f>VLOOKUP(Tableau35676[[#This Row],[coca]],Table1[[ID]:[b]],3,FALSE)</f>
        <v>#VALUE!</v>
      </c>
      <c r="U1670" s="9"/>
      <c r="V167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0" s="9"/>
    </row>
    <row r="1671" spans="1:23">
      <c r="A1671" t="s">
        <v>782</v>
      </c>
      <c r="B1671" t="s">
        <v>222</v>
      </c>
      <c r="C1671" t="s">
        <v>223</v>
      </c>
      <c r="D1671">
        <v>0</v>
      </c>
      <c r="M1671" s="10" t="s">
        <v>946</v>
      </c>
      <c r="Q1671" t="str">
        <f t="shared" si="54"/>
        <v>Côte d'IvoireCI08</v>
      </c>
      <c r="R1671" t="e">
        <f>VLOOKUP(Tableau35676[[#This Row],[coca]],Table1[ID],1,FALSE)</f>
        <v>#VALUE!</v>
      </c>
      <c r="S1671" t="e">
        <f>VLOOKUP(Tableau35676[[#This Row],[coca]],Table1[[#All],[ID]:[b]],2,FALSE)</f>
        <v>#VALUE!</v>
      </c>
      <c r="T1671" s="9" t="e">
        <f>VLOOKUP(Tableau35676[[#This Row],[coca]],Table1[[ID]:[b]],3,FALSE)</f>
        <v>#VALUE!</v>
      </c>
      <c r="U1671" s="9"/>
      <c r="V167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1" s="9"/>
    </row>
    <row r="1672" spans="1:23">
      <c r="A1672" t="s">
        <v>782</v>
      </c>
      <c r="B1672" t="s">
        <v>230</v>
      </c>
      <c r="C1672" t="s">
        <v>231</v>
      </c>
      <c r="D1672">
        <v>0</v>
      </c>
      <c r="M1672" s="10" t="s">
        <v>946</v>
      </c>
      <c r="Q1672" t="str">
        <f t="shared" si="54"/>
        <v>Côte d'IvoireCI10</v>
      </c>
      <c r="R1672" t="e">
        <f>VLOOKUP(Tableau35676[[#This Row],[coca]],Table1[ID],1,FALSE)</f>
        <v>#VALUE!</v>
      </c>
      <c r="S1672" t="e">
        <f>VLOOKUP(Tableau35676[[#This Row],[coca]],Table1[[#All],[ID]:[b]],2,FALSE)</f>
        <v>#VALUE!</v>
      </c>
      <c r="T1672" s="9" t="e">
        <f>VLOOKUP(Tableau35676[[#This Row],[coca]],Table1[[ID]:[b]],3,FALSE)</f>
        <v>#VALUE!</v>
      </c>
      <c r="U1672" s="9"/>
      <c r="V167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2" s="9"/>
    </row>
    <row r="1673" spans="1:23">
      <c r="A1673" t="s">
        <v>782</v>
      </c>
      <c r="B1673" t="s">
        <v>236</v>
      </c>
      <c r="C1673" t="s">
        <v>237</v>
      </c>
      <c r="D1673">
        <v>2</v>
      </c>
      <c r="M1673" s="10" t="s">
        <v>946</v>
      </c>
      <c r="Q1673" t="str">
        <f t="shared" si="54"/>
        <v>Côte d'IvoireCI13</v>
      </c>
      <c r="R1673" t="e">
        <f>VLOOKUP(Tableau35676[[#This Row],[coca]],Table1[ID],1,FALSE)</f>
        <v>#VALUE!</v>
      </c>
      <c r="S1673" t="e">
        <f>VLOOKUP(Tableau35676[[#This Row],[coca]],Table1[[#All],[ID]:[b]],2,FALSE)</f>
        <v>#VALUE!</v>
      </c>
      <c r="T1673" s="9" t="e">
        <f>VLOOKUP(Tableau35676[[#This Row],[coca]],Table1[[ID]:[b]],3,FALSE)</f>
        <v>#VALUE!</v>
      </c>
      <c r="U1673" s="9"/>
      <c r="V167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3" s="9"/>
    </row>
    <row r="1674" spans="1:23">
      <c r="A1674" t="s">
        <v>782</v>
      </c>
      <c r="B1674" t="s">
        <v>238</v>
      </c>
      <c r="C1674" t="s">
        <v>239</v>
      </c>
      <c r="D1674">
        <v>2</v>
      </c>
      <c r="M1674" s="10" t="s">
        <v>946</v>
      </c>
      <c r="Q1674" t="str">
        <f t="shared" si="54"/>
        <v>Côte d'IvoireCI14</v>
      </c>
      <c r="R1674" t="e">
        <f>VLOOKUP(Tableau35676[[#This Row],[coca]],Table1[ID],1,FALSE)</f>
        <v>#VALUE!</v>
      </c>
      <c r="S1674" t="e">
        <f>VLOOKUP(Tableau35676[[#This Row],[coca]],Table1[[#All],[ID]:[b]],2,FALSE)</f>
        <v>#VALUE!</v>
      </c>
      <c r="T1674" s="9" t="e">
        <f>VLOOKUP(Tableau35676[[#This Row],[coca]],Table1[[ID]:[b]],3,FALSE)</f>
        <v>#VALUE!</v>
      </c>
      <c r="U1674" s="9"/>
      <c r="V167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4" s="9"/>
    </row>
    <row r="1675" spans="1:23">
      <c r="A1675" t="s">
        <v>782</v>
      </c>
      <c r="B1675" t="s">
        <v>244</v>
      </c>
      <c r="C1675" t="s">
        <v>245</v>
      </c>
      <c r="D1675">
        <v>0</v>
      </c>
      <c r="M1675" s="10" t="s">
        <v>946</v>
      </c>
      <c r="Q1675" t="str">
        <f t="shared" si="54"/>
        <v>Côte d'IvoireCI17</v>
      </c>
      <c r="R1675" t="e">
        <f>VLOOKUP(Tableau35676[[#This Row],[coca]],Table1[ID],1,FALSE)</f>
        <v>#VALUE!</v>
      </c>
      <c r="S1675" t="e">
        <f>VLOOKUP(Tableau35676[[#This Row],[coca]],Table1[[#All],[ID]:[b]],2,FALSE)</f>
        <v>#VALUE!</v>
      </c>
      <c r="T1675" s="9" t="e">
        <f>VLOOKUP(Tableau35676[[#This Row],[coca]],Table1[[ID]:[b]],3,FALSE)</f>
        <v>#VALUE!</v>
      </c>
      <c r="U1675" s="9"/>
      <c r="V167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5" s="9"/>
    </row>
    <row r="1676" spans="1:23">
      <c r="A1676" t="s">
        <v>782</v>
      </c>
      <c r="B1676" t="s">
        <v>248</v>
      </c>
      <c r="C1676" t="s">
        <v>249</v>
      </c>
      <c r="D1676">
        <v>0</v>
      </c>
      <c r="M1676" s="10" t="s">
        <v>946</v>
      </c>
      <c r="Q1676" t="str">
        <f t="shared" si="54"/>
        <v>Côte d'IvoireCI19</v>
      </c>
      <c r="R1676" t="e">
        <f>VLOOKUP(Tableau35676[[#This Row],[coca]],Table1[ID],1,FALSE)</f>
        <v>#VALUE!</v>
      </c>
      <c r="S1676" t="e">
        <f>VLOOKUP(Tableau35676[[#This Row],[coca]],Table1[[#All],[ID]:[b]],2,FALSE)</f>
        <v>#VALUE!</v>
      </c>
      <c r="T1676" s="9" t="e">
        <f>VLOOKUP(Tableau35676[[#This Row],[coca]],Table1[[ID]:[b]],3,FALSE)</f>
        <v>#VALUE!</v>
      </c>
      <c r="U1676" s="9"/>
      <c r="V167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6" s="9"/>
    </row>
    <row r="1677" spans="1:23">
      <c r="A1677" t="s">
        <v>782</v>
      </c>
      <c r="B1677" t="s">
        <v>250</v>
      </c>
      <c r="C1677" t="s">
        <v>251</v>
      </c>
      <c r="D1677">
        <v>6</v>
      </c>
      <c r="M1677" s="10" t="s">
        <v>946</v>
      </c>
      <c r="Q1677" t="str">
        <f t="shared" si="54"/>
        <v>Côte d'IvoireCI20</v>
      </c>
      <c r="R1677" t="e">
        <f>VLOOKUP(Tableau35676[[#This Row],[coca]],Table1[ID],1,FALSE)</f>
        <v>#VALUE!</v>
      </c>
      <c r="S1677" t="e">
        <f>VLOOKUP(Tableau35676[[#This Row],[coca]],Table1[[#All],[ID]:[b]],2,FALSE)</f>
        <v>#VALUE!</v>
      </c>
      <c r="T1677" s="9" t="e">
        <f>VLOOKUP(Tableau35676[[#This Row],[coca]],Table1[[ID]:[b]],3,FALSE)</f>
        <v>#VALUE!</v>
      </c>
      <c r="U1677" s="9"/>
      <c r="V167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7" s="9"/>
    </row>
    <row r="1678" spans="1:23">
      <c r="A1678" t="s">
        <v>782</v>
      </c>
      <c r="B1678" t="s">
        <v>252</v>
      </c>
      <c r="C1678" t="s">
        <v>253</v>
      </c>
      <c r="D1678">
        <v>0</v>
      </c>
      <c r="M1678" s="10" t="s">
        <v>946</v>
      </c>
      <c r="Q1678" t="str">
        <f t="shared" si="54"/>
        <v>Côte d'IvoireCI21</v>
      </c>
      <c r="R1678" t="e">
        <f>VLOOKUP(Tableau35676[[#This Row],[coca]],Table1[ID],1,FALSE)</f>
        <v>#VALUE!</v>
      </c>
      <c r="S1678" t="e">
        <f>VLOOKUP(Tableau35676[[#This Row],[coca]],Table1[[#All],[ID]:[b]],2,FALSE)</f>
        <v>#VALUE!</v>
      </c>
      <c r="T1678" s="9" t="e">
        <f>VLOOKUP(Tableau35676[[#This Row],[coca]],Table1[[ID]:[b]],3,FALSE)</f>
        <v>#VALUE!</v>
      </c>
      <c r="U1678" s="9"/>
      <c r="V167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8" s="9"/>
    </row>
    <row r="1679" spans="1:23">
      <c r="A1679" t="s">
        <v>782</v>
      </c>
      <c r="B1679" t="s">
        <v>258</v>
      </c>
      <c r="C1679" t="s">
        <v>259</v>
      </c>
      <c r="D1679">
        <v>2</v>
      </c>
      <c r="M1679" s="10" t="s">
        <v>946</v>
      </c>
      <c r="Q1679" t="str">
        <f t="shared" si="54"/>
        <v>Côte d'IvoireCI24</v>
      </c>
      <c r="R1679" t="e">
        <f>VLOOKUP(Tableau35676[[#This Row],[coca]],Table1[ID],1,FALSE)</f>
        <v>#VALUE!</v>
      </c>
      <c r="S1679" t="e">
        <f>VLOOKUP(Tableau35676[[#This Row],[coca]],Table1[[#All],[ID]:[b]],2,FALSE)</f>
        <v>#VALUE!</v>
      </c>
      <c r="T1679" s="9" t="e">
        <f>VLOOKUP(Tableau35676[[#This Row],[coca]],Table1[[ID]:[b]],3,FALSE)</f>
        <v>#VALUE!</v>
      </c>
      <c r="U1679" s="9"/>
      <c r="V167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79" s="9"/>
    </row>
    <row r="1680" spans="1:23">
      <c r="A1680" t="s">
        <v>782</v>
      </c>
      <c r="B1680" t="s">
        <v>272</v>
      </c>
      <c r="C1680" t="s">
        <v>273</v>
      </c>
      <c r="D1680">
        <v>1</v>
      </c>
      <c r="M1680" s="10" t="s">
        <v>946</v>
      </c>
      <c r="Q1680" t="str">
        <f t="shared" si="54"/>
        <v>Côte d'IvoireCI31</v>
      </c>
      <c r="R1680" t="e">
        <f>VLOOKUP(Tableau35676[[#This Row],[coca]],Table1[ID],1,FALSE)</f>
        <v>#VALUE!</v>
      </c>
      <c r="S1680" t="e">
        <f>VLOOKUP(Tableau35676[[#This Row],[coca]],Table1[[#All],[ID]:[b]],2,FALSE)</f>
        <v>#VALUE!</v>
      </c>
      <c r="T1680" s="9" t="e">
        <f>VLOOKUP(Tableau35676[[#This Row],[coca]],Table1[[ID]:[b]],3,FALSE)</f>
        <v>#VALUE!</v>
      </c>
      <c r="U1680" s="9"/>
      <c r="V168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80" s="9"/>
    </row>
    <row r="1681" spans="1:23">
      <c r="A1681" t="s">
        <v>782</v>
      </c>
      <c r="B1681" t="s">
        <v>276</v>
      </c>
      <c r="C1681" t="s">
        <v>277</v>
      </c>
      <c r="D1681">
        <v>0</v>
      </c>
      <c r="M1681" s="10" t="s">
        <v>946</v>
      </c>
      <c r="O1681" s="5"/>
      <c r="P1681" s="5"/>
      <c r="Q1681" t="str">
        <f t="shared" ref="Q1681:Q1712" si="55">_xlfn.CONCAT(A1681,C1681)</f>
        <v>Côte d'IvoireCI33</v>
      </c>
      <c r="R1681" t="e">
        <f>VLOOKUP(Tableau35676[[#This Row],[coca]],Table1[ID],1,FALSE)</f>
        <v>#VALUE!</v>
      </c>
      <c r="S1681" t="e">
        <f>VLOOKUP(Tableau35676[[#This Row],[coca]],Table1[[#All],[ID]:[b]],2,FALSE)</f>
        <v>#VALUE!</v>
      </c>
      <c r="T1681" s="9" t="e">
        <f>VLOOKUP(Tableau35676[[#This Row],[coca]],Table1[[ID]:[b]],3,FALSE)</f>
        <v>#VALUE!</v>
      </c>
      <c r="U1681" s="9"/>
      <c r="V168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681" s="9"/>
    </row>
    <row r="1682" spans="1:23">
      <c r="A1682" t="s">
        <v>782</v>
      </c>
      <c r="B1682" t="s">
        <v>268</v>
      </c>
      <c r="C1682" t="s">
        <v>269</v>
      </c>
      <c r="D1682">
        <v>85</v>
      </c>
      <c r="J1682" s="1"/>
      <c r="K1682" s="1"/>
      <c r="M1682" s="10" t="s">
        <v>949</v>
      </c>
      <c r="O1682" s="5">
        <v>-704357749627</v>
      </c>
      <c r="P1682" s="5">
        <v>501445442640</v>
      </c>
      <c r="Q1682" t="str">
        <f t="shared" si="55"/>
        <v>Côte d'IvoireCI29</v>
      </c>
      <c r="R1682" t="e">
        <f>VLOOKUP(Tableau3567691011[[#This Row],[coca]],Table1[ID],1,FALSE)</f>
        <v>#VALUE!</v>
      </c>
      <c r="S1682" t="e">
        <f>VLOOKUP(Tableau3567691011[[#This Row],[coca]],Table1[[#All],[ID]:[b]],2,FALSE)</f>
        <v>#VALUE!</v>
      </c>
      <c r="T1682" s="9" t="e">
        <f>VLOOKUP(Tableau3567691011[[#This Row],[coca]],Table1[[ID]:[b]],3,FALSE)</f>
        <v>#VALUE!</v>
      </c>
      <c r="U1682" s="9" t="s">
        <v>775</v>
      </c>
      <c r="V168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2" s="9">
        <v>1</v>
      </c>
    </row>
    <row r="1683" spans="1:23">
      <c r="A1683" t="s">
        <v>782</v>
      </c>
      <c r="B1683" t="s">
        <v>783</v>
      </c>
      <c r="C1683" t="s">
        <v>229</v>
      </c>
      <c r="D1683">
        <v>0</v>
      </c>
      <c r="J1683" s="1"/>
      <c r="K1683" s="1"/>
      <c r="M1683" s="10" t="s">
        <v>949</v>
      </c>
      <c r="O1683" s="5">
        <v>-526877269737</v>
      </c>
      <c r="P1683" s="5">
        <v>685579452444</v>
      </c>
      <c r="Q1683" t="str">
        <f t="shared" si="55"/>
        <v>Côte d'IvoireCI02</v>
      </c>
      <c r="R1683" t="e">
        <f>VLOOKUP(Tableau3567691011[[#This Row],[coca]],Table1[ID],1,FALSE)</f>
        <v>#VALUE!</v>
      </c>
      <c r="S1683" t="e">
        <f>VLOOKUP(Tableau3567691011[[#This Row],[coca]],Table1[[#All],[ID]:[b]],2,FALSE)</f>
        <v>#VALUE!</v>
      </c>
      <c r="T1683" s="9" t="e">
        <f>VLOOKUP(Tableau3567691011[[#This Row],[coca]],Table1[[ID]:[b]],3,FALSE)</f>
        <v>#VALUE!</v>
      </c>
      <c r="U1683" s="9" t="s">
        <v>775</v>
      </c>
      <c r="V168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3" s="9">
        <v>1</v>
      </c>
    </row>
    <row r="1684" spans="1:23">
      <c r="A1684" t="s">
        <v>782</v>
      </c>
      <c r="B1684" t="s">
        <v>232</v>
      </c>
      <c r="C1684" t="s">
        <v>233</v>
      </c>
      <c r="D1684">
        <v>104</v>
      </c>
      <c r="J1684" s="1"/>
      <c r="K1684" s="1"/>
      <c r="M1684" s="10" t="s">
        <v>949</v>
      </c>
      <c r="O1684" s="5">
        <v>-521639312732</v>
      </c>
      <c r="P1684" s="5">
        <v>770291934346</v>
      </c>
      <c r="Q1684" t="str">
        <f t="shared" si="55"/>
        <v>Côte d'IvoireCI11</v>
      </c>
      <c r="R1684" t="e">
        <f>VLOOKUP(Tableau3567691011[[#This Row],[coca]],Table1[ID],1,FALSE)</f>
        <v>#VALUE!</v>
      </c>
      <c r="S1684" t="e">
        <f>VLOOKUP(Tableau3567691011[[#This Row],[coca]],Table1[[#All],[ID]:[b]],2,FALSE)</f>
        <v>#VALUE!</v>
      </c>
      <c r="T1684" s="9" t="e">
        <f>VLOOKUP(Tableau3567691011[[#This Row],[coca]],Table1[[ID]:[b]],3,FALSE)</f>
        <v>#VALUE!</v>
      </c>
      <c r="U1684" s="9" t="s">
        <v>775</v>
      </c>
      <c r="V168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4" s="9">
        <v>1</v>
      </c>
    </row>
    <row r="1685" spans="1:23">
      <c r="A1685" t="s">
        <v>782</v>
      </c>
      <c r="B1685" t="s">
        <v>274</v>
      </c>
      <c r="C1685" t="s">
        <v>275</v>
      </c>
      <c r="D1685">
        <v>7</v>
      </c>
      <c r="J1685" s="1"/>
      <c r="K1685" s="1"/>
      <c r="M1685" s="10" t="s">
        <v>949</v>
      </c>
      <c r="O1685" s="5">
        <v>-782023979815</v>
      </c>
      <c r="P1685" s="5">
        <v>747066875597</v>
      </c>
      <c r="Q1685" t="str">
        <f t="shared" si="55"/>
        <v>Côte d'IvoireCI32</v>
      </c>
      <c r="R1685" t="e">
        <f>VLOOKUP(Tableau3567691011[[#This Row],[coca]],Table1[ID],1,FALSE)</f>
        <v>#VALUE!</v>
      </c>
      <c r="S1685" t="e">
        <f>VLOOKUP(Tableau3567691011[[#This Row],[coca]],Table1[[#All],[ID]:[b]],2,FALSE)</f>
        <v>#VALUE!</v>
      </c>
      <c r="T1685" s="9" t="e">
        <f>VLOOKUP(Tableau3567691011[[#This Row],[coca]],Table1[[ID]:[b]],3,FALSE)</f>
        <v>#VALUE!</v>
      </c>
      <c r="U1685" s="9" t="s">
        <v>775</v>
      </c>
      <c r="V168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5" s="9">
        <v>1</v>
      </c>
    </row>
    <row r="1686" spans="1:23">
      <c r="A1686" t="s">
        <v>782</v>
      </c>
      <c r="B1686" t="s">
        <v>234</v>
      </c>
      <c r="C1686" t="s">
        <v>235</v>
      </c>
      <c r="D1686">
        <v>3</v>
      </c>
      <c r="J1686" s="1"/>
      <c r="K1686" s="1"/>
      <c r="M1686" s="10" t="s">
        <v>949</v>
      </c>
      <c r="O1686" s="5">
        <v>-597179291744</v>
      </c>
      <c r="P1686" s="5">
        <v>526706118126</v>
      </c>
      <c r="Q1686" t="str">
        <f t="shared" si="55"/>
        <v>Côte d'IvoireCI12</v>
      </c>
      <c r="R1686" t="e">
        <f>VLOOKUP(Tableau3567691011[[#This Row],[coca]],Table1[ID],1,FALSE)</f>
        <v>#VALUE!</v>
      </c>
      <c r="S1686" t="e">
        <f>VLOOKUP(Tableau3567691011[[#This Row],[coca]],Table1[[#All],[ID]:[b]],2,FALSE)</f>
        <v>#VALUE!</v>
      </c>
      <c r="T1686" s="9" t="e">
        <f>VLOOKUP(Tableau3567691011[[#This Row],[coca]],Table1[[ID]:[b]],3,FALSE)</f>
        <v>#VALUE!</v>
      </c>
      <c r="U1686" s="9" t="s">
        <v>775</v>
      </c>
      <c r="V168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6" s="9">
        <v>1</v>
      </c>
    </row>
    <row r="1687" spans="1:23">
      <c r="A1687" t="s">
        <v>782</v>
      </c>
      <c r="B1687" t="s">
        <v>240</v>
      </c>
      <c r="C1687" t="s">
        <v>241</v>
      </c>
      <c r="D1687">
        <v>21</v>
      </c>
      <c r="J1687" s="1"/>
      <c r="K1687" s="1"/>
      <c r="M1687" s="10" t="s">
        <v>949</v>
      </c>
      <c r="O1687" s="5">
        <v>-477652740076</v>
      </c>
      <c r="P1687" s="5">
        <v>536019588302</v>
      </c>
      <c r="Q1687" t="str">
        <f t="shared" si="55"/>
        <v>Côte d'IvoireCI15</v>
      </c>
      <c r="R1687" t="e">
        <f>VLOOKUP(Tableau3567691011[[#This Row],[coca]],Table1[ID],1,FALSE)</f>
        <v>#VALUE!</v>
      </c>
      <c r="S1687" t="e">
        <f>VLOOKUP(Tableau3567691011[[#This Row],[coca]],Table1[[#All],[ID]:[b]],2,FALSE)</f>
        <v>#VALUE!</v>
      </c>
      <c r="T1687" s="9" t="e">
        <f>VLOOKUP(Tableau3567691011[[#This Row],[coca]],Table1[[ID]:[b]],3,FALSE)</f>
        <v>#VALUE!</v>
      </c>
      <c r="U1687" s="9" t="s">
        <v>775</v>
      </c>
      <c r="V168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7" s="9">
        <v>1</v>
      </c>
    </row>
    <row r="1688" spans="1:23">
      <c r="A1688" t="s">
        <v>782</v>
      </c>
      <c r="B1688" t="s">
        <v>256</v>
      </c>
      <c r="C1688" t="s">
        <v>257</v>
      </c>
      <c r="D1688">
        <v>4</v>
      </c>
      <c r="J1688" s="1"/>
      <c r="K1688" s="1"/>
      <c r="M1688" s="10" t="s">
        <v>949</v>
      </c>
      <c r="O1688" s="5">
        <v>-589282382685</v>
      </c>
      <c r="P1688" s="5">
        <v>708514497967</v>
      </c>
      <c r="Q1688" t="str">
        <f t="shared" si="55"/>
        <v>Côte d'IvoireCI23</v>
      </c>
      <c r="R1688" t="e">
        <f>VLOOKUP(Tableau3567691011[[#This Row],[coca]],Table1[ID],1,FALSE)</f>
        <v>#VALUE!</v>
      </c>
      <c r="S1688" t="e">
        <f>VLOOKUP(Tableau3567691011[[#This Row],[coca]],Table1[[#All],[ID]:[b]],2,FALSE)</f>
        <v>#VALUE!</v>
      </c>
      <c r="T1688" s="9" t="e">
        <f>VLOOKUP(Tableau3567691011[[#This Row],[coca]],Table1[[ID]:[b]],3,FALSE)</f>
        <v>#VALUE!</v>
      </c>
      <c r="U1688" s="9" t="s">
        <v>775</v>
      </c>
      <c r="V168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8" s="9">
        <v>1</v>
      </c>
    </row>
    <row r="1689" spans="1:23">
      <c r="A1689" t="s">
        <v>782</v>
      </c>
      <c r="B1689" t="s">
        <v>264</v>
      </c>
      <c r="C1689" t="s">
        <v>265</v>
      </c>
      <c r="D1689">
        <v>17</v>
      </c>
      <c r="J1689" s="1"/>
      <c r="K1689" s="1"/>
      <c r="M1689" s="10" t="s">
        <v>949</v>
      </c>
      <c r="O1689" s="5">
        <v>-666919118514</v>
      </c>
      <c r="P1689" s="5">
        <v>585312063233</v>
      </c>
      <c r="Q1689" t="str">
        <f t="shared" si="55"/>
        <v>Côte d'IvoireCI26</v>
      </c>
      <c r="R1689" t="e">
        <f>VLOOKUP(Tableau3567691011[[#This Row],[coca]],Table1[ID],1,FALSE)</f>
        <v>#VALUE!</v>
      </c>
      <c r="S1689" t="e">
        <f>VLOOKUP(Tableau3567691011[[#This Row],[coca]],Table1[[#All],[ID]:[b]],2,FALSE)</f>
        <v>#VALUE!</v>
      </c>
      <c r="T1689" s="9" t="e">
        <f>VLOOKUP(Tableau3567691011[[#This Row],[coca]],Table1[[ID]:[b]],3,FALSE)</f>
        <v>#VALUE!</v>
      </c>
      <c r="U1689" s="9" t="s">
        <v>775</v>
      </c>
      <c r="V168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89" s="9">
        <v>1</v>
      </c>
    </row>
    <row r="1690" spans="1:23">
      <c r="A1690" t="s">
        <v>782</v>
      </c>
      <c r="B1690" t="s">
        <v>266</v>
      </c>
      <c r="C1690" t="s">
        <v>267</v>
      </c>
      <c r="D1690">
        <v>5</v>
      </c>
      <c r="J1690" s="1"/>
      <c r="K1690" s="1"/>
      <c r="M1690" s="10" t="s">
        <v>949</v>
      </c>
      <c r="O1690" s="5">
        <v>-583310270935</v>
      </c>
      <c r="P1690" s="5">
        <v>941950114701</v>
      </c>
      <c r="Q1690" t="str">
        <f t="shared" si="55"/>
        <v>Côte d'IvoireCI28</v>
      </c>
      <c r="R1690" t="e">
        <f>VLOOKUP(Tableau3567691011[[#This Row],[coca]],Table1[ID],1,FALSE)</f>
        <v>#VALUE!</v>
      </c>
      <c r="S1690" t="e">
        <f>VLOOKUP(Tableau3567691011[[#This Row],[coca]],Table1[[#All],[ID]:[b]],2,FALSE)</f>
        <v>#VALUE!</v>
      </c>
      <c r="T1690" s="9" t="e">
        <f>VLOOKUP(Tableau3567691011[[#This Row],[coca]],Table1[[ID]:[b]],3,FALSE)</f>
        <v>#VALUE!</v>
      </c>
      <c r="U1690" s="9" t="s">
        <v>775</v>
      </c>
      <c r="V169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0" s="9">
        <v>1</v>
      </c>
    </row>
    <row r="1691" spans="1:23">
      <c r="A1691" t="s">
        <v>782</v>
      </c>
      <c r="B1691" t="s">
        <v>212</v>
      </c>
      <c r="C1691" t="s">
        <v>213</v>
      </c>
      <c r="D1691">
        <v>16</v>
      </c>
      <c r="J1691" s="1"/>
      <c r="K1691" s="1"/>
      <c r="M1691" s="10" t="s">
        <v>949</v>
      </c>
      <c r="O1691" s="5">
        <v>-451782607941</v>
      </c>
      <c r="P1691" s="5">
        <v>593544147496</v>
      </c>
      <c r="Q1691" t="str">
        <f t="shared" si="55"/>
        <v>Côte d'IvoireCI03</v>
      </c>
      <c r="R1691" t="e">
        <f>VLOOKUP(Tableau3567691011[[#This Row],[coca]],Table1[ID],1,FALSE)</f>
        <v>#VALUE!</v>
      </c>
      <c r="S1691" t="e">
        <f>VLOOKUP(Tableau3567691011[[#This Row],[coca]],Table1[[#All],[ID]:[b]],2,FALSE)</f>
        <v>#VALUE!</v>
      </c>
      <c r="T1691" s="9" t="e">
        <f>VLOOKUP(Tableau3567691011[[#This Row],[coca]],Table1[[ID]:[b]],3,FALSE)</f>
        <v>#VALUE!</v>
      </c>
      <c r="U1691" s="9" t="s">
        <v>775</v>
      </c>
      <c r="V169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1" s="9">
        <v>1</v>
      </c>
    </row>
    <row r="1692" spans="1:23">
      <c r="A1692" t="s">
        <v>782</v>
      </c>
      <c r="B1692" t="s">
        <v>224</v>
      </c>
      <c r="C1692" t="s">
        <v>225</v>
      </c>
      <c r="D1692">
        <v>2</v>
      </c>
      <c r="J1692" s="1"/>
      <c r="K1692" s="1"/>
      <c r="M1692" s="10" t="s">
        <v>949</v>
      </c>
      <c r="O1692" s="5">
        <v>-768560381841</v>
      </c>
      <c r="P1692" s="5">
        <v>633436522765</v>
      </c>
      <c r="Q1692" t="str">
        <f t="shared" si="55"/>
        <v>Côte d'IvoireCI09</v>
      </c>
      <c r="R1692" t="e">
        <f>VLOOKUP(Tableau3567691011[[#This Row],[coca]],Table1[ID],1,FALSE)</f>
        <v>#VALUE!</v>
      </c>
      <c r="S1692" t="e">
        <f>VLOOKUP(Tableau3567691011[[#This Row],[coca]],Table1[[#All],[ID]:[b]],2,FALSE)</f>
        <v>#VALUE!</v>
      </c>
      <c r="T1692" s="9" t="e">
        <f>VLOOKUP(Tableau3567691011[[#This Row],[coca]],Table1[[ID]:[b]],3,FALSE)</f>
        <v>#VALUE!</v>
      </c>
      <c r="U1692" s="9" t="s">
        <v>775</v>
      </c>
      <c r="V169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2" s="9">
        <v>1</v>
      </c>
    </row>
    <row r="1693" spans="1:23">
      <c r="A1693" t="s">
        <v>782</v>
      </c>
      <c r="B1693" t="s">
        <v>242</v>
      </c>
      <c r="C1693" t="s">
        <v>243</v>
      </c>
      <c r="D1693">
        <v>7</v>
      </c>
      <c r="J1693" s="1"/>
      <c r="K1693" s="1"/>
      <c r="M1693" s="10" t="s">
        <v>949</v>
      </c>
      <c r="O1693" s="6">
        <v>-731606796213</v>
      </c>
      <c r="P1693" s="5">
        <v>701805742123</v>
      </c>
      <c r="Q1693" t="str">
        <f t="shared" si="55"/>
        <v>Côte d'IvoireCI16</v>
      </c>
      <c r="R1693" t="e">
        <f>VLOOKUP(Tableau3567691011[[#This Row],[coca]],Table1[ID],1,FALSE)</f>
        <v>#VALUE!</v>
      </c>
      <c r="S1693" t="e">
        <f>VLOOKUP(Tableau3567691011[[#This Row],[coca]],Table1[[#All],[ID]:[b]],2,FALSE)</f>
        <v>#VALUE!</v>
      </c>
      <c r="T1693" s="9" t="e">
        <f>VLOOKUP(Tableau3567691011[[#This Row],[coca]],Table1[[ID]:[b]],3,FALSE)</f>
        <v>#VALUE!</v>
      </c>
      <c r="U1693" s="9" t="s">
        <v>775</v>
      </c>
      <c r="V169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3" s="9">
        <v>1</v>
      </c>
    </row>
    <row r="1694" spans="1:23">
      <c r="A1694" t="s">
        <v>782</v>
      </c>
      <c r="B1694" t="s">
        <v>246</v>
      </c>
      <c r="C1694" t="s">
        <v>247</v>
      </c>
      <c r="D1694">
        <v>5</v>
      </c>
      <c r="J1694" s="1"/>
      <c r="K1694" s="1"/>
      <c r="M1694" s="10" t="s">
        <v>949</v>
      </c>
      <c r="O1694" s="5">
        <v>-660351685216</v>
      </c>
      <c r="P1694" s="5">
        <v>703601894249</v>
      </c>
      <c r="Q1694" t="str">
        <f t="shared" si="55"/>
        <v>Côte d'IvoireCI18</v>
      </c>
      <c r="R1694" t="e">
        <f>VLOOKUP(Tableau3567691011[[#This Row],[coca]],Table1[ID],1,FALSE)</f>
        <v>#VALUE!</v>
      </c>
      <c r="S1694" t="e">
        <f>VLOOKUP(Tableau3567691011[[#This Row],[coca]],Table1[[#All],[ID]:[b]],2,FALSE)</f>
        <v>#VALUE!</v>
      </c>
      <c r="T1694" s="9" t="e">
        <f>VLOOKUP(Tableau3567691011[[#This Row],[coca]],Table1[[ID]:[b]],3,FALSE)</f>
        <v>#VALUE!</v>
      </c>
      <c r="U1694" s="9" t="s">
        <v>775</v>
      </c>
      <c r="V169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4" s="9">
        <v>1</v>
      </c>
    </row>
    <row r="1695" spans="1:23">
      <c r="A1695" t="s">
        <v>782</v>
      </c>
      <c r="B1695" t="s">
        <v>254</v>
      </c>
      <c r="C1695" t="s">
        <v>255</v>
      </c>
      <c r="D1695">
        <v>0</v>
      </c>
      <c r="J1695" s="1"/>
      <c r="K1695" s="1"/>
      <c r="M1695" s="10" t="s">
        <v>949</v>
      </c>
      <c r="O1695" s="5">
        <v>-540426652821</v>
      </c>
      <c r="P1695" s="5">
        <v>575720476717</v>
      </c>
      <c r="Q1695" t="str">
        <f t="shared" si="55"/>
        <v>Côte d'IvoireCI22</v>
      </c>
      <c r="R1695" t="e">
        <f>VLOOKUP(Tableau3567691011[[#This Row],[coca]],Table1[ID],1,FALSE)</f>
        <v>#VALUE!</v>
      </c>
      <c r="S1695" t="e">
        <f>VLOOKUP(Tableau3567691011[[#This Row],[coca]],Table1[[#All],[ID]:[b]],2,FALSE)</f>
        <v>#VALUE!</v>
      </c>
      <c r="T1695" s="9" t="e">
        <f>VLOOKUP(Tableau3567691011[[#This Row],[coca]],Table1[[ID]:[b]],3,FALSE)</f>
        <v>#VALUE!</v>
      </c>
      <c r="U1695" s="9" t="s">
        <v>775</v>
      </c>
      <c r="V169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5" s="9">
        <v>1</v>
      </c>
    </row>
    <row r="1696" spans="1:23">
      <c r="A1696" t="s">
        <v>782</v>
      </c>
      <c r="B1696" t="s">
        <v>260</v>
      </c>
      <c r="C1696" t="s">
        <v>261</v>
      </c>
      <c r="D1696">
        <v>0</v>
      </c>
      <c r="J1696" s="1"/>
      <c r="K1696" s="1"/>
      <c r="M1696" s="10" t="s">
        <v>949</v>
      </c>
      <c r="O1696" s="5">
        <v>-423917274729</v>
      </c>
      <c r="P1696" s="5">
        <v>660301864407</v>
      </c>
      <c r="Q1696" t="str">
        <f t="shared" si="55"/>
        <v>Côte d'IvoireCI25</v>
      </c>
      <c r="R1696" t="e">
        <f>VLOOKUP(Tableau3567691011[[#This Row],[coca]],Table1[ID],1,FALSE)</f>
        <v>#VALUE!</v>
      </c>
      <c r="S1696" t="e">
        <f>VLOOKUP(Tableau3567691011[[#This Row],[coca]],Table1[[#All],[ID]:[b]],2,FALSE)</f>
        <v>#VALUE!</v>
      </c>
      <c r="T1696" s="9" t="e">
        <f>VLOOKUP(Tableau3567691011[[#This Row],[coca]],Table1[[ID]:[b]],3,FALSE)</f>
        <v>#VALUE!</v>
      </c>
      <c r="U1696" s="9" t="s">
        <v>775</v>
      </c>
      <c r="V169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6" s="9">
        <v>1</v>
      </c>
    </row>
    <row r="1697" spans="1:23">
      <c r="A1697" t="s">
        <v>782</v>
      </c>
      <c r="B1697" t="s">
        <v>262</v>
      </c>
      <c r="C1697" t="s">
        <v>263</v>
      </c>
      <c r="D1697">
        <v>2</v>
      </c>
      <c r="J1697" s="1"/>
      <c r="K1697" s="1"/>
      <c r="M1697" s="10" t="s">
        <v>949</v>
      </c>
      <c r="O1697" s="5">
        <v>-456075350968</v>
      </c>
      <c r="P1697" s="5">
        <v>697378692407</v>
      </c>
      <c r="Q1697" t="str">
        <f t="shared" si="55"/>
        <v>Côte d'IvoireCI27</v>
      </c>
      <c r="R1697" t="e">
        <f>VLOOKUP(Tableau3567691011[[#This Row],[coca]],Table1[ID],1,FALSE)</f>
        <v>#VALUE!</v>
      </c>
      <c r="S1697" t="e">
        <f>VLOOKUP(Tableau3567691011[[#This Row],[coca]],Table1[[#All],[ID]:[b]],2,FALSE)</f>
        <v>#VALUE!</v>
      </c>
      <c r="T1697" s="9" t="e">
        <f>VLOOKUP(Tableau3567691011[[#This Row],[coca]],Table1[[ID]:[b]],3,FALSE)</f>
        <v>#VALUE!</v>
      </c>
      <c r="U1697" s="9" t="s">
        <v>775</v>
      </c>
      <c r="V169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7" s="9">
        <v>1</v>
      </c>
    </row>
    <row r="1698" spans="1:23">
      <c r="A1698" t="s">
        <v>782</v>
      </c>
      <c r="B1698" t="s">
        <v>784</v>
      </c>
      <c r="C1698" t="s">
        <v>227</v>
      </c>
      <c r="D1698">
        <v>10981</v>
      </c>
      <c r="J1698" s="1"/>
      <c r="K1698" s="1"/>
      <c r="M1698" s="10" t="s">
        <v>949</v>
      </c>
      <c r="N1698" s="4"/>
      <c r="O1698" s="5">
        <v>-407512099906</v>
      </c>
      <c r="P1698" s="5">
        <v>541390615342</v>
      </c>
      <c r="Q1698" t="str">
        <f t="shared" si="55"/>
        <v>Côte d'IvoireCI01</v>
      </c>
      <c r="R1698" t="e">
        <f>VLOOKUP(Tableau3567691011[[#This Row],[coca]],Table1[ID],1,FALSE)</f>
        <v>#VALUE!</v>
      </c>
      <c r="S1698" t="e">
        <f>VLOOKUP(Tableau3567691011[[#This Row],[coca]],Table1[[#All],[ID]:[b]],2,FALSE)</f>
        <v>#VALUE!</v>
      </c>
      <c r="T1698" s="9" t="e">
        <f>VLOOKUP(Tableau3567691011[[#This Row],[coca]],Table1[[ID]:[b]],3,FALSE)</f>
        <v>#VALUE!</v>
      </c>
      <c r="U1698" s="9" t="s">
        <v>776</v>
      </c>
      <c r="V169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8" s="9">
        <v>6</v>
      </c>
    </row>
    <row r="1699" spans="1:23">
      <c r="A1699" t="s">
        <v>782</v>
      </c>
      <c r="B1699" t="s">
        <v>270</v>
      </c>
      <c r="C1699" t="s">
        <v>271</v>
      </c>
      <c r="D1699">
        <v>201</v>
      </c>
      <c r="J1699" s="1"/>
      <c r="K1699" s="1"/>
      <c r="M1699" s="10" t="s">
        <v>949</v>
      </c>
      <c r="O1699" s="5">
        <v>-317970254681</v>
      </c>
      <c r="P1699" s="5">
        <v>548531837382</v>
      </c>
      <c r="Q1699" t="str">
        <f t="shared" si="55"/>
        <v>Côte d'IvoireCI30</v>
      </c>
      <c r="R1699" t="e">
        <f>VLOOKUP(Tableau3567691011[[#This Row],[coca]],Table1[ID],1,FALSE)</f>
        <v>#VALUE!</v>
      </c>
      <c r="S1699" t="e">
        <f>VLOOKUP(Tableau3567691011[[#This Row],[coca]],Table1[[#All],[ID]:[b]],2,FALSE)</f>
        <v>#VALUE!</v>
      </c>
      <c r="T1699" s="9" t="e">
        <f>VLOOKUP(Tableau3567691011[[#This Row],[coca]],Table1[[ID]:[b]],3,FALSE)</f>
        <v>#VALUE!</v>
      </c>
      <c r="U1699" s="9" t="s">
        <v>778</v>
      </c>
      <c r="V169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699" s="9">
        <v>2</v>
      </c>
    </row>
    <row r="1700" spans="1:23">
      <c r="A1700" t="s">
        <v>782</v>
      </c>
      <c r="B1700" t="s">
        <v>214</v>
      </c>
      <c r="C1700" t="s">
        <v>215</v>
      </c>
      <c r="D1700">
        <v>0</v>
      </c>
      <c r="J1700" s="1"/>
      <c r="K1700" s="1"/>
      <c r="M1700" s="10" t="s">
        <v>949</v>
      </c>
      <c r="Q1700" t="str">
        <f t="shared" si="55"/>
        <v>Côte d'IvoireCI04</v>
      </c>
      <c r="R1700" t="e">
        <f>VLOOKUP(Tableau3567691011[[#This Row],[coca]],Table1[ID],1,FALSE)</f>
        <v>#VALUE!</v>
      </c>
      <c r="S1700" t="e">
        <f>VLOOKUP(Tableau3567691011[[#This Row],[coca]],Table1[[#All],[ID]:[b]],2,FALSE)</f>
        <v>#VALUE!</v>
      </c>
      <c r="T1700" s="9" t="e">
        <f>VLOOKUP(Tableau3567691011[[#This Row],[coca]],Table1[[ID]:[b]],3,FALSE)</f>
        <v>#VALUE!</v>
      </c>
      <c r="U1700" s="9"/>
      <c r="V170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0" s="9"/>
    </row>
    <row r="1701" spans="1:23">
      <c r="A1701" t="s">
        <v>782</v>
      </c>
      <c r="B1701" t="s">
        <v>216</v>
      </c>
      <c r="C1701" t="s">
        <v>217</v>
      </c>
      <c r="D1701">
        <v>0</v>
      </c>
      <c r="J1701" s="1"/>
      <c r="K1701" s="1"/>
      <c r="M1701" s="10" t="s">
        <v>949</v>
      </c>
      <c r="Q1701" t="str">
        <f t="shared" si="55"/>
        <v>Côte d'IvoireCI05</v>
      </c>
      <c r="R1701" t="e">
        <f>VLOOKUP(Tableau3567691011[[#This Row],[coca]],Table1[ID],1,FALSE)</f>
        <v>#VALUE!</v>
      </c>
      <c r="S1701" t="e">
        <f>VLOOKUP(Tableau3567691011[[#This Row],[coca]],Table1[[#All],[ID]:[b]],2,FALSE)</f>
        <v>#VALUE!</v>
      </c>
      <c r="T1701" s="9" t="e">
        <f>VLOOKUP(Tableau3567691011[[#This Row],[coca]],Table1[[ID]:[b]],3,FALSE)</f>
        <v>#VALUE!</v>
      </c>
      <c r="U1701" s="9"/>
      <c r="V170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1" s="9"/>
    </row>
    <row r="1702" spans="1:23">
      <c r="A1702" t="s">
        <v>782</v>
      </c>
      <c r="B1702" t="s">
        <v>218</v>
      </c>
      <c r="C1702" t="s">
        <v>219</v>
      </c>
      <c r="D1702">
        <v>6</v>
      </c>
      <c r="J1702" s="1"/>
      <c r="K1702" s="1"/>
      <c r="M1702" s="10" t="s">
        <v>949</v>
      </c>
      <c r="Q1702" t="str">
        <f t="shared" si="55"/>
        <v>Côte d'IvoireCI06</v>
      </c>
      <c r="R1702" t="e">
        <f>VLOOKUP(Tableau3567691011[[#This Row],[coca]],Table1[ID],1,FALSE)</f>
        <v>#VALUE!</v>
      </c>
      <c r="S1702" t="e">
        <f>VLOOKUP(Tableau3567691011[[#This Row],[coca]],Table1[[#All],[ID]:[b]],2,FALSE)</f>
        <v>#VALUE!</v>
      </c>
      <c r="T1702" s="9" t="e">
        <f>VLOOKUP(Tableau3567691011[[#This Row],[coca]],Table1[[ID]:[b]],3,FALSE)</f>
        <v>#VALUE!</v>
      </c>
      <c r="U1702" s="9"/>
      <c r="V170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2" s="9"/>
    </row>
    <row r="1703" spans="1:23">
      <c r="A1703" t="s">
        <v>782</v>
      </c>
      <c r="B1703" t="s">
        <v>220</v>
      </c>
      <c r="C1703" t="s">
        <v>221</v>
      </c>
      <c r="D1703">
        <v>0</v>
      </c>
      <c r="J1703" s="1"/>
      <c r="K1703" s="1"/>
      <c r="M1703" s="10" t="s">
        <v>949</v>
      </c>
      <c r="Q1703" t="str">
        <f t="shared" si="55"/>
        <v>Côte d'IvoireCI07</v>
      </c>
      <c r="R1703" t="e">
        <f>VLOOKUP(Tableau3567691011[[#This Row],[coca]],Table1[ID],1,FALSE)</f>
        <v>#VALUE!</v>
      </c>
      <c r="S1703" t="e">
        <f>VLOOKUP(Tableau3567691011[[#This Row],[coca]],Table1[[#All],[ID]:[b]],2,FALSE)</f>
        <v>#VALUE!</v>
      </c>
      <c r="T1703" s="9" t="e">
        <f>VLOOKUP(Tableau3567691011[[#This Row],[coca]],Table1[[ID]:[b]],3,FALSE)</f>
        <v>#VALUE!</v>
      </c>
      <c r="U1703" s="9"/>
      <c r="V170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3" s="9"/>
    </row>
    <row r="1704" spans="1:23">
      <c r="A1704" t="s">
        <v>782</v>
      </c>
      <c r="B1704" t="s">
        <v>222</v>
      </c>
      <c r="C1704" t="s">
        <v>223</v>
      </c>
      <c r="D1704">
        <v>3</v>
      </c>
      <c r="J1704" s="1"/>
      <c r="K1704" s="1"/>
      <c r="M1704" s="10" t="s">
        <v>949</v>
      </c>
      <c r="Q1704" t="str">
        <f t="shared" si="55"/>
        <v>Côte d'IvoireCI08</v>
      </c>
      <c r="R1704" t="e">
        <f>VLOOKUP(Tableau3567691011[[#This Row],[coca]],Table1[ID],1,FALSE)</f>
        <v>#VALUE!</v>
      </c>
      <c r="S1704" t="e">
        <f>VLOOKUP(Tableau3567691011[[#This Row],[coca]],Table1[[#All],[ID]:[b]],2,FALSE)</f>
        <v>#VALUE!</v>
      </c>
      <c r="T1704" s="9" t="e">
        <f>VLOOKUP(Tableau3567691011[[#This Row],[coca]],Table1[[ID]:[b]],3,FALSE)</f>
        <v>#VALUE!</v>
      </c>
      <c r="U1704" s="9"/>
      <c r="V170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4" s="9"/>
    </row>
    <row r="1705" spans="1:23">
      <c r="A1705" t="s">
        <v>782</v>
      </c>
      <c r="B1705" t="s">
        <v>230</v>
      </c>
      <c r="C1705" t="s">
        <v>231</v>
      </c>
      <c r="D1705">
        <v>0</v>
      </c>
      <c r="J1705" s="1"/>
      <c r="K1705" s="1"/>
      <c r="M1705" s="10" t="s">
        <v>949</v>
      </c>
      <c r="Q1705" t="str">
        <f t="shared" si="55"/>
        <v>Côte d'IvoireCI10</v>
      </c>
      <c r="R1705" t="e">
        <f>VLOOKUP(Tableau3567691011[[#This Row],[coca]],Table1[ID],1,FALSE)</f>
        <v>#VALUE!</v>
      </c>
      <c r="S1705" t="e">
        <f>VLOOKUP(Tableau3567691011[[#This Row],[coca]],Table1[[#All],[ID]:[b]],2,FALSE)</f>
        <v>#VALUE!</v>
      </c>
      <c r="T1705" s="9" t="e">
        <f>VLOOKUP(Tableau3567691011[[#This Row],[coca]],Table1[[ID]:[b]],3,FALSE)</f>
        <v>#VALUE!</v>
      </c>
      <c r="U1705" s="9"/>
      <c r="V170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5" s="9"/>
    </row>
    <row r="1706" spans="1:23">
      <c r="A1706" t="s">
        <v>782</v>
      </c>
      <c r="B1706" t="s">
        <v>236</v>
      </c>
      <c r="C1706" t="s">
        <v>237</v>
      </c>
      <c r="D1706">
        <v>10</v>
      </c>
      <c r="J1706" s="1"/>
      <c r="K1706" s="1"/>
      <c r="M1706" s="10" t="s">
        <v>949</v>
      </c>
      <c r="Q1706" t="str">
        <f t="shared" si="55"/>
        <v>Côte d'IvoireCI13</v>
      </c>
      <c r="R1706" t="e">
        <f>VLOOKUP(Tableau3567691011[[#This Row],[coca]],Table1[ID],1,FALSE)</f>
        <v>#VALUE!</v>
      </c>
      <c r="S1706" t="e">
        <f>VLOOKUP(Tableau3567691011[[#This Row],[coca]],Table1[[#All],[ID]:[b]],2,FALSE)</f>
        <v>#VALUE!</v>
      </c>
      <c r="T1706" s="9" t="e">
        <f>VLOOKUP(Tableau3567691011[[#This Row],[coca]],Table1[[ID]:[b]],3,FALSE)</f>
        <v>#VALUE!</v>
      </c>
      <c r="U1706" s="9"/>
      <c r="V170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6" s="9"/>
    </row>
    <row r="1707" spans="1:23">
      <c r="A1707" t="s">
        <v>782</v>
      </c>
      <c r="B1707" t="s">
        <v>238</v>
      </c>
      <c r="C1707" t="s">
        <v>239</v>
      </c>
      <c r="D1707">
        <v>3</v>
      </c>
      <c r="J1707" s="1"/>
      <c r="K1707" s="1"/>
      <c r="M1707" s="10" t="s">
        <v>949</v>
      </c>
      <c r="Q1707" t="str">
        <f t="shared" si="55"/>
        <v>Côte d'IvoireCI14</v>
      </c>
      <c r="R1707" t="e">
        <f>VLOOKUP(Tableau3567691011[[#This Row],[coca]],Table1[ID],1,FALSE)</f>
        <v>#VALUE!</v>
      </c>
      <c r="S1707" t="e">
        <f>VLOOKUP(Tableau3567691011[[#This Row],[coca]],Table1[[#All],[ID]:[b]],2,FALSE)</f>
        <v>#VALUE!</v>
      </c>
      <c r="T1707" s="9" t="e">
        <f>VLOOKUP(Tableau3567691011[[#This Row],[coca]],Table1[[ID]:[b]],3,FALSE)</f>
        <v>#VALUE!</v>
      </c>
      <c r="U1707" s="9"/>
      <c r="V170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7" s="9"/>
    </row>
    <row r="1708" spans="1:23">
      <c r="A1708" t="s">
        <v>782</v>
      </c>
      <c r="B1708" t="s">
        <v>244</v>
      </c>
      <c r="C1708" t="s">
        <v>245</v>
      </c>
      <c r="D1708">
        <v>1</v>
      </c>
      <c r="J1708" s="1"/>
      <c r="K1708" s="1"/>
      <c r="M1708" s="10" t="s">
        <v>949</v>
      </c>
      <c r="Q1708" t="str">
        <f t="shared" si="55"/>
        <v>Côte d'IvoireCI17</v>
      </c>
      <c r="R1708" t="e">
        <f>VLOOKUP(Tableau3567691011[[#This Row],[coca]],Table1[ID],1,FALSE)</f>
        <v>#VALUE!</v>
      </c>
      <c r="S1708" t="e">
        <f>VLOOKUP(Tableau3567691011[[#This Row],[coca]],Table1[[#All],[ID]:[b]],2,FALSE)</f>
        <v>#VALUE!</v>
      </c>
      <c r="T1708" s="9" t="e">
        <f>VLOOKUP(Tableau3567691011[[#This Row],[coca]],Table1[[ID]:[b]],3,FALSE)</f>
        <v>#VALUE!</v>
      </c>
      <c r="U1708" s="9"/>
      <c r="V170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8" s="9"/>
    </row>
    <row r="1709" spans="1:23">
      <c r="A1709" t="s">
        <v>782</v>
      </c>
      <c r="B1709" t="s">
        <v>248</v>
      </c>
      <c r="C1709" t="s">
        <v>249</v>
      </c>
      <c r="D1709">
        <v>0</v>
      </c>
      <c r="J1709" s="1"/>
      <c r="K1709" s="1"/>
      <c r="M1709" s="10" t="s">
        <v>949</v>
      </c>
      <c r="Q1709" t="str">
        <f t="shared" si="55"/>
        <v>Côte d'IvoireCI19</v>
      </c>
      <c r="R1709" t="e">
        <f>VLOOKUP(Tableau3567691011[[#This Row],[coca]],Table1[ID],1,FALSE)</f>
        <v>#VALUE!</v>
      </c>
      <c r="S1709" t="e">
        <f>VLOOKUP(Tableau3567691011[[#This Row],[coca]],Table1[[#All],[ID]:[b]],2,FALSE)</f>
        <v>#VALUE!</v>
      </c>
      <c r="T1709" s="9" t="e">
        <f>VLOOKUP(Tableau3567691011[[#This Row],[coca]],Table1[[ID]:[b]],3,FALSE)</f>
        <v>#VALUE!</v>
      </c>
      <c r="U1709" s="9"/>
      <c r="V170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09" s="9"/>
    </row>
    <row r="1710" spans="1:23">
      <c r="A1710" t="s">
        <v>782</v>
      </c>
      <c r="B1710" t="s">
        <v>250</v>
      </c>
      <c r="C1710" t="s">
        <v>251</v>
      </c>
      <c r="D1710">
        <v>15</v>
      </c>
      <c r="J1710" s="1"/>
      <c r="K1710" s="1"/>
      <c r="M1710" s="10" t="s">
        <v>949</v>
      </c>
      <c r="Q1710" t="str">
        <f t="shared" si="55"/>
        <v>Côte d'IvoireCI20</v>
      </c>
      <c r="R1710" t="e">
        <f>VLOOKUP(Tableau3567691011[[#This Row],[coca]],Table1[ID],1,FALSE)</f>
        <v>#VALUE!</v>
      </c>
      <c r="S1710" t="e">
        <f>VLOOKUP(Tableau3567691011[[#This Row],[coca]],Table1[[#All],[ID]:[b]],2,FALSE)</f>
        <v>#VALUE!</v>
      </c>
      <c r="T1710" s="9" t="e">
        <f>VLOOKUP(Tableau3567691011[[#This Row],[coca]],Table1[[ID]:[b]],3,FALSE)</f>
        <v>#VALUE!</v>
      </c>
      <c r="U1710" s="9"/>
      <c r="V171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10" s="9"/>
    </row>
    <row r="1711" spans="1:23">
      <c r="A1711" t="s">
        <v>782</v>
      </c>
      <c r="B1711" t="s">
        <v>252</v>
      </c>
      <c r="C1711" t="s">
        <v>253</v>
      </c>
      <c r="D1711">
        <v>0</v>
      </c>
      <c r="J1711" s="1"/>
      <c r="K1711" s="1"/>
      <c r="M1711" s="10" t="s">
        <v>949</v>
      </c>
      <c r="Q1711" t="str">
        <f t="shared" si="55"/>
        <v>Côte d'IvoireCI21</v>
      </c>
      <c r="R1711" t="e">
        <f>VLOOKUP(Tableau3567691011[[#This Row],[coca]],Table1[ID],1,FALSE)</f>
        <v>#VALUE!</v>
      </c>
      <c r="S1711" t="e">
        <f>VLOOKUP(Tableau3567691011[[#This Row],[coca]],Table1[[#All],[ID]:[b]],2,FALSE)</f>
        <v>#VALUE!</v>
      </c>
      <c r="T1711" s="9" t="e">
        <f>VLOOKUP(Tableau3567691011[[#This Row],[coca]],Table1[[ID]:[b]],3,FALSE)</f>
        <v>#VALUE!</v>
      </c>
      <c r="U1711" s="9"/>
      <c r="V171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11" s="9"/>
    </row>
    <row r="1712" spans="1:23">
      <c r="A1712" t="s">
        <v>782</v>
      </c>
      <c r="B1712" t="s">
        <v>258</v>
      </c>
      <c r="C1712" t="s">
        <v>259</v>
      </c>
      <c r="D1712">
        <v>3</v>
      </c>
      <c r="J1712" s="1"/>
      <c r="K1712" s="1"/>
      <c r="M1712" s="10" t="s">
        <v>949</v>
      </c>
      <c r="Q1712" t="str">
        <f t="shared" si="55"/>
        <v>Côte d'IvoireCI24</v>
      </c>
      <c r="R1712" t="e">
        <f>VLOOKUP(Tableau3567691011[[#This Row],[coca]],Table1[ID],1,FALSE)</f>
        <v>#VALUE!</v>
      </c>
      <c r="S1712" t="e">
        <f>VLOOKUP(Tableau3567691011[[#This Row],[coca]],Table1[[#All],[ID]:[b]],2,FALSE)</f>
        <v>#VALUE!</v>
      </c>
      <c r="T1712" s="9" t="e">
        <f>VLOOKUP(Tableau3567691011[[#This Row],[coca]],Table1[[ID]:[b]],3,FALSE)</f>
        <v>#VALUE!</v>
      </c>
      <c r="U1712" s="9"/>
      <c r="V171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12" s="9"/>
    </row>
    <row r="1713" spans="1:23">
      <c r="A1713" t="s">
        <v>782</v>
      </c>
      <c r="B1713" t="s">
        <v>272</v>
      </c>
      <c r="C1713" t="s">
        <v>273</v>
      </c>
      <c r="D1713">
        <v>1</v>
      </c>
      <c r="J1713" s="1"/>
      <c r="K1713" s="1"/>
      <c r="M1713" s="10" t="s">
        <v>949</v>
      </c>
      <c r="Q1713" t="str">
        <f t="shared" ref="Q1713:Q1744" si="56">_xlfn.CONCAT(A1713,C1713)</f>
        <v>Côte d'IvoireCI31</v>
      </c>
      <c r="R1713" t="e">
        <f>VLOOKUP(Tableau3567691011[[#This Row],[coca]],Table1[ID],1,FALSE)</f>
        <v>#VALUE!</v>
      </c>
      <c r="S1713" t="e">
        <f>VLOOKUP(Tableau3567691011[[#This Row],[coca]],Table1[[#All],[ID]:[b]],2,FALSE)</f>
        <v>#VALUE!</v>
      </c>
      <c r="T1713" s="9" t="e">
        <f>VLOOKUP(Tableau3567691011[[#This Row],[coca]],Table1[[ID]:[b]],3,FALSE)</f>
        <v>#VALUE!</v>
      </c>
      <c r="U1713" s="9"/>
      <c r="V171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13" s="9"/>
    </row>
    <row r="1714" spans="1:23">
      <c r="A1714" t="s">
        <v>782</v>
      </c>
      <c r="B1714" t="s">
        <v>276</v>
      </c>
      <c r="C1714" t="s">
        <v>277</v>
      </c>
      <c r="D1714">
        <v>1</v>
      </c>
      <c r="J1714" s="1"/>
      <c r="K1714" s="1"/>
      <c r="M1714" s="10" t="s">
        <v>949</v>
      </c>
      <c r="O1714" s="5"/>
      <c r="P1714" s="5"/>
      <c r="Q1714" t="str">
        <f t="shared" si="56"/>
        <v>Côte d'IvoireCI33</v>
      </c>
      <c r="R1714" t="e">
        <f>VLOOKUP(Tableau3567691011[[#This Row],[coca]],Table1[ID],1,FALSE)</f>
        <v>#VALUE!</v>
      </c>
      <c r="S1714" t="e">
        <f>VLOOKUP(Tableau3567691011[[#This Row],[coca]],Table1[[#All],[ID]:[b]],2,FALSE)</f>
        <v>#VALUE!</v>
      </c>
      <c r="T1714" s="9" t="e">
        <f>VLOOKUP(Tableau3567691011[[#This Row],[coca]],Table1[[ID]:[b]],3,FALSE)</f>
        <v>#VALUE!</v>
      </c>
      <c r="U1714" s="9"/>
      <c r="V171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714" s="9"/>
    </row>
    <row r="1715" spans="1:23">
      <c r="A1715" t="s">
        <v>278</v>
      </c>
      <c r="B1715" t="s">
        <v>284</v>
      </c>
      <c r="C1715" t="s">
        <v>285</v>
      </c>
      <c r="D1715">
        <v>222</v>
      </c>
      <c r="J1715" s="1"/>
      <c r="K1715" s="1"/>
      <c r="M1715" s="10" t="s">
        <v>948</v>
      </c>
      <c r="O1715" s="5">
        <v>2783105588380</v>
      </c>
      <c r="P1715" s="5">
        <v>-1045810873830</v>
      </c>
      <c r="Q1715" t="str">
        <f t="shared" si="56"/>
        <v>Democratic Republic of CongoCD71</v>
      </c>
      <c r="R1715" t="e">
        <f>VLOOKUP(Tableau35676910[[#This Row],[coca]],Table1[ID],1,FALSE)</f>
        <v>#VALUE!</v>
      </c>
      <c r="S1715" t="e">
        <f>VLOOKUP(Tableau35676910[[#This Row],[coca]],Table1[[#All],[ID]:[b]],2,FALSE)</f>
        <v>#VALUE!</v>
      </c>
      <c r="T1715" s="9" t="e">
        <f>VLOOKUP(Tableau35676910[[#This Row],[coca]],Table1[[ID]:[b]],3,FALSE)</f>
        <v>#VALUE!</v>
      </c>
      <c r="U1715" s="9" t="s">
        <v>775</v>
      </c>
      <c r="V171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15" s="9">
        <v>1</v>
      </c>
    </row>
    <row r="1716" spans="1:23">
      <c r="A1716" t="s">
        <v>278</v>
      </c>
      <c r="B1716" t="s">
        <v>300</v>
      </c>
      <c r="C1716" t="s">
        <v>301</v>
      </c>
      <c r="D1716">
        <v>318</v>
      </c>
      <c r="J1716" s="1"/>
      <c r="K1716" s="1"/>
      <c r="M1716" s="10" t="s">
        <v>948</v>
      </c>
      <c r="Q1716" t="str">
        <f t="shared" si="56"/>
        <v>Democratic Republic of CongoCD20</v>
      </c>
      <c r="R1716" t="e">
        <f>VLOOKUP(Tableau35676910[[#This Row],[coca]],Table1[ID],1,FALSE)</f>
        <v>#VALUE!</v>
      </c>
      <c r="S1716" t="e">
        <f>VLOOKUP(Tableau35676910[[#This Row],[coca]],Table1[[#All],[ID]:[b]],2,FALSE)</f>
        <v>#VALUE!</v>
      </c>
      <c r="T1716" s="9" t="e">
        <f>VLOOKUP(Tableau35676910[[#This Row],[coca]],Table1[[ID]:[b]],3,FALSE)</f>
        <v>#VALUE!</v>
      </c>
      <c r="U1716" s="9" t="s">
        <v>775</v>
      </c>
      <c r="V171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16" s="9">
        <v>1</v>
      </c>
    </row>
    <row r="1717" spans="1:23">
      <c r="A1717" t="s">
        <v>278</v>
      </c>
      <c r="B1717" t="s">
        <v>316</v>
      </c>
      <c r="C1717" t="s">
        <v>317</v>
      </c>
      <c r="D1717">
        <v>112</v>
      </c>
      <c r="J1717" s="1"/>
      <c r="K1717" s="1"/>
      <c r="M1717" s="10" t="s">
        <v>948</v>
      </c>
      <c r="O1717" s="5">
        <v>2870216930320</v>
      </c>
      <c r="P1717" t="s">
        <v>785</v>
      </c>
      <c r="Q1717" t="str">
        <f t="shared" si="56"/>
        <v>Democratic Republic of CongoCD61</v>
      </c>
      <c r="R1717" t="e">
        <f>VLOOKUP(Tableau35676910[[#This Row],[coca]],Table1[ID],1,FALSE)</f>
        <v>#VALUE!</v>
      </c>
      <c r="S1717" t="e">
        <f>VLOOKUP(Tableau35676910[[#This Row],[coca]],Table1[[#All],[ID]:[b]],2,FALSE)</f>
        <v>#VALUE!</v>
      </c>
      <c r="T1717" s="9" t="e">
        <f>VLOOKUP(Tableau35676910[[#This Row],[coca]],Table1[[ID]:[b]],3,FALSE)</f>
        <v>#VALUE!</v>
      </c>
      <c r="U1717" s="9" t="s">
        <v>775</v>
      </c>
      <c r="V171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17" s="9">
        <v>1</v>
      </c>
    </row>
    <row r="1718" spans="1:23">
      <c r="A1718" t="s">
        <v>278</v>
      </c>
      <c r="B1718" t="s">
        <v>322</v>
      </c>
      <c r="C1718" t="s">
        <v>323</v>
      </c>
      <c r="D1718">
        <v>141</v>
      </c>
      <c r="J1718" s="1"/>
      <c r="K1718" s="1"/>
      <c r="M1718" s="10" t="s">
        <v>948</v>
      </c>
      <c r="O1718" s="5">
        <v>2825541350030</v>
      </c>
      <c r="P1718" s="5">
        <v>-322651293657</v>
      </c>
      <c r="Q1718" t="str">
        <f t="shared" si="56"/>
        <v>Democratic Republic of CongoCD62</v>
      </c>
      <c r="R1718" t="e">
        <f>VLOOKUP(Tableau35676910[[#This Row],[coca]],Table1[ID],1,FALSE)</f>
        <v>#VALUE!</v>
      </c>
      <c r="S1718" t="e">
        <f>VLOOKUP(Tableau35676910[[#This Row],[coca]],Table1[[#All],[ID]:[b]],2,FALSE)</f>
        <v>#VALUE!</v>
      </c>
      <c r="T1718" s="9" t="e">
        <f>VLOOKUP(Tableau35676910[[#This Row],[coca]],Table1[[ID]:[b]],3,FALSE)</f>
        <v>#VALUE!</v>
      </c>
      <c r="U1718" s="9" t="s">
        <v>775</v>
      </c>
      <c r="V171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18" s="9">
        <v>1</v>
      </c>
    </row>
    <row r="1719" spans="1:23">
      <c r="A1719" t="s">
        <v>278</v>
      </c>
      <c r="B1719" t="s">
        <v>290</v>
      </c>
      <c r="C1719" t="s">
        <v>291</v>
      </c>
      <c r="D1719">
        <v>2</v>
      </c>
      <c r="J1719" s="1"/>
      <c r="K1719" s="1"/>
      <c r="M1719" s="10" t="s">
        <v>948</v>
      </c>
      <c r="O1719" s="5">
        <v>2949892328600</v>
      </c>
      <c r="P1719" s="5">
        <v>175432325487</v>
      </c>
      <c r="Q1719" t="str">
        <f t="shared" si="56"/>
        <v>Democratic Republic of CongoCD54</v>
      </c>
      <c r="R1719" t="e">
        <f>VLOOKUP(Tableau35676910[[#This Row],[coca]],Table1[ID],1,FALSE)</f>
        <v>#VALUE!</v>
      </c>
      <c r="S1719" t="e">
        <f>VLOOKUP(Tableau35676910[[#This Row],[coca]],Table1[[#All],[ID]:[b]],2,FALSE)</f>
        <v>#VALUE!</v>
      </c>
      <c r="T1719" s="9" t="e">
        <f>VLOOKUP(Tableau35676910[[#This Row],[coca]],Table1[[ID]:[b]],3,FALSE)</f>
        <v>#VALUE!</v>
      </c>
      <c r="U1719" s="9" t="s">
        <v>775</v>
      </c>
      <c r="V171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19" s="9">
        <v>1</v>
      </c>
    </row>
    <row r="1720" spans="1:23">
      <c r="A1720" t="s">
        <v>278</v>
      </c>
      <c r="B1720" t="s">
        <v>304</v>
      </c>
      <c r="C1720" t="s">
        <v>305</v>
      </c>
      <c r="D1720">
        <v>4</v>
      </c>
      <c r="J1720" s="1"/>
      <c r="K1720" s="1"/>
      <c r="M1720" s="10" t="s">
        <v>948</v>
      </c>
      <c r="O1720" s="5">
        <v>1865494266580</v>
      </c>
      <c r="P1720" s="5">
        <v>-478252014449</v>
      </c>
      <c r="Q1720" t="str">
        <f t="shared" si="56"/>
        <v>Democratic Republic of CongoCD32</v>
      </c>
      <c r="R1720" t="e">
        <f>VLOOKUP(Tableau35676910[[#This Row],[coca]],Table1[ID],1,FALSE)</f>
        <v>#VALUE!</v>
      </c>
      <c r="S1720" t="e">
        <f>VLOOKUP(Tableau35676910[[#This Row],[coca]],Table1[[#All],[ID]:[b]],2,FALSE)</f>
        <v>#VALUE!</v>
      </c>
      <c r="T1720" s="9" t="e">
        <f>VLOOKUP(Tableau35676910[[#This Row],[coca]],Table1[[ID]:[b]],3,FALSE)</f>
        <v>#VALUE!</v>
      </c>
      <c r="U1720" s="9" t="s">
        <v>775</v>
      </c>
      <c r="V172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0" s="9">
        <v>1</v>
      </c>
    </row>
    <row r="1721" spans="1:23">
      <c r="A1721" t="s">
        <v>278</v>
      </c>
      <c r="B1721" t="s">
        <v>298</v>
      </c>
      <c r="C1721" t="s">
        <v>299</v>
      </c>
      <c r="D1721">
        <v>6274</v>
      </c>
      <c r="E1721">
        <v>176</v>
      </c>
      <c r="F1721">
        <v>1785</v>
      </c>
      <c r="J1721" s="1"/>
      <c r="K1721" s="1"/>
      <c r="M1721" s="10" t="s">
        <v>948</v>
      </c>
      <c r="O1721" s="5">
        <v>1590849109850</v>
      </c>
      <c r="P1721" s="5">
        <v>-443590657637</v>
      </c>
      <c r="Q1721" t="str">
        <f t="shared" si="56"/>
        <v>Democratic Republic of CongoCD10</v>
      </c>
      <c r="R1721" t="e">
        <f>VLOOKUP(Tableau35676910[[#This Row],[coca]],Table1[ID],1,FALSE)</f>
        <v>#VALUE!</v>
      </c>
      <c r="S1721" t="e">
        <f>VLOOKUP(Tableau35676910[[#This Row],[coca]],Table1[[#All],[ID]:[b]],2,FALSE)</f>
        <v>#VALUE!</v>
      </c>
      <c r="T1721" s="9" t="e">
        <f>VLOOKUP(Tableau35676910[[#This Row],[coca]],Table1[[ID]:[b]],3,FALSE)</f>
        <v>#VALUE!</v>
      </c>
      <c r="U1721" s="9" t="s">
        <v>777</v>
      </c>
      <c r="V172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1" s="9">
        <v>5</v>
      </c>
    </row>
    <row r="1722" spans="1:23">
      <c r="A1722" t="s">
        <v>278</v>
      </c>
      <c r="B1722" t="s">
        <v>280</v>
      </c>
      <c r="C1722" t="s">
        <v>281</v>
      </c>
      <c r="D1722">
        <v>0</v>
      </c>
      <c r="J1722" s="1"/>
      <c r="K1722" s="1"/>
      <c r="M1722" s="10" t="s">
        <v>948</v>
      </c>
      <c r="Q1722" t="str">
        <f t="shared" si="56"/>
        <v>Democratic Republic of CongoCD52</v>
      </c>
      <c r="R1722" t="e">
        <f>VLOOKUP(Tableau35676910[[#This Row],[coca]],Table1[ID],1,FALSE)</f>
        <v>#VALUE!</v>
      </c>
      <c r="S1722" t="e">
        <f>VLOOKUP(Tableau35676910[[#This Row],[coca]],Table1[[#All],[ID]:[b]],2,FALSE)</f>
        <v>#VALUE!</v>
      </c>
      <c r="T1722" s="9" t="e">
        <f>VLOOKUP(Tableau35676910[[#This Row],[coca]],Table1[[ID]:[b]],3,FALSE)</f>
        <v>#VALUE!</v>
      </c>
      <c r="U1722" s="9"/>
      <c r="V172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2" s="9"/>
    </row>
    <row r="1723" spans="1:23">
      <c r="A1723" t="s">
        <v>278</v>
      </c>
      <c r="B1723" t="s">
        <v>282</v>
      </c>
      <c r="C1723" t="s">
        <v>283</v>
      </c>
      <c r="D1723">
        <v>2</v>
      </c>
      <c r="J1723" s="1"/>
      <c r="K1723" s="1"/>
      <c r="M1723" s="10" t="s">
        <v>948</v>
      </c>
      <c r="Q1723" t="str">
        <f t="shared" si="56"/>
        <v>Democratic Republic of CongoCD41</v>
      </c>
      <c r="R1723" t="e">
        <f>VLOOKUP(Tableau35676910[[#This Row],[coca]],Table1[ID],1,FALSE)</f>
        <v>#VALUE!</v>
      </c>
      <c r="S1723" t="e">
        <f>VLOOKUP(Tableau35676910[[#This Row],[coca]],Table1[[#All],[ID]:[b]],2,FALSE)</f>
        <v>#VALUE!</v>
      </c>
      <c r="T1723" s="9" t="e">
        <f>VLOOKUP(Tableau35676910[[#This Row],[coca]],Table1[[ID]:[b]],3,FALSE)</f>
        <v>#VALUE!</v>
      </c>
      <c r="U1723" s="9"/>
      <c r="V172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3" s="9"/>
    </row>
    <row r="1724" spans="1:23">
      <c r="A1724" t="s">
        <v>278</v>
      </c>
      <c r="B1724" t="s">
        <v>286</v>
      </c>
      <c r="C1724" t="s">
        <v>287</v>
      </c>
      <c r="D1724">
        <v>1</v>
      </c>
      <c r="J1724" s="1"/>
      <c r="K1724" s="1"/>
      <c r="M1724" s="10" t="s">
        <v>948</v>
      </c>
      <c r="Q1724" t="str">
        <f t="shared" si="56"/>
        <v>Democratic Republic of CongoCD73</v>
      </c>
      <c r="R1724" t="e">
        <f>VLOOKUP(Tableau35676910[[#This Row],[coca]],Table1[ID],1,FALSE)</f>
        <v>#VALUE!</v>
      </c>
      <c r="S1724" t="e">
        <f>VLOOKUP(Tableau35676910[[#This Row],[coca]],Table1[[#All],[ID]:[b]],2,FALSE)</f>
        <v>#VALUE!</v>
      </c>
      <c r="T1724" s="9" t="e">
        <f>VLOOKUP(Tableau35676910[[#This Row],[coca]],Table1[[ID]:[b]],3,FALSE)</f>
        <v>#VALUE!</v>
      </c>
      <c r="U1724" s="9"/>
      <c r="V172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4" s="9"/>
    </row>
    <row r="1725" spans="1:23">
      <c r="A1725" t="s">
        <v>278</v>
      </c>
      <c r="B1725" t="s">
        <v>288</v>
      </c>
      <c r="C1725" t="s">
        <v>289</v>
      </c>
      <c r="D1725">
        <v>9</v>
      </c>
      <c r="J1725" s="1"/>
      <c r="K1725" s="1"/>
      <c r="M1725" s="10" t="s">
        <v>948</v>
      </c>
      <c r="Q1725" t="str">
        <f t="shared" si="56"/>
        <v>Democratic Republic of CongoCD53</v>
      </c>
      <c r="R1725" t="e">
        <f>VLOOKUP(Tableau35676910[[#This Row],[coca]],Table1[ID],1,FALSE)</f>
        <v>#VALUE!</v>
      </c>
      <c r="S1725" t="e">
        <f>VLOOKUP(Tableau35676910[[#This Row],[coca]],Table1[[#All],[ID]:[b]],2,FALSE)</f>
        <v>#VALUE!</v>
      </c>
      <c r="T1725" s="9" t="e">
        <f>VLOOKUP(Tableau35676910[[#This Row],[coca]],Table1[[ID]:[b]],3,FALSE)</f>
        <v>#VALUE!</v>
      </c>
      <c r="U1725" s="9"/>
      <c r="V172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5" s="9"/>
    </row>
    <row r="1726" spans="1:23">
      <c r="A1726" t="s">
        <v>278</v>
      </c>
      <c r="B1726" t="s">
        <v>292</v>
      </c>
      <c r="C1726" t="s">
        <v>293</v>
      </c>
      <c r="D1726">
        <v>0</v>
      </c>
      <c r="J1726" s="1"/>
      <c r="K1726" s="1"/>
      <c r="M1726" s="10" t="s">
        <v>948</v>
      </c>
      <c r="Q1726" t="str">
        <f t="shared" si="56"/>
        <v>Democratic Republic of CongoCD92</v>
      </c>
      <c r="R1726" t="e">
        <f>VLOOKUP(Tableau35676910[[#This Row],[coca]],Table1[ID],1,FALSE)</f>
        <v>#VALUE!</v>
      </c>
      <c r="S1726" t="e">
        <f>VLOOKUP(Tableau35676910[[#This Row],[coca]],Table1[[#All],[ID]:[b]],2,FALSE)</f>
        <v>#VALUE!</v>
      </c>
      <c r="T1726" s="9" t="e">
        <f>VLOOKUP(Tableau35676910[[#This Row],[coca]],Table1[[ID]:[b]],3,FALSE)</f>
        <v>#VALUE!</v>
      </c>
      <c r="U1726" s="9"/>
      <c r="V172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6" s="9"/>
    </row>
    <row r="1727" spans="1:23">
      <c r="A1727" t="s">
        <v>278</v>
      </c>
      <c r="B1727" t="s">
        <v>294</v>
      </c>
      <c r="C1727" t="s">
        <v>295</v>
      </c>
      <c r="D1727">
        <v>0</v>
      </c>
      <c r="J1727" s="1"/>
      <c r="K1727" s="1"/>
      <c r="M1727" s="10" t="s">
        <v>948</v>
      </c>
      <c r="Q1727" t="str">
        <f t="shared" si="56"/>
        <v>Democratic Republic of CongoCD91</v>
      </c>
      <c r="R1727" t="e">
        <f>VLOOKUP(Tableau35676910[[#This Row],[coca]],Table1[ID],1,FALSE)</f>
        <v>#VALUE!</v>
      </c>
      <c r="S1727" t="e">
        <f>VLOOKUP(Tableau35676910[[#This Row],[coca]],Table1[[#All],[ID]:[b]],2,FALSE)</f>
        <v>#VALUE!</v>
      </c>
      <c r="T1727" s="9" t="e">
        <f>VLOOKUP(Tableau35676910[[#This Row],[coca]],Table1[[ID]:[b]],3,FALSE)</f>
        <v>#VALUE!</v>
      </c>
      <c r="U1727" s="9"/>
      <c r="V172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7" s="9"/>
    </row>
    <row r="1728" spans="1:23">
      <c r="A1728" t="s">
        <v>278</v>
      </c>
      <c r="B1728" t="s">
        <v>296</v>
      </c>
      <c r="C1728" t="s">
        <v>297</v>
      </c>
      <c r="D1728">
        <v>0</v>
      </c>
      <c r="J1728" s="1"/>
      <c r="K1728" s="1"/>
      <c r="M1728" s="10" t="s">
        <v>948</v>
      </c>
      <c r="Q1728" t="str">
        <f t="shared" si="56"/>
        <v>Democratic Republic of CongoCD82</v>
      </c>
      <c r="R1728" t="e">
        <f>VLOOKUP(Tableau35676910[[#This Row],[coca]],Table1[ID],1,FALSE)</f>
        <v>#VALUE!</v>
      </c>
      <c r="S1728" t="e">
        <f>VLOOKUP(Tableau35676910[[#This Row],[coca]],Table1[[#All],[ID]:[b]],2,FALSE)</f>
        <v>#VALUE!</v>
      </c>
      <c r="T1728" s="9" t="e">
        <f>VLOOKUP(Tableau35676910[[#This Row],[coca]],Table1[[ID]:[b]],3,FALSE)</f>
        <v>#VALUE!</v>
      </c>
      <c r="U1728" s="9"/>
      <c r="V172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8" s="9"/>
    </row>
    <row r="1729" spans="1:23">
      <c r="A1729" t="s">
        <v>278</v>
      </c>
      <c r="B1729" t="s">
        <v>302</v>
      </c>
      <c r="C1729" t="s">
        <v>303</v>
      </c>
      <c r="D1729">
        <v>1</v>
      </c>
      <c r="J1729" s="1"/>
      <c r="K1729" s="1"/>
      <c r="M1729" s="10" t="s">
        <v>948</v>
      </c>
      <c r="Q1729" t="str">
        <f t="shared" si="56"/>
        <v>Democratic Republic of CongoCD31</v>
      </c>
      <c r="R1729" t="e">
        <f>VLOOKUP(Tableau35676910[[#This Row],[coca]],Table1[ID],1,FALSE)</f>
        <v>#VALUE!</v>
      </c>
      <c r="S1729" t="e">
        <f>VLOOKUP(Tableau35676910[[#This Row],[coca]],Table1[[#All],[ID]:[b]],2,FALSE)</f>
        <v>#VALUE!</v>
      </c>
      <c r="T1729" s="9" t="e">
        <f>VLOOKUP(Tableau35676910[[#This Row],[coca]],Table1[[ID]:[b]],3,FALSE)</f>
        <v>#VALUE!</v>
      </c>
      <c r="U1729" s="9"/>
      <c r="V172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29" s="9"/>
    </row>
    <row r="1730" spans="1:23">
      <c r="A1730" t="s">
        <v>278</v>
      </c>
      <c r="B1730" t="s">
        <v>306</v>
      </c>
      <c r="C1730" t="s">
        <v>307</v>
      </c>
      <c r="D1730">
        <v>0</v>
      </c>
      <c r="J1730" s="1"/>
      <c r="K1730" s="1"/>
      <c r="M1730" s="10" t="s">
        <v>948</v>
      </c>
      <c r="Q1730" t="str">
        <f t="shared" si="56"/>
        <v>Democratic Republic of CongoCD81</v>
      </c>
      <c r="R1730" t="e">
        <f>VLOOKUP(Tableau35676910[[#This Row],[coca]],Table1[ID],1,FALSE)</f>
        <v>#VALUE!</v>
      </c>
      <c r="S1730" t="e">
        <f>VLOOKUP(Tableau35676910[[#This Row],[coca]],Table1[[#All],[ID]:[b]],2,FALSE)</f>
        <v>#VALUE!</v>
      </c>
      <c r="T1730" s="9" t="e">
        <f>VLOOKUP(Tableau35676910[[#This Row],[coca]],Table1[[ID]:[b]],3,FALSE)</f>
        <v>#VALUE!</v>
      </c>
      <c r="U1730" s="9"/>
      <c r="V173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0" s="9"/>
    </row>
    <row r="1731" spans="1:23">
      <c r="A1731" t="s">
        <v>278</v>
      </c>
      <c r="B1731" t="s">
        <v>308</v>
      </c>
      <c r="C1731" t="s">
        <v>309</v>
      </c>
      <c r="D1731">
        <v>20</v>
      </c>
      <c r="J1731" s="1"/>
      <c r="K1731" s="1"/>
      <c r="M1731" s="10" t="s">
        <v>948</v>
      </c>
      <c r="Q1731" t="str">
        <f t="shared" si="56"/>
        <v>Democratic Republic of CongoCD72</v>
      </c>
      <c r="R1731" t="e">
        <f>VLOOKUP(Tableau35676910[[#This Row],[coca]],Table1[ID],1,FALSE)</f>
        <v>#VALUE!</v>
      </c>
      <c r="S1731" t="e">
        <f>VLOOKUP(Tableau35676910[[#This Row],[coca]],Table1[[#All],[ID]:[b]],2,FALSE)</f>
        <v>#VALUE!</v>
      </c>
      <c r="T1731" s="9" t="e">
        <f>VLOOKUP(Tableau35676910[[#This Row],[coca]],Table1[[ID]:[b]],3,FALSE)</f>
        <v>#VALUE!</v>
      </c>
      <c r="U1731" s="9"/>
      <c r="V17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1" s="9"/>
    </row>
    <row r="1732" spans="1:23">
      <c r="A1732" t="s">
        <v>278</v>
      </c>
      <c r="B1732" t="s">
        <v>310</v>
      </c>
      <c r="C1732" t="s">
        <v>311</v>
      </c>
      <c r="D1732">
        <v>0</v>
      </c>
      <c r="J1732" s="1"/>
      <c r="K1732" s="1"/>
      <c r="M1732" s="10" t="s">
        <v>948</v>
      </c>
      <c r="Q1732" t="str">
        <f t="shared" si="56"/>
        <v>Democratic Republic of CongoCD33</v>
      </c>
      <c r="R1732" t="e">
        <f>VLOOKUP(Tableau35676910[[#This Row],[coca]],Table1[ID],1,FALSE)</f>
        <v>#VALUE!</v>
      </c>
      <c r="S1732" t="e">
        <f>VLOOKUP(Tableau35676910[[#This Row],[coca]],Table1[[#All],[ID]:[b]],2,FALSE)</f>
        <v>#VALUE!</v>
      </c>
      <c r="T1732" s="9" t="e">
        <f>VLOOKUP(Tableau35676910[[#This Row],[coca]],Table1[[ID]:[b]],3,FALSE)</f>
        <v>#VALUE!</v>
      </c>
      <c r="U1732" s="9"/>
      <c r="V17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2" s="9"/>
    </row>
    <row r="1733" spans="1:23">
      <c r="A1733" t="s">
        <v>278</v>
      </c>
      <c r="B1733" t="s">
        <v>312</v>
      </c>
      <c r="C1733" t="s">
        <v>313</v>
      </c>
      <c r="D1733">
        <v>0</v>
      </c>
      <c r="J1733" s="1"/>
      <c r="K1733" s="1"/>
      <c r="M1733" s="10" t="s">
        <v>948</v>
      </c>
      <c r="Q1733" t="str">
        <f t="shared" si="56"/>
        <v>Democratic Republic of CongoCD63</v>
      </c>
      <c r="R1733" t="e">
        <f>VLOOKUP(Tableau35676910[[#This Row],[coca]],Table1[ID],1,FALSE)</f>
        <v>#VALUE!</v>
      </c>
      <c r="S1733" t="e">
        <f>VLOOKUP(Tableau35676910[[#This Row],[coca]],Table1[[#All],[ID]:[b]],2,FALSE)</f>
        <v>#VALUE!</v>
      </c>
      <c r="T1733" s="9" t="e">
        <f>VLOOKUP(Tableau35676910[[#This Row],[coca]],Table1[[ID]:[b]],3,FALSE)</f>
        <v>#VALUE!</v>
      </c>
      <c r="U1733" s="9"/>
      <c r="V17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3" s="9"/>
    </row>
    <row r="1734" spans="1:23">
      <c r="A1734" t="s">
        <v>278</v>
      </c>
      <c r="B1734" t="s">
        <v>314</v>
      </c>
      <c r="C1734" t="s">
        <v>315</v>
      </c>
      <c r="D1734">
        <v>0</v>
      </c>
      <c r="J1734" s="1"/>
      <c r="K1734" s="1"/>
      <c r="M1734" s="10" t="s">
        <v>948</v>
      </c>
      <c r="Q1734" t="str">
        <f t="shared" si="56"/>
        <v>Democratic Republic of CongoCD44</v>
      </c>
      <c r="R1734" t="e">
        <f>VLOOKUP(Tableau35676910[[#This Row],[coca]],Table1[ID],1,FALSE)</f>
        <v>#VALUE!</v>
      </c>
      <c r="S1734" t="e">
        <f>VLOOKUP(Tableau35676910[[#This Row],[coca]],Table1[[#All],[ID]:[b]],2,FALSE)</f>
        <v>#VALUE!</v>
      </c>
      <c r="T1734" s="9" t="e">
        <f>VLOOKUP(Tableau35676910[[#This Row],[coca]],Table1[[ID]:[b]],3,FALSE)</f>
        <v>#VALUE!</v>
      </c>
      <c r="U1734" s="9"/>
      <c r="V17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4" s="9"/>
    </row>
    <row r="1735" spans="1:23">
      <c r="A1735" t="s">
        <v>278</v>
      </c>
      <c r="B1735" t="s">
        <v>318</v>
      </c>
      <c r="C1735" t="s">
        <v>319</v>
      </c>
      <c r="D1735">
        <v>0</v>
      </c>
      <c r="J1735" s="1"/>
      <c r="K1735" s="1"/>
      <c r="M1735" s="10" t="s">
        <v>948</v>
      </c>
      <c r="Q1735" t="str">
        <f t="shared" si="56"/>
        <v>Democratic Republic of CongoCD43</v>
      </c>
      <c r="R1735" t="e">
        <f>VLOOKUP(Tableau35676910[[#This Row],[coca]],Table1[ID],1,FALSE)</f>
        <v>#VALUE!</v>
      </c>
      <c r="S1735" t="e">
        <f>VLOOKUP(Tableau35676910[[#This Row],[coca]],Table1[[#All],[ID]:[b]],2,FALSE)</f>
        <v>#VALUE!</v>
      </c>
      <c r="T1735" s="9" t="e">
        <f>VLOOKUP(Tableau35676910[[#This Row],[coca]],Table1[[ID]:[b]],3,FALSE)</f>
        <v>#VALUE!</v>
      </c>
      <c r="U1735" s="9"/>
      <c r="V17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5" s="9"/>
    </row>
    <row r="1736" spans="1:23">
      <c r="A1736" t="s">
        <v>278</v>
      </c>
      <c r="B1736" t="s">
        <v>320</v>
      </c>
      <c r="C1736" t="s">
        <v>321</v>
      </c>
      <c r="D1736">
        <v>0</v>
      </c>
      <c r="J1736" s="1"/>
      <c r="K1736" s="1"/>
      <c r="M1736" s="10" t="s">
        <v>948</v>
      </c>
      <c r="Q1736" t="str">
        <f t="shared" si="56"/>
        <v>Democratic Republic of CongoCD83</v>
      </c>
      <c r="R1736" t="e">
        <f>VLOOKUP(Tableau35676910[[#This Row],[coca]],Table1[ID],1,FALSE)</f>
        <v>#VALUE!</v>
      </c>
      <c r="S1736" t="e">
        <f>VLOOKUP(Tableau35676910[[#This Row],[coca]],Table1[[#All],[ID]:[b]],2,FALSE)</f>
        <v>#VALUE!</v>
      </c>
      <c r="T1736" s="9" t="e">
        <f>VLOOKUP(Tableau35676910[[#This Row],[coca]],Table1[[ID]:[b]],3,FALSE)</f>
        <v>#VALUE!</v>
      </c>
      <c r="U1736" s="9"/>
      <c r="V17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6" s="9"/>
    </row>
    <row r="1737" spans="1:23">
      <c r="A1737" t="s">
        <v>278</v>
      </c>
      <c r="B1737" t="s">
        <v>324</v>
      </c>
      <c r="C1737" t="s">
        <v>325</v>
      </c>
      <c r="D1737">
        <v>3</v>
      </c>
      <c r="J1737" s="1"/>
      <c r="K1737" s="1"/>
      <c r="M1737" s="10" t="s">
        <v>948</v>
      </c>
      <c r="Q1737" t="str">
        <f t="shared" si="56"/>
        <v>Democratic Republic of CongoCD42</v>
      </c>
      <c r="R1737" t="e">
        <f>VLOOKUP(Tableau35676910[[#This Row],[coca]],Table1[ID],1,FALSE)</f>
        <v>#VALUE!</v>
      </c>
      <c r="S1737" t="e">
        <f>VLOOKUP(Tableau35676910[[#This Row],[coca]],Table1[[#All],[ID]:[b]],2,FALSE)</f>
        <v>#VALUE!</v>
      </c>
      <c r="T1737" s="9" t="e">
        <f>VLOOKUP(Tableau35676910[[#This Row],[coca]],Table1[[ID]:[b]],3,FALSE)</f>
        <v>#VALUE!</v>
      </c>
      <c r="U1737" s="9"/>
      <c r="V17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7" s="9"/>
    </row>
    <row r="1738" spans="1:23">
      <c r="A1738" t="s">
        <v>278</v>
      </c>
      <c r="B1738" t="s">
        <v>326</v>
      </c>
      <c r="C1738" t="s">
        <v>327</v>
      </c>
      <c r="D1738">
        <v>0</v>
      </c>
      <c r="J1738" s="1"/>
      <c r="K1738" s="1"/>
      <c r="M1738" s="10" t="s">
        <v>948</v>
      </c>
      <c r="Q1738" t="str">
        <f t="shared" si="56"/>
        <v>Democratic Republic of CongoCD74</v>
      </c>
      <c r="R1738" t="e">
        <f>VLOOKUP(Tableau35676910[[#This Row],[coca]],Table1[ID],1,FALSE)</f>
        <v>#VALUE!</v>
      </c>
      <c r="S1738" t="e">
        <f>VLOOKUP(Tableau35676910[[#This Row],[coca]],Table1[[#All],[ID]:[b]],2,FALSE)</f>
        <v>#VALUE!</v>
      </c>
      <c r="T1738" s="9" t="e">
        <f>VLOOKUP(Tableau35676910[[#This Row],[coca]],Table1[[ID]:[b]],3,FALSE)</f>
        <v>#VALUE!</v>
      </c>
      <c r="U1738" s="9"/>
      <c r="V17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8" s="9"/>
    </row>
    <row r="1739" spans="1:23">
      <c r="A1739" t="s">
        <v>278</v>
      </c>
      <c r="B1739" t="s">
        <v>328</v>
      </c>
      <c r="C1739" t="s">
        <v>329</v>
      </c>
      <c r="D1739">
        <v>12</v>
      </c>
      <c r="J1739" s="1"/>
      <c r="K1739" s="1"/>
      <c r="M1739" s="10" t="s">
        <v>948</v>
      </c>
      <c r="Q1739" t="str">
        <f t="shared" si="56"/>
        <v>Democratic Republic of CongoCD51</v>
      </c>
      <c r="R1739" t="e">
        <f>VLOOKUP(Tableau35676910[[#This Row],[coca]],Table1[ID],1,FALSE)</f>
        <v>#VALUE!</v>
      </c>
      <c r="S1739" t="e">
        <f>VLOOKUP(Tableau35676910[[#This Row],[coca]],Table1[[#All],[ID]:[b]],2,FALSE)</f>
        <v>#VALUE!</v>
      </c>
      <c r="T1739" s="9" t="e">
        <f>VLOOKUP(Tableau35676910[[#This Row],[coca]],Table1[[ID]:[b]],3,FALSE)</f>
        <v>#VALUE!</v>
      </c>
      <c r="U1739" s="9"/>
      <c r="V17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39" s="9"/>
    </row>
    <row r="1740" spans="1:23">
      <c r="A1740" t="s">
        <v>278</v>
      </c>
      <c r="B1740" t="s">
        <v>330</v>
      </c>
      <c r="C1740" t="s">
        <v>331</v>
      </c>
      <c r="D1740">
        <v>0</v>
      </c>
      <c r="J1740" s="1"/>
      <c r="K1740" s="1"/>
      <c r="M1740" s="10" t="s">
        <v>948</v>
      </c>
      <c r="Q1740" t="str">
        <f t="shared" si="56"/>
        <v>Democratic Republic of CongoCD45</v>
      </c>
      <c r="R1740" t="e">
        <f>VLOOKUP(Tableau35676910[[#This Row],[coca]],Table1[ID],1,FALSE)</f>
        <v>#VALUE!</v>
      </c>
      <c r="S1740" t="e">
        <f>VLOOKUP(Tableau35676910[[#This Row],[coca]],Table1[[#All],[ID]:[b]],2,FALSE)</f>
        <v>#VALUE!</v>
      </c>
      <c r="T1740" s="9" t="e">
        <f>VLOOKUP(Tableau35676910[[#This Row],[coca]],Table1[[ID]:[b]],3,FALSE)</f>
        <v>#VALUE!</v>
      </c>
      <c r="U1740" s="9"/>
      <c r="V174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740" s="9"/>
    </row>
    <row r="1741" spans="1:23">
      <c r="A1741" t="s">
        <v>278</v>
      </c>
      <c r="B1741" t="s">
        <v>284</v>
      </c>
      <c r="C1741" t="s">
        <v>285</v>
      </c>
      <c r="D1741">
        <v>183</v>
      </c>
      <c r="M1741" s="10" t="s">
        <v>947</v>
      </c>
      <c r="O1741" s="5">
        <v>2783105588380</v>
      </c>
      <c r="P1741" s="5">
        <v>-1045810873830</v>
      </c>
      <c r="Q1741" t="str">
        <f t="shared" si="56"/>
        <v>Democratic Republic of CongoCD71</v>
      </c>
      <c r="R1741" t="e">
        <f>VLOOKUP(Tableau356769[[#This Row],[coca]],Table1[ID],1,FALSE)</f>
        <v>#VALUE!</v>
      </c>
      <c r="S1741" t="e">
        <f>VLOOKUP(Tableau356769[[#This Row],[coca]],Table1[[#All],[ID]:[b]],2,FALSE)</f>
        <v>#VALUE!</v>
      </c>
      <c r="T1741" s="9" t="e">
        <f>VLOOKUP(Tableau356769[[#This Row],[coca]],Table1[[ID]:[b]],3,FALSE)</f>
        <v>#VALUE!</v>
      </c>
      <c r="U1741" s="9" t="s">
        <v>775</v>
      </c>
      <c r="V174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1" s="9">
        <v>1</v>
      </c>
    </row>
    <row r="1742" spans="1:23">
      <c r="A1742" t="s">
        <v>278</v>
      </c>
      <c r="B1742" t="s">
        <v>300</v>
      </c>
      <c r="C1742" t="s">
        <v>301</v>
      </c>
      <c r="D1742">
        <v>293</v>
      </c>
      <c r="M1742" s="10" t="s">
        <v>947</v>
      </c>
      <c r="Q1742" t="str">
        <f t="shared" si="56"/>
        <v>Democratic Republic of CongoCD20</v>
      </c>
      <c r="R1742" t="e">
        <f>VLOOKUP(Tableau356769[[#This Row],[coca]],Table1[ID],1,FALSE)</f>
        <v>#VALUE!</v>
      </c>
      <c r="S1742" t="e">
        <f>VLOOKUP(Tableau356769[[#This Row],[coca]],Table1[[#All],[ID]:[b]],2,FALSE)</f>
        <v>#VALUE!</v>
      </c>
      <c r="T1742" s="9" t="e">
        <f>VLOOKUP(Tableau356769[[#This Row],[coca]],Table1[[ID]:[b]],3,FALSE)</f>
        <v>#VALUE!</v>
      </c>
      <c r="U1742" s="9" t="s">
        <v>775</v>
      </c>
      <c r="V174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2" s="9">
        <v>1</v>
      </c>
    </row>
    <row r="1743" spans="1:23">
      <c r="A1743" t="s">
        <v>278</v>
      </c>
      <c r="B1743" t="s">
        <v>316</v>
      </c>
      <c r="C1743" t="s">
        <v>317</v>
      </c>
      <c r="D1743">
        <v>73</v>
      </c>
      <c r="M1743" s="10" t="s">
        <v>947</v>
      </c>
      <c r="O1743" s="5">
        <v>2870216930320</v>
      </c>
      <c r="P1743" t="s">
        <v>785</v>
      </c>
      <c r="Q1743" t="str">
        <f t="shared" si="56"/>
        <v>Democratic Republic of CongoCD61</v>
      </c>
      <c r="R1743" t="e">
        <f>VLOOKUP(Tableau356769[[#This Row],[coca]],Table1[ID],1,FALSE)</f>
        <v>#VALUE!</v>
      </c>
      <c r="S1743" t="e">
        <f>VLOOKUP(Tableau356769[[#This Row],[coca]],Table1[[#All],[ID]:[b]],2,FALSE)</f>
        <v>#VALUE!</v>
      </c>
      <c r="T1743" s="9" t="e">
        <f>VLOOKUP(Tableau356769[[#This Row],[coca]],Table1[[ID]:[b]],3,FALSE)</f>
        <v>#VALUE!</v>
      </c>
      <c r="U1743" s="9" t="s">
        <v>775</v>
      </c>
      <c r="V174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3" s="9">
        <v>1</v>
      </c>
    </row>
    <row r="1744" spans="1:23">
      <c r="A1744" t="s">
        <v>278</v>
      </c>
      <c r="B1744" t="s">
        <v>322</v>
      </c>
      <c r="C1744" t="s">
        <v>323</v>
      </c>
      <c r="D1744">
        <v>115</v>
      </c>
      <c r="M1744" s="10" t="s">
        <v>947</v>
      </c>
      <c r="O1744" s="5">
        <v>2825541350030</v>
      </c>
      <c r="P1744" s="5">
        <v>-322651293657</v>
      </c>
      <c r="Q1744" t="str">
        <f t="shared" si="56"/>
        <v>Democratic Republic of CongoCD62</v>
      </c>
      <c r="R1744" t="e">
        <f>VLOOKUP(Tableau356769[[#This Row],[coca]],Table1[ID],1,FALSE)</f>
        <v>#VALUE!</v>
      </c>
      <c r="S1744" t="e">
        <f>VLOOKUP(Tableau356769[[#This Row],[coca]],Table1[[#All],[ID]:[b]],2,FALSE)</f>
        <v>#VALUE!</v>
      </c>
      <c r="T1744" s="9" t="e">
        <f>VLOOKUP(Tableau356769[[#This Row],[coca]],Table1[[ID]:[b]],3,FALSE)</f>
        <v>#VALUE!</v>
      </c>
      <c r="U1744" s="9" t="s">
        <v>775</v>
      </c>
      <c r="V174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4" s="9">
        <v>1</v>
      </c>
    </row>
    <row r="1745" spans="1:23">
      <c r="A1745" t="s">
        <v>278</v>
      </c>
      <c r="B1745" t="s">
        <v>290</v>
      </c>
      <c r="C1745" t="s">
        <v>291</v>
      </c>
      <c r="D1745">
        <v>2</v>
      </c>
      <c r="M1745" s="10" t="s">
        <v>947</v>
      </c>
      <c r="O1745" s="5">
        <v>2949892328600</v>
      </c>
      <c r="P1745" s="5">
        <v>175432325487</v>
      </c>
      <c r="Q1745" t="str">
        <f t="shared" ref="Q1745:Q1776" si="57">_xlfn.CONCAT(A1745,C1745)</f>
        <v>Democratic Republic of CongoCD54</v>
      </c>
      <c r="R1745" t="e">
        <f>VLOOKUP(Tableau356769[[#This Row],[coca]],Table1[ID],1,FALSE)</f>
        <v>#VALUE!</v>
      </c>
      <c r="S1745" t="e">
        <f>VLOOKUP(Tableau356769[[#This Row],[coca]],Table1[[#All],[ID]:[b]],2,FALSE)</f>
        <v>#VALUE!</v>
      </c>
      <c r="T1745" s="9" t="e">
        <f>VLOOKUP(Tableau356769[[#This Row],[coca]],Table1[[ID]:[b]],3,FALSE)</f>
        <v>#VALUE!</v>
      </c>
      <c r="U1745" s="9" t="s">
        <v>775</v>
      </c>
      <c r="V174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5" s="9">
        <v>1</v>
      </c>
    </row>
    <row r="1746" spans="1:23">
      <c r="A1746" t="s">
        <v>278</v>
      </c>
      <c r="B1746" t="s">
        <v>304</v>
      </c>
      <c r="C1746" t="s">
        <v>305</v>
      </c>
      <c r="D1746">
        <v>3</v>
      </c>
      <c r="M1746" s="10" t="s">
        <v>947</v>
      </c>
      <c r="O1746" s="5">
        <v>1865494266580</v>
      </c>
      <c r="P1746" s="5">
        <v>-478252014449</v>
      </c>
      <c r="Q1746" t="str">
        <f t="shared" si="57"/>
        <v>Democratic Republic of CongoCD32</v>
      </c>
      <c r="R1746" t="e">
        <f>VLOOKUP(Tableau356769[[#This Row],[coca]],Table1[ID],1,FALSE)</f>
        <v>#VALUE!</v>
      </c>
      <c r="S1746" t="e">
        <f>VLOOKUP(Tableau356769[[#This Row],[coca]],Table1[[#All],[ID]:[b]],2,FALSE)</f>
        <v>#VALUE!</v>
      </c>
      <c r="T1746" s="9" t="e">
        <f>VLOOKUP(Tableau356769[[#This Row],[coca]],Table1[[ID]:[b]],3,FALSE)</f>
        <v>#VALUE!</v>
      </c>
      <c r="U1746" s="9" t="s">
        <v>775</v>
      </c>
      <c r="V174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6" s="9">
        <v>1</v>
      </c>
    </row>
    <row r="1747" spans="1:23">
      <c r="A1747" t="s">
        <v>278</v>
      </c>
      <c r="B1747" t="s">
        <v>298</v>
      </c>
      <c r="C1747" t="s">
        <v>299</v>
      </c>
      <c r="D1747">
        <v>5532</v>
      </c>
      <c r="E1747">
        <v>142</v>
      </c>
      <c r="F1747">
        <v>870</v>
      </c>
      <c r="M1747" s="10" t="s">
        <v>947</v>
      </c>
      <c r="O1747" s="5">
        <v>1590849109850</v>
      </c>
      <c r="P1747" s="5">
        <v>-443590657637</v>
      </c>
      <c r="Q1747" t="str">
        <f t="shared" si="57"/>
        <v>Democratic Republic of CongoCD10</v>
      </c>
      <c r="R1747" t="e">
        <f>VLOOKUP(Tableau356769[[#This Row],[coca]],Table1[ID],1,FALSE)</f>
        <v>#VALUE!</v>
      </c>
      <c r="S1747" t="e">
        <f>VLOOKUP(Tableau356769[[#This Row],[coca]],Table1[[#All],[ID]:[b]],2,FALSE)</f>
        <v>#VALUE!</v>
      </c>
      <c r="T1747" s="9" t="e">
        <f>VLOOKUP(Tableau356769[[#This Row],[coca]],Table1[[ID]:[b]],3,FALSE)</f>
        <v>#VALUE!</v>
      </c>
      <c r="U1747" s="9" t="s">
        <v>777</v>
      </c>
      <c r="V174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7" s="9">
        <v>5</v>
      </c>
    </row>
    <row r="1748" spans="1:23">
      <c r="A1748" t="s">
        <v>278</v>
      </c>
      <c r="B1748" t="s">
        <v>280</v>
      </c>
      <c r="C1748" t="s">
        <v>281</v>
      </c>
      <c r="D1748">
        <v>0</v>
      </c>
      <c r="M1748" s="10" t="s">
        <v>947</v>
      </c>
      <c r="Q1748" t="str">
        <f t="shared" si="57"/>
        <v>Democratic Republic of CongoCD52</v>
      </c>
      <c r="R1748" t="e">
        <f>VLOOKUP(Tableau356769[[#This Row],[coca]],Table1[ID],1,FALSE)</f>
        <v>#VALUE!</v>
      </c>
      <c r="S1748" t="e">
        <f>VLOOKUP(Tableau356769[[#This Row],[coca]],Table1[[#All],[ID]:[b]],2,FALSE)</f>
        <v>#VALUE!</v>
      </c>
      <c r="T1748" s="9" t="e">
        <f>VLOOKUP(Tableau356769[[#This Row],[coca]],Table1[[ID]:[b]],3,FALSE)</f>
        <v>#VALUE!</v>
      </c>
      <c r="U1748" s="9"/>
      <c r="V174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8" s="9"/>
    </row>
    <row r="1749" spans="1:23">
      <c r="A1749" t="s">
        <v>278</v>
      </c>
      <c r="B1749" t="s">
        <v>282</v>
      </c>
      <c r="C1749" t="s">
        <v>283</v>
      </c>
      <c r="D1749">
        <v>1</v>
      </c>
      <c r="M1749" s="10" t="s">
        <v>947</v>
      </c>
      <c r="Q1749" t="str">
        <f t="shared" si="57"/>
        <v>Democratic Republic of CongoCD41</v>
      </c>
      <c r="R1749" t="e">
        <f>VLOOKUP(Tableau356769[[#This Row],[coca]],Table1[ID],1,FALSE)</f>
        <v>#VALUE!</v>
      </c>
      <c r="S1749" t="e">
        <f>VLOOKUP(Tableau356769[[#This Row],[coca]],Table1[[#All],[ID]:[b]],2,FALSE)</f>
        <v>#VALUE!</v>
      </c>
      <c r="T1749" s="9" t="e">
        <f>VLOOKUP(Tableau356769[[#This Row],[coca]],Table1[[ID]:[b]],3,FALSE)</f>
        <v>#VALUE!</v>
      </c>
      <c r="U1749" s="9"/>
      <c r="V174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49" s="9"/>
    </row>
    <row r="1750" spans="1:23">
      <c r="A1750" t="s">
        <v>278</v>
      </c>
      <c r="B1750" t="s">
        <v>286</v>
      </c>
      <c r="C1750" t="s">
        <v>287</v>
      </c>
      <c r="D1750">
        <v>1</v>
      </c>
      <c r="M1750" s="10" t="s">
        <v>947</v>
      </c>
      <c r="Q1750" t="str">
        <f t="shared" si="57"/>
        <v>Democratic Republic of CongoCD73</v>
      </c>
      <c r="R1750" t="e">
        <f>VLOOKUP(Tableau356769[[#This Row],[coca]],Table1[ID],1,FALSE)</f>
        <v>#VALUE!</v>
      </c>
      <c r="S1750" t="e">
        <f>VLOOKUP(Tableau356769[[#This Row],[coca]],Table1[[#All],[ID]:[b]],2,FALSE)</f>
        <v>#VALUE!</v>
      </c>
      <c r="T1750" s="9" t="e">
        <f>VLOOKUP(Tableau356769[[#This Row],[coca]],Table1[[ID]:[b]],3,FALSE)</f>
        <v>#VALUE!</v>
      </c>
      <c r="U1750" s="9"/>
      <c r="V17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0" s="9"/>
    </row>
    <row r="1751" spans="1:23">
      <c r="A1751" t="s">
        <v>278</v>
      </c>
      <c r="B1751" t="s">
        <v>288</v>
      </c>
      <c r="C1751" t="s">
        <v>289</v>
      </c>
      <c r="D1751">
        <v>1</v>
      </c>
      <c r="M1751" s="10" t="s">
        <v>947</v>
      </c>
      <c r="Q1751" t="str">
        <f t="shared" si="57"/>
        <v>Democratic Republic of CongoCD53</v>
      </c>
      <c r="R1751" t="e">
        <f>VLOOKUP(Tableau356769[[#This Row],[coca]],Table1[ID],1,FALSE)</f>
        <v>#VALUE!</v>
      </c>
      <c r="S1751" t="e">
        <f>VLOOKUP(Tableau356769[[#This Row],[coca]],Table1[[#All],[ID]:[b]],2,FALSE)</f>
        <v>#VALUE!</v>
      </c>
      <c r="T1751" s="9" t="e">
        <f>VLOOKUP(Tableau356769[[#This Row],[coca]],Table1[[ID]:[b]],3,FALSE)</f>
        <v>#VALUE!</v>
      </c>
      <c r="U1751" s="9"/>
      <c r="V175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1" s="9"/>
    </row>
    <row r="1752" spans="1:23">
      <c r="A1752" t="s">
        <v>278</v>
      </c>
      <c r="B1752" t="s">
        <v>292</v>
      </c>
      <c r="C1752" t="s">
        <v>293</v>
      </c>
      <c r="D1752">
        <v>0</v>
      </c>
      <c r="M1752" s="10" t="s">
        <v>947</v>
      </c>
      <c r="Q1752" t="str">
        <f t="shared" si="57"/>
        <v>Democratic Republic of CongoCD92</v>
      </c>
      <c r="R1752" t="e">
        <f>VLOOKUP(Tableau356769[[#This Row],[coca]],Table1[ID],1,FALSE)</f>
        <v>#VALUE!</v>
      </c>
      <c r="S1752" t="e">
        <f>VLOOKUP(Tableau356769[[#This Row],[coca]],Table1[[#All],[ID]:[b]],2,FALSE)</f>
        <v>#VALUE!</v>
      </c>
      <c r="T1752" s="9" t="e">
        <f>VLOOKUP(Tableau356769[[#This Row],[coca]],Table1[[ID]:[b]],3,FALSE)</f>
        <v>#VALUE!</v>
      </c>
      <c r="U1752" s="9"/>
      <c r="V17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2" s="9"/>
    </row>
    <row r="1753" spans="1:23">
      <c r="A1753" t="s">
        <v>278</v>
      </c>
      <c r="B1753" t="s">
        <v>294</v>
      </c>
      <c r="C1753" t="s">
        <v>295</v>
      </c>
      <c r="D1753">
        <v>0</v>
      </c>
      <c r="M1753" s="10" t="s">
        <v>947</v>
      </c>
      <c r="Q1753" t="str">
        <f t="shared" si="57"/>
        <v>Democratic Republic of CongoCD91</v>
      </c>
      <c r="R1753" t="e">
        <f>VLOOKUP(Tableau356769[[#This Row],[coca]],Table1[ID],1,FALSE)</f>
        <v>#VALUE!</v>
      </c>
      <c r="S1753" t="e">
        <f>VLOOKUP(Tableau356769[[#This Row],[coca]],Table1[[#All],[ID]:[b]],2,FALSE)</f>
        <v>#VALUE!</v>
      </c>
      <c r="T1753" s="9" t="e">
        <f>VLOOKUP(Tableau356769[[#This Row],[coca]],Table1[[ID]:[b]],3,FALSE)</f>
        <v>#VALUE!</v>
      </c>
      <c r="U1753" s="9"/>
      <c r="V175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3" s="9"/>
    </row>
    <row r="1754" spans="1:23">
      <c r="A1754" t="s">
        <v>278</v>
      </c>
      <c r="B1754" t="s">
        <v>296</v>
      </c>
      <c r="C1754" t="s">
        <v>297</v>
      </c>
      <c r="D1754">
        <v>0</v>
      </c>
      <c r="M1754" s="10" t="s">
        <v>947</v>
      </c>
      <c r="Q1754" t="str">
        <f t="shared" si="57"/>
        <v>Democratic Republic of CongoCD82</v>
      </c>
      <c r="R1754" t="e">
        <f>VLOOKUP(Tableau356769[[#This Row],[coca]],Table1[ID],1,FALSE)</f>
        <v>#VALUE!</v>
      </c>
      <c r="S1754" t="e">
        <f>VLOOKUP(Tableau356769[[#This Row],[coca]],Table1[[#All],[ID]:[b]],2,FALSE)</f>
        <v>#VALUE!</v>
      </c>
      <c r="T1754" s="9" t="e">
        <f>VLOOKUP(Tableau356769[[#This Row],[coca]],Table1[[ID]:[b]],3,FALSE)</f>
        <v>#VALUE!</v>
      </c>
      <c r="U1754" s="9"/>
      <c r="V175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4" s="9"/>
    </row>
    <row r="1755" spans="1:23">
      <c r="A1755" t="s">
        <v>278</v>
      </c>
      <c r="B1755" t="s">
        <v>302</v>
      </c>
      <c r="C1755" t="s">
        <v>303</v>
      </c>
      <c r="D1755">
        <v>1</v>
      </c>
      <c r="M1755" s="10" t="s">
        <v>947</v>
      </c>
      <c r="Q1755" t="str">
        <f t="shared" si="57"/>
        <v>Democratic Republic of CongoCD31</v>
      </c>
      <c r="R1755" t="e">
        <f>VLOOKUP(Tableau356769[[#This Row],[coca]],Table1[ID],1,FALSE)</f>
        <v>#VALUE!</v>
      </c>
      <c r="S1755" t="e">
        <f>VLOOKUP(Tableau356769[[#This Row],[coca]],Table1[[#All],[ID]:[b]],2,FALSE)</f>
        <v>#VALUE!</v>
      </c>
      <c r="T1755" s="9" t="e">
        <f>VLOOKUP(Tableau356769[[#This Row],[coca]],Table1[[ID]:[b]],3,FALSE)</f>
        <v>#VALUE!</v>
      </c>
      <c r="U1755" s="9"/>
      <c r="V175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5" s="9"/>
    </row>
    <row r="1756" spans="1:23">
      <c r="A1756" t="s">
        <v>278</v>
      </c>
      <c r="B1756" t="s">
        <v>306</v>
      </c>
      <c r="C1756" t="s">
        <v>307</v>
      </c>
      <c r="D1756">
        <v>0</v>
      </c>
      <c r="M1756" s="10" t="s">
        <v>947</v>
      </c>
      <c r="Q1756" t="str">
        <f t="shared" si="57"/>
        <v>Democratic Republic of CongoCD81</v>
      </c>
      <c r="R1756" t="e">
        <f>VLOOKUP(Tableau356769[[#This Row],[coca]],Table1[ID],1,FALSE)</f>
        <v>#VALUE!</v>
      </c>
      <c r="S1756" t="e">
        <f>VLOOKUP(Tableau356769[[#This Row],[coca]],Table1[[#All],[ID]:[b]],2,FALSE)</f>
        <v>#VALUE!</v>
      </c>
      <c r="T1756" s="9" t="e">
        <f>VLOOKUP(Tableau356769[[#This Row],[coca]],Table1[[ID]:[b]],3,FALSE)</f>
        <v>#VALUE!</v>
      </c>
      <c r="U1756" s="9"/>
      <c r="V175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6" s="9"/>
    </row>
    <row r="1757" spans="1:23">
      <c r="A1757" t="s">
        <v>278</v>
      </c>
      <c r="B1757" t="s">
        <v>308</v>
      </c>
      <c r="C1757" t="s">
        <v>309</v>
      </c>
      <c r="D1757">
        <v>0</v>
      </c>
      <c r="M1757" s="10" t="s">
        <v>947</v>
      </c>
      <c r="Q1757" t="str">
        <f t="shared" si="57"/>
        <v>Democratic Republic of CongoCD72</v>
      </c>
      <c r="R1757" t="e">
        <f>VLOOKUP(Tableau356769[[#This Row],[coca]],Table1[ID],1,FALSE)</f>
        <v>#VALUE!</v>
      </c>
      <c r="S1757" t="e">
        <f>VLOOKUP(Tableau356769[[#This Row],[coca]],Table1[[#All],[ID]:[b]],2,FALSE)</f>
        <v>#VALUE!</v>
      </c>
      <c r="T1757" s="9" t="e">
        <f>VLOOKUP(Tableau356769[[#This Row],[coca]],Table1[[ID]:[b]],3,FALSE)</f>
        <v>#VALUE!</v>
      </c>
      <c r="U1757" s="9"/>
      <c r="V175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7" s="9"/>
    </row>
    <row r="1758" spans="1:23">
      <c r="A1758" t="s">
        <v>278</v>
      </c>
      <c r="B1758" t="s">
        <v>310</v>
      </c>
      <c r="C1758" t="s">
        <v>311</v>
      </c>
      <c r="D1758">
        <v>0</v>
      </c>
      <c r="M1758" s="10" t="s">
        <v>947</v>
      </c>
      <c r="Q1758" t="str">
        <f t="shared" si="57"/>
        <v>Democratic Republic of CongoCD33</v>
      </c>
      <c r="R1758" t="e">
        <f>VLOOKUP(Tableau356769[[#This Row],[coca]],Table1[ID],1,FALSE)</f>
        <v>#VALUE!</v>
      </c>
      <c r="S1758" t="e">
        <f>VLOOKUP(Tableau356769[[#This Row],[coca]],Table1[[#All],[ID]:[b]],2,FALSE)</f>
        <v>#VALUE!</v>
      </c>
      <c r="T1758" s="9" t="e">
        <f>VLOOKUP(Tableau356769[[#This Row],[coca]],Table1[[ID]:[b]],3,FALSE)</f>
        <v>#VALUE!</v>
      </c>
      <c r="U1758" s="9"/>
      <c r="V175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8" s="9"/>
    </row>
    <row r="1759" spans="1:23">
      <c r="A1759" t="s">
        <v>278</v>
      </c>
      <c r="B1759" t="s">
        <v>312</v>
      </c>
      <c r="C1759" t="s">
        <v>313</v>
      </c>
      <c r="D1759">
        <v>0</v>
      </c>
      <c r="M1759" s="10" t="s">
        <v>947</v>
      </c>
      <c r="Q1759" t="str">
        <f t="shared" si="57"/>
        <v>Democratic Republic of CongoCD63</v>
      </c>
      <c r="R1759" t="e">
        <f>VLOOKUP(Tableau356769[[#This Row],[coca]],Table1[ID],1,FALSE)</f>
        <v>#VALUE!</v>
      </c>
      <c r="S1759" t="e">
        <f>VLOOKUP(Tableau356769[[#This Row],[coca]],Table1[[#All],[ID]:[b]],2,FALSE)</f>
        <v>#VALUE!</v>
      </c>
      <c r="T1759" s="9" t="e">
        <f>VLOOKUP(Tableau356769[[#This Row],[coca]],Table1[[ID]:[b]],3,FALSE)</f>
        <v>#VALUE!</v>
      </c>
      <c r="U1759" s="9"/>
      <c r="V17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59" s="9"/>
    </row>
    <row r="1760" spans="1:23">
      <c r="A1760" t="s">
        <v>278</v>
      </c>
      <c r="B1760" t="s">
        <v>314</v>
      </c>
      <c r="C1760" t="s">
        <v>315</v>
      </c>
      <c r="D1760">
        <v>0</v>
      </c>
      <c r="M1760" s="10" t="s">
        <v>947</v>
      </c>
      <c r="Q1760" t="str">
        <f t="shared" si="57"/>
        <v>Democratic Republic of CongoCD44</v>
      </c>
      <c r="R1760" t="e">
        <f>VLOOKUP(Tableau356769[[#This Row],[coca]],Table1[ID],1,FALSE)</f>
        <v>#VALUE!</v>
      </c>
      <c r="S1760" t="e">
        <f>VLOOKUP(Tableau356769[[#This Row],[coca]],Table1[[#All],[ID]:[b]],2,FALSE)</f>
        <v>#VALUE!</v>
      </c>
      <c r="T1760" s="9" t="e">
        <f>VLOOKUP(Tableau356769[[#This Row],[coca]],Table1[[ID]:[b]],3,FALSE)</f>
        <v>#VALUE!</v>
      </c>
      <c r="U1760" s="9"/>
      <c r="V17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0" s="9"/>
    </row>
    <row r="1761" spans="1:23">
      <c r="A1761" t="s">
        <v>278</v>
      </c>
      <c r="B1761" t="s">
        <v>318</v>
      </c>
      <c r="C1761" t="s">
        <v>319</v>
      </c>
      <c r="D1761">
        <v>0</v>
      </c>
      <c r="M1761" s="10" t="s">
        <v>947</v>
      </c>
      <c r="Q1761" t="str">
        <f t="shared" si="57"/>
        <v>Democratic Republic of CongoCD43</v>
      </c>
      <c r="R1761" t="e">
        <f>VLOOKUP(Tableau356769[[#This Row],[coca]],Table1[ID],1,FALSE)</f>
        <v>#VALUE!</v>
      </c>
      <c r="S1761" t="e">
        <f>VLOOKUP(Tableau356769[[#This Row],[coca]],Table1[[#All],[ID]:[b]],2,FALSE)</f>
        <v>#VALUE!</v>
      </c>
      <c r="T1761" s="9" t="e">
        <f>VLOOKUP(Tableau356769[[#This Row],[coca]],Table1[[ID]:[b]],3,FALSE)</f>
        <v>#VALUE!</v>
      </c>
      <c r="U1761" s="9"/>
      <c r="V17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1" s="9"/>
    </row>
    <row r="1762" spans="1:23">
      <c r="A1762" t="s">
        <v>278</v>
      </c>
      <c r="B1762" t="s">
        <v>320</v>
      </c>
      <c r="C1762" t="s">
        <v>321</v>
      </c>
      <c r="D1762">
        <v>0</v>
      </c>
      <c r="M1762" s="10" t="s">
        <v>947</v>
      </c>
      <c r="Q1762" t="str">
        <f t="shared" si="57"/>
        <v>Democratic Republic of CongoCD83</v>
      </c>
      <c r="R1762" t="e">
        <f>VLOOKUP(Tableau356769[[#This Row],[coca]],Table1[ID],1,FALSE)</f>
        <v>#VALUE!</v>
      </c>
      <c r="S1762" t="e">
        <f>VLOOKUP(Tableau356769[[#This Row],[coca]],Table1[[#All],[ID]:[b]],2,FALSE)</f>
        <v>#VALUE!</v>
      </c>
      <c r="T1762" s="9" t="e">
        <f>VLOOKUP(Tableau356769[[#This Row],[coca]],Table1[[ID]:[b]],3,FALSE)</f>
        <v>#VALUE!</v>
      </c>
      <c r="U1762" s="9"/>
      <c r="V17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2" s="9"/>
    </row>
    <row r="1763" spans="1:23">
      <c r="A1763" t="s">
        <v>278</v>
      </c>
      <c r="B1763" t="s">
        <v>324</v>
      </c>
      <c r="C1763" t="s">
        <v>325</v>
      </c>
      <c r="D1763">
        <v>0</v>
      </c>
      <c r="M1763" s="10" t="s">
        <v>947</v>
      </c>
      <c r="Q1763" t="str">
        <f t="shared" si="57"/>
        <v>Democratic Republic of CongoCD42</v>
      </c>
      <c r="R1763" t="e">
        <f>VLOOKUP(Tableau356769[[#This Row],[coca]],Table1[ID],1,FALSE)</f>
        <v>#VALUE!</v>
      </c>
      <c r="S1763" t="e">
        <f>VLOOKUP(Tableau356769[[#This Row],[coca]],Table1[[#All],[ID]:[b]],2,FALSE)</f>
        <v>#VALUE!</v>
      </c>
      <c r="T1763" s="9" t="e">
        <f>VLOOKUP(Tableau356769[[#This Row],[coca]],Table1[[ID]:[b]],3,FALSE)</f>
        <v>#VALUE!</v>
      </c>
      <c r="U1763" s="9"/>
      <c r="V17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3" s="9"/>
    </row>
    <row r="1764" spans="1:23">
      <c r="A1764" t="s">
        <v>278</v>
      </c>
      <c r="B1764" t="s">
        <v>326</v>
      </c>
      <c r="C1764" t="s">
        <v>327</v>
      </c>
      <c r="D1764">
        <v>0</v>
      </c>
      <c r="M1764" s="10" t="s">
        <v>947</v>
      </c>
      <c r="Q1764" t="str">
        <f t="shared" si="57"/>
        <v>Democratic Republic of CongoCD74</v>
      </c>
      <c r="R1764" t="e">
        <f>VLOOKUP(Tableau356769[[#This Row],[coca]],Table1[ID],1,FALSE)</f>
        <v>#VALUE!</v>
      </c>
      <c r="S1764" t="e">
        <f>VLOOKUP(Tableau356769[[#This Row],[coca]],Table1[[#All],[ID]:[b]],2,FALSE)</f>
        <v>#VALUE!</v>
      </c>
      <c r="T1764" s="9" t="e">
        <f>VLOOKUP(Tableau356769[[#This Row],[coca]],Table1[[ID]:[b]],3,FALSE)</f>
        <v>#VALUE!</v>
      </c>
      <c r="U1764" s="9"/>
      <c r="V17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4" s="9"/>
    </row>
    <row r="1765" spans="1:23" ht="16.5" customHeight="1">
      <c r="A1765" t="s">
        <v>278</v>
      </c>
      <c r="B1765" t="s">
        <v>328</v>
      </c>
      <c r="C1765" t="s">
        <v>329</v>
      </c>
      <c r="D1765">
        <v>6</v>
      </c>
      <c r="M1765" s="10" t="s">
        <v>947</v>
      </c>
      <c r="Q1765" t="str">
        <f t="shared" si="57"/>
        <v>Democratic Republic of CongoCD51</v>
      </c>
      <c r="R1765" t="e">
        <f>VLOOKUP(Tableau356769[[#This Row],[coca]],Table1[ID],1,FALSE)</f>
        <v>#VALUE!</v>
      </c>
      <c r="S1765" t="e">
        <f>VLOOKUP(Tableau356769[[#This Row],[coca]],Table1[[#All],[ID]:[b]],2,FALSE)</f>
        <v>#VALUE!</v>
      </c>
      <c r="T1765" s="9" t="e">
        <f>VLOOKUP(Tableau356769[[#This Row],[coca]],Table1[[ID]:[b]],3,FALSE)</f>
        <v>#VALUE!</v>
      </c>
      <c r="U1765" s="9"/>
      <c r="V17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5" s="9"/>
    </row>
    <row r="1766" spans="1:23">
      <c r="A1766" t="s">
        <v>278</v>
      </c>
      <c r="B1766" t="s">
        <v>330</v>
      </c>
      <c r="C1766" t="s">
        <v>331</v>
      </c>
      <c r="D1766">
        <v>0</v>
      </c>
      <c r="M1766" s="10" t="s">
        <v>947</v>
      </c>
      <c r="Q1766" t="str">
        <f t="shared" si="57"/>
        <v>Democratic Republic of CongoCD45</v>
      </c>
      <c r="R1766" t="e">
        <f>VLOOKUP(Tableau356769[[#This Row],[coca]],Table1[ID],1,FALSE)</f>
        <v>#VALUE!</v>
      </c>
      <c r="S1766" t="e">
        <f>VLOOKUP(Tableau356769[[#This Row],[coca]],Table1[[#All],[ID]:[b]],2,FALSE)</f>
        <v>#VALUE!</v>
      </c>
      <c r="T1766" s="9" t="e">
        <f>VLOOKUP(Tableau356769[[#This Row],[coca]],Table1[[ID]:[b]],3,FALSE)</f>
        <v>#VALUE!</v>
      </c>
      <c r="U1766" s="9"/>
      <c r="V17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766" s="9"/>
    </row>
    <row r="1767" spans="1:23">
      <c r="A1767" t="s">
        <v>278</v>
      </c>
      <c r="B1767" t="s">
        <v>298</v>
      </c>
      <c r="C1767" t="s">
        <v>299</v>
      </c>
      <c r="D1767">
        <v>1879</v>
      </c>
      <c r="E1767">
        <v>58</v>
      </c>
      <c r="F1767">
        <v>312</v>
      </c>
      <c r="G1767">
        <f>Tableau3[[#This Row],[cas_confirmés]]-Tableau3[[#This Row],[décès]]-Tableau3[[#This Row],[Gueris]]</f>
        <v>1509</v>
      </c>
      <c r="M1767" s="10" t="s">
        <v>936</v>
      </c>
      <c r="O1767" s="5">
        <v>1590849109850</v>
      </c>
      <c r="P1767" s="5">
        <v>-443590657637</v>
      </c>
      <c r="Q1767" t="str">
        <f t="shared" si="57"/>
        <v>Democratic Republic of CongoCD10</v>
      </c>
      <c r="R1767" t="str">
        <f>VLOOKUP(Tableau3[[#This Row],[coca]],Table1[ID],1,FALSE)</f>
        <v>Democratic Republic of CongoCD10</v>
      </c>
      <c r="S1767">
        <f>VLOOKUP(Tableau3[[#This Row],[coca]],Table1[[#All],[ID]:[b]],2,FALSE)</f>
        <v>15.908491098500001</v>
      </c>
      <c r="T1767" s="9">
        <f>VLOOKUP(Tableau3[[#This Row],[coca]],Table1[[ID]:[b]],3,FALSE)</f>
        <v>-4.4359065763699999</v>
      </c>
      <c r="U1767" s="9" t="s">
        <v>777</v>
      </c>
      <c r="V17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1767" s="9">
        <v>5</v>
      </c>
    </row>
    <row r="1768" spans="1:23">
      <c r="A1768" t="s">
        <v>278</v>
      </c>
      <c r="B1768" t="s">
        <v>300</v>
      </c>
      <c r="C1768" t="s">
        <v>301</v>
      </c>
      <c r="D1768">
        <v>110</v>
      </c>
      <c r="E1768">
        <v>1</v>
      </c>
      <c r="M1768" s="10" t="s">
        <v>936</v>
      </c>
      <c r="Q1768" t="str">
        <f t="shared" si="57"/>
        <v>Democratic Republic of CongoCD20</v>
      </c>
      <c r="R1768" t="str">
        <f>VLOOKUP(Tableau3[[#This Row],[coca]],Table1[ID],1,FALSE)</f>
        <v>Democratic Republic of CongoCD20</v>
      </c>
      <c r="S1768">
        <f>VLOOKUP(Tableau3[[#This Row],[coca]],Table1[[#All],[ID]:[b]],2,FALSE)</f>
        <v>14.321731015399999</v>
      </c>
      <c r="T1768" s="9">
        <f>VLOOKUP(Tableau3[[#This Row],[coca]],Table1[[ID]:[b]],3,FALSE)</f>
        <v>-5.28966685423</v>
      </c>
      <c r="U1768" s="9" t="s">
        <v>775</v>
      </c>
      <c r="V176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1768" s="9">
        <v>1</v>
      </c>
    </row>
    <row r="1769" spans="1:23">
      <c r="A1769" t="s">
        <v>278</v>
      </c>
      <c r="B1769" t="s">
        <v>302</v>
      </c>
      <c r="C1769" t="s">
        <v>303</v>
      </c>
      <c r="M1769" s="10" t="s">
        <v>936</v>
      </c>
      <c r="Q1769" t="str">
        <f t="shared" si="57"/>
        <v>Democratic Republic of CongoCD31</v>
      </c>
      <c r="R1769" t="str">
        <f>VLOOKUP(Tableau3[[#This Row],[coca]],Table1[ID],1,FALSE)</f>
        <v>Democratic Republic of CongoCD31</v>
      </c>
      <c r="S1769">
        <f>VLOOKUP(Tableau3[[#This Row],[coca]],Table1[[#All],[ID]:[b]],2,FALSE)</f>
        <v>17.863895255199999</v>
      </c>
      <c r="T1769" s="9">
        <f>VLOOKUP(Tableau3[[#This Row],[coca]],Table1[[ID]:[b]],3,FALSE)</f>
        <v>-6.43275971018</v>
      </c>
      <c r="U1769" s="9"/>
      <c r="V176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69" s="9"/>
    </row>
    <row r="1770" spans="1:23">
      <c r="A1770" t="s">
        <v>278</v>
      </c>
      <c r="B1770" t="s">
        <v>304</v>
      </c>
      <c r="C1770" t="s">
        <v>305</v>
      </c>
      <c r="D1770">
        <v>1</v>
      </c>
      <c r="E1770">
        <v>0</v>
      </c>
      <c r="F1770">
        <v>0</v>
      </c>
      <c r="M1770" s="10" t="s">
        <v>936</v>
      </c>
      <c r="O1770" s="5">
        <v>1865494266580</v>
      </c>
      <c r="P1770" s="5">
        <v>-478252014449</v>
      </c>
      <c r="Q1770" t="str">
        <f t="shared" si="57"/>
        <v>Democratic Republic of CongoCD32</v>
      </c>
      <c r="R1770" t="str">
        <f>VLOOKUP(Tableau3[[#This Row],[coca]],Table1[ID],1,FALSE)</f>
        <v>Democratic Republic of CongoCD32</v>
      </c>
      <c r="S1770">
        <f>VLOOKUP(Tableau3[[#This Row],[coca]],Table1[[#All],[ID]:[b]],2,FALSE)</f>
        <v>18.6549426658</v>
      </c>
      <c r="T1770" s="9">
        <f>VLOOKUP(Tableau3[[#This Row],[coca]],Table1[[ID]:[b]],3,FALSE)</f>
        <v>-4.7825201444900003</v>
      </c>
      <c r="U1770" s="9" t="s">
        <v>775</v>
      </c>
      <c r="V177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0" s="9">
        <v>1</v>
      </c>
    </row>
    <row r="1771" spans="1:23">
      <c r="A1771" t="s">
        <v>278</v>
      </c>
      <c r="B1771" t="s">
        <v>310</v>
      </c>
      <c r="C1771" t="s">
        <v>311</v>
      </c>
      <c r="M1771" s="10" t="s">
        <v>936</v>
      </c>
      <c r="Q1771" t="str">
        <f t="shared" si="57"/>
        <v>Democratic Republic of CongoCD33</v>
      </c>
      <c r="R1771" t="str">
        <f>VLOOKUP(Tableau3[[#This Row],[coca]],Table1[ID],1,FALSE)</f>
        <v>Democratic Republic of CongoCD33</v>
      </c>
      <c r="S1771">
        <f>VLOOKUP(Tableau3[[#This Row],[coca]],Table1[[#All],[ID]:[b]],2,FALSE)</f>
        <v>18.5287758001</v>
      </c>
      <c r="T1771" s="9">
        <f>VLOOKUP(Tableau3[[#This Row],[coca]],Table1[[ID]:[b]],3,FALSE)</f>
        <v>-2.6956618241900001</v>
      </c>
      <c r="U1771" s="9"/>
      <c r="V17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1" s="9"/>
    </row>
    <row r="1772" spans="1:23">
      <c r="A1772" t="s">
        <v>278</v>
      </c>
      <c r="B1772" t="s">
        <v>282</v>
      </c>
      <c r="C1772" t="s">
        <v>283</v>
      </c>
      <c r="M1772" s="10" t="s">
        <v>936</v>
      </c>
      <c r="Q1772" t="str">
        <f t="shared" si="57"/>
        <v>Democratic Republic of CongoCD41</v>
      </c>
      <c r="R1772" t="str">
        <f>VLOOKUP(Tableau3[[#This Row],[coca]],Table1[ID],1,FALSE)</f>
        <v>Democratic Republic of CongoCD41</v>
      </c>
      <c r="S1772">
        <f>VLOOKUP(Tableau3[[#This Row],[coca]],Table1[[#All],[ID]:[b]],2,FALSE)</f>
        <v>18.914464880000001</v>
      </c>
      <c r="T1772" s="9">
        <f>VLOOKUP(Tableau3[[#This Row],[coca]],Table1[[ID]:[b]],3,FALSE)</f>
        <v>0.22899018423100001</v>
      </c>
      <c r="U1772" s="9"/>
      <c r="V17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2" s="9"/>
    </row>
    <row r="1773" spans="1:23">
      <c r="A1773" t="s">
        <v>278</v>
      </c>
      <c r="B1773" t="s">
        <v>324</v>
      </c>
      <c r="C1773" t="s">
        <v>325</v>
      </c>
      <c r="M1773" s="10" t="s">
        <v>936</v>
      </c>
      <c r="Q1773" t="str">
        <f t="shared" si="57"/>
        <v>Democratic Republic of CongoCD42</v>
      </c>
      <c r="R1773" t="str">
        <f>VLOOKUP(Tableau3[[#This Row],[coca]],Table1[ID],1,FALSE)</f>
        <v>Democratic Republic of CongoCD42</v>
      </c>
      <c r="S1773">
        <f>VLOOKUP(Tableau3[[#This Row],[coca]],Table1[[#All],[ID]:[b]],2,FALSE)</f>
        <v>19.354947869</v>
      </c>
      <c r="T1773" s="9">
        <f>VLOOKUP(Tableau3[[#This Row],[coca]],Table1[[ID]:[b]],3,FALSE)</f>
        <v>3.0903768271400001</v>
      </c>
      <c r="U1773" s="9"/>
      <c r="V17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3" s="9"/>
    </row>
    <row r="1774" spans="1:23">
      <c r="A1774" t="s">
        <v>278</v>
      </c>
      <c r="B1774" t="s">
        <v>318</v>
      </c>
      <c r="C1774" t="s">
        <v>319</v>
      </c>
      <c r="M1774" s="10" t="s">
        <v>936</v>
      </c>
      <c r="Q1774" t="str">
        <f t="shared" si="57"/>
        <v>Democratic Republic of CongoCD43</v>
      </c>
      <c r="R1774" t="str">
        <f>VLOOKUP(Tableau3[[#This Row],[coca]],Table1[ID],1,FALSE)</f>
        <v>Democratic Republic of CongoCD43</v>
      </c>
      <c r="S1774">
        <f>VLOOKUP(Tableau3[[#This Row],[coca]],Table1[[#All],[ID]:[b]],2,FALSE)</f>
        <v>21.067608342</v>
      </c>
      <c r="T1774" s="9">
        <f>VLOOKUP(Tableau3[[#This Row],[coca]],Table1[[ID]:[b]],3,FALSE)</f>
        <v>3.8674436990099998</v>
      </c>
      <c r="U1774" s="9"/>
      <c r="V17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4" s="9"/>
    </row>
    <row r="1775" spans="1:23">
      <c r="A1775" t="s">
        <v>278</v>
      </c>
      <c r="B1775" t="s">
        <v>314</v>
      </c>
      <c r="C1775" t="s">
        <v>315</v>
      </c>
      <c r="M1775" s="10" t="s">
        <v>936</v>
      </c>
      <c r="Q1775" t="str">
        <f t="shared" si="57"/>
        <v>Democratic Republic of CongoCD44</v>
      </c>
      <c r="R1775" t="str">
        <f>VLOOKUP(Tableau3[[#This Row],[coca]],Table1[ID],1,FALSE)</f>
        <v>Democratic Republic of CongoCD44</v>
      </c>
      <c r="S1775">
        <f>VLOOKUP(Tableau3[[#This Row],[coca]],Table1[[#All],[ID]:[b]],2,FALSE)</f>
        <v>21.5134595072</v>
      </c>
      <c r="T1775" s="9">
        <f>VLOOKUP(Tableau3[[#This Row],[coca]],Table1[[ID]:[b]],3,FALSE)</f>
        <v>2.0966086212200001</v>
      </c>
      <c r="U1775" s="9"/>
      <c r="V177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5" s="9"/>
    </row>
    <row r="1776" spans="1:23">
      <c r="A1776" t="s">
        <v>278</v>
      </c>
      <c r="B1776" t="s">
        <v>330</v>
      </c>
      <c r="C1776" t="s">
        <v>331</v>
      </c>
      <c r="M1776" s="10" t="s">
        <v>936</v>
      </c>
      <c r="Q1776" t="str">
        <f t="shared" si="57"/>
        <v>Democratic Republic of CongoCD45</v>
      </c>
      <c r="R1776" t="str">
        <f>VLOOKUP(Tableau3[[#This Row],[coca]],Table1[ID],1,FALSE)</f>
        <v>Democratic Republic of CongoCD45</v>
      </c>
      <c r="S1776">
        <f>VLOOKUP(Tableau3[[#This Row],[coca]],Table1[[#All],[ID]:[b]],2,FALSE)</f>
        <v>21.756402889099999</v>
      </c>
      <c r="T1776" s="9">
        <f>VLOOKUP(Tableau3[[#This Row],[coca]],Table1[[ID]:[b]],3,FALSE)</f>
        <v>-0.66756211168199997</v>
      </c>
      <c r="U1776" s="9"/>
      <c r="V177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6" s="9"/>
    </row>
    <row r="1777" spans="1:23">
      <c r="A1777" t="s">
        <v>278</v>
      </c>
      <c r="B1777" t="s">
        <v>328</v>
      </c>
      <c r="C1777" t="s">
        <v>329</v>
      </c>
      <c r="M1777" s="10" t="s">
        <v>936</v>
      </c>
      <c r="Q1777" t="str">
        <f t="shared" ref="Q1777:Q1808" si="58">_xlfn.CONCAT(A1777,C1777)</f>
        <v>Democratic Republic of CongoCD51</v>
      </c>
      <c r="R1777" t="str">
        <f>VLOOKUP(Tableau3[[#This Row],[coca]],Table1[ID],1,FALSE)</f>
        <v>Democratic Republic of CongoCD51</v>
      </c>
      <c r="S1777">
        <f>VLOOKUP(Tableau3[[#This Row],[coca]],Table1[[#All],[ID]:[b]],2,FALSE)</f>
        <v>25.207214197799999</v>
      </c>
      <c r="T1777" s="9">
        <f>VLOOKUP(Tableau3[[#This Row],[coca]],Table1[[ID]:[b]],3,FALSE)</f>
        <v>0.48122181222900001</v>
      </c>
      <c r="U1777" s="9"/>
      <c r="V177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7" s="9"/>
    </row>
    <row r="1778" spans="1:23">
      <c r="A1778" t="s">
        <v>278</v>
      </c>
      <c r="B1778" t="s">
        <v>280</v>
      </c>
      <c r="C1778" t="s">
        <v>281</v>
      </c>
      <c r="M1778" s="10" t="s">
        <v>936</v>
      </c>
      <c r="Q1778" t="str">
        <f t="shared" si="58"/>
        <v>Democratic Republic of CongoCD52</v>
      </c>
      <c r="R1778" t="str">
        <f>VLOOKUP(Tableau3[[#This Row],[coca]],Table1[ID],1,FALSE)</f>
        <v>Democratic Republic of CongoCD52</v>
      </c>
      <c r="S1778">
        <f>VLOOKUP(Tableau3[[#This Row],[coca]],Table1[[#All],[ID]:[b]],2,FALSE)</f>
        <v>25.145384454799999</v>
      </c>
      <c r="T1778" s="9">
        <f>VLOOKUP(Tableau3[[#This Row],[coca]],Table1[[ID]:[b]],3,FALSE)</f>
        <v>3.62620481032</v>
      </c>
      <c r="U1778" s="9"/>
      <c r="V177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8" s="9"/>
    </row>
    <row r="1779" spans="1:23">
      <c r="A1779" t="s">
        <v>278</v>
      </c>
      <c r="B1779" t="s">
        <v>288</v>
      </c>
      <c r="C1779" t="s">
        <v>289</v>
      </c>
      <c r="M1779" s="10" t="s">
        <v>936</v>
      </c>
      <c r="Q1779" t="str">
        <f t="shared" si="58"/>
        <v>Democratic Republic of CongoCD53</v>
      </c>
      <c r="R1779" t="str">
        <f>VLOOKUP(Tableau3[[#This Row],[coca]],Table1[ID],1,FALSE)</f>
        <v>Democratic Republic of CongoCD53</v>
      </c>
      <c r="S1779">
        <f>VLOOKUP(Tableau3[[#This Row],[coca]],Table1[[#All],[ID]:[b]],2,FALSE)</f>
        <v>28.588505614100001</v>
      </c>
      <c r="T1779" s="9">
        <f>VLOOKUP(Tableau3[[#This Row],[coca]],Table1[[ID]:[b]],3,FALSE)</f>
        <v>3.3459016238900001</v>
      </c>
      <c r="U1779" s="9"/>
      <c r="V177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79" s="9"/>
    </row>
    <row r="1780" spans="1:23">
      <c r="A1780" t="s">
        <v>278</v>
      </c>
      <c r="B1780" t="s">
        <v>290</v>
      </c>
      <c r="C1780" t="s">
        <v>291</v>
      </c>
      <c r="D1780">
        <v>2</v>
      </c>
      <c r="E1780">
        <v>0</v>
      </c>
      <c r="F1780">
        <v>0</v>
      </c>
      <c r="M1780" s="10" t="s">
        <v>936</v>
      </c>
      <c r="O1780" s="5">
        <v>2949892328600</v>
      </c>
      <c r="P1780" s="5">
        <v>175432325487</v>
      </c>
      <c r="Q1780" t="str">
        <f t="shared" si="58"/>
        <v>Democratic Republic of CongoCD54</v>
      </c>
      <c r="R1780" t="str">
        <f>VLOOKUP(Tableau3[[#This Row],[coca]],Table1[ID],1,FALSE)</f>
        <v>Democratic Republic of CongoCD54</v>
      </c>
      <c r="S1780">
        <f>VLOOKUP(Tableau3[[#This Row],[coca]],Table1[[#All],[ID]:[b]],2,FALSE)</f>
        <v>29.498923286</v>
      </c>
      <c r="T1780" s="9">
        <f>VLOOKUP(Tableau3[[#This Row],[coca]],Table1[[ID]:[b]],3,FALSE)</f>
        <v>1.7543232548700001</v>
      </c>
      <c r="U1780" s="9" t="s">
        <v>775</v>
      </c>
      <c r="V178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0" s="9">
        <v>1</v>
      </c>
    </row>
    <row r="1781" spans="1:23">
      <c r="A1781" t="s">
        <v>278</v>
      </c>
      <c r="B1781" t="s">
        <v>316</v>
      </c>
      <c r="C1781" t="s">
        <v>317</v>
      </c>
      <c r="D1781">
        <v>15</v>
      </c>
      <c r="E1781">
        <v>4</v>
      </c>
      <c r="F1781">
        <v>0</v>
      </c>
      <c r="M1781" s="10" t="s">
        <v>936</v>
      </c>
      <c r="O1781" s="5">
        <v>2870216930320</v>
      </c>
      <c r="P1781" t="s">
        <v>785</v>
      </c>
      <c r="Q1781" t="str">
        <f t="shared" si="58"/>
        <v>Democratic Republic of CongoCD61</v>
      </c>
      <c r="R1781" t="str">
        <f>VLOOKUP(Tableau3[[#This Row],[coca]],Table1[ID],1,FALSE)</f>
        <v>Democratic Republic of CongoCD61</v>
      </c>
      <c r="S1781">
        <f>VLOOKUP(Tableau3[[#This Row],[coca]],Table1[[#All],[ID]:[b]],2,FALSE)</f>
        <v>28.702169303200002</v>
      </c>
      <c r="T1781" s="9">
        <f>VLOOKUP(Tableau3[[#This Row],[coca]],Table1[[ID]:[b]],3,FALSE)</f>
        <v>-0.61106818986699996</v>
      </c>
      <c r="U1781" s="9" t="s">
        <v>775</v>
      </c>
      <c r="V178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781" s="9">
        <v>1</v>
      </c>
    </row>
    <row r="1782" spans="1:23">
      <c r="A1782" t="s">
        <v>278</v>
      </c>
      <c r="B1782" t="s">
        <v>322</v>
      </c>
      <c r="C1782" t="s">
        <v>323</v>
      </c>
      <c r="D1782">
        <v>4</v>
      </c>
      <c r="E1782">
        <v>0</v>
      </c>
      <c r="F1782">
        <v>0</v>
      </c>
      <c r="M1782" s="10" t="s">
        <v>936</v>
      </c>
      <c r="O1782" s="5">
        <v>2825541350030</v>
      </c>
      <c r="P1782" s="5">
        <v>-322651293657</v>
      </c>
      <c r="Q1782" t="str">
        <f t="shared" si="58"/>
        <v>Democratic Republic of CongoCD62</v>
      </c>
      <c r="R1782" t="str">
        <f>VLOOKUP(Tableau3[[#This Row],[coca]],Table1[ID],1,FALSE)</f>
        <v>Democratic Republic of CongoCD62</v>
      </c>
      <c r="S1782">
        <f>VLOOKUP(Tableau3[[#This Row],[coca]],Table1[[#All],[ID]:[b]],2,FALSE)</f>
        <v>28.255413500300001</v>
      </c>
      <c r="T1782" s="9">
        <f>VLOOKUP(Tableau3[[#This Row],[coca]],Table1[[ID]:[b]],3,FALSE)</f>
        <v>-3.2265129365699998</v>
      </c>
      <c r="U1782" s="9" t="s">
        <v>775</v>
      </c>
      <c r="V178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2" s="9">
        <v>1</v>
      </c>
    </row>
    <row r="1783" spans="1:23">
      <c r="A1783" t="s">
        <v>278</v>
      </c>
      <c r="B1783" t="s">
        <v>312</v>
      </c>
      <c r="C1783" t="s">
        <v>313</v>
      </c>
      <c r="M1783" s="10" t="s">
        <v>936</v>
      </c>
      <c r="Q1783" t="str">
        <f t="shared" si="58"/>
        <v>Democratic Republic of CongoCD63</v>
      </c>
      <c r="R1783" t="str">
        <f>VLOOKUP(Tableau3[[#This Row],[coca]],Table1[ID],1,FALSE)</f>
        <v>Democratic Republic of CongoCD63</v>
      </c>
      <c r="S1783">
        <f>VLOOKUP(Tableau3[[#This Row],[coca]],Table1[[#All],[ID]:[b]],2,FALSE)</f>
        <v>26.423307490700001</v>
      </c>
      <c r="T1783" s="9">
        <f>VLOOKUP(Tableau3[[#This Row],[coca]],Table1[[ID]:[b]],3,FALSE)</f>
        <v>-3.0852101413700002</v>
      </c>
      <c r="U1783" s="9"/>
      <c r="V178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3" s="9"/>
    </row>
    <row r="1784" spans="1:23">
      <c r="A1784" t="s">
        <v>278</v>
      </c>
      <c r="B1784" t="s">
        <v>284</v>
      </c>
      <c r="C1784" t="s">
        <v>285</v>
      </c>
      <c r="D1784">
        <v>13</v>
      </c>
      <c r="M1784" s="10" t="s">
        <v>936</v>
      </c>
      <c r="O1784" s="5">
        <v>2783105588380</v>
      </c>
      <c r="P1784" s="5">
        <v>-1045810873830</v>
      </c>
      <c r="Q1784" t="str">
        <f t="shared" si="58"/>
        <v>Democratic Republic of CongoCD71</v>
      </c>
      <c r="R1784" t="str">
        <f>VLOOKUP(Tableau3[[#This Row],[coca]],Table1[ID],1,FALSE)</f>
        <v>Democratic Republic of CongoCD71</v>
      </c>
      <c r="S1784">
        <f>VLOOKUP(Tableau3[[#This Row],[coca]],Table1[[#All],[ID]:[b]],2,FALSE)</f>
        <v>27.831055883800001</v>
      </c>
      <c r="T1784" s="9">
        <f>VLOOKUP(Tableau3[[#This Row],[coca]],Table1[[ID]:[b]],3,FALSE)</f>
        <v>-10.4581087383</v>
      </c>
      <c r="U1784" s="9" t="s">
        <v>775</v>
      </c>
      <c r="V178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784" s="9">
        <v>1</v>
      </c>
    </row>
    <row r="1785" spans="1:23">
      <c r="A1785" t="s">
        <v>278</v>
      </c>
      <c r="B1785" t="s">
        <v>308</v>
      </c>
      <c r="C1785" t="s">
        <v>309</v>
      </c>
      <c r="M1785" s="10" t="s">
        <v>936</v>
      </c>
      <c r="Q1785" t="str">
        <f t="shared" si="58"/>
        <v>Democratic Republic of CongoCD72</v>
      </c>
      <c r="R1785" t="str">
        <f>VLOOKUP(Tableau3[[#This Row],[coca]],Table1[ID],1,FALSE)</f>
        <v>Democratic Republic of CongoCD72</v>
      </c>
      <c r="S1785">
        <f>VLOOKUP(Tableau3[[#This Row],[coca]],Table1[[#All],[ID]:[b]],2,FALSE)</f>
        <v>23.894010771200001</v>
      </c>
      <c r="T1785" s="9">
        <f>VLOOKUP(Tableau3[[#This Row],[coca]],Table1[[ID]:[b]],3,FALSE)</f>
        <v>-9.8383782278799998</v>
      </c>
      <c r="U1785" s="9"/>
      <c r="V178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5" s="9"/>
    </row>
    <row r="1786" spans="1:23">
      <c r="A1786" t="s">
        <v>278</v>
      </c>
      <c r="B1786" t="s">
        <v>286</v>
      </c>
      <c r="C1786" t="s">
        <v>287</v>
      </c>
      <c r="M1786" s="10" t="s">
        <v>936</v>
      </c>
      <c r="Q1786" t="str">
        <f t="shared" si="58"/>
        <v>Democratic Republic of CongoCD73</v>
      </c>
      <c r="R1786" t="str">
        <f>VLOOKUP(Tableau3[[#This Row],[coca]],Table1[ID],1,FALSE)</f>
        <v>Democratic Republic of CongoCD73</v>
      </c>
      <c r="S1786">
        <f>VLOOKUP(Tableau3[[#This Row],[coca]],Table1[[#All],[ID]:[b]],2,FALSE)</f>
        <v>25.429034358399999</v>
      </c>
      <c r="T1786" s="9">
        <f>VLOOKUP(Tableau3[[#This Row],[coca]],Table1[[ID]:[b]],3,FALSE)</f>
        <v>-8.2365834581899993</v>
      </c>
      <c r="U1786" s="9"/>
      <c r="V178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6" s="9"/>
    </row>
    <row r="1787" spans="1:23">
      <c r="A1787" t="s">
        <v>278</v>
      </c>
      <c r="B1787" t="s">
        <v>326</v>
      </c>
      <c r="C1787" t="s">
        <v>327</v>
      </c>
      <c r="M1787" s="10" t="s">
        <v>936</v>
      </c>
      <c r="Q1787" t="str">
        <f t="shared" si="58"/>
        <v>Democratic Republic of CongoCD74</v>
      </c>
      <c r="R1787" t="str">
        <f>VLOOKUP(Tableau3[[#This Row],[coca]],Table1[ID],1,FALSE)</f>
        <v>Democratic Republic of CongoCD74</v>
      </c>
      <c r="S1787">
        <f>VLOOKUP(Tableau3[[#This Row],[coca]],Table1[[#All],[ID]:[b]],2,FALSE)</f>
        <v>28.1954949663</v>
      </c>
      <c r="T1787" s="9">
        <f>VLOOKUP(Tableau3[[#This Row],[coca]],Table1[[ID]:[b]],3,FALSE)</f>
        <v>-6.56369546032</v>
      </c>
      <c r="U1787" s="9"/>
      <c r="V178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7" s="9"/>
    </row>
    <row r="1788" spans="1:23">
      <c r="A1788" t="s">
        <v>278</v>
      </c>
      <c r="B1788" t="s">
        <v>306</v>
      </c>
      <c r="C1788" t="s">
        <v>307</v>
      </c>
      <c r="M1788" s="10" t="s">
        <v>936</v>
      </c>
      <c r="Q1788" t="str">
        <f t="shared" si="58"/>
        <v>Democratic Republic of CongoCD81</v>
      </c>
      <c r="R1788" t="str">
        <f>VLOOKUP(Tableau3[[#This Row],[coca]],Table1[ID],1,FALSE)</f>
        <v>Democratic Republic of CongoCD81</v>
      </c>
      <c r="S1788">
        <f>VLOOKUP(Tableau3[[#This Row],[coca]],Table1[[#All],[ID]:[b]],2,FALSE)</f>
        <v>24.6823781322</v>
      </c>
      <c r="T1788" s="9">
        <f>VLOOKUP(Tableau3[[#This Row],[coca]],Table1[[ID]:[b]],3,FALSE)</f>
        <v>-6.2139067373700003</v>
      </c>
      <c r="U1788" s="9"/>
      <c r="V178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8" s="9"/>
    </row>
    <row r="1789" spans="1:23">
      <c r="A1789" t="s">
        <v>278</v>
      </c>
      <c r="B1789" t="s">
        <v>296</v>
      </c>
      <c r="C1789" t="s">
        <v>297</v>
      </c>
      <c r="M1789" s="10" t="s">
        <v>936</v>
      </c>
      <c r="Q1789" t="str">
        <f t="shared" si="58"/>
        <v>Democratic Republic of CongoCD82</v>
      </c>
      <c r="R1789" t="str">
        <f>VLOOKUP(Tableau3[[#This Row],[coca]],Table1[ID],1,FALSE)</f>
        <v>Democratic Republic of CongoCD82</v>
      </c>
      <c r="S1789">
        <f>VLOOKUP(Tableau3[[#This Row],[coca]],Table1[[#All],[ID]:[b]],2,FALSE)</f>
        <v>23.518630290000001</v>
      </c>
      <c r="T1789" s="9">
        <f>VLOOKUP(Tableau3[[#This Row],[coca]],Table1[[ID]:[b]],3,FALSE)</f>
        <v>-6.1507234754900004</v>
      </c>
      <c r="U1789" s="9"/>
      <c r="V178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89" s="9"/>
    </row>
    <row r="1790" spans="1:23">
      <c r="A1790" t="s">
        <v>278</v>
      </c>
      <c r="B1790" t="s">
        <v>320</v>
      </c>
      <c r="C1790" t="s">
        <v>321</v>
      </c>
      <c r="M1790" s="10" t="s">
        <v>936</v>
      </c>
      <c r="Q1790" t="str">
        <f t="shared" si="58"/>
        <v>Democratic Republic of CongoCD83</v>
      </c>
      <c r="R1790" t="str">
        <f>VLOOKUP(Tableau3[[#This Row],[coca]],Table1[ID],1,FALSE)</f>
        <v>Democratic Republic of CongoCD83</v>
      </c>
      <c r="S1790">
        <f>VLOOKUP(Tableau3[[#This Row],[coca]],Table1[[#All],[ID]:[b]],2,FALSE)</f>
        <v>23.6049895387</v>
      </c>
      <c r="T1790" s="9">
        <f>VLOOKUP(Tableau3[[#This Row],[coca]],Table1[[ID]:[b]],3,FALSE)</f>
        <v>-3.48229881942</v>
      </c>
      <c r="U1790" s="9"/>
      <c r="V179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90" s="9"/>
    </row>
    <row r="1791" spans="1:23">
      <c r="A1791" t="s">
        <v>278</v>
      </c>
      <c r="B1791" t="s">
        <v>294</v>
      </c>
      <c r="C1791" t="s">
        <v>295</v>
      </c>
      <c r="M1791" s="10" t="s">
        <v>936</v>
      </c>
      <c r="Q1791" t="str">
        <f t="shared" si="58"/>
        <v>Democratic Republic of CongoCD91</v>
      </c>
      <c r="R1791" t="str">
        <f>VLOOKUP(Tableau3[[#This Row],[coca]],Table1[ID],1,FALSE)</f>
        <v>Democratic Republic of CongoCD91</v>
      </c>
      <c r="S1791">
        <f>VLOOKUP(Tableau3[[#This Row],[coca]],Table1[[#All],[ID]:[b]],2,FALSE)</f>
        <v>22.489350562599999</v>
      </c>
      <c r="T1791" s="9">
        <f>VLOOKUP(Tableau3[[#This Row],[coca]],Table1[[ID]:[b]],3,FALSE)</f>
        <v>-6.2263878948500002</v>
      </c>
      <c r="U1791" s="9"/>
      <c r="V179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91" s="9"/>
    </row>
    <row r="1792" spans="1:23">
      <c r="A1792" t="s">
        <v>278</v>
      </c>
      <c r="B1792" t="s">
        <v>292</v>
      </c>
      <c r="C1792" t="s">
        <v>293</v>
      </c>
      <c r="M1792" s="10" t="s">
        <v>936</v>
      </c>
      <c r="Q1792" t="str">
        <f t="shared" si="58"/>
        <v>Democratic Republic of CongoCD92</v>
      </c>
      <c r="R1792" t="str">
        <f>VLOOKUP(Tableau3[[#This Row],[coca]],Table1[ID],1,FALSE)</f>
        <v>Democratic Republic of CongoCD92</v>
      </c>
      <c r="S1792">
        <f>VLOOKUP(Tableau3[[#This Row],[coca]],Table1[[#All],[ID]:[b]],2,FALSE)</f>
        <v>21.1062499879</v>
      </c>
      <c r="T1792" s="9">
        <f>VLOOKUP(Tableau3[[#This Row],[coca]],Table1[[ID]:[b]],3,FALSE)</f>
        <v>-4.94513468302</v>
      </c>
      <c r="U1792" s="9"/>
      <c r="V179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792" s="9"/>
    </row>
    <row r="1793" spans="1:23">
      <c r="A1793" t="s">
        <v>278</v>
      </c>
      <c r="B1793" t="s">
        <v>298</v>
      </c>
      <c r="C1793" t="s">
        <v>299</v>
      </c>
      <c r="D1793">
        <v>2198</v>
      </c>
      <c r="E1793">
        <v>68</v>
      </c>
      <c r="F1793">
        <v>340</v>
      </c>
      <c r="M1793" s="10" t="s">
        <v>937</v>
      </c>
      <c r="O1793" s="5">
        <v>1590849109850</v>
      </c>
      <c r="P1793" s="5">
        <v>-443590657637</v>
      </c>
      <c r="Q1793" t="str">
        <f t="shared" si="58"/>
        <v>Democratic Republic of CongoCD10</v>
      </c>
      <c r="R1793" t="str">
        <f>VLOOKUP(Tableau3[[#This Row],[coca]],Table1[ID],1,FALSE)</f>
        <v>Democratic Republic of CongoCD10</v>
      </c>
      <c r="S1793" t="e">
        <f>VLOOKUP(Tableau35[[#This Row],[coca]],Table1[[#All],[ID]:[b]],2,FALSE)</f>
        <v>#VALUE!</v>
      </c>
      <c r="T1793" s="9" t="e">
        <f>VLOOKUP(Tableau35[[#This Row],[coca]],Table1[[ID]:[b]],3,FALSE)</f>
        <v>#VALUE!</v>
      </c>
      <c r="U1793" s="9" t="s">
        <v>777</v>
      </c>
      <c r="V179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3" s="9">
        <v>5</v>
      </c>
    </row>
    <row r="1794" spans="1:23">
      <c r="A1794" t="s">
        <v>278</v>
      </c>
      <c r="B1794" t="s">
        <v>300</v>
      </c>
      <c r="C1794" t="s">
        <v>301</v>
      </c>
      <c r="D1794">
        <v>165</v>
      </c>
      <c r="M1794" s="10" t="s">
        <v>937</v>
      </c>
      <c r="Q1794" t="str">
        <f t="shared" si="58"/>
        <v>Democratic Republic of CongoCD20</v>
      </c>
      <c r="R1794" t="str">
        <f>VLOOKUP(Tableau3[[#This Row],[coca]],Table1[ID],1,FALSE)</f>
        <v>Democratic Republic of CongoCD20</v>
      </c>
      <c r="S1794" t="e">
        <f>VLOOKUP(Tableau35[[#This Row],[coca]],Table1[[#All],[ID]:[b]],2,FALSE)</f>
        <v>#VALUE!</v>
      </c>
      <c r="T1794" s="9" t="e">
        <f>VLOOKUP(Tableau35[[#This Row],[coca]],Table1[[ID]:[b]],3,FALSE)</f>
        <v>#VALUE!</v>
      </c>
      <c r="U1794" s="9" t="s">
        <v>775</v>
      </c>
      <c r="V179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4" s="9">
        <v>1</v>
      </c>
    </row>
    <row r="1795" spans="1:23">
      <c r="A1795" t="s">
        <v>278</v>
      </c>
      <c r="B1795" t="s">
        <v>302</v>
      </c>
      <c r="C1795" t="s">
        <v>303</v>
      </c>
      <c r="D1795">
        <v>0</v>
      </c>
      <c r="M1795" s="10" t="s">
        <v>937</v>
      </c>
      <c r="Q1795" t="str">
        <f t="shared" si="58"/>
        <v>Democratic Republic of CongoCD31</v>
      </c>
      <c r="R1795" t="str">
        <f>VLOOKUP(Tableau3[[#This Row],[coca]],Table1[ID],1,FALSE)</f>
        <v>Democratic Republic of CongoCD31</v>
      </c>
      <c r="S1795" t="e">
        <f>VLOOKUP(Tableau35[[#This Row],[coca]],Table1[[#All],[ID]:[b]],2,FALSE)</f>
        <v>#VALUE!</v>
      </c>
      <c r="T1795" s="9" t="e">
        <f>VLOOKUP(Tableau35[[#This Row],[coca]],Table1[[ID]:[b]],3,FALSE)</f>
        <v>#VALUE!</v>
      </c>
      <c r="U1795" s="9"/>
      <c r="V179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5" s="9"/>
    </row>
    <row r="1796" spans="1:23">
      <c r="A1796" t="s">
        <v>278</v>
      </c>
      <c r="B1796" t="s">
        <v>304</v>
      </c>
      <c r="C1796" t="s">
        <v>305</v>
      </c>
      <c r="D1796">
        <v>1</v>
      </c>
      <c r="M1796" s="10" t="s">
        <v>937</v>
      </c>
      <c r="O1796" s="5">
        <v>1865494266580</v>
      </c>
      <c r="P1796" s="5">
        <v>-478252014449</v>
      </c>
      <c r="Q1796" t="str">
        <f t="shared" si="58"/>
        <v>Democratic Republic of CongoCD32</v>
      </c>
      <c r="R1796" t="str">
        <f>VLOOKUP(Tableau3[[#This Row],[coca]],Table1[ID],1,FALSE)</f>
        <v>Democratic Republic of CongoCD32</v>
      </c>
      <c r="S1796" t="e">
        <f>VLOOKUP(Tableau35[[#This Row],[coca]],Table1[[#All],[ID]:[b]],2,FALSE)</f>
        <v>#VALUE!</v>
      </c>
      <c r="T1796" s="9" t="e">
        <f>VLOOKUP(Tableau35[[#This Row],[coca]],Table1[[ID]:[b]],3,FALSE)</f>
        <v>#VALUE!</v>
      </c>
      <c r="U1796" s="9" t="s">
        <v>775</v>
      </c>
      <c r="V179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6" s="9">
        <v>1</v>
      </c>
    </row>
    <row r="1797" spans="1:23">
      <c r="A1797" t="s">
        <v>278</v>
      </c>
      <c r="B1797" t="s">
        <v>310</v>
      </c>
      <c r="C1797" t="s">
        <v>311</v>
      </c>
      <c r="D1797">
        <v>0</v>
      </c>
      <c r="M1797" s="10" t="s">
        <v>937</v>
      </c>
      <c r="Q1797" t="str">
        <f t="shared" si="58"/>
        <v>Democratic Republic of CongoCD33</v>
      </c>
      <c r="R1797" t="str">
        <f>VLOOKUP(Tableau3[[#This Row],[coca]],Table1[ID],1,FALSE)</f>
        <v>Democratic Republic of CongoCD33</v>
      </c>
      <c r="S1797" t="e">
        <f>VLOOKUP(Tableau35[[#This Row],[coca]],Table1[[#All],[ID]:[b]],2,FALSE)</f>
        <v>#VALUE!</v>
      </c>
      <c r="T1797" s="9" t="e">
        <f>VLOOKUP(Tableau35[[#This Row],[coca]],Table1[[ID]:[b]],3,FALSE)</f>
        <v>#VALUE!</v>
      </c>
      <c r="U1797" s="9"/>
      <c r="V179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7" s="9"/>
    </row>
    <row r="1798" spans="1:23">
      <c r="A1798" t="s">
        <v>278</v>
      </c>
      <c r="B1798" t="s">
        <v>282</v>
      </c>
      <c r="C1798" t="s">
        <v>283</v>
      </c>
      <c r="D1798">
        <v>0</v>
      </c>
      <c r="M1798" s="10" t="s">
        <v>937</v>
      </c>
      <c r="Q1798" t="str">
        <f t="shared" si="58"/>
        <v>Democratic Republic of CongoCD41</v>
      </c>
      <c r="R1798" t="str">
        <f>VLOOKUP(Tableau3[[#This Row],[coca]],Table1[ID],1,FALSE)</f>
        <v>Democratic Republic of CongoCD41</v>
      </c>
      <c r="S1798" t="e">
        <f>VLOOKUP(Tableau35[[#This Row],[coca]],Table1[[#All],[ID]:[b]],2,FALSE)</f>
        <v>#VALUE!</v>
      </c>
      <c r="T1798" s="9" t="e">
        <f>VLOOKUP(Tableau35[[#This Row],[coca]],Table1[[ID]:[b]],3,FALSE)</f>
        <v>#VALUE!</v>
      </c>
      <c r="U1798" s="9"/>
      <c r="V179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8" s="9"/>
    </row>
    <row r="1799" spans="1:23">
      <c r="A1799" t="s">
        <v>278</v>
      </c>
      <c r="B1799" t="s">
        <v>324</v>
      </c>
      <c r="C1799" t="s">
        <v>325</v>
      </c>
      <c r="D1799">
        <v>0</v>
      </c>
      <c r="M1799" s="10" t="s">
        <v>937</v>
      </c>
      <c r="Q1799" t="str">
        <f t="shared" si="58"/>
        <v>Democratic Republic of CongoCD42</v>
      </c>
      <c r="R1799" t="str">
        <f>VLOOKUP(Tableau3[[#This Row],[coca]],Table1[ID],1,FALSE)</f>
        <v>Democratic Republic of CongoCD42</v>
      </c>
      <c r="S1799" t="e">
        <f>VLOOKUP(Tableau35[[#This Row],[coca]],Table1[[#All],[ID]:[b]],2,FALSE)</f>
        <v>#VALUE!</v>
      </c>
      <c r="T1799" s="9" t="e">
        <f>VLOOKUP(Tableau35[[#This Row],[coca]],Table1[[ID]:[b]],3,FALSE)</f>
        <v>#VALUE!</v>
      </c>
      <c r="U1799" s="9"/>
      <c r="V179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799" s="9"/>
    </row>
    <row r="1800" spans="1:23">
      <c r="A1800" t="s">
        <v>278</v>
      </c>
      <c r="B1800" t="s">
        <v>318</v>
      </c>
      <c r="C1800" t="s">
        <v>319</v>
      </c>
      <c r="D1800">
        <v>0</v>
      </c>
      <c r="M1800" s="10" t="s">
        <v>937</v>
      </c>
      <c r="Q1800" t="str">
        <f t="shared" si="58"/>
        <v>Democratic Republic of CongoCD43</v>
      </c>
      <c r="R1800" t="str">
        <f>VLOOKUP(Tableau3[[#This Row],[coca]],Table1[ID],1,FALSE)</f>
        <v>Democratic Republic of CongoCD43</v>
      </c>
      <c r="S1800" t="e">
        <f>VLOOKUP(Tableau35[[#This Row],[coca]],Table1[[#All],[ID]:[b]],2,FALSE)</f>
        <v>#VALUE!</v>
      </c>
      <c r="T1800" s="9" t="e">
        <f>VLOOKUP(Tableau35[[#This Row],[coca]],Table1[[ID]:[b]],3,FALSE)</f>
        <v>#VALUE!</v>
      </c>
      <c r="U1800" s="9"/>
      <c r="V180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0" s="9"/>
    </row>
    <row r="1801" spans="1:23">
      <c r="A1801" t="s">
        <v>278</v>
      </c>
      <c r="B1801" t="s">
        <v>314</v>
      </c>
      <c r="C1801" t="s">
        <v>315</v>
      </c>
      <c r="D1801">
        <v>0</v>
      </c>
      <c r="M1801" s="10" t="s">
        <v>937</v>
      </c>
      <c r="Q1801" t="str">
        <f t="shared" si="58"/>
        <v>Democratic Republic of CongoCD44</v>
      </c>
      <c r="R1801" t="str">
        <f>VLOOKUP(Tableau3[[#This Row],[coca]],Table1[ID],1,FALSE)</f>
        <v>Democratic Republic of CongoCD44</v>
      </c>
      <c r="S1801" t="e">
        <f>VLOOKUP(Tableau35[[#This Row],[coca]],Table1[[#All],[ID]:[b]],2,FALSE)</f>
        <v>#VALUE!</v>
      </c>
      <c r="T1801" s="9" t="e">
        <f>VLOOKUP(Tableau35[[#This Row],[coca]],Table1[[ID]:[b]],3,FALSE)</f>
        <v>#VALUE!</v>
      </c>
      <c r="U1801" s="9"/>
      <c r="V180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1" s="9"/>
    </row>
    <row r="1802" spans="1:23">
      <c r="A1802" t="s">
        <v>278</v>
      </c>
      <c r="B1802" t="s">
        <v>330</v>
      </c>
      <c r="C1802" t="s">
        <v>331</v>
      </c>
      <c r="D1802">
        <v>0</v>
      </c>
      <c r="M1802" s="10" t="s">
        <v>937</v>
      </c>
      <c r="Q1802" t="str">
        <f t="shared" si="58"/>
        <v>Democratic Republic of CongoCD45</v>
      </c>
      <c r="R1802" t="str">
        <f>VLOOKUP(Tableau3[[#This Row],[coca]],Table1[ID],1,FALSE)</f>
        <v>Democratic Republic of CongoCD45</v>
      </c>
      <c r="S1802" t="e">
        <f>VLOOKUP(Tableau35[[#This Row],[coca]],Table1[[#All],[ID]:[b]],2,FALSE)</f>
        <v>#VALUE!</v>
      </c>
      <c r="T1802" s="9" t="e">
        <f>VLOOKUP(Tableau35[[#This Row],[coca]],Table1[[ID]:[b]],3,FALSE)</f>
        <v>#VALUE!</v>
      </c>
      <c r="U1802" s="9"/>
      <c r="V180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2" s="9"/>
    </row>
    <row r="1803" spans="1:23">
      <c r="A1803" t="s">
        <v>278</v>
      </c>
      <c r="B1803" t="s">
        <v>328</v>
      </c>
      <c r="C1803" t="s">
        <v>329</v>
      </c>
      <c r="D1803">
        <v>0</v>
      </c>
      <c r="M1803" s="10" t="s">
        <v>937</v>
      </c>
      <c r="Q1803" t="str">
        <f t="shared" si="58"/>
        <v>Democratic Republic of CongoCD51</v>
      </c>
      <c r="R1803" t="str">
        <f>VLOOKUP(Tableau3[[#This Row],[coca]],Table1[ID],1,FALSE)</f>
        <v>Democratic Republic of CongoCD51</v>
      </c>
      <c r="S1803" t="e">
        <f>VLOOKUP(Tableau35[[#This Row],[coca]],Table1[[#All],[ID]:[b]],2,FALSE)</f>
        <v>#VALUE!</v>
      </c>
      <c r="T1803" s="9" t="e">
        <f>VLOOKUP(Tableau35[[#This Row],[coca]],Table1[[ID]:[b]],3,FALSE)</f>
        <v>#VALUE!</v>
      </c>
      <c r="U1803" s="9"/>
      <c r="V180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3" s="9"/>
    </row>
    <row r="1804" spans="1:23">
      <c r="A1804" t="s">
        <v>278</v>
      </c>
      <c r="B1804" t="s">
        <v>280</v>
      </c>
      <c r="C1804" t="s">
        <v>281</v>
      </c>
      <c r="D1804">
        <v>0</v>
      </c>
      <c r="M1804" s="10" t="s">
        <v>937</v>
      </c>
      <c r="Q1804" t="str">
        <f t="shared" si="58"/>
        <v>Democratic Republic of CongoCD52</v>
      </c>
      <c r="R1804" t="str">
        <f>VLOOKUP(Tableau3[[#This Row],[coca]],Table1[ID],1,FALSE)</f>
        <v>Democratic Republic of CongoCD52</v>
      </c>
      <c r="S1804" t="e">
        <f>VLOOKUP(Tableau35[[#This Row],[coca]],Table1[[#All],[ID]:[b]],2,FALSE)</f>
        <v>#VALUE!</v>
      </c>
      <c r="T1804" s="9" t="e">
        <f>VLOOKUP(Tableau35[[#This Row],[coca]],Table1[[ID]:[b]],3,FALSE)</f>
        <v>#VALUE!</v>
      </c>
      <c r="U1804" s="9"/>
      <c r="V180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4" s="9"/>
    </row>
    <row r="1805" spans="1:23">
      <c r="A1805" t="s">
        <v>278</v>
      </c>
      <c r="B1805" t="s">
        <v>288</v>
      </c>
      <c r="C1805" t="s">
        <v>289</v>
      </c>
      <c r="D1805">
        <v>0</v>
      </c>
      <c r="M1805" s="10" t="s">
        <v>937</v>
      </c>
      <c r="Q1805" t="str">
        <f t="shared" si="58"/>
        <v>Democratic Republic of CongoCD53</v>
      </c>
      <c r="R1805" t="str">
        <f>VLOOKUP(Tableau3[[#This Row],[coca]],Table1[ID],1,FALSE)</f>
        <v>Democratic Republic of CongoCD53</v>
      </c>
      <c r="S1805" t="e">
        <f>VLOOKUP(Tableau35[[#This Row],[coca]],Table1[[#All],[ID]:[b]],2,FALSE)</f>
        <v>#VALUE!</v>
      </c>
      <c r="T1805" s="9" t="e">
        <f>VLOOKUP(Tableau35[[#This Row],[coca]],Table1[[ID]:[b]],3,FALSE)</f>
        <v>#VALUE!</v>
      </c>
      <c r="U1805" s="9"/>
      <c r="V180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5" s="9"/>
    </row>
    <row r="1806" spans="1:23">
      <c r="A1806" t="s">
        <v>278</v>
      </c>
      <c r="B1806" t="s">
        <v>290</v>
      </c>
      <c r="C1806" t="s">
        <v>291</v>
      </c>
      <c r="D1806">
        <v>2</v>
      </c>
      <c r="M1806" s="10" t="s">
        <v>937</v>
      </c>
      <c r="O1806" s="5">
        <v>2949892328600</v>
      </c>
      <c r="P1806" s="5">
        <v>175432325487</v>
      </c>
      <c r="Q1806" t="str">
        <f t="shared" si="58"/>
        <v>Democratic Republic of CongoCD54</v>
      </c>
      <c r="R1806" t="str">
        <f>VLOOKUP(Tableau3[[#This Row],[coca]],Table1[ID],1,FALSE)</f>
        <v>Democratic Republic of CongoCD54</v>
      </c>
      <c r="S1806" t="e">
        <f>VLOOKUP(Tableau35[[#This Row],[coca]],Table1[[#All],[ID]:[b]],2,FALSE)</f>
        <v>#VALUE!</v>
      </c>
      <c r="T1806" s="9" t="e">
        <f>VLOOKUP(Tableau35[[#This Row],[coca]],Table1[[ID]:[b]],3,FALSE)</f>
        <v>#VALUE!</v>
      </c>
      <c r="U1806" s="9" t="s">
        <v>775</v>
      </c>
      <c r="V180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6" s="9">
        <v>1</v>
      </c>
    </row>
    <row r="1807" spans="1:23">
      <c r="A1807" t="s">
        <v>278</v>
      </c>
      <c r="B1807" t="s">
        <v>316</v>
      </c>
      <c r="C1807" t="s">
        <v>317</v>
      </c>
      <c r="D1807">
        <v>5</v>
      </c>
      <c r="M1807" s="10" t="s">
        <v>937</v>
      </c>
      <c r="O1807" s="5">
        <v>2870216930320</v>
      </c>
      <c r="P1807" t="s">
        <v>785</v>
      </c>
      <c r="Q1807" t="str">
        <f t="shared" si="58"/>
        <v>Democratic Republic of CongoCD61</v>
      </c>
      <c r="R1807" t="str">
        <f>VLOOKUP(Tableau3[[#This Row],[coca]],Table1[ID],1,FALSE)</f>
        <v>Democratic Republic of CongoCD61</v>
      </c>
      <c r="S1807" t="e">
        <f>VLOOKUP(Tableau35[[#This Row],[coca]],Table1[[#All],[ID]:[b]],2,FALSE)</f>
        <v>#VALUE!</v>
      </c>
      <c r="T1807" s="9" t="e">
        <f>VLOOKUP(Tableau35[[#This Row],[coca]],Table1[[ID]:[b]],3,FALSE)</f>
        <v>#VALUE!</v>
      </c>
      <c r="U1807" s="9" t="s">
        <v>775</v>
      </c>
      <c r="V180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7" s="9">
        <v>1</v>
      </c>
    </row>
    <row r="1808" spans="1:23">
      <c r="A1808" t="s">
        <v>278</v>
      </c>
      <c r="B1808" t="s">
        <v>322</v>
      </c>
      <c r="C1808" t="s">
        <v>323</v>
      </c>
      <c r="D1808">
        <v>4</v>
      </c>
      <c r="M1808" s="10" t="s">
        <v>937</v>
      </c>
      <c r="O1808" s="5">
        <v>2825541350030</v>
      </c>
      <c r="P1808" s="5">
        <v>-322651293657</v>
      </c>
      <c r="Q1808" t="str">
        <f t="shared" si="58"/>
        <v>Democratic Republic of CongoCD62</v>
      </c>
      <c r="R1808" t="str">
        <f>VLOOKUP(Tableau3[[#This Row],[coca]],Table1[ID],1,FALSE)</f>
        <v>Democratic Republic of CongoCD62</v>
      </c>
      <c r="S1808" t="e">
        <f>VLOOKUP(Tableau35[[#This Row],[coca]],Table1[[#All],[ID]:[b]],2,FALSE)</f>
        <v>#VALUE!</v>
      </c>
      <c r="T1808" s="9" t="e">
        <f>VLOOKUP(Tableau35[[#This Row],[coca]],Table1[[ID]:[b]],3,FALSE)</f>
        <v>#VALUE!</v>
      </c>
      <c r="U1808" s="9" t="s">
        <v>775</v>
      </c>
      <c r="V180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8" s="9">
        <v>1</v>
      </c>
    </row>
    <row r="1809" spans="1:23">
      <c r="A1809" t="s">
        <v>278</v>
      </c>
      <c r="B1809" t="s">
        <v>312</v>
      </c>
      <c r="C1809" t="s">
        <v>313</v>
      </c>
      <c r="D1809">
        <v>0</v>
      </c>
      <c r="M1809" s="10" t="s">
        <v>937</v>
      </c>
      <c r="Q1809" t="str">
        <f t="shared" ref="Q1809:Q1818" si="59">_xlfn.CONCAT(A1809,C1809)</f>
        <v>Democratic Republic of CongoCD63</v>
      </c>
      <c r="R1809" t="str">
        <f>VLOOKUP(Tableau3[[#This Row],[coca]],Table1[ID],1,FALSE)</f>
        <v>Democratic Republic of CongoCD63</v>
      </c>
      <c r="S1809" t="e">
        <f>VLOOKUP(Tableau35[[#This Row],[coca]],Table1[[#All],[ID]:[b]],2,FALSE)</f>
        <v>#VALUE!</v>
      </c>
      <c r="T1809" s="9" t="e">
        <f>VLOOKUP(Tableau35[[#This Row],[coca]],Table1[[ID]:[b]],3,FALSE)</f>
        <v>#VALUE!</v>
      </c>
      <c r="U1809" s="9"/>
      <c r="V180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09" s="9"/>
    </row>
    <row r="1810" spans="1:23">
      <c r="A1810" t="s">
        <v>278</v>
      </c>
      <c r="B1810" t="s">
        <v>284</v>
      </c>
      <c r="C1810" t="s">
        <v>285</v>
      </c>
      <c r="D1810">
        <v>17</v>
      </c>
      <c r="M1810" s="10" t="s">
        <v>937</v>
      </c>
      <c r="O1810" s="5">
        <v>2783105588380</v>
      </c>
      <c r="P1810" s="5">
        <v>-1045810873830</v>
      </c>
      <c r="Q1810" t="str">
        <f t="shared" si="59"/>
        <v>Democratic Republic of CongoCD71</v>
      </c>
      <c r="R1810" t="str">
        <f>VLOOKUP(Tableau3[[#This Row],[coca]],Table1[ID],1,FALSE)</f>
        <v>Democratic Republic of CongoCD71</v>
      </c>
      <c r="S1810" t="e">
        <f>VLOOKUP(Tableau35[[#This Row],[coca]],Table1[[#All],[ID]:[b]],2,FALSE)</f>
        <v>#VALUE!</v>
      </c>
      <c r="T1810" s="9" t="e">
        <f>VLOOKUP(Tableau35[[#This Row],[coca]],Table1[[ID]:[b]],3,FALSE)</f>
        <v>#VALUE!</v>
      </c>
      <c r="U1810" s="9" t="s">
        <v>775</v>
      </c>
      <c r="V181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0" s="9">
        <v>1</v>
      </c>
    </row>
    <row r="1811" spans="1:23">
      <c r="A1811" t="s">
        <v>278</v>
      </c>
      <c r="B1811" t="s">
        <v>308</v>
      </c>
      <c r="C1811" t="s">
        <v>309</v>
      </c>
      <c r="D1811">
        <v>0</v>
      </c>
      <c r="M1811" s="10" t="s">
        <v>937</v>
      </c>
      <c r="Q1811" t="str">
        <f t="shared" si="59"/>
        <v>Democratic Republic of CongoCD72</v>
      </c>
      <c r="R1811" t="str">
        <f>VLOOKUP(Tableau3[[#This Row],[coca]],Table1[ID],1,FALSE)</f>
        <v>Democratic Republic of CongoCD72</v>
      </c>
      <c r="S1811" t="e">
        <f>VLOOKUP(Tableau35[[#This Row],[coca]],Table1[[#All],[ID]:[b]],2,FALSE)</f>
        <v>#VALUE!</v>
      </c>
      <c r="T1811" s="9" t="e">
        <f>VLOOKUP(Tableau35[[#This Row],[coca]],Table1[[ID]:[b]],3,FALSE)</f>
        <v>#VALUE!</v>
      </c>
      <c r="U1811" s="9"/>
      <c r="V181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1" s="9"/>
    </row>
    <row r="1812" spans="1:23">
      <c r="A1812" t="s">
        <v>278</v>
      </c>
      <c r="B1812" t="s">
        <v>286</v>
      </c>
      <c r="C1812" t="s">
        <v>287</v>
      </c>
      <c r="D1812">
        <v>0</v>
      </c>
      <c r="M1812" s="10" t="s">
        <v>937</v>
      </c>
      <c r="Q1812" t="str">
        <f t="shared" si="59"/>
        <v>Democratic Republic of CongoCD73</v>
      </c>
      <c r="R1812" t="str">
        <f>VLOOKUP(Tableau3[[#This Row],[coca]],Table1[ID],1,FALSE)</f>
        <v>Democratic Republic of CongoCD73</v>
      </c>
      <c r="S1812" t="e">
        <f>VLOOKUP(Tableau35[[#This Row],[coca]],Table1[[#All],[ID]:[b]],2,FALSE)</f>
        <v>#VALUE!</v>
      </c>
      <c r="T1812" s="9" t="e">
        <f>VLOOKUP(Tableau35[[#This Row],[coca]],Table1[[ID]:[b]],3,FALSE)</f>
        <v>#VALUE!</v>
      </c>
      <c r="U1812" s="9"/>
      <c r="V181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2" s="9"/>
    </row>
    <row r="1813" spans="1:23">
      <c r="A1813" t="s">
        <v>278</v>
      </c>
      <c r="B1813" t="s">
        <v>326</v>
      </c>
      <c r="C1813" t="s">
        <v>327</v>
      </c>
      <c r="D1813">
        <v>0</v>
      </c>
      <c r="M1813" s="10" t="s">
        <v>937</v>
      </c>
      <c r="Q1813" t="str">
        <f t="shared" si="59"/>
        <v>Democratic Republic of CongoCD74</v>
      </c>
      <c r="R1813" t="str">
        <f>VLOOKUP(Tableau3[[#This Row],[coca]],Table1[ID],1,FALSE)</f>
        <v>Democratic Republic of CongoCD74</v>
      </c>
      <c r="S1813" t="e">
        <f>VLOOKUP(Tableau35[[#This Row],[coca]],Table1[[#All],[ID]:[b]],2,FALSE)</f>
        <v>#VALUE!</v>
      </c>
      <c r="T1813" s="9" t="e">
        <f>VLOOKUP(Tableau35[[#This Row],[coca]],Table1[[ID]:[b]],3,FALSE)</f>
        <v>#VALUE!</v>
      </c>
      <c r="U1813" s="9"/>
      <c r="V181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3" s="9"/>
    </row>
    <row r="1814" spans="1:23">
      <c r="A1814" t="s">
        <v>278</v>
      </c>
      <c r="B1814" t="s">
        <v>306</v>
      </c>
      <c r="C1814" t="s">
        <v>307</v>
      </c>
      <c r="D1814">
        <v>0</v>
      </c>
      <c r="M1814" s="10" t="s">
        <v>937</v>
      </c>
      <c r="Q1814" t="str">
        <f t="shared" si="59"/>
        <v>Democratic Republic of CongoCD81</v>
      </c>
      <c r="R1814" t="str">
        <f>VLOOKUP(Tableau3[[#This Row],[coca]],Table1[ID],1,FALSE)</f>
        <v>Democratic Republic of CongoCD81</v>
      </c>
      <c r="S1814" t="e">
        <f>VLOOKUP(Tableau35[[#This Row],[coca]],Table1[[#All],[ID]:[b]],2,FALSE)</f>
        <v>#VALUE!</v>
      </c>
      <c r="T1814" s="9" t="e">
        <f>VLOOKUP(Tableau35[[#This Row],[coca]],Table1[[ID]:[b]],3,FALSE)</f>
        <v>#VALUE!</v>
      </c>
      <c r="U1814" s="9"/>
      <c r="V181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4" s="9"/>
    </row>
    <row r="1815" spans="1:23">
      <c r="A1815" t="s">
        <v>278</v>
      </c>
      <c r="B1815" t="s">
        <v>296</v>
      </c>
      <c r="C1815" t="s">
        <v>297</v>
      </c>
      <c r="D1815">
        <v>0</v>
      </c>
      <c r="M1815" s="10" t="s">
        <v>937</v>
      </c>
      <c r="Q1815" t="str">
        <f t="shared" si="59"/>
        <v>Democratic Republic of CongoCD82</v>
      </c>
      <c r="R1815" t="str">
        <f>VLOOKUP(Tableau3[[#This Row],[coca]],Table1[ID],1,FALSE)</f>
        <v>Democratic Republic of CongoCD82</v>
      </c>
      <c r="S1815" t="e">
        <f>VLOOKUP(Tableau35[[#This Row],[coca]],Table1[[#All],[ID]:[b]],2,FALSE)</f>
        <v>#VALUE!</v>
      </c>
      <c r="T1815" s="9" t="e">
        <f>VLOOKUP(Tableau35[[#This Row],[coca]],Table1[[ID]:[b]],3,FALSE)</f>
        <v>#VALUE!</v>
      </c>
      <c r="U1815" s="9"/>
      <c r="V181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5" s="9"/>
    </row>
    <row r="1816" spans="1:23">
      <c r="A1816" t="s">
        <v>278</v>
      </c>
      <c r="B1816" t="s">
        <v>320</v>
      </c>
      <c r="C1816" t="s">
        <v>321</v>
      </c>
      <c r="D1816">
        <v>0</v>
      </c>
      <c r="M1816" s="10" t="s">
        <v>937</v>
      </c>
      <c r="Q1816" t="str">
        <f t="shared" si="59"/>
        <v>Democratic Republic of CongoCD83</v>
      </c>
      <c r="R1816" t="str">
        <f>VLOOKUP(Tableau3[[#This Row],[coca]],Table1[ID],1,FALSE)</f>
        <v>Democratic Republic of CongoCD83</v>
      </c>
      <c r="S1816" t="e">
        <f>VLOOKUP(Tableau35[[#This Row],[coca]],Table1[[#All],[ID]:[b]],2,FALSE)</f>
        <v>#VALUE!</v>
      </c>
      <c r="T1816" s="9" t="e">
        <f>VLOOKUP(Tableau35[[#This Row],[coca]],Table1[[ID]:[b]],3,FALSE)</f>
        <v>#VALUE!</v>
      </c>
      <c r="U1816" s="9"/>
      <c r="V181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6" s="9"/>
    </row>
    <row r="1817" spans="1:23">
      <c r="A1817" t="s">
        <v>278</v>
      </c>
      <c r="B1817" t="s">
        <v>294</v>
      </c>
      <c r="C1817" t="s">
        <v>295</v>
      </c>
      <c r="D1817">
        <v>0</v>
      </c>
      <c r="M1817" s="10" t="s">
        <v>937</v>
      </c>
      <c r="Q1817" t="str">
        <f t="shared" si="59"/>
        <v>Democratic Republic of CongoCD91</v>
      </c>
      <c r="R1817" t="str">
        <f>VLOOKUP(Tableau3[[#This Row],[coca]],Table1[ID],1,FALSE)</f>
        <v>Democratic Republic of CongoCD91</v>
      </c>
      <c r="S1817" t="e">
        <f>VLOOKUP(Tableau35[[#This Row],[coca]],Table1[[#All],[ID]:[b]],2,FALSE)</f>
        <v>#VALUE!</v>
      </c>
      <c r="T1817" s="9" t="e">
        <f>VLOOKUP(Tableau35[[#This Row],[coca]],Table1[[ID]:[b]],3,FALSE)</f>
        <v>#VALUE!</v>
      </c>
      <c r="U1817" s="9"/>
      <c r="V181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7" s="9"/>
    </row>
    <row r="1818" spans="1:23">
      <c r="A1818" t="s">
        <v>278</v>
      </c>
      <c r="B1818" t="s">
        <v>292</v>
      </c>
      <c r="C1818" t="s">
        <v>293</v>
      </c>
      <c r="D1818">
        <v>0</v>
      </c>
      <c r="M1818" s="10" t="s">
        <v>937</v>
      </c>
      <c r="Q1818" t="str">
        <f t="shared" si="59"/>
        <v>Democratic Republic of CongoCD92</v>
      </c>
      <c r="R1818" t="str">
        <f>VLOOKUP(Tableau3[[#This Row],[coca]],Table1[ID],1,FALSE)</f>
        <v>Democratic Republic of CongoCD92</v>
      </c>
      <c r="S1818" t="e">
        <f>VLOOKUP(Tableau35[[#This Row],[coca]],Table1[[#All],[ID]:[b]],2,FALSE)</f>
        <v>#VALUE!</v>
      </c>
      <c r="T1818" s="9" t="e">
        <f>VLOOKUP(Tableau35[[#This Row],[coca]],Table1[[ID]:[b]],3,FALSE)</f>
        <v>#VALUE!</v>
      </c>
      <c r="U1818" s="9"/>
      <c r="V181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818" s="9"/>
    </row>
    <row r="1819" spans="1:23">
      <c r="A1819" t="s">
        <v>278</v>
      </c>
      <c r="B1819" t="s">
        <v>284</v>
      </c>
      <c r="C1819" t="s">
        <v>285</v>
      </c>
      <c r="D1819">
        <v>33</v>
      </c>
      <c r="L1819" s="10"/>
      <c r="M1819" s="10" t="s">
        <v>940</v>
      </c>
      <c r="N1819" s="5">
        <v>2783105588380</v>
      </c>
      <c r="O1819" s="5">
        <v>-1045810873830</v>
      </c>
      <c r="P1819" t="str">
        <f t="shared" ref="P1819:P1850" si="60">_xlfn.CONCAT(A1819,C1819)</f>
        <v>Democratic Republic of CongoCD71</v>
      </c>
      <c r="Q1819" t="e">
        <f>VLOOKUP(#REF!,Table1[ID],1,FALSE)</f>
        <v>#REF!</v>
      </c>
      <c r="R1819" t="e">
        <f>VLOOKUP(#REF!,Table1[[#All],[ID]:[b]],2,FALSE)</f>
        <v>#REF!</v>
      </c>
      <c r="S1819" s="9" t="e">
        <f>VLOOKUP(#REF!,Table1[[ID]:[b]],3,FALSE)</f>
        <v>#REF!</v>
      </c>
      <c r="T1819" s="9" t="s">
        <v>775</v>
      </c>
      <c r="U1819" s="9" t="e">
        <f>IF(#REF!&lt;=10,"A:&lt;10",IF(#REF!&lt;=50,"B:10-50",IF(#REF!&lt;=100,"C:50 - 100",IF(#REF!&lt;=250,"D:100 - 250",IF(#REF!&lt;=500,"E:250 - 500",IF(#REF!&lt;=1000,"F:500 - 1000","G:1000 et plus"))))))</f>
        <v>#REF!</v>
      </c>
      <c r="V1819" s="9">
        <v>1</v>
      </c>
    </row>
    <row r="1820" spans="1:23">
      <c r="A1820" t="s">
        <v>278</v>
      </c>
      <c r="B1820" t="s">
        <v>300</v>
      </c>
      <c r="C1820" t="s">
        <v>301</v>
      </c>
      <c r="D1820">
        <v>190</v>
      </c>
      <c r="L1820" s="10"/>
      <c r="M1820" s="10" t="s">
        <v>940</v>
      </c>
      <c r="P1820" t="str">
        <f t="shared" si="60"/>
        <v>Democratic Republic of CongoCD20</v>
      </c>
      <c r="Q1820" t="e">
        <f>VLOOKUP(#REF!,Table1[ID],1,FALSE)</f>
        <v>#REF!</v>
      </c>
      <c r="R1820" t="e">
        <f>VLOOKUP(#REF!,Table1[[#All],[ID]:[b]],2,FALSE)</f>
        <v>#REF!</v>
      </c>
      <c r="S1820" s="9" t="e">
        <f>VLOOKUP(#REF!,Table1[[ID]:[b]],3,FALSE)</f>
        <v>#REF!</v>
      </c>
      <c r="T1820" s="9" t="s">
        <v>775</v>
      </c>
      <c r="U1820" s="9" t="e">
        <f>IF(#REF!&lt;=10,"A:&lt;10",IF(#REF!&lt;=50,"B:10-50",IF(#REF!&lt;=100,"C:50 - 100",IF(#REF!&lt;=250,"D:100 - 250",IF(#REF!&lt;=500,"E:250 - 500",IF(#REF!&lt;=1000,"F:500 - 1000","G:1000 et plus"))))))</f>
        <v>#REF!</v>
      </c>
      <c r="V1820" s="9">
        <v>1</v>
      </c>
    </row>
    <row r="1821" spans="1:23">
      <c r="A1821" t="s">
        <v>278</v>
      </c>
      <c r="B1821" t="s">
        <v>316</v>
      </c>
      <c r="C1821" t="s">
        <v>317</v>
      </c>
      <c r="D1821">
        <v>48</v>
      </c>
      <c r="L1821" s="10"/>
      <c r="M1821" s="10" t="s">
        <v>940</v>
      </c>
      <c r="N1821" s="5">
        <v>2870216930320</v>
      </c>
      <c r="O1821" t="s">
        <v>785</v>
      </c>
      <c r="P1821" t="str">
        <f t="shared" si="60"/>
        <v>Democratic Republic of CongoCD61</v>
      </c>
      <c r="Q1821" t="e">
        <f>VLOOKUP(#REF!,Table1[ID],1,FALSE)</f>
        <v>#REF!</v>
      </c>
      <c r="R1821" t="e">
        <f>VLOOKUP(#REF!,Table1[[#All],[ID]:[b]],2,FALSE)</f>
        <v>#REF!</v>
      </c>
      <c r="S1821" s="9" t="e">
        <f>VLOOKUP(#REF!,Table1[[ID]:[b]],3,FALSE)</f>
        <v>#REF!</v>
      </c>
      <c r="T1821" s="9" t="s">
        <v>775</v>
      </c>
      <c r="U1821" s="9" t="e">
        <f>IF(#REF!&lt;=10,"A:&lt;10",IF(#REF!&lt;=50,"B:10-50",IF(#REF!&lt;=100,"C:50 - 100",IF(#REF!&lt;=250,"D:100 - 250",IF(#REF!&lt;=500,"E:250 - 500",IF(#REF!&lt;=1000,"F:500 - 1000","G:1000 et plus"))))))</f>
        <v>#REF!</v>
      </c>
      <c r="V1821" s="9">
        <v>1</v>
      </c>
    </row>
    <row r="1822" spans="1:23">
      <c r="A1822" t="s">
        <v>278</v>
      </c>
      <c r="B1822" t="s">
        <v>322</v>
      </c>
      <c r="C1822" t="s">
        <v>323</v>
      </c>
      <c r="D1822">
        <v>1</v>
      </c>
      <c r="L1822" s="10"/>
      <c r="M1822" s="10" t="s">
        <v>940</v>
      </c>
      <c r="N1822" s="5">
        <v>2825541350030</v>
      </c>
      <c r="O1822" s="5">
        <v>-322651293657</v>
      </c>
      <c r="P1822" t="str">
        <f t="shared" si="60"/>
        <v>Democratic Republic of CongoCD62</v>
      </c>
      <c r="Q1822" t="e">
        <f>VLOOKUP(#REF!,Table1[ID],1,FALSE)</f>
        <v>#REF!</v>
      </c>
      <c r="R1822" t="e">
        <f>VLOOKUP(#REF!,Table1[[#All],[ID]:[b]],2,FALSE)</f>
        <v>#REF!</v>
      </c>
      <c r="S1822" s="9" t="e">
        <f>VLOOKUP(#REF!,Table1[[ID]:[b]],3,FALSE)</f>
        <v>#REF!</v>
      </c>
      <c r="T1822" s="9" t="s">
        <v>775</v>
      </c>
      <c r="U1822" s="9" t="e">
        <f>IF(#REF!&lt;=10,"A:&lt;10",IF(#REF!&lt;=50,"B:10-50",IF(#REF!&lt;=100,"C:50 - 100",IF(#REF!&lt;=250,"D:100 - 250",IF(#REF!&lt;=500,"E:250 - 500",IF(#REF!&lt;=1000,"F:500 - 1000","G:1000 et plus"))))))</f>
        <v>#REF!</v>
      </c>
      <c r="V1822" s="9">
        <v>1</v>
      </c>
    </row>
    <row r="1823" spans="1:23">
      <c r="A1823" t="s">
        <v>278</v>
      </c>
      <c r="B1823" t="s">
        <v>290</v>
      </c>
      <c r="C1823" t="s">
        <v>291</v>
      </c>
      <c r="D1823">
        <v>2</v>
      </c>
      <c r="L1823" s="10"/>
      <c r="M1823" s="10" t="s">
        <v>940</v>
      </c>
      <c r="N1823" s="5">
        <v>2949892328600</v>
      </c>
      <c r="O1823" s="5">
        <v>175432325487</v>
      </c>
      <c r="P1823" t="str">
        <f t="shared" si="60"/>
        <v>Democratic Republic of CongoCD54</v>
      </c>
      <c r="Q1823" t="e">
        <f>VLOOKUP(#REF!,Table1[ID],1,FALSE)</f>
        <v>#REF!</v>
      </c>
      <c r="R1823" t="e">
        <f>VLOOKUP(#REF!,Table1[[#All],[ID]:[b]],2,FALSE)</f>
        <v>#REF!</v>
      </c>
      <c r="S1823" s="9" t="e">
        <f>VLOOKUP(#REF!,Table1[[ID]:[b]],3,FALSE)</f>
        <v>#REF!</v>
      </c>
      <c r="T1823" s="9" t="s">
        <v>775</v>
      </c>
      <c r="U1823" s="9" t="e">
        <f>IF(#REF!&lt;=10,"A:&lt;10",IF(#REF!&lt;=50,"B:10-50",IF(#REF!&lt;=100,"C:50 - 100",IF(#REF!&lt;=250,"D:100 - 250",IF(#REF!&lt;=500,"E:250 - 500",IF(#REF!&lt;=1000,"F:500 - 1000","G:1000 et plus"))))))</f>
        <v>#REF!</v>
      </c>
      <c r="V1823" s="9">
        <v>1</v>
      </c>
    </row>
    <row r="1824" spans="1:23">
      <c r="A1824" t="s">
        <v>278</v>
      </c>
      <c r="B1824" t="s">
        <v>304</v>
      </c>
      <c r="C1824" t="s">
        <v>305</v>
      </c>
      <c r="D1824">
        <v>2</v>
      </c>
      <c r="L1824" s="10"/>
      <c r="M1824" s="10" t="s">
        <v>940</v>
      </c>
      <c r="N1824" s="5">
        <v>1865494266580</v>
      </c>
      <c r="O1824" s="5">
        <v>-478252014449</v>
      </c>
      <c r="P1824" t="str">
        <f t="shared" si="60"/>
        <v>Democratic Republic of CongoCD32</v>
      </c>
      <c r="Q1824" t="e">
        <f>VLOOKUP(#REF!,Table1[ID],1,FALSE)</f>
        <v>#REF!</v>
      </c>
      <c r="R1824" t="e">
        <f>VLOOKUP(#REF!,Table1[[#All],[ID]:[b]],2,FALSE)</f>
        <v>#REF!</v>
      </c>
      <c r="S1824" s="9" t="e">
        <f>VLOOKUP(#REF!,Table1[[ID]:[b]],3,FALSE)</f>
        <v>#REF!</v>
      </c>
      <c r="T1824" s="9" t="s">
        <v>775</v>
      </c>
      <c r="U1824" s="9" t="e">
        <f>IF(#REF!&lt;=10,"A:&lt;10",IF(#REF!&lt;=50,"B:10-50",IF(#REF!&lt;=100,"C:50 - 100",IF(#REF!&lt;=250,"D:100 - 250",IF(#REF!&lt;=500,"E:250 - 500",IF(#REF!&lt;=1000,"F:500 - 1000","G:1000 et plus"))))))</f>
        <v>#REF!</v>
      </c>
      <c r="V1824" s="9">
        <v>1</v>
      </c>
    </row>
    <row r="1825" spans="1:22">
      <c r="A1825" t="s">
        <v>278</v>
      </c>
      <c r="B1825" t="s">
        <v>298</v>
      </c>
      <c r="C1825" t="s">
        <v>299</v>
      </c>
      <c r="D1825">
        <v>3175</v>
      </c>
      <c r="E1825">
        <v>78</v>
      </c>
      <c r="F1825">
        <v>492</v>
      </c>
      <c r="L1825" s="10"/>
      <c r="M1825" s="10" t="s">
        <v>940</v>
      </c>
      <c r="N1825" s="5">
        <v>1590849109850</v>
      </c>
      <c r="O1825" s="5">
        <v>-443590657637</v>
      </c>
      <c r="P1825" t="str">
        <f t="shared" si="60"/>
        <v>Democratic Republic of CongoCD10</v>
      </c>
      <c r="Q1825" t="e">
        <f>VLOOKUP(#REF!,Table1[ID],1,FALSE)</f>
        <v>#REF!</v>
      </c>
      <c r="R1825" t="e">
        <f>VLOOKUP(#REF!,Table1[[#All],[ID]:[b]],2,FALSE)</f>
        <v>#REF!</v>
      </c>
      <c r="S1825" s="9" t="e">
        <f>VLOOKUP(#REF!,Table1[[ID]:[b]],3,FALSE)</f>
        <v>#REF!</v>
      </c>
      <c r="T1825" s="9" t="s">
        <v>777</v>
      </c>
      <c r="U1825" s="9" t="e">
        <f>IF(#REF!&lt;=10,"A:&lt;10",IF(#REF!&lt;=50,"B:10-50",IF(#REF!&lt;=100,"C:50 - 100",IF(#REF!&lt;=250,"D:100 - 250",IF(#REF!&lt;=500,"E:250 - 500",IF(#REF!&lt;=1000,"F:500 - 1000","G:1000 et plus"))))))</f>
        <v>#REF!</v>
      </c>
      <c r="V1825" s="9">
        <v>5</v>
      </c>
    </row>
    <row r="1826" spans="1:22">
      <c r="A1826" t="s">
        <v>278</v>
      </c>
      <c r="B1826" t="s">
        <v>280</v>
      </c>
      <c r="C1826" t="s">
        <v>281</v>
      </c>
      <c r="D1826">
        <v>0</v>
      </c>
      <c r="L1826" s="10"/>
      <c r="M1826" s="10" t="s">
        <v>940</v>
      </c>
      <c r="P1826" t="str">
        <f t="shared" si="60"/>
        <v>Democratic Republic of CongoCD52</v>
      </c>
      <c r="Q1826" t="e">
        <f>VLOOKUP(#REF!,Table1[ID],1,FALSE)</f>
        <v>#REF!</v>
      </c>
      <c r="R1826" t="e">
        <f>VLOOKUP(#REF!,Table1[[#All],[ID]:[b]],2,FALSE)</f>
        <v>#REF!</v>
      </c>
      <c r="S1826" s="9" t="e">
        <f>VLOOKUP(#REF!,Table1[[ID]:[b]],3,FALSE)</f>
        <v>#REF!</v>
      </c>
      <c r="T1826" s="9"/>
      <c r="U1826" s="9" t="e">
        <f>IF(#REF!&lt;=10,"A:&lt;10",IF(#REF!&lt;=50,"B:10-50",IF(#REF!&lt;=100,"C:50 - 100",IF(#REF!&lt;=250,"D:100 - 250",IF(#REF!&lt;=500,"E:250 - 500",IF(#REF!&lt;=1000,"F:500 - 1000","G:1000 et plus"))))))</f>
        <v>#REF!</v>
      </c>
      <c r="V1826" s="9"/>
    </row>
    <row r="1827" spans="1:22">
      <c r="A1827" t="s">
        <v>278</v>
      </c>
      <c r="B1827" t="s">
        <v>282</v>
      </c>
      <c r="C1827" t="s">
        <v>283</v>
      </c>
      <c r="D1827">
        <v>0</v>
      </c>
      <c r="L1827" s="10"/>
      <c r="M1827" s="10" t="s">
        <v>940</v>
      </c>
      <c r="P1827" t="str">
        <f t="shared" si="60"/>
        <v>Democratic Republic of CongoCD41</v>
      </c>
      <c r="Q1827" t="e">
        <f>VLOOKUP(#REF!,Table1[ID],1,FALSE)</f>
        <v>#REF!</v>
      </c>
      <c r="R1827" t="e">
        <f>VLOOKUP(#REF!,Table1[[#All],[ID]:[b]],2,FALSE)</f>
        <v>#REF!</v>
      </c>
      <c r="S1827" s="9" t="e">
        <f>VLOOKUP(#REF!,Table1[[ID]:[b]],3,FALSE)</f>
        <v>#REF!</v>
      </c>
      <c r="T1827" s="9"/>
      <c r="U1827" s="9" t="e">
        <f>IF(#REF!&lt;=10,"A:&lt;10",IF(#REF!&lt;=50,"B:10-50",IF(#REF!&lt;=100,"C:50 - 100",IF(#REF!&lt;=250,"D:100 - 250",IF(#REF!&lt;=500,"E:250 - 500",IF(#REF!&lt;=1000,"F:500 - 1000","G:1000 et plus"))))))</f>
        <v>#REF!</v>
      </c>
      <c r="V1827" s="9"/>
    </row>
    <row r="1828" spans="1:22">
      <c r="A1828" t="s">
        <v>278</v>
      </c>
      <c r="B1828" t="s">
        <v>286</v>
      </c>
      <c r="C1828" t="s">
        <v>287</v>
      </c>
      <c r="D1828">
        <v>1</v>
      </c>
      <c r="L1828" s="10"/>
      <c r="M1828" s="10" t="s">
        <v>940</v>
      </c>
      <c r="P1828" t="str">
        <f t="shared" si="60"/>
        <v>Democratic Republic of CongoCD73</v>
      </c>
      <c r="Q1828" t="e">
        <f>VLOOKUP(#REF!,Table1[ID],1,FALSE)</f>
        <v>#REF!</v>
      </c>
      <c r="R1828" t="e">
        <f>VLOOKUP(#REF!,Table1[[#All],[ID]:[b]],2,FALSE)</f>
        <v>#REF!</v>
      </c>
      <c r="S1828" s="9" t="e">
        <f>VLOOKUP(#REF!,Table1[[ID]:[b]],3,FALSE)</f>
        <v>#REF!</v>
      </c>
      <c r="T1828" s="9"/>
      <c r="U1828" s="9" t="e">
        <f>IF(#REF!&lt;=10,"A:&lt;10",IF(#REF!&lt;=50,"B:10-50",IF(#REF!&lt;=100,"C:50 - 100",IF(#REF!&lt;=250,"D:100 - 250",IF(#REF!&lt;=500,"E:250 - 500",IF(#REF!&lt;=1000,"F:500 - 1000","G:1000 et plus"))))))</f>
        <v>#REF!</v>
      </c>
      <c r="V1828" s="9"/>
    </row>
    <row r="1829" spans="1:22">
      <c r="A1829" t="s">
        <v>278</v>
      </c>
      <c r="B1829" t="s">
        <v>288</v>
      </c>
      <c r="C1829" t="s">
        <v>289</v>
      </c>
      <c r="D1829">
        <v>0</v>
      </c>
      <c r="L1829" s="10"/>
      <c r="M1829" s="10" t="s">
        <v>940</v>
      </c>
      <c r="P1829" t="str">
        <f t="shared" si="60"/>
        <v>Democratic Republic of CongoCD53</v>
      </c>
      <c r="Q1829" t="e">
        <f>VLOOKUP(#REF!,Table1[ID],1,FALSE)</f>
        <v>#REF!</v>
      </c>
      <c r="R1829" t="e">
        <f>VLOOKUP(#REF!,Table1[[#All],[ID]:[b]],2,FALSE)</f>
        <v>#REF!</v>
      </c>
      <c r="S1829" s="9" t="e">
        <f>VLOOKUP(#REF!,Table1[[ID]:[b]],3,FALSE)</f>
        <v>#REF!</v>
      </c>
      <c r="T1829" s="9"/>
      <c r="U1829" s="9" t="e">
        <f>IF(#REF!&lt;=10,"A:&lt;10",IF(#REF!&lt;=50,"B:10-50",IF(#REF!&lt;=100,"C:50 - 100",IF(#REF!&lt;=250,"D:100 - 250",IF(#REF!&lt;=500,"E:250 - 500",IF(#REF!&lt;=1000,"F:500 - 1000","G:1000 et plus"))))))</f>
        <v>#REF!</v>
      </c>
      <c r="V1829" s="9"/>
    </row>
    <row r="1830" spans="1:22">
      <c r="A1830" t="s">
        <v>278</v>
      </c>
      <c r="B1830" t="s">
        <v>292</v>
      </c>
      <c r="C1830" t="s">
        <v>293</v>
      </c>
      <c r="D1830">
        <v>0</v>
      </c>
      <c r="L1830" s="10"/>
      <c r="M1830" s="10" t="s">
        <v>940</v>
      </c>
      <c r="P1830" t="str">
        <f t="shared" si="60"/>
        <v>Democratic Republic of CongoCD92</v>
      </c>
      <c r="Q1830" t="e">
        <f>VLOOKUP(#REF!,Table1[ID],1,FALSE)</f>
        <v>#REF!</v>
      </c>
      <c r="R1830" t="e">
        <f>VLOOKUP(#REF!,Table1[[#All],[ID]:[b]],2,FALSE)</f>
        <v>#REF!</v>
      </c>
      <c r="S1830" s="9" t="e">
        <f>VLOOKUP(#REF!,Table1[[ID]:[b]],3,FALSE)</f>
        <v>#REF!</v>
      </c>
      <c r="T1830" s="9"/>
      <c r="U1830" s="9" t="e">
        <f>IF(#REF!&lt;=10,"A:&lt;10",IF(#REF!&lt;=50,"B:10-50",IF(#REF!&lt;=100,"C:50 - 100",IF(#REF!&lt;=250,"D:100 - 250",IF(#REF!&lt;=500,"E:250 - 500",IF(#REF!&lt;=1000,"F:500 - 1000","G:1000 et plus"))))))</f>
        <v>#REF!</v>
      </c>
      <c r="V1830" s="9"/>
    </row>
    <row r="1831" spans="1:22">
      <c r="A1831" t="s">
        <v>278</v>
      </c>
      <c r="B1831" t="s">
        <v>294</v>
      </c>
      <c r="C1831" t="s">
        <v>295</v>
      </c>
      <c r="D1831">
        <v>0</v>
      </c>
      <c r="L1831" s="10"/>
      <c r="M1831" s="10" t="s">
        <v>940</v>
      </c>
      <c r="P1831" t="str">
        <f t="shared" si="60"/>
        <v>Democratic Republic of CongoCD91</v>
      </c>
      <c r="Q1831" t="e">
        <f>VLOOKUP(#REF!,Table1[ID],1,FALSE)</f>
        <v>#REF!</v>
      </c>
      <c r="R1831" t="e">
        <f>VLOOKUP(#REF!,Table1[[#All],[ID]:[b]],2,FALSE)</f>
        <v>#REF!</v>
      </c>
      <c r="S1831" s="9" t="e">
        <f>VLOOKUP(#REF!,Table1[[ID]:[b]],3,FALSE)</f>
        <v>#REF!</v>
      </c>
      <c r="T1831" s="9"/>
      <c r="U1831" s="9" t="e">
        <f>IF(#REF!&lt;=10,"A:&lt;10",IF(#REF!&lt;=50,"B:10-50",IF(#REF!&lt;=100,"C:50 - 100",IF(#REF!&lt;=250,"D:100 - 250",IF(#REF!&lt;=500,"E:250 - 500",IF(#REF!&lt;=1000,"F:500 - 1000","G:1000 et plus"))))))</f>
        <v>#REF!</v>
      </c>
      <c r="V1831" s="9"/>
    </row>
    <row r="1832" spans="1:22">
      <c r="A1832" t="s">
        <v>278</v>
      </c>
      <c r="B1832" t="s">
        <v>296</v>
      </c>
      <c r="C1832" t="s">
        <v>297</v>
      </c>
      <c r="D1832">
        <v>0</v>
      </c>
      <c r="L1832" s="10"/>
      <c r="M1832" s="10" t="s">
        <v>940</v>
      </c>
      <c r="P1832" t="str">
        <f t="shared" si="60"/>
        <v>Democratic Republic of CongoCD82</v>
      </c>
      <c r="Q1832" t="e">
        <f>VLOOKUP(#REF!,Table1[ID],1,FALSE)</f>
        <v>#REF!</v>
      </c>
      <c r="R1832" t="e">
        <f>VLOOKUP(#REF!,Table1[[#All],[ID]:[b]],2,FALSE)</f>
        <v>#REF!</v>
      </c>
      <c r="S1832" s="9" t="e">
        <f>VLOOKUP(#REF!,Table1[[ID]:[b]],3,FALSE)</f>
        <v>#REF!</v>
      </c>
      <c r="T1832" s="9"/>
      <c r="U1832" s="9" t="e">
        <f>IF(#REF!&lt;=10,"A:&lt;10",IF(#REF!&lt;=50,"B:10-50",IF(#REF!&lt;=100,"C:50 - 100",IF(#REF!&lt;=250,"D:100 - 250",IF(#REF!&lt;=500,"E:250 - 500",IF(#REF!&lt;=1000,"F:500 - 1000","G:1000 et plus"))))))</f>
        <v>#REF!</v>
      </c>
      <c r="V1832" s="9"/>
    </row>
    <row r="1833" spans="1:22">
      <c r="A1833" t="s">
        <v>278</v>
      </c>
      <c r="B1833" t="s">
        <v>302</v>
      </c>
      <c r="C1833" t="s">
        <v>303</v>
      </c>
      <c r="D1833">
        <v>1</v>
      </c>
      <c r="L1833" s="10"/>
      <c r="M1833" s="10" t="s">
        <v>940</v>
      </c>
      <c r="P1833" t="str">
        <f t="shared" si="60"/>
        <v>Democratic Republic of CongoCD31</v>
      </c>
      <c r="Q1833" t="e">
        <f>VLOOKUP(#REF!,Table1[ID],1,FALSE)</f>
        <v>#REF!</v>
      </c>
      <c r="R1833" t="e">
        <f>VLOOKUP(#REF!,Table1[[#All],[ID]:[b]],2,FALSE)</f>
        <v>#REF!</v>
      </c>
      <c r="S1833" s="9" t="e">
        <f>VLOOKUP(#REF!,Table1[[ID]:[b]],3,FALSE)</f>
        <v>#REF!</v>
      </c>
      <c r="T1833" s="9"/>
      <c r="U1833" s="9" t="e">
        <f>IF(#REF!&lt;=10,"A:&lt;10",IF(#REF!&lt;=50,"B:10-50",IF(#REF!&lt;=100,"C:50 - 100",IF(#REF!&lt;=250,"D:100 - 250",IF(#REF!&lt;=500,"E:250 - 500",IF(#REF!&lt;=1000,"F:500 - 1000","G:1000 et plus"))))))</f>
        <v>#REF!</v>
      </c>
      <c r="V1833" s="9"/>
    </row>
    <row r="1834" spans="1:22">
      <c r="A1834" t="s">
        <v>278</v>
      </c>
      <c r="B1834" t="s">
        <v>306</v>
      </c>
      <c r="C1834" t="s">
        <v>307</v>
      </c>
      <c r="D1834">
        <v>0</v>
      </c>
      <c r="L1834" s="10"/>
      <c r="M1834" s="10" t="s">
        <v>940</v>
      </c>
      <c r="P1834" t="str">
        <f t="shared" si="60"/>
        <v>Democratic Republic of CongoCD81</v>
      </c>
      <c r="Q1834" t="e">
        <f>VLOOKUP(#REF!,Table1[ID],1,FALSE)</f>
        <v>#REF!</v>
      </c>
      <c r="R1834" t="e">
        <f>VLOOKUP(#REF!,Table1[[#All],[ID]:[b]],2,FALSE)</f>
        <v>#REF!</v>
      </c>
      <c r="S1834" s="9" t="e">
        <f>VLOOKUP(#REF!,Table1[[ID]:[b]],3,FALSE)</f>
        <v>#REF!</v>
      </c>
      <c r="T1834" s="9"/>
      <c r="U1834" s="9" t="e">
        <f>IF(#REF!&lt;=10,"A:&lt;10",IF(#REF!&lt;=50,"B:10-50",IF(#REF!&lt;=100,"C:50 - 100",IF(#REF!&lt;=250,"D:100 - 250",IF(#REF!&lt;=500,"E:250 - 500",IF(#REF!&lt;=1000,"F:500 - 1000","G:1000 et plus"))))))</f>
        <v>#REF!</v>
      </c>
      <c r="V1834" s="9"/>
    </row>
    <row r="1835" spans="1:22">
      <c r="A1835" t="s">
        <v>278</v>
      </c>
      <c r="B1835" t="s">
        <v>308</v>
      </c>
      <c r="C1835" t="s">
        <v>309</v>
      </c>
      <c r="D1835">
        <v>0</v>
      </c>
      <c r="L1835" s="10"/>
      <c r="M1835" s="10" t="s">
        <v>940</v>
      </c>
      <c r="P1835" t="str">
        <f t="shared" si="60"/>
        <v>Democratic Republic of CongoCD72</v>
      </c>
      <c r="Q1835" t="e">
        <f>VLOOKUP(#REF!,Table1[ID],1,FALSE)</f>
        <v>#REF!</v>
      </c>
      <c r="R1835" t="e">
        <f>VLOOKUP(#REF!,Table1[[#All],[ID]:[b]],2,FALSE)</f>
        <v>#REF!</v>
      </c>
      <c r="S1835" s="9" t="e">
        <f>VLOOKUP(#REF!,Table1[[ID]:[b]],3,FALSE)</f>
        <v>#REF!</v>
      </c>
      <c r="T1835" s="9"/>
      <c r="U1835" s="9" t="e">
        <f>IF(#REF!&lt;=10,"A:&lt;10",IF(#REF!&lt;=50,"B:10-50",IF(#REF!&lt;=100,"C:50 - 100",IF(#REF!&lt;=250,"D:100 - 250",IF(#REF!&lt;=500,"E:250 - 500",IF(#REF!&lt;=1000,"F:500 - 1000","G:1000 et plus"))))))</f>
        <v>#REF!</v>
      </c>
      <c r="V1835" s="9"/>
    </row>
    <row r="1836" spans="1:22">
      <c r="A1836" t="s">
        <v>278</v>
      </c>
      <c r="B1836" t="s">
        <v>310</v>
      </c>
      <c r="C1836" t="s">
        <v>311</v>
      </c>
      <c r="D1836">
        <v>0</v>
      </c>
      <c r="L1836" s="10"/>
      <c r="M1836" s="10" t="s">
        <v>940</v>
      </c>
      <c r="P1836" t="str">
        <f t="shared" si="60"/>
        <v>Democratic Republic of CongoCD33</v>
      </c>
      <c r="Q1836" t="e">
        <f>VLOOKUP(#REF!,Table1[ID],1,FALSE)</f>
        <v>#REF!</v>
      </c>
      <c r="R1836" t="e">
        <f>VLOOKUP(#REF!,Table1[[#All],[ID]:[b]],2,FALSE)</f>
        <v>#REF!</v>
      </c>
      <c r="S1836" s="9" t="e">
        <f>VLOOKUP(#REF!,Table1[[ID]:[b]],3,FALSE)</f>
        <v>#REF!</v>
      </c>
      <c r="T1836" s="9"/>
      <c r="U1836" s="9" t="e">
        <f>IF(#REF!&lt;=10,"A:&lt;10",IF(#REF!&lt;=50,"B:10-50",IF(#REF!&lt;=100,"C:50 - 100",IF(#REF!&lt;=250,"D:100 - 250",IF(#REF!&lt;=500,"E:250 - 500",IF(#REF!&lt;=1000,"F:500 - 1000","G:1000 et plus"))))))</f>
        <v>#REF!</v>
      </c>
      <c r="V1836" s="9"/>
    </row>
    <row r="1837" spans="1:22">
      <c r="A1837" t="s">
        <v>278</v>
      </c>
      <c r="B1837" t="s">
        <v>312</v>
      </c>
      <c r="C1837" t="s">
        <v>313</v>
      </c>
      <c r="D1837">
        <v>0</v>
      </c>
      <c r="L1837" s="10"/>
      <c r="M1837" s="10" t="s">
        <v>940</v>
      </c>
      <c r="P1837" t="str">
        <f t="shared" si="60"/>
        <v>Democratic Republic of CongoCD63</v>
      </c>
      <c r="Q1837" t="e">
        <f>VLOOKUP(#REF!,Table1[ID],1,FALSE)</f>
        <v>#REF!</v>
      </c>
      <c r="R1837" t="e">
        <f>VLOOKUP(#REF!,Table1[[#All],[ID]:[b]],2,FALSE)</f>
        <v>#REF!</v>
      </c>
      <c r="S1837" s="9" t="e">
        <f>VLOOKUP(#REF!,Table1[[ID]:[b]],3,FALSE)</f>
        <v>#REF!</v>
      </c>
      <c r="T1837" s="9"/>
      <c r="U1837" s="9" t="e">
        <f>IF(#REF!&lt;=10,"A:&lt;10",IF(#REF!&lt;=50,"B:10-50",IF(#REF!&lt;=100,"C:50 - 100",IF(#REF!&lt;=250,"D:100 - 250",IF(#REF!&lt;=500,"E:250 - 500",IF(#REF!&lt;=1000,"F:500 - 1000","G:1000 et plus"))))))</f>
        <v>#REF!</v>
      </c>
      <c r="V1837" s="9"/>
    </row>
    <row r="1838" spans="1:22">
      <c r="A1838" t="s">
        <v>278</v>
      </c>
      <c r="B1838" t="s">
        <v>314</v>
      </c>
      <c r="C1838" t="s">
        <v>315</v>
      </c>
      <c r="D1838">
        <v>0</v>
      </c>
      <c r="L1838" s="10"/>
      <c r="M1838" s="10" t="s">
        <v>940</v>
      </c>
      <c r="P1838" t="str">
        <f t="shared" si="60"/>
        <v>Democratic Republic of CongoCD44</v>
      </c>
      <c r="Q1838" t="e">
        <f>VLOOKUP(#REF!,Table1[ID],1,FALSE)</f>
        <v>#REF!</v>
      </c>
      <c r="R1838" t="e">
        <f>VLOOKUP(#REF!,Table1[[#All],[ID]:[b]],2,FALSE)</f>
        <v>#REF!</v>
      </c>
      <c r="S1838" s="9" t="e">
        <f>VLOOKUP(#REF!,Table1[[ID]:[b]],3,FALSE)</f>
        <v>#REF!</v>
      </c>
      <c r="T1838" s="9"/>
      <c r="U1838" s="9" t="e">
        <f>IF(#REF!&lt;=10,"A:&lt;10",IF(#REF!&lt;=50,"B:10-50",IF(#REF!&lt;=100,"C:50 - 100",IF(#REF!&lt;=250,"D:100 - 250",IF(#REF!&lt;=500,"E:250 - 500",IF(#REF!&lt;=1000,"F:500 - 1000","G:1000 et plus"))))))</f>
        <v>#REF!</v>
      </c>
      <c r="V1838" s="9"/>
    </row>
    <row r="1839" spans="1:22">
      <c r="A1839" t="s">
        <v>278</v>
      </c>
      <c r="B1839" t="s">
        <v>318</v>
      </c>
      <c r="C1839" t="s">
        <v>319</v>
      </c>
      <c r="D1839">
        <v>0</v>
      </c>
      <c r="L1839" s="10"/>
      <c r="M1839" s="10" t="s">
        <v>940</v>
      </c>
      <c r="P1839" t="str">
        <f t="shared" si="60"/>
        <v>Democratic Republic of CongoCD43</v>
      </c>
      <c r="Q1839" t="e">
        <f>VLOOKUP(#REF!,Table1[ID],1,FALSE)</f>
        <v>#REF!</v>
      </c>
      <c r="R1839" t="e">
        <f>VLOOKUP(#REF!,Table1[[#All],[ID]:[b]],2,FALSE)</f>
        <v>#REF!</v>
      </c>
      <c r="S1839" s="9" t="e">
        <f>VLOOKUP(#REF!,Table1[[ID]:[b]],3,FALSE)</f>
        <v>#REF!</v>
      </c>
      <c r="T1839" s="9"/>
      <c r="U1839" s="9" t="e">
        <f>IF(#REF!&lt;=10,"A:&lt;10",IF(#REF!&lt;=50,"B:10-50",IF(#REF!&lt;=100,"C:50 - 100",IF(#REF!&lt;=250,"D:100 - 250",IF(#REF!&lt;=500,"E:250 - 500",IF(#REF!&lt;=1000,"F:500 - 1000","G:1000 et plus"))))))</f>
        <v>#REF!</v>
      </c>
      <c r="V1839" s="9"/>
    </row>
    <row r="1840" spans="1:22">
      <c r="A1840" t="s">
        <v>278</v>
      </c>
      <c r="B1840" t="s">
        <v>320</v>
      </c>
      <c r="C1840" t="s">
        <v>321</v>
      </c>
      <c r="D1840">
        <v>0</v>
      </c>
      <c r="L1840" s="10"/>
      <c r="M1840" s="10" t="s">
        <v>940</v>
      </c>
      <c r="P1840" t="str">
        <f t="shared" si="60"/>
        <v>Democratic Republic of CongoCD83</v>
      </c>
      <c r="Q1840" t="e">
        <f>VLOOKUP(#REF!,Table1[ID],1,FALSE)</f>
        <v>#REF!</v>
      </c>
      <c r="R1840" t="e">
        <f>VLOOKUP(#REF!,Table1[[#All],[ID]:[b]],2,FALSE)</f>
        <v>#REF!</v>
      </c>
      <c r="S1840" s="9" t="e">
        <f>VLOOKUP(#REF!,Table1[[ID]:[b]],3,FALSE)</f>
        <v>#REF!</v>
      </c>
      <c r="T1840" s="9"/>
      <c r="U1840" s="9" t="e">
        <f>IF(#REF!&lt;=10,"A:&lt;10",IF(#REF!&lt;=50,"B:10-50",IF(#REF!&lt;=100,"C:50 - 100",IF(#REF!&lt;=250,"D:100 - 250",IF(#REF!&lt;=500,"E:250 - 500",IF(#REF!&lt;=1000,"F:500 - 1000","G:1000 et plus"))))))</f>
        <v>#REF!</v>
      </c>
      <c r="V1840" s="9"/>
    </row>
    <row r="1841" spans="1:22">
      <c r="A1841" t="s">
        <v>278</v>
      </c>
      <c r="B1841" t="s">
        <v>324</v>
      </c>
      <c r="C1841" t="s">
        <v>325</v>
      </c>
      <c r="D1841">
        <v>0</v>
      </c>
      <c r="L1841" s="10"/>
      <c r="M1841" s="10" t="s">
        <v>940</v>
      </c>
      <c r="P1841" t="str">
        <f t="shared" si="60"/>
        <v>Democratic Republic of CongoCD42</v>
      </c>
      <c r="Q1841" t="e">
        <f>VLOOKUP(#REF!,Table1[ID],1,FALSE)</f>
        <v>#REF!</v>
      </c>
      <c r="R1841" t="e">
        <f>VLOOKUP(#REF!,Table1[[#All],[ID]:[b]],2,FALSE)</f>
        <v>#REF!</v>
      </c>
      <c r="S1841" s="9" t="e">
        <f>VLOOKUP(#REF!,Table1[[ID]:[b]],3,FALSE)</f>
        <v>#REF!</v>
      </c>
      <c r="T1841" s="9"/>
      <c r="U1841" s="9" t="e">
        <f>IF(#REF!&lt;=10,"A:&lt;10",IF(#REF!&lt;=50,"B:10-50",IF(#REF!&lt;=100,"C:50 - 100",IF(#REF!&lt;=250,"D:100 - 250",IF(#REF!&lt;=500,"E:250 - 500",IF(#REF!&lt;=1000,"F:500 - 1000","G:1000 et plus"))))))</f>
        <v>#REF!</v>
      </c>
      <c r="V1841" s="9"/>
    </row>
    <row r="1842" spans="1:22">
      <c r="A1842" t="s">
        <v>278</v>
      </c>
      <c r="B1842" t="s">
        <v>326</v>
      </c>
      <c r="C1842" t="s">
        <v>327</v>
      </c>
      <c r="D1842">
        <v>0</v>
      </c>
      <c r="L1842" s="10"/>
      <c r="M1842" s="10" t="s">
        <v>940</v>
      </c>
      <c r="P1842" t="str">
        <f t="shared" si="60"/>
        <v>Democratic Republic of CongoCD74</v>
      </c>
      <c r="Q1842" t="e">
        <f>VLOOKUP(#REF!,Table1[ID],1,FALSE)</f>
        <v>#REF!</v>
      </c>
      <c r="R1842" t="e">
        <f>VLOOKUP(#REF!,Table1[[#All],[ID]:[b]],2,FALSE)</f>
        <v>#REF!</v>
      </c>
      <c r="S1842" s="9" t="e">
        <f>VLOOKUP(#REF!,Table1[[ID]:[b]],3,FALSE)</f>
        <v>#REF!</v>
      </c>
      <c r="T1842" s="9"/>
      <c r="U1842" s="9" t="e">
        <f>IF(#REF!&lt;=10,"A:&lt;10",IF(#REF!&lt;=50,"B:10-50",IF(#REF!&lt;=100,"C:50 - 100",IF(#REF!&lt;=250,"D:100 - 250",IF(#REF!&lt;=500,"E:250 - 500",IF(#REF!&lt;=1000,"F:500 - 1000","G:1000 et plus"))))))</f>
        <v>#REF!</v>
      </c>
      <c r="V1842" s="9"/>
    </row>
    <row r="1843" spans="1:22">
      <c r="A1843" t="s">
        <v>278</v>
      </c>
      <c r="B1843" t="s">
        <v>328</v>
      </c>
      <c r="C1843" t="s">
        <v>329</v>
      </c>
      <c r="D1843">
        <v>41</v>
      </c>
      <c r="L1843" s="10"/>
      <c r="M1843" s="10" t="s">
        <v>940</v>
      </c>
      <c r="P1843" t="str">
        <f t="shared" si="60"/>
        <v>Democratic Republic of CongoCD51</v>
      </c>
      <c r="Q1843" t="e">
        <f>VLOOKUP(#REF!,Table1[ID],1,FALSE)</f>
        <v>#REF!</v>
      </c>
      <c r="R1843" t="e">
        <f>VLOOKUP(#REF!,Table1[[#All],[ID]:[b]],2,FALSE)</f>
        <v>#REF!</v>
      </c>
      <c r="S1843" s="9" t="e">
        <f>VLOOKUP(#REF!,Table1[[ID]:[b]],3,FALSE)</f>
        <v>#REF!</v>
      </c>
      <c r="T1843" s="9"/>
      <c r="U1843" s="9" t="e">
        <f>IF(#REF!&lt;=10,"A:&lt;10",IF(#REF!&lt;=50,"B:10-50",IF(#REF!&lt;=100,"C:50 - 100",IF(#REF!&lt;=250,"D:100 - 250",IF(#REF!&lt;=500,"E:250 - 500",IF(#REF!&lt;=1000,"F:500 - 1000","G:1000 et plus"))))))</f>
        <v>#REF!</v>
      </c>
      <c r="V1843" s="9"/>
    </row>
    <row r="1844" spans="1:22">
      <c r="A1844" t="s">
        <v>278</v>
      </c>
      <c r="B1844" t="s">
        <v>330</v>
      </c>
      <c r="C1844" t="s">
        <v>331</v>
      </c>
      <c r="D1844">
        <v>0</v>
      </c>
      <c r="L1844" s="10"/>
      <c r="M1844" s="10" t="s">
        <v>940</v>
      </c>
      <c r="P1844" t="str">
        <f t="shared" si="60"/>
        <v>Democratic Republic of CongoCD45</v>
      </c>
      <c r="Q1844" t="e">
        <f>VLOOKUP(#REF!,Table1[ID],1,FALSE)</f>
        <v>#REF!</v>
      </c>
      <c r="R1844" t="e">
        <f>VLOOKUP(#REF!,Table1[[#All],[ID]:[b]],2,FALSE)</f>
        <v>#REF!</v>
      </c>
      <c r="S1844" s="9" t="e">
        <f>VLOOKUP(#REF!,Table1[[ID]:[b]],3,FALSE)</f>
        <v>#REF!</v>
      </c>
      <c r="T1844" s="9"/>
      <c r="U1844" s="9" t="e">
        <f>IF(#REF!&lt;=10,"A:&lt;10",IF(#REF!&lt;=50,"B:10-50",IF(#REF!&lt;=100,"C:50 - 100",IF(#REF!&lt;=250,"D:100 - 250",IF(#REF!&lt;=500,"E:250 - 500",IF(#REF!&lt;=1000,"F:500 - 1000","G:1000 et plus"))))))</f>
        <v>#REF!</v>
      </c>
      <c r="V1844" s="9"/>
    </row>
    <row r="1845" spans="1:22">
      <c r="A1845" t="s">
        <v>278</v>
      </c>
      <c r="B1845" t="s">
        <v>284</v>
      </c>
      <c r="C1845" t="s">
        <v>285</v>
      </c>
      <c r="D1845">
        <v>37</v>
      </c>
      <c r="L1845" s="10"/>
      <c r="M1845" s="10" t="s">
        <v>944</v>
      </c>
      <c r="N1845" s="5">
        <v>2783105588380</v>
      </c>
      <c r="O1845" s="5">
        <v>-1045810873830</v>
      </c>
      <c r="P1845" t="str">
        <f t="shared" si="60"/>
        <v>Democratic Republic of CongoCD71</v>
      </c>
      <c r="Q1845" t="e">
        <f>VLOOKUP(Tableau3567[[#This Row],[coca]],Table1[ID],1,FALSE)</f>
        <v>#VALUE!</v>
      </c>
      <c r="R1845" t="e">
        <f>VLOOKUP(Tableau3567[[#This Row],[coca]],Table1[[#All],[ID]:[b]],2,FALSE)</f>
        <v>#VALUE!</v>
      </c>
      <c r="S1845" s="9" t="e">
        <f>VLOOKUP(Tableau3567[[#This Row],[coca]],Table1[[ID]:[b]],3,FALSE)</f>
        <v>#VALUE!</v>
      </c>
      <c r="T1845" s="9" t="s">
        <v>775</v>
      </c>
      <c r="U184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45" s="9">
        <v>1</v>
      </c>
    </row>
    <row r="1846" spans="1:22">
      <c r="A1846" t="s">
        <v>278</v>
      </c>
      <c r="B1846" t="s">
        <v>300</v>
      </c>
      <c r="C1846" t="s">
        <v>301</v>
      </c>
      <c r="D1846">
        <v>212</v>
      </c>
      <c r="L1846" s="10"/>
      <c r="M1846" s="10" t="s">
        <v>944</v>
      </c>
      <c r="P1846" t="str">
        <f t="shared" si="60"/>
        <v>Democratic Republic of CongoCD20</v>
      </c>
      <c r="Q1846" t="e">
        <f>VLOOKUP(Tableau3567[[#This Row],[coca]],Table1[ID],1,FALSE)</f>
        <v>#VALUE!</v>
      </c>
      <c r="R1846" t="e">
        <f>VLOOKUP(Tableau3567[[#This Row],[coca]],Table1[[#All],[ID]:[b]],2,FALSE)</f>
        <v>#VALUE!</v>
      </c>
      <c r="S1846" s="9" t="e">
        <f>VLOOKUP(Tableau3567[[#This Row],[coca]],Table1[[ID]:[b]],3,FALSE)</f>
        <v>#VALUE!</v>
      </c>
      <c r="T1846" s="9" t="s">
        <v>775</v>
      </c>
      <c r="U184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46" s="9">
        <v>1</v>
      </c>
    </row>
    <row r="1847" spans="1:22">
      <c r="A1847" t="s">
        <v>278</v>
      </c>
      <c r="B1847" t="s">
        <v>316</v>
      </c>
      <c r="C1847" t="s">
        <v>317</v>
      </c>
      <c r="D1847">
        <v>53</v>
      </c>
      <c r="L1847" s="10"/>
      <c r="M1847" s="10" t="s">
        <v>944</v>
      </c>
      <c r="N1847" s="5">
        <v>2870216930320</v>
      </c>
      <c r="O1847" t="s">
        <v>785</v>
      </c>
      <c r="P1847" t="str">
        <f t="shared" si="60"/>
        <v>Democratic Republic of CongoCD61</v>
      </c>
      <c r="Q1847" t="e">
        <f>VLOOKUP(Tableau3567[[#This Row],[coca]],Table1[ID],1,FALSE)</f>
        <v>#VALUE!</v>
      </c>
      <c r="R1847" t="e">
        <f>VLOOKUP(Tableau3567[[#This Row],[coca]],Table1[[#All],[ID]:[b]],2,FALSE)</f>
        <v>#VALUE!</v>
      </c>
      <c r="S1847" s="9" t="e">
        <f>VLOOKUP(Tableau3567[[#This Row],[coca]],Table1[[ID]:[b]],3,FALSE)</f>
        <v>#VALUE!</v>
      </c>
      <c r="T1847" s="9" t="s">
        <v>775</v>
      </c>
      <c r="U184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47" s="9">
        <v>1</v>
      </c>
    </row>
    <row r="1848" spans="1:22">
      <c r="A1848" t="s">
        <v>278</v>
      </c>
      <c r="B1848" t="s">
        <v>322</v>
      </c>
      <c r="C1848" t="s">
        <v>323</v>
      </c>
      <c r="D1848">
        <v>84</v>
      </c>
      <c r="L1848" s="10"/>
      <c r="M1848" s="10" t="s">
        <v>944</v>
      </c>
      <c r="N1848" s="5">
        <v>2825541350030</v>
      </c>
      <c r="O1848" s="5">
        <v>-322651293657</v>
      </c>
      <c r="P1848" t="str">
        <f t="shared" si="60"/>
        <v>Democratic Republic of CongoCD62</v>
      </c>
      <c r="Q1848" t="e">
        <f>VLOOKUP(Tableau3567[[#This Row],[coca]],Table1[ID],1,FALSE)</f>
        <v>#VALUE!</v>
      </c>
      <c r="R1848" t="e">
        <f>VLOOKUP(Tableau3567[[#This Row],[coca]],Table1[[#All],[ID]:[b]],2,FALSE)</f>
        <v>#VALUE!</v>
      </c>
      <c r="S1848" s="9" t="e">
        <f>VLOOKUP(Tableau3567[[#This Row],[coca]],Table1[[ID]:[b]],3,FALSE)</f>
        <v>#VALUE!</v>
      </c>
      <c r="T1848" s="9" t="s">
        <v>775</v>
      </c>
      <c r="U184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48" s="9">
        <v>1</v>
      </c>
    </row>
    <row r="1849" spans="1:22">
      <c r="A1849" t="s">
        <v>278</v>
      </c>
      <c r="B1849" t="s">
        <v>290</v>
      </c>
      <c r="C1849" t="s">
        <v>291</v>
      </c>
      <c r="D1849">
        <v>2</v>
      </c>
      <c r="L1849" s="10"/>
      <c r="M1849" s="10" t="s">
        <v>944</v>
      </c>
      <c r="N1849" s="5">
        <v>2949892328600</v>
      </c>
      <c r="O1849" s="5">
        <v>175432325487</v>
      </c>
      <c r="P1849" t="str">
        <f t="shared" si="60"/>
        <v>Democratic Republic of CongoCD54</v>
      </c>
      <c r="Q1849" t="e">
        <f>VLOOKUP(Tableau3567[[#This Row],[coca]],Table1[ID],1,FALSE)</f>
        <v>#VALUE!</v>
      </c>
      <c r="R1849" t="e">
        <f>VLOOKUP(Tableau3567[[#This Row],[coca]],Table1[[#All],[ID]:[b]],2,FALSE)</f>
        <v>#VALUE!</v>
      </c>
      <c r="S1849" s="9" t="e">
        <f>VLOOKUP(Tableau3567[[#This Row],[coca]],Table1[[ID]:[b]],3,FALSE)</f>
        <v>#VALUE!</v>
      </c>
      <c r="T1849" s="9" t="s">
        <v>775</v>
      </c>
      <c r="U184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49" s="9">
        <v>1</v>
      </c>
    </row>
    <row r="1850" spans="1:22">
      <c r="A1850" t="s">
        <v>278</v>
      </c>
      <c r="B1850" t="s">
        <v>304</v>
      </c>
      <c r="C1850" t="s">
        <v>305</v>
      </c>
      <c r="D1850">
        <v>2</v>
      </c>
      <c r="L1850" s="10"/>
      <c r="M1850" s="10" t="s">
        <v>944</v>
      </c>
      <c r="N1850" s="5">
        <v>1865494266580</v>
      </c>
      <c r="O1850" s="5">
        <v>-478252014449</v>
      </c>
      <c r="P1850" t="str">
        <f t="shared" si="60"/>
        <v>Democratic Republic of CongoCD32</v>
      </c>
      <c r="Q1850" t="e">
        <f>VLOOKUP(Tableau3567[[#This Row],[coca]],Table1[ID],1,FALSE)</f>
        <v>#VALUE!</v>
      </c>
      <c r="R1850" t="e">
        <f>VLOOKUP(Tableau3567[[#This Row],[coca]],Table1[[#All],[ID]:[b]],2,FALSE)</f>
        <v>#VALUE!</v>
      </c>
      <c r="S1850" s="9" t="e">
        <f>VLOOKUP(Tableau3567[[#This Row],[coca]],Table1[[ID]:[b]],3,FALSE)</f>
        <v>#VALUE!</v>
      </c>
      <c r="T1850" s="9" t="s">
        <v>775</v>
      </c>
      <c r="U185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0" s="9">
        <v>1</v>
      </c>
    </row>
    <row r="1851" spans="1:22">
      <c r="A1851" t="s">
        <v>278</v>
      </c>
      <c r="B1851" t="s">
        <v>298</v>
      </c>
      <c r="C1851" t="s">
        <v>299</v>
      </c>
      <c r="D1851">
        <v>3864</v>
      </c>
      <c r="E1851">
        <v>96</v>
      </c>
      <c r="F1851">
        <v>539</v>
      </c>
      <c r="L1851" s="10"/>
      <c r="M1851" s="10" t="s">
        <v>944</v>
      </c>
      <c r="N1851" s="5">
        <v>1590849109850</v>
      </c>
      <c r="O1851" s="5">
        <v>-443590657637</v>
      </c>
      <c r="P1851" t="str">
        <f t="shared" ref="P1851:P1870" si="61">_xlfn.CONCAT(A1851,C1851)</f>
        <v>Democratic Republic of CongoCD10</v>
      </c>
      <c r="Q1851" t="e">
        <f>VLOOKUP(Tableau3567[[#This Row],[coca]],Table1[ID],1,FALSE)</f>
        <v>#VALUE!</v>
      </c>
      <c r="R1851" t="e">
        <f>VLOOKUP(Tableau3567[[#This Row],[coca]],Table1[[#All],[ID]:[b]],2,FALSE)</f>
        <v>#VALUE!</v>
      </c>
      <c r="S1851" s="9" t="e">
        <f>VLOOKUP(Tableau3567[[#This Row],[coca]],Table1[[ID]:[b]],3,FALSE)</f>
        <v>#VALUE!</v>
      </c>
      <c r="T1851" s="9" t="s">
        <v>777</v>
      </c>
      <c r="U185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1" s="9">
        <v>5</v>
      </c>
    </row>
    <row r="1852" spans="1:22">
      <c r="A1852" t="s">
        <v>278</v>
      </c>
      <c r="B1852" t="s">
        <v>280</v>
      </c>
      <c r="C1852" t="s">
        <v>281</v>
      </c>
      <c r="D1852">
        <v>0</v>
      </c>
      <c r="L1852" s="10"/>
      <c r="M1852" s="10" t="s">
        <v>944</v>
      </c>
      <c r="P1852" t="str">
        <f t="shared" si="61"/>
        <v>Democratic Republic of CongoCD52</v>
      </c>
      <c r="Q1852" t="e">
        <f>VLOOKUP(Tableau3567[[#This Row],[coca]],Table1[ID],1,FALSE)</f>
        <v>#VALUE!</v>
      </c>
      <c r="R1852" t="e">
        <f>VLOOKUP(Tableau3567[[#This Row],[coca]],Table1[[#All],[ID]:[b]],2,FALSE)</f>
        <v>#VALUE!</v>
      </c>
      <c r="S1852" s="9" t="e">
        <f>VLOOKUP(Tableau3567[[#This Row],[coca]],Table1[[ID]:[b]],3,FALSE)</f>
        <v>#VALUE!</v>
      </c>
      <c r="T1852" s="9"/>
      <c r="U185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2" s="9"/>
    </row>
    <row r="1853" spans="1:22">
      <c r="A1853" t="s">
        <v>278</v>
      </c>
      <c r="B1853" t="s">
        <v>282</v>
      </c>
      <c r="C1853" t="s">
        <v>283</v>
      </c>
      <c r="D1853">
        <v>1</v>
      </c>
      <c r="L1853" s="10"/>
      <c r="M1853" s="10" t="s">
        <v>944</v>
      </c>
      <c r="P1853" t="str">
        <f t="shared" si="61"/>
        <v>Democratic Republic of CongoCD41</v>
      </c>
      <c r="Q1853" t="e">
        <f>VLOOKUP(Tableau3567[[#This Row],[coca]],Table1[ID],1,FALSE)</f>
        <v>#VALUE!</v>
      </c>
      <c r="R1853" t="e">
        <f>VLOOKUP(Tableau3567[[#This Row],[coca]],Table1[[#All],[ID]:[b]],2,FALSE)</f>
        <v>#VALUE!</v>
      </c>
      <c r="S1853" s="9" t="e">
        <f>VLOOKUP(Tableau3567[[#This Row],[coca]],Table1[[ID]:[b]],3,FALSE)</f>
        <v>#VALUE!</v>
      </c>
      <c r="T1853" s="9"/>
      <c r="U185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3" s="9"/>
    </row>
    <row r="1854" spans="1:22">
      <c r="A1854" t="s">
        <v>278</v>
      </c>
      <c r="B1854" t="s">
        <v>286</v>
      </c>
      <c r="C1854" t="s">
        <v>287</v>
      </c>
      <c r="D1854">
        <v>1</v>
      </c>
      <c r="L1854" s="10"/>
      <c r="M1854" s="10" t="s">
        <v>944</v>
      </c>
      <c r="P1854" t="str">
        <f t="shared" si="61"/>
        <v>Democratic Republic of CongoCD73</v>
      </c>
      <c r="Q1854" t="e">
        <f>VLOOKUP(Tableau3567[[#This Row],[coca]],Table1[ID],1,FALSE)</f>
        <v>#VALUE!</v>
      </c>
      <c r="R1854" t="e">
        <f>VLOOKUP(Tableau3567[[#This Row],[coca]],Table1[[#All],[ID]:[b]],2,FALSE)</f>
        <v>#VALUE!</v>
      </c>
      <c r="S1854" s="9" t="e">
        <f>VLOOKUP(Tableau3567[[#This Row],[coca]],Table1[[ID]:[b]],3,FALSE)</f>
        <v>#VALUE!</v>
      </c>
      <c r="T1854" s="9"/>
      <c r="U185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4" s="9"/>
    </row>
    <row r="1855" spans="1:22">
      <c r="A1855" t="s">
        <v>278</v>
      </c>
      <c r="B1855" t="s">
        <v>288</v>
      </c>
      <c r="C1855" t="s">
        <v>289</v>
      </c>
      <c r="D1855">
        <v>0</v>
      </c>
      <c r="L1855" s="10"/>
      <c r="M1855" s="10" t="s">
        <v>944</v>
      </c>
      <c r="P1855" t="str">
        <f t="shared" si="61"/>
        <v>Democratic Republic of CongoCD53</v>
      </c>
      <c r="Q1855" t="e">
        <f>VLOOKUP(Tableau3567[[#This Row],[coca]],Table1[ID],1,FALSE)</f>
        <v>#VALUE!</v>
      </c>
      <c r="R1855" t="e">
        <f>VLOOKUP(Tableau3567[[#This Row],[coca]],Table1[[#All],[ID]:[b]],2,FALSE)</f>
        <v>#VALUE!</v>
      </c>
      <c r="S1855" s="9" t="e">
        <f>VLOOKUP(Tableau3567[[#This Row],[coca]],Table1[[ID]:[b]],3,FALSE)</f>
        <v>#VALUE!</v>
      </c>
      <c r="T1855" s="9"/>
      <c r="U185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5" s="9"/>
    </row>
    <row r="1856" spans="1:22">
      <c r="A1856" t="s">
        <v>278</v>
      </c>
      <c r="B1856" t="s">
        <v>292</v>
      </c>
      <c r="C1856" t="s">
        <v>293</v>
      </c>
      <c r="D1856">
        <v>0</v>
      </c>
      <c r="L1856" s="10"/>
      <c r="M1856" s="10" t="s">
        <v>944</v>
      </c>
      <c r="P1856" t="str">
        <f t="shared" si="61"/>
        <v>Democratic Republic of CongoCD92</v>
      </c>
      <c r="Q1856" t="e">
        <f>VLOOKUP(Tableau3567[[#This Row],[coca]],Table1[ID],1,FALSE)</f>
        <v>#VALUE!</v>
      </c>
      <c r="R1856" t="e">
        <f>VLOOKUP(Tableau3567[[#This Row],[coca]],Table1[[#All],[ID]:[b]],2,FALSE)</f>
        <v>#VALUE!</v>
      </c>
      <c r="S1856" s="9" t="e">
        <f>VLOOKUP(Tableau3567[[#This Row],[coca]],Table1[[ID]:[b]],3,FALSE)</f>
        <v>#VALUE!</v>
      </c>
      <c r="T1856" s="9"/>
      <c r="U185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6" s="9"/>
    </row>
    <row r="1857" spans="1:23">
      <c r="A1857" t="s">
        <v>278</v>
      </c>
      <c r="B1857" t="s">
        <v>294</v>
      </c>
      <c r="C1857" t="s">
        <v>295</v>
      </c>
      <c r="D1857">
        <v>0</v>
      </c>
      <c r="L1857" s="10"/>
      <c r="M1857" s="10" t="s">
        <v>944</v>
      </c>
      <c r="P1857" t="str">
        <f t="shared" si="61"/>
        <v>Democratic Republic of CongoCD91</v>
      </c>
      <c r="Q1857" t="e">
        <f>VLOOKUP(Tableau3567[[#This Row],[coca]],Table1[ID],1,FALSE)</f>
        <v>#VALUE!</v>
      </c>
      <c r="R1857" t="e">
        <f>VLOOKUP(Tableau3567[[#This Row],[coca]],Table1[[#All],[ID]:[b]],2,FALSE)</f>
        <v>#VALUE!</v>
      </c>
      <c r="S1857" s="9" t="e">
        <f>VLOOKUP(Tableau3567[[#This Row],[coca]],Table1[[ID]:[b]],3,FALSE)</f>
        <v>#VALUE!</v>
      </c>
      <c r="T1857" s="9"/>
      <c r="U185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7" s="9"/>
    </row>
    <row r="1858" spans="1:23">
      <c r="A1858" t="s">
        <v>278</v>
      </c>
      <c r="B1858" t="s">
        <v>296</v>
      </c>
      <c r="C1858" t="s">
        <v>297</v>
      </c>
      <c r="D1858">
        <v>0</v>
      </c>
      <c r="L1858" s="10"/>
      <c r="M1858" s="10" t="s">
        <v>944</v>
      </c>
      <c r="P1858" t="str">
        <f t="shared" si="61"/>
        <v>Democratic Republic of CongoCD82</v>
      </c>
      <c r="Q1858" t="e">
        <f>VLOOKUP(Tableau3567[[#This Row],[coca]],Table1[ID],1,FALSE)</f>
        <v>#VALUE!</v>
      </c>
      <c r="R1858" t="e">
        <f>VLOOKUP(Tableau3567[[#This Row],[coca]],Table1[[#All],[ID]:[b]],2,FALSE)</f>
        <v>#VALUE!</v>
      </c>
      <c r="S1858" s="9" t="e">
        <f>VLOOKUP(Tableau3567[[#This Row],[coca]],Table1[[ID]:[b]],3,FALSE)</f>
        <v>#VALUE!</v>
      </c>
      <c r="T1858" s="9"/>
      <c r="U185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8" s="9"/>
    </row>
    <row r="1859" spans="1:23">
      <c r="A1859" t="s">
        <v>278</v>
      </c>
      <c r="B1859" t="s">
        <v>302</v>
      </c>
      <c r="C1859" t="s">
        <v>303</v>
      </c>
      <c r="D1859">
        <v>1</v>
      </c>
      <c r="L1859" s="10"/>
      <c r="M1859" s="10" t="s">
        <v>944</v>
      </c>
      <c r="P1859" t="str">
        <f t="shared" si="61"/>
        <v>Democratic Republic of CongoCD31</v>
      </c>
      <c r="Q1859" t="e">
        <f>VLOOKUP(Tableau3567[[#This Row],[coca]],Table1[ID],1,FALSE)</f>
        <v>#VALUE!</v>
      </c>
      <c r="R1859" t="e">
        <f>VLOOKUP(Tableau3567[[#This Row],[coca]],Table1[[#All],[ID]:[b]],2,FALSE)</f>
        <v>#VALUE!</v>
      </c>
      <c r="S1859" s="9" t="e">
        <f>VLOOKUP(Tableau3567[[#This Row],[coca]],Table1[[ID]:[b]],3,FALSE)</f>
        <v>#VALUE!</v>
      </c>
      <c r="T1859" s="9"/>
      <c r="U185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59" s="9"/>
    </row>
    <row r="1860" spans="1:23">
      <c r="A1860" t="s">
        <v>278</v>
      </c>
      <c r="B1860" t="s">
        <v>306</v>
      </c>
      <c r="C1860" t="s">
        <v>307</v>
      </c>
      <c r="D1860">
        <v>0</v>
      </c>
      <c r="L1860" s="10"/>
      <c r="M1860" s="10" t="s">
        <v>944</v>
      </c>
      <c r="P1860" t="str">
        <f t="shared" si="61"/>
        <v>Democratic Republic of CongoCD81</v>
      </c>
      <c r="Q1860" t="e">
        <f>VLOOKUP(Tableau3567[[#This Row],[coca]],Table1[ID],1,FALSE)</f>
        <v>#VALUE!</v>
      </c>
      <c r="R1860" t="e">
        <f>VLOOKUP(Tableau3567[[#This Row],[coca]],Table1[[#All],[ID]:[b]],2,FALSE)</f>
        <v>#VALUE!</v>
      </c>
      <c r="S1860" s="9" t="e">
        <f>VLOOKUP(Tableau3567[[#This Row],[coca]],Table1[[ID]:[b]],3,FALSE)</f>
        <v>#VALUE!</v>
      </c>
      <c r="T1860" s="9"/>
      <c r="U186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0" s="9"/>
    </row>
    <row r="1861" spans="1:23">
      <c r="A1861" t="s">
        <v>278</v>
      </c>
      <c r="B1861" t="s">
        <v>308</v>
      </c>
      <c r="C1861" t="s">
        <v>309</v>
      </c>
      <c r="D1861">
        <v>0</v>
      </c>
      <c r="L1861" s="10"/>
      <c r="M1861" s="10" t="s">
        <v>944</v>
      </c>
      <c r="P1861" t="str">
        <f t="shared" si="61"/>
        <v>Democratic Republic of CongoCD72</v>
      </c>
      <c r="Q1861" t="e">
        <f>VLOOKUP(Tableau3567[[#This Row],[coca]],Table1[ID],1,FALSE)</f>
        <v>#VALUE!</v>
      </c>
      <c r="R1861" t="e">
        <f>VLOOKUP(Tableau3567[[#This Row],[coca]],Table1[[#All],[ID]:[b]],2,FALSE)</f>
        <v>#VALUE!</v>
      </c>
      <c r="S1861" s="9" t="e">
        <f>VLOOKUP(Tableau3567[[#This Row],[coca]],Table1[[ID]:[b]],3,FALSE)</f>
        <v>#VALUE!</v>
      </c>
      <c r="T1861" s="9"/>
      <c r="U186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1" s="9"/>
    </row>
    <row r="1862" spans="1:23">
      <c r="A1862" t="s">
        <v>278</v>
      </c>
      <c r="B1862" t="s">
        <v>310</v>
      </c>
      <c r="C1862" t="s">
        <v>311</v>
      </c>
      <c r="D1862">
        <v>0</v>
      </c>
      <c r="L1862" s="10"/>
      <c r="M1862" s="10" t="s">
        <v>944</v>
      </c>
      <c r="P1862" t="str">
        <f t="shared" si="61"/>
        <v>Democratic Republic of CongoCD33</v>
      </c>
      <c r="Q1862" t="e">
        <f>VLOOKUP(Tableau3567[[#This Row],[coca]],Table1[ID],1,FALSE)</f>
        <v>#VALUE!</v>
      </c>
      <c r="R1862" t="e">
        <f>VLOOKUP(Tableau3567[[#This Row],[coca]],Table1[[#All],[ID]:[b]],2,FALSE)</f>
        <v>#VALUE!</v>
      </c>
      <c r="S1862" s="9" t="e">
        <f>VLOOKUP(Tableau3567[[#This Row],[coca]],Table1[[ID]:[b]],3,FALSE)</f>
        <v>#VALUE!</v>
      </c>
      <c r="T1862" s="9"/>
      <c r="U186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2" s="9"/>
    </row>
    <row r="1863" spans="1:23">
      <c r="A1863" t="s">
        <v>278</v>
      </c>
      <c r="B1863" t="s">
        <v>312</v>
      </c>
      <c r="C1863" t="s">
        <v>313</v>
      </c>
      <c r="D1863">
        <v>0</v>
      </c>
      <c r="L1863" s="10"/>
      <c r="M1863" s="10" t="s">
        <v>944</v>
      </c>
      <c r="P1863" t="str">
        <f t="shared" si="61"/>
        <v>Democratic Republic of CongoCD63</v>
      </c>
      <c r="Q1863" t="e">
        <f>VLOOKUP(Tableau3567[[#This Row],[coca]],Table1[ID],1,FALSE)</f>
        <v>#VALUE!</v>
      </c>
      <c r="R1863" t="e">
        <f>VLOOKUP(Tableau3567[[#This Row],[coca]],Table1[[#All],[ID]:[b]],2,FALSE)</f>
        <v>#VALUE!</v>
      </c>
      <c r="S1863" s="9" t="e">
        <f>VLOOKUP(Tableau3567[[#This Row],[coca]],Table1[[ID]:[b]],3,FALSE)</f>
        <v>#VALUE!</v>
      </c>
      <c r="T1863" s="9"/>
      <c r="U186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3" s="9"/>
    </row>
    <row r="1864" spans="1:23">
      <c r="A1864" t="s">
        <v>278</v>
      </c>
      <c r="B1864" t="s">
        <v>314</v>
      </c>
      <c r="C1864" t="s">
        <v>315</v>
      </c>
      <c r="D1864">
        <v>0</v>
      </c>
      <c r="L1864" s="10"/>
      <c r="M1864" s="10" t="s">
        <v>944</v>
      </c>
      <c r="P1864" t="str">
        <f t="shared" si="61"/>
        <v>Democratic Republic of CongoCD44</v>
      </c>
      <c r="Q1864" t="e">
        <f>VLOOKUP(Tableau3567[[#This Row],[coca]],Table1[ID],1,FALSE)</f>
        <v>#VALUE!</v>
      </c>
      <c r="R1864" t="e">
        <f>VLOOKUP(Tableau3567[[#This Row],[coca]],Table1[[#All],[ID]:[b]],2,FALSE)</f>
        <v>#VALUE!</v>
      </c>
      <c r="S1864" s="9" t="e">
        <f>VLOOKUP(Tableau3567[[#This Row],[coca]],Table1[[ID]:[b]],3,FALSE)</f>
        <v>#VALUE!</v>
      </c>
      <c r="T1864" s="9"/>
      <c r="U186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4" s="9"/>
    </row>
    <row r="1865" spans="1:23">
      <c r="A1865" t="s">
        <v>278</v>
      </c>
      <c r="B1865" t="s">
        <v>318</v>
      </c>
      <c r="C1865" t="s">
        <v>319</v>
      </c>
      <c r="D1865">
        <v>0</v>
      </c>
      <c r="L1865" s="10"/>
      <c r="M1865" s="10" t="s">
        <v>944</v>
      </c>
      <c r="P1865" t="str">
        <f t="shared" si="61"/>
        <v>Democratic Republic of CongoCD43</v>
      </c>
      <c r="Q1865" t="e">
        <f>VLOOKUP(Tableau3567[[#This Row],[coca]],Table1[ID],1,FALSE)</f>
        <v>#VALUE!</v>
      </c>
      <c r="R1865" t="e">
        <f>VLOOKUP(Tableau3567[[#This Row],[coca]],Table1[[#All],[ID]:[b]],2,FALSE)</f>
        <v>#VALUE!</v>
      </c>
      <c r="S1865" s="9" t="e">
        <f>VLOOKUP(Tableau3567[[#This Row],[coca]],Table1[[ID]:[b]],3,FALSE)</f>
        <v>#VALUE!</v>
      </c>
      <c r="T1865" s="9"/>
      <c r="U186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5" s="9"/>
    </row>
    <row r="1866" spans="1:23">
      <c r="A1866" t="s">
        <v>278</v>
      </c>
      <c r="B1866" t="s">
        <v>320</v>
      </c>
      <c r="C1866" t="s">
        <v>321</v>
      </c>
      <c r="D1866">
        <v>0</v>
      </c>
      <c r="L1866" s="10"/>
      <c r="M1866" s="10" t="s">
        <v>944</v>
      </c>
      <c r="P1866" t="str">
        <f t="shared" si="61"/>
        <v>Democratic Republic of CongoCD83</v>
      </c>
      <c r="Q1866" t="e">
        <f>VLOOKUP(Tableau3567[[#This Row],[coca]],Table1[ID],1,FALSE)</f>
        <v>#VALUE!</v>
      </c>
      <c r="R1866" t="e">
        <f>VLOOKUP(Tableau3567[[#This Row],[coca]],Table1[[#All],[ID]:[b]],2,FALSE)</f>
        <v>#VALUE!</v>
      </c>
      <c r="S1866" s="9" t="e">
        <f>VLOOKUP(Tableau3567[[#This Row],[coca]],Table1[[ID]:[b]],3,FALSE)</f>
        <v>#VALUE!</v>
      </c>
      <c r="T1866" s="9"/>
      <c r="U186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6" s="9"/>
    </row>
    <row r="1867" spans="1:23">
      <c r="A1867" t="s">
        <v>278</v>
      </c>
      <c r="B1867" t="s">
        <v>324</v>
      </c>
      <c r="C1867" t="s">
        <v>325</v>
      </c>
      <c r="D1867">
        <v>0</v>
      </c>
      <c r="L1867" s="10"/>
      <c r="M1867" s="10" t="s">
        <v>944</v>
      </c>
      <c r="P1867" t="str">
        <f t="shared" si="61"/>
        <v>Democratic Republic of CongoCD42</v>
      </c>
      <c r="Q1867" t="e">
        <f>VLOOKUP(Tableau3567[[#This Row],[coca]],Table1[ID],1,FALSE)</f>
        <v>#VALUE!</v>
      </c>
      <c r="R1867" t="e">
        <f>VLOOKUP(Tableau3567[[#This Row],[coca]],Table1[[#All],[ID]:[b]],2,FALSE)</f>
        <v>#VALUE!</v>
      </c>
      <c r="S1867" s="9" t="e">
        <f>VLOOKUP(Tableau3567[[#This Row],[coca]],Table1[[ID]:[b]],3,FALSE)</f>
        <v>#VALUE!</v>
      </c>
      <c r="T1867" s="9"/>
      <c r="U186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7" s="9"/>
    </row>
    <row r="1868" spans="1:23">
      <c r="A1868" t="s">
        <v>278</v>
      </c>
      <c r="B1868" t="s">
        <v>326</v>
      </c>
      <c r="C1868" t="s">
        <v>327</v>
      </c>
      <c r="D1868">
        <v>0</v>
      </c>
      <c r="L1868" s="10"/>
      <c r="M1868" s="10" t="s">
        <v>944</v>
      </c>
      <c r="P1868" t="str">
        <f t="shared" si="61"/>
        <v>Democratic Republic of CongoCD74</v>
      </c>
      <c r="Q1868" t="e">
        <f>VLOOKUP(Tableau3567[[#This Row],[coca]],Table1[ID],1,FALSE)</f>
        <v>#VALUE!</v>
      </c>
      <c r="R1868" t="e">
        <f>VLOOKUP(Tableau3567[[#This Row],[coca]],Table1[[#All],[ID]:[b]],2,FALSE)</f>
        <v>#VALUE!</v>
      </c>
      <c r="S1868" s="9" t="e">
        <f>VLOOKUP(Tableau3567[[#This Row],[coca]],Table1[[ID]:[b]],3,FALSE)</f>
        <v>#VALUE!</v>
      </c>
      <c r="T1868" s="9"/>
      <c r="U186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8" s="9"/>
    </row>
    <row r="1869" spans="1:23">
      <c r="A1869" t="s">
        <v>278</v>
      </c>
      <c r="B1869" t="s">
        <v>328</v>
      </c>
      <c r="C1869" t="s">
        <v>329</v>
      </c>
      <c r="D1869">
        <v>1</v>
      </c>
      <c r="L1869" s="10"/>
      <c r="M1869" s="10" t="s">
        <v>944</v>
      </c>
      <c r="P1869" t="str">
        <f t="shared" si="61"/>
        <v>Democratic Republic of CongoCD51</v>
      </c>
      <c r="Q1869" t="e">
        <f>VLOOKUP(Tableau3567[[#This Row],[coca]],Table1[ID],1,FALSE)</f>
        <v>#VALUE!</v>
      </c>
      <c r="R1869" t="e">
        <f>VLOOKUP(Tableau3567[[#This Row],[coca]],Table1[[#All],[ID]:[b]],2,FALSE)</f>
        <v>#VALUE!</v>
      </c>
      <c r="S1869" s="9" t="e">
        <f>VLOOKUP(Tableau3567[[#This Row],[coca]],Table1[[ID]:[b]],3,FALSE)</f>
        <v>#VALUE!</v>
      </c>
      <c r="T1869" s="9"/>
      <c r="U186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69" s="9"/>
    </row>
    <row r="1870" spans="1:23">
      <c r="A1870" t="s">
        <v>278</v>
      </c>
      <c r="B1870" t="s">
        <v>330</v>
      </c>
      <c r="C1870" t="s">
        <v>331</v>
      </c>
      <c r="D1870" t="s">
        <v>938</v>
      </c>
      <c r="M1870" s="10" t="s">
        <v>944</v>
      </c>
      <c r="P1870" t="str">
        <f t="shared" si="61"/>
        <v>Democratic Republic of CongoCD45</v>
      </c>
      <c r="Q1870" t="e">
        <f>VLOOKUP(Tableau3567[[#This Row],[coca]],Table1[ID],1,FALSE)</f>
        <v>#VALUE!</v>
      </c>
      <c r="R1870" t="e">
        <f>VLOOKUP(Tableau3567[[#This Row],[coca]],Table1[[#All],[ID]:[b]],2,FALSE)</f>
        <v>#VALUE!</v>
      </c>
      <c r="S1870" s="9" t="e">
        <f>VLOOKUP(Tableau3567[[#This Row],[coca]],Table1[[ID]:[b]],3,FALSE)</f>
        <v>#VALUE!</v>
      </c>
      <c r="T1870" s="9"/>
      <c r="U187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870" s="9"/>
    </row>
    <row r="1871" spans="1:23">
      <c r="A1871" t="s">
        <v>278</v>
      </c>
      <c r="B1871" t="s">
        <v>284</v>
      </c>
      <c r="C1871" t="s">
        <v>285</v>
      </c>
      <c r="D1871">
        <v>72</v>
      </c>
      <c r="M1871" s="10" t="s">
        <v>946</v>
      </c>
      <c r="O1871" s="5">
        <v>2783105588380</v>
      </c>
      <c r="P1871" s="5">
        <v>-1045810873830</v>
      </c>
      <c r="Q1871" t="str">
        <f t="shared" ref="Q1871:Q1902" si="62">_xlfn.CONCAT(A1871,C1871)</f>
        <v>Democratic Republic of CongoCD71</v>
      </c>
      <c r="R1871" t="e">
        <f>VLOOKUP(Tableau35676[[#This Row],[coca]],Table1[ID],1,FALSE)</f>
        <v>#VALUE!</v>
      </c>
      <c r="S1871" t="e">
        <f>VLOOKUP(Tableau35676[[#This Row],[coca]],Table1[[#All],[ID]:[b]],2,FALSE)</f>
        <v>#VALUE!</v>
      </c>
      <c r="T1871" s="9" t="e">
        <f>VLOOKUP(Tableau35676[[#This Row],[coca]],Table1[[ID]:[b]],3,FALSE)</f>
        <v>#VALUE!</v>
      </c>
      <c r="U1871" s="9" t="s">
        <v>775</v>
      </c>
      <c r="V187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1" s="9">
        <v>1</v>
      </c>
    </row>
    <row r="1872" spans="1:23">
      <c r="A1872" t="s">
        <v>278</v>
      </c>
      <c r="B1872" t="s">
        <v>300</v>
      </c>
      <c r="C1872" t="s">
        <v>301</v>
      </c>
      <c r="D1872">
        <v>246</v>
      </c>
      <c r="M1872" s="10" t="s">
        <v>946</v>
      </c>
      <c r="Q1872" t="str">
        <f t="shared" si="62"/>
        <v>Democratic Republic of CongoCD20</v>
      </c>
      <c r="R1872" t="e">
        <f>VLOOKUP(Tableau35676[[#This Row],[coca]],Table1[ID],1,FALSE)</f>
        <v>#VALUE!</v>
      </c>
      <c r="S1872" t="e">
        <f>VLOOKUP(Tableau35676[[#This Row],[coca]],Table1[[#All],[ID]:[b]],2,FALSE)</f>
        <v>#VALUE!</v>
      </c>
      <c r="T1872" s="9" t="e">
        <f>VLOOKUP(Tableau35676[[#This Row],[coca]],Table1[[ID]:[b]],3,FALSE)</f>
        <v>#VALUE!</v>
      </c>
      <c r="U1872" s="9" t="s">
        <v>775</v>
      </c>
      <c r="V187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2" s="9">
        <v>1</v>
      </c>
    </row>
    <row r="1873" spans="1:23">
      <c r="A1873" t="s">
        <v>278</v>
      </c>
      <c r="B1873" t="s">
        <v>316</v>
      </c>
      <c r="C1873" t="s">
        <v>317</v>
      </c>
      <c r="D1873">
        <v>54</v>
      </c>
      <c r="M1873" s="10" t="s">
        <v>946</v>
      </c>
      <c r="O1873" s="5">
        <v>2870216930320</v>
      </c>
      <c r="P1873" t="s">
        <v>785</v>
      </c>
      <c r="Q1873" t="str">
        <f t="shared" si="62"/>
        <v>Democratic Republic of CongoCD61</v>
      </c>
      <c r="R1873" t="e">
        <f>VLOOKUP(Tableau35676[[#This Row],[coca]],Table1[ID],1,FALSE)</f>
        <v>#VALUE!</v>
      </c>
      <c r="S1873" t="e">
        <f>VLOOKUP(Tableau35676[[#This Row],[coca]],Table1[[#All],[ID]:[b]],2,FALSE)</f>
        <v>#VALUE!</v>
      </c>
      <c r="T1873" s="9" t="e">
        <f>VLOOKUP(Tableau35676[[#This Row],[coca]],Table1[[ID]:[b]],3,FALSE)</f>
        <v>#VALUE!</v>
      </c>
      <c r="U1873" s="9" t="s">
        <v>775</v>
      </c>
      <c r="V187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3" s="9">
        <v>1</v>
      </c>
    </row>
    <row r="1874" spans="1:23">
      <c r="A1874" t="s">
        <v>278</v>
      </c>
      <c r="B1874" t="s">
        <v>322</v>
      </c>
      <c r="C1874" t="s">
        <v>323</v>
      </c>
      <c r="D1874">
        <v>108</v>
      </c>
      <c r="M1874" s="10" t="s">
        <v>946</v>
      </c>
      <c r="O1874" s="5">
        <v>2825541350030</v>
      </c>
      <c r="P1874" s="5">
        <v>-322651293657</v>
      </c>
      <c r="Q1874" t="str">
        <f t="shared" si="62"/>
        <v>Democratic Republic of CongoCD62</v>
      </c>
      <c r="R1874" t="e">
        <f>VLOOKUP(Tableau35676[[#This Row],[coca]],Table1[ID],1,FALSE)</f>
        <v>#VALUE!</v>
      </c>
      <c r="S1874" t="e">
        <f>VLOOKUP(Tableau35676[[#This Row],[coca]],Table1[[#All],[ID]:[b]],2,FALSE)</f>
        <v>#VALUE!</v>
      </c>
      <c r="T1874" s="9" t="e">
        <f>VLOOKUP(Tableau35676[[#This Row],[coca]],Table1[[ID]:[b]],3,FALSE)</f>
        <v>#VALUE!</v>
      </c>
      <c r="U1874" s="9" t="s">
        <v>775</v>
      </c>
      <c r="V187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4" s="9">
        <v>1</v>
      </c>
    </row>
    <row r="1875" spans="1:23">
      <c r="A1875" t="s">
        <v>278</v>
      </c>
      <c r="B1875" t="s">
        <v>290</v>
      </c>
      <c r="C1875" t="s">
        <v>291</v>
      </c>
      <c r="D1875">
        <v>2</v>
      </c>
      <c r="M1875" s="10" t="s">
        <v>946</v>
      </c>
      <c r="O1875" s="5">
        <v>2949892328600</v>
      </c>
      <c r="P1875" s="5">
        <v>175432325487</v>
      </c>
      <c r="Q1875" t="str">
        <f t="shared" si="62"/>
        <v>Democratic Republic of CongoCD54</v>
      </c>
      <c r="R1875" t="e">
        <f>VLOOKUP(Tableau35676[[#This Row],[coca]],Table1[ID],1,FALSE)</f>
        <v>#VALUE!</v>
      </c>
      <c r="S1875" t="e">
        <f>VLOOKUP(Tableau35676[[#This Row],[coca]],Table1[[#All],[ID]:[b]],2,FALSE)</f>
        <v>#VALUE!</v>
      </c>
      <c r="T1875" s="9" t="e">
        <f>VLOOKUP(Tableau35676[[#This Row],[coca]],Table1[[ID]:[b]],3,FALSE)</f>
        <v>#VALUE!</v>
      </c>
      <c r="U1875" s="9" t="s">
        <v>775</v>
      </c>
      <c r="V187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5" s="9">
        <v>1</v>
      </c>
    </row>
    <row r="1876" spans="1:23">
      <c r="A1876" t="s">
        <v>278</v>
      </c>
      <c r="B1876" t="s">
        <v>304</v>
      </c>
      <c r="C1876" t="s">
        <v>305</v>
      </c>
      <c r="D1876">
        <v>2</v>
      </c>
      <c r="M1876" s="10" t="s">
        <v>946</v>
      </c>
      <c r="O1876" s="5">
        <v>1865494266580</v>
      </c>
      <c r="P1876" s="5">
        <v>-478252014449</v>
      </c>
      <c r="Q1876" t="str">
        <f t="shared" si="62"/>
        <v>Democratic Republic of CongoCD32</v>
      </c>
      <c r="R1876" t="e">
        <f>VLOOKUP(Tableau35676[[#This Row],[coca]],Table1[ID],1,FALSE)</f>
        <v>#VALUE!</v>
      </c>
      <c r="S1876" t="e">
        <f>VLOOKUP(Tableau35676[[#This Row],[coca]],Table1[[#All],[ID]:[b]],2,FALSE)</f>
        <v>#VALUE!</v>
      </c>
      <c r="T1876" s="9" t="e">
        <f>VLOOKUP(Tableau35676[[#This Row],[coca]],Table1[[ID]:[b]],3,FALSE)</f>
        <v>#VALUE!</v>
      </c>
      <c r="U1876" s="9" t="s">
        <v>775</v>
      </c>
      <c r="V187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6" s="9">
        <v>1</v>
      </c>
    </row>
    <row r="1877" spans="1:23">
      <c r="A1877" t="s">
        <v>278</v>
      </c>
      <c r="B1877" t="s">
        <v>298</v>
      </c>
      <c r="C1877" t="s">
        <v>299</v>
      </c>
      <c r="D1877">
        <v>4346</v>
      </c>
      <c r="E1877">
        <v>613</v>
      </c>
      <c r="F1877">
        <v>112</v>
      </c>
      <c r="M1877" s="10" t="s">
        <v>946</v>
      </c>
      <c r="O1877" s="5">
        <v>1590849109850</v>
      </c>
      <c r="P1877" s="5">
        <v>-443590657637</v>
      </c>
      <c r="Q1877" t="str">
        <f t="shared" si="62"/>
        <v>Democratic Republic of CongoCD10</v>
      </c>
      <c r="R1877" t="e">
        <f>VLOOKUP(Tableau35676[[#This Row],[coca]],Table1[ID],1,FALSE)</f>
        <v>#VALUE!</v>
      </c>
      <c r="S1877" t="e">
        <f>VLOOKUP(Tableau35676[[#This Row],[coca]],Table1[[#All],[ID]:[b]],2,FALSE)</f>
        <v>#VALUE!</v>
      </c>
      <c r="T1877" s="9" t="e">
        <f>VLOOKUP(Tableau35676[[#This Row],[coca]],Table1[[ID]:[b]],3,FALSE)</f>
        <v>#VALUE!</v>
      </c>
      <c r="U1877" s="9" t="s">
        <v>777</v>
      </c>
      <c r="V187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7" s="9">
        <v>5</v>
      </c>
    </row>
    <row r="1878" spans="1:23">
      <c r="A1878" t="s">
        <v>278</v>
      </c>
      <c r="B1878" t="s">
        <v>280</v>
      </c>
      <c r="C1878" t="s">
        <v>281</v>
      </c>
      <c r="D1878">
        <v>0</v>
      </c>
      <c r="M1878" s="10" t="s">
        <v>946</v>
      </c>
      <c r="Q1878" t="str">
        <f t="shared" si="62"/>
        <v>Democratic Republic of CongoCD52</v>
      </c>
      <c r="R1878" t="e">
        <f>VLOOKUP(Tableau35676[[#This Row],[coca]],Table1[ID],1,FALSE)</f>
        <v>#VALUE!</v>
      </c>
      <c r="S1878" t="e">
        <f>VLOOKUP(Tableau35676[[#This Row],[coca]],Table1[[#All],[ID]:[b]],2,FALSE)</f>
        <v>#VALUE!</v>
      </c>
      <c r="T1878" s="9" t="e">
        <f>VLOOKUP(Tableau35676[[#This Row],[coca]],Table1[[ID]:[b]],3,FALSE)</f>
        <v>#VALUE!</v>
      </c>
      <c r="U1878" s="9"/>
      <c r="V187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8" s="9"/>
    </row>
    <row r="1879" spans="1:23">
      <c r="A1879" t="s">
        <v>278</v>
      </c>
      <c r="B1879" t="s">
        <v>282</v>
      </c>
      <c r="C1879" t="s">
        <v>283</v>
      </c>
      <c r="D1879">
        <v>1</v>
      </c>
      <c r="M1879" s="10" t="s">
        <v>946</v>
      </c>
      <c r="Q1879" t="str">
        <f t="shared" si="62"/>
        <v>Democratic Republic of CongoCD41</v>
      </c>
      <c r="R1879" t="e">
        <f>VLOOKUP(Tableau35676[[#This Row],[coca]],Table1[ID],1,FALSE)</f>
        <v>#VALUE!</v>
      </c>
      <c r="S1879" t="e">
        <f>VLOOKUP(Tableau35676[[#This Row],[coca]],Table1[[#All],[ID]:[b]],2,FALSE)</f>
        <v>#VALUE!</v>
      </c>
      <c r="T1879" s="9" t="e">
        <f>VLOOKUP(Tableau35676[[#This Row],[coca]],Table1[[ID]:[b]],3,FALSE)</f>
        <v>#VALUE!</v>
      </c>
      <c r="U1879" s="9"/>
      <c r="V187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79" s="9"/>
    </row>
    <row r="1880" spans="1:23">
      <c r="A1880" t="s">
        <v>278</v>
      </c>
      <c r="B1880" t="s">
        <v>286</v>
      </c>
      <c r="C1880" t="s">
        <v>287</v>
      </c>
      <c r="D1880">
        <v>1</v>
      </c>
      <c r="M1880" s="10" t="s">
        <v>946</v>
      </c>
      <c r="Q1880" t="str">
        <f t="shared" si="62"/>
        <v>Democratic Republic of CongoCD73</v>
      </c>
      <c r="R1880" t="e">
        <f>VLOOKUP(Tableau35676[[#This Row],[coca]],Table1[ID],1,FALSE)</f>
        <v>#VALUE!</v>
      </c>
      <c r="S1880" t="e">
        <f>VLOOKUP(Tableau35676[[#This Row],[coca]],Table1[[#All],[ID]:[b]],2,FALSE)</f>
        <v>#VALUE!</v>
      </c>
      <c r="T1880" s="9" t="e">
        <f>VLOOKUP(Tableau35676[[#This Row],[coca]],Table1[[ID]:[b]],3,FALSE)</f>
        <v>#VALUE!</v>
      </c>
      <c r="U1880" s="9"/>
      <c r="V188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0" s="9"/>
    </row>
    <row r="1881" spans="1:23">
      <c r="A1881" t="s">
        <v>278</v>
      </c>
      <c r="B1881" t="s">
        <v>288</v>
      </c>
      <c r="C1881" t="s">
        <v>289</v>
      </c>
      <c r="D1881">
        <v>0</v>
      </c>
      <c r="M1881" s="10" t="s">
        <v>946</v>
      </c>
      <c r="Q1881" t="str">
        <f t="shared" si="62"/>
        <v>Democratic Republic of CongoCD53</v>
      </c>
      <c r="R1881" t="e">
        <f>VLOOKUP(Tableau35676[[#This Row],[coca]],Table1[ID],1,FALSE)</f>
        <v>#VALUE!</v>
      </c>
      <c r="S1881" t="e">
        <f>VLOOKUP(Tableau35676[[#This Row],[coca]],Table1[[#All],[ID]:[b]],2,FALSE)</f>
        <v>#VALUE!</v>
      </c>
      <c r="T1881" s="9" t="e">
        <f>VLOOKUP(Tableau35676[[#This Row],[coca]],Table1[[ID]:[b]],3,FALSE)</f>
        <v>#VALUE!</v>
      </c>
      <c r="U1881" s="9"/>
      <c r="V188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1" s="9"/>
    </row>
    <row r="1882" spans="1:23">
      <c r="A1882" t="s">
        <v>278</v>
      </c>
      <c r="B1882" t="s">
        <v>292</v>
      </c>
      <c r="C1882" t="s">
        <v>293</v>
      </c>
      <c r="D1882">
        <v>0</v>
      </c>
      <c r="M1882" s="10" t="s">
        <v>946</v>
      </c>
      <c r="Q1882" t="str">
        <f t="shared" si="62"/>
        <v>Democratic Republic of CongoCD92</v>
      </c>
      <c r="R1882" t="e">
        <f>VLOOKUP(Tableau35676[[#This Row],[coca]],Table1[ID],1,FALSE)</f>
        <v>#VALUE!</v>
      </c>
      <c r="S1882" t="e">
        <f>VLOOKUP(Tableau35676[[#This Row],[coca]],Table1[[#All],[ID]:[b]],2,FALSE)</f>
        <v>#VALUE!</v>
      </c>
      <c r="T1882" s="9" t="e">
        <f>VLOOKUP(Tableau35676[[#This Row],[coca]],Table1[[ID]:[b]],3,FALSE)</f>
        <v>#VALUE!</v>
      </c>
      <c r="U1882" s="9"/>
      <c r="V188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2" s="9"/>
    </row>
    <row r="1883" spans="1:23">
      <c r="A1883" t="s">
        <v>278</v>
      </c>
      <c r="B1883" t="s">
        <v>294</v>
      </c>
      <c r="C1883" t="s">
        <v>295</v>
      </c>
      <c r="D1883">
        <v>0</v>
      </c>
      <c r="M1883" s="10" t="s">
        <v>946</v>
      </c>
      <c r="Q1883" t="str">
        <f t="shared" si="62"/>
        <v>Democratic Republic of CongoCD91</v>
      </c>
      <c r="R1883" t="e">
        <f>VLOOKUP(Tableau35676[[#This Row],[coca]],Table1[ID],1,FALSE)</f>
        <v>#VALUE!</v>
      </c>
      <c r="S1883" t="e">
        <f>VLOOKUP(Tableau35676[[#This Row],[coca]],Table1[[#All],[ID]:[b]],2,FALSE)</f>
        <v>#VALUE!</v>
      </c>
      <c r="T1883" s="9" t="e">
        <f>VLOOKUP(Tableau35676[[#This Row],[coca]],Table1[[ID]:[b]],3,FALSE)</f>
        <v>#VALUE!</v>
      </c>
      <c r="U1883" s="9"/>
      <c r="V188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3" s="9"/>
    </row>
    <row r="1884" spans="1:23">
      <c r="A1884" t="s">
        <v>278</v>
      </c>
      <c r="B1884" t="s">
        <v>296</v>
      </c>
      <c r="C1884" t="s">
        <v>297</v>
      </c>
      <c r="D1884">
        <v>0</v>
      </c>
      <c r="M1884" s="10" t="s">
        <v>946</v>
      </c>
      <c r="Q1884" t="str">
        <f t="shared" si="62"/>
        <v>Democratic Republic of CongoCD82</v>
      </c>
      <c r="R1884" t="e">
        <f>VLOOKUP(Tableau35676[[#This Row],[coca]],Table1[ID],1,FALSE)</f>
        <v>#VALUE!</v>
      </c>
      <c r="S1884" t="e">
        <f>VLOOKUP(Tableau35676[[#This Row],[coca]],Table1[[#All],[ID]:[b]],2,FALSE)</f>
        <v>#VALUE!</v>
      </c>
      <c r="T1884" s="9" t="e">
        <f>VLOOKUP(Tableau35676[[#This Row],[coca]],Table1[[ID]:[b]],3,FALSE)</f>
        <v>#VALUE!</v>
      </c>
      <c r="U1884" s="9"/>
      <c r="V188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4" s="9"/>
    </row>
    <row r="1885" spans="1:23">
      <c r="A1885" t="s">
        <v>278</v>
      </c>
      <c r="B1885" t="s">
        <v>302</v>
      </c>
      <c r="C1885" t="s">
        <v>303</v>
      </c>
      <c r="D1885">
        <v>1</v>
      </c>
      <c r="M1885" s="10" t="s">
        <v>946</v>
      </c>
      <c r="Q1885" t="str">
        <f t="shared" si="62"/>
        <v>Democratic Republic of CongoCD31</v>
      </c>
      <c r="R1885" t="e">
        <f>VLOOKUP(Tableau35676[[#This Row],[coca]],Table1[ID],1,FALSE)</f>
        <v>#VALUE!</v>
      </c>
      <c r="S1885" t="e">
        <f>VLOOKUP(Tableau35676[[#This Row],[coca]],Table1[[#All],[ID]:[b]],2,FALSE)</f>
        <v>#VALUE!</v>
      </c>
      <c r="T1885" s="9" t="e">
        <f>VLOOKUP(Tableau35676[[#This Row],[coca]],Table1[[ID]:[b]],3,FALSE)</f>
        <v>#VALUE!</v>
      </c>
      <c r="U1885" s="9"/>
      <c r="V188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5" s="9"/>
    </row>
    <row r="1886" spans="1:23">
      <c r="A1886" t="s">
        <v>278</v>
      </c>
      <c r="B1886" t="s">
        <v>306</v>
      </c>
      <c r="C1886" t="s">
        <v>307</v>
      </c>
      <c r="D1886">
        <v>0</v>
      </c>
      <c r="M1886" s="10" t="s">
        <v>946</v>
      </c>
      <c r="Q1886" t="str">
        <f t="shared" si="62"/>
        <v>Democratic Republic of CongoCD81</v>
      </c>
      <c r="R1886" t="e">
        <f>VLOOKUP(Tableau35676[[#This Row],[coca]],Table1[ID],1,FALSE)</f>
        <v>#VALUE!</v>
      </c>
      <c r="S1886" t="e">
        <f>VLOOKUP(Tableau35676[[#This Row],[coca]],Table1[[#All],[ID]:[b]],2,FALSE)</f>
        <v>#VALUE!</v>
      </c>
      <c r="T1886" s="9" t="e">
        <f>VLOOKUP(Tableau35676[[#This Row],[coca]],Table1[[ID]:[b]],3,FALSE)</f>
        <v>#VALUE!</v>
      </c>
      <c r="U1886" s="9"/>
      <c r="V188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6" s="9"/>
    </row>
    <row r="1887" spans="1:23">
      <c r="A1887" t="s">
        <v>278</v>
      </c>
      <c r="B1887" t="s">
        <v>308</v>
      </c>
      <c r="C1887" t="s">
        <v>309</v>
      </c>
      <c r="D1887">
        <v>0</v>
      </c>
      <c r="M1887" s="10" t="s">
        <v>946</v>
      </c>
      <c r="Q1887" t="str">
        <f t="shared" si="62"/>
        <v>Democratic Republic of CongoCD72</v>
      </c>
      <c r="R1887" t="e">
        <f>VLOOKUP(Tableau35676[[#This Row],[coca]],Table1[ID],1,FALSE)</f>
        <v>#VALUE!</v>
      </c>
      <c r="S1887" t="e">
        <f>VLOOKUP(Tableau35676[[#This Row],[coca]],Table1[[#All],[ID]:[b]],2,FALSE)</f>
        <v>#VALUE!</v>
      </c>
      <c r="T1887" s="9" t="e">
        <f>VLOOKUP(Tableau35676[[#This Row],[coca]],Table1[[ID]:[b]],3,FALSE)</f>
        <v>#VALUE!</v>
      </c>
      <c r="U1887" s="9"/>
      <c r="V188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7" s="9"/>
    </row>
    <row r="1888" spans="1:23">
      <c r="A1888" t="s">
        <v>278</v>
      </c>
      <c r="B1888" t="s">
        <v>310</v>
      </c>
      <c r="C1888" t="s">
        <v>311</v>
      </c>
      <c r="D1888">
        <v>0</v>
      </c>
      <c r="M1888" s="10" t="s">
        <v>946</v>
      </c>
      <c r="Q1888" t="str">
        <f t="shared" si="62"/>
        <v>Democratic Republic of CongoCD33</v>
      </c>
      <c r="R1888" t="e">
        <f>VLOOKUP(Tableau35676[[#This Row],[coca]],Table1[ID],1,FALSE)</f>
        <v>#VALUE!</v>
      </c>
      <c r="S1888" t="e">
        <f>VLOOKUP(Tableau35676[[#This Row],[coca]],Table1[[#All],[ID]:[b]],2,FALSE)</f>
        <v>#VALUE!</v>
      </c>
      <c r="T1888" s="9" t="e">
        <f>VLOOKUP(Tableau35676[[#This Row],[coca]],Table1[[ID]:[b]],3,FALSE)</f>
        <v>#VALUE!</v>
      </c>
      <c r="U1888" s="9"/>
      <c r="V188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8" s="9"/>
    </row>
    <row r="1889" spans="1:23">
      <c r="A1889" t="s">
        <v>278</v>
      </c>
      <c r="B1889" t="s">
        <v>312</v>
      </c>
      <c r="C1889" t="s">
        <v>313</v>
      </c>
      <c r="D1889">
        <v>0</v>
      </c>
      <c r="M1889" s="10" t="s">
        <v>946</v>
      </c>
      <c r="Q1889" t="str">
        <f t="shared" si="62"/>
        <v>Democratic Republic of CongoCD63</v>
      </c>
      <c r="R1889" t="e">
        <f>VLOOKUP(Tableau35676[[#This Row],[coca]],Table1[ID],1,FALSE)</f>
        <v>#VALUE!</v>
      </c>
      <c r="S1889" t="e">
        <f>VLOOKUP(Tableau35676[[#This Row],[coca]],Table1[[#All],[ID]:[b]],2,FALSE)</f>
        <v>#VALUE!</v>
      </c>
      <c r="T1889" s="9" t="e">
        <f>VLOOKUP(Tableau35676[[#This Row],[coca]],Table1[[ID]:[b]],3,FALSE)</f>
        <v>#VALUE!</v>
      </c>
      <c r="U1889" s="9"/>
      <c r="V188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89" s="9"/>
    </row>
    <row r="1890" spans="1:23">
      <c r="A1890" t="s">
        <v>278</v>
      </c>
      <c r="B1890" t="s">
        <v>314</v>
      </c>
      <c r="C1890" t="s">
        <v>315</v>
      </c>
      <c r="D1890">
        <v>0</v>
      </c>
      <c r="M1890" s="10" t="s">
        <v>946</v>
      </c>
      <c r="Q1890" t="str">
        <f t="shared" si="62"/>
        <v>Democratic Republic of CongoCD44</v>
      </c>
      <c r="R1890" t="e">
        <f>VLOOKUP(Tableau35676[[#This Row],[coca]],Table1[ID],1,FALSE)</f>
        <v>#VALUE!</v>
      </c>
      <c r="S1890" t="e">
        <f>VLOOKUP(Tableau35676[[#This Row],[coca]],Table1[[#All],[ID]:[b]],2,FALSE)</f>
        <v>#VALUE!</v>
      </c>
      <c r="T1890" s="9" t="e">
        <f>VLOOKUP(Tableau35676[[#This Row],[coca]],Table1[[ID]:[b]],3,FALSE)</f>
        <v>#VALUE!</v>
      </c>
      <c r="U1890" s="9"/>
      <c r="V189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0" s="9"/>
    </row>
    <row r="1891" spans="1:23">
      <c r="A1891" t="s">
        <v>278</v>
      </c>
      <c r="B1891" t="s">
        <v>318</v>
      </c>
      <c r="C1891" t="s">
        <v>319</v>
      </c>
      <c r="D1891">
        <v>0</v>
      </c>
      <c r="M1891" s="10" t="s">
        <v>946</v>
      </c>
      <c r="Q1891" t="str">
        <f t="shared" si="62"/>
        <v>Democratic Republic of CongoCD43</v>
      </c>
      <c r="R1891" t="e">
        <f>VLOOKUP(Tableau35676[[#This Row],[coca]],Table1[ID],1,FALSE)</f>
        <v>#VALUE!</v>
      </c>
      <c r="S1891" t="e">
        <f>VLOOKUP(Tableau35676[[#This Row],[coca]],Table1[[#All],[ID]:[b]],2,FALSE)</f>
        <v>#VALUE!</v>
      </c>
      <c r="T1891" s="9" t="e">
        <f>VLOOKUP(Tableau35676[[#This Row],[coca]],Table1[[ID]:[b]],3,FALSE)</f>
        <v>#VALUE!</v>
      </c>
      <c r="U1891" s="9"/>
      <c r="V189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1" s="9"/>
    </row>
    <row r="1892" spans="1:23">
      <c r="A1892" t="s">
        <v>278</v>
      </c>
      <c r="B1892" t="s">
        <v>320</v>
      </c>
      <c r="C1892" t="s">
        <v>321</v>
      </c>
      <c r="D1892">
        <v>0</v>
      </c>
      <c r="M1892" s="10" t="s">
        <v>946</v>
      </c>
      <c r="Q1892" t="str">
        <f t="shared" si="62"/>
        <v>Democratic Republic of CongoCD83</v>
      </c>
      <c r="R1892" t="e">
        <f>VLOOKUP(Tableau35676[[#This Row],[coca]],Table1[ID],1,FALSE)</f>
        <v>#VALUE!</v>
      </c>
      <c r="S1892" t="e">
        <f>VLOOKUP(Tableau35676[[#This Row],[coca]],Table1[[#All],[ID]:[b]],2,FALSE)</f>
        <v>#VALUE!</v>
      </c>
      <c r="T1892" s="9" t="e">
        <f>VLOOKUP(Tableau35676[[#This Row],[coca]],Table1[[ID]:[b]],3,FALSE)</f>
        <v>#VALUE!</v>
      </c>
      <c r="U1892" s="9"/>
      <c r="V189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2" s="9"/>
    </row>
    <row r="1893" spans="1:23">
      <c r="A1893" t="s">
        <v>278</v>
      </c>
      <c r="B1893" t="s">
        <v>324</v>
      </c>
      <c r="C1893" t="s">
        <v>325</v>
      </c>
      <c r="D1893">
        <v>0</v>
      </c>
      <c r="M1893" s="10" t="s">
        <v>946</v>
      </c>
      <c r="Q1893" t="str">
        <f t="shared" si="62"/>
        <v>Democratic Republic of CongoCD42</v>
      </c>
      <c r="R1893" t="e">
        <f>VLOOKUP(Tableau35676[[#This Row],[coca]],Table1[ID],1,FALSE)</f>
        <v>#VALUE!</v>
      </c>
      <c r="S1893" t="e">
        <f>VLOOKUP(Tableau35676[[#This Row],[coca]],Table1[[#All],[ID]:[b]],2,FALSE)</f>
        <v>#VALUE!</v>
      </c>
      <c r="T1893" s="9" t="e">
        <f>VLOOKUP(Tableau35676[[#This Row],[coca]],Table1[[ID]:[b]],3,FALSE)</f>
        <v>#VALUE!</v>
      </c>
      <c r="U1893" s="9"/>
      <c r="V189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3" s="9"/>
    </row>
    <row r="1894" spans="1:23">
      <c r="A1894" t="s">
        <v>278</v>
      </c>
      <c r="B1894" t="s">
        <v>326</v>
      </c>
      <c r="C1894" t="s">
        <v>327</v>
      </c>
      <c r="D1894">
        <v>0</v>
      </c>
      <c r="M1894" s="10" t="s">
        <v>946</v>
      </c>
      <c r="Q1894" t="str">
        <f t="shared" si="62"/>
        <v>Democratic Republic of CongoCD74</v>
      </c>
      <c r="R1894" t="e">
        <f>VLOOKUP(Tableau35676[[#This Row],[coca]],Table1[ID],1,FALSE)</f>
        <v>#VALUE!</v>
      </c>
      <c r="S1894" t="e">
        <f>VLOOKUP(Tableau35676[[#This Row],[coca]],Table1[[#All],[ID]:[b]],2,FALSE)</f>
        <v>#VALUE!</v>
      </c>
      <c r="T1894" s="9" t="e">
        <f>VLOOKUP(Tableau35676[[#This Row],[coca]],Table1[[ID]:[b]],3,FALSE)</f>
        <v>#VALUE!</v>
      </c>
      <c r="U1894" s="9"/>
      <c r="V189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4" s="9"/>
    </row>
    <row r="1895" spans="1:23">
      <c r="A1895" t="s">
        <v>278</v>
      </c>
      <c r="B1895" t="s">
        <v>328</v>
      </c>
      <c r="C1895" t="s">
        <v>329</v>
      </c>
      <c r="D1895">
        <v>3</v>
      </c>
      <c r="M1895" s="10" t="s">
        <v>946</v>
      </c>
      <c r="Q1895" t="str">
        <f t="shared" si="62"/>
        <v>Democratic Republic of CongoCD51</v>
      </c>
      <c r="R1895" t="e">
        <f>VLOOKUP(Tableau35676[[#This Row],[coca]],Table1[ID],1,FALSE)</f>
        <v>#VALUE!</v>
      </c>
      <c r="S1895" t="e">
        <f>VLOOKUP(Tableau35676[[#This Row],[coca]],Table1[[#All],[ID]:[b]],2,FALSE)</f>
        <v>#VALUE!</v>
      </c>
      <c r="T1895" s="9" t="e">
        <f>VLOOKUP(Tableau35676[[#This Row],[coca]],Table1[[ID]:[b]],3,FALSE)</f>
        <v>#VALUE!</v>
      </c>
      <c r="U1895" s="9"/>
      <c r="V189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5" s="9"/>
    </row>
    <row r="1896" spans="1:23">
      <c r="A1896" t="s">
        <v>278</v>
      </c>
      <c r="B1896" t="s">
        <v>330</v>
      </c>
      <c r="C1896" t="s">
        <v>331</v>
      </c>
      <c r="D1896">
        <v>0</v>
      </c>
      <c r="M1896" s="10" t="s">
        <v>946</v>
      </c>
      <c r="Q1896" t="str">
        <f t="shared" si="62"/>
        <v>Democratic Republic of CongoCD45</v>
      </c>
      <c r="R1896" t="e">
        <f>VLOOKUP(Tableau35676[[#This Row],[coca]],Table1[ID],1,FALSE)</f>
        <v>#VALUE!</v>
      </c>
      <c r="S1896" t="e">
        <f>VLOOKUP(Tableau35676[[#This Row],[coca]],Table1[[#All],[ID]:[b]],2,FALSE)</f>
        <v>#VALUE!</v>
      </c>
      <c r="T1896" s="9" t="e">
        <f>VLOOKUP(Tableau35676[[#This Row],[coca]],Table1[[ID]:[b]],3,FALSE)</f>
        <v>#VALUE!</v>
      </c>
      <c r="U1896" s="9"/>
      <c r="V189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896" s="9"/>
    </row>
    <row r="1897" spans="1:23">
      <c r="A1897" t="s">
        <v>278</v>
      </c>
      <c r="B1897" t="s">
        <v>284</v>
      </c>
      <c r="C1897" t="s">
        <v>285</v>
      </c>
      <c r="D1897">
        <v>260</v>
      </c>
      <c r="J1897" s="1"/>
      <c r="K1897" s="1"/>
      <c r="M1897" s="10" t="s">
        <v>949</v>
      </c>
      <c r="O1897" s="5">
        <v>2783105588380</v>
      </c>
      <c r="P1897" s="5">
        <v>-1045810873830</v>
      </c>
      <c r="Q1897" t="str">
        <f t="shared" si="62"/>
        <v>Democratic Republic of CongoCD71</v>
      </c>
      <c r="R1897" t="e">
        <f>VLOOKUP(Tableau3567691011[[#This Row],[coca]],Table1[ID],1,FALSE)</f>
        <v>#VALUE!</v>
      </c>
      <c r="S1897" t="e">
        <f>VLOOKUP(Tableau3567691011[[#This Row],[coca]],Table1[[#All],[ID]:[b]],2,FALSE)</f>
        <v>#VALUE!</v>
      </c>
      <c r="T1897" s="9" t="e">
        <f>VLOOKUP(Tableau3567691011[[#This Row],[coca]],Table1[[ID]:[b]],3,FALSE)</f>
        <v>#VALUE!</v>
      </c>
      <c r="U1897" s="9" t="s">
        <v>775</v>
      </c>
      <c r="V189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897" s="9">
        <v>1</v>
      </c>
    </row>
    <row r="1898" spans="1:23">
      <c r="A1898" t="s">
        <v>278</v>
      </c>
      <c r="B1898" t="s">
        <v>300</v>
      </c>
      <c r="C1898" t="s">
        <v>301</v>
      </c>
      <c r="D1898">
        <v>337</v>
      </c>
      <c r="J1898" s="1"/>
      <c r="K1898" s="1"/>
      <c r="M1898" s="10" t="s">
        <v>949</v>
      </c>
      <c r="Q1898" t="str">
        <f t="shared" si="62"/>
        <v>Democratic Republic of CongoCD20</v>
      </c>
      <c r="R1898" t="e">
        <f>VLOOKUP(Tableau3567691011[[#This Row],[coca]],Table1[ID],1,FALSE)</f>
        <v>#VALUE!</v>
      </c>
      <c r="S1898" t="e">
        <f>VLOOKUP(Tableau3567691011[[#This Row],[coca]],Table1[[#All],[ID]:[b]],2,FALSE)</f>
        <v>#VALUE!</v>
      </c>
      <c r="T1898" s="9" t="e">
        <f>VLOOKUP(Tableau3567691011[[#This Row],[coca]],Table1[[ID]:[b]],3,FALSE)</f>
        <v>#VALUE!</v>
      </c>
      <c r="U1898" s="9" t="s">
        <v>775</v>
      </c>
      <c r="V189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898" s="9">
        <v>1</v>
      </c>
    </row>
    <row r="1899" spans="1:23">
      <c r="A1899" t="s">
        <v>278</v>
      </c>
      <c r="B1899" t="s">
        <v>316</v>
      </c>
      <c r="C1899" t="s">
        <v>317</v>
      </c>
      <c r="D1899">
        <v>164</v>
      </c>
      <c r="J1899" s="1"/>
      <c r="K1899" s="1"/>
      <c r="M1899" s="10" t="s">
        <v>949</v>
      </c>
      <c r="O1899" s="5">
        <v>2870216930320</v>
      </c>
      <c r="P1899" t="s">
        <v>785</v>
      </c>
      <c r="Q1899" t="str">
        <f t="shared" si="62"/>
        <v>Democratic Republic of CongoCD61</v>
      </c>
      <c r="R1899" t="e">
        <f>VLOOKUP(Tableau3567691011[[#This Row],[coca]],Table1[ID],1,FALSE)</f>
        <v>#VALUE!</v>
      </c>
      <c r="S1899" t="e">
        <f>VLOOKUP(Tableau3567691011[[#This Row],[coca]],Table1[[#All],[ID]:[b]],2,FALSE)</f>
        <v>#VALUE!</v>
      </c>
      <c r="T1899" s="9" t="e">
        <f>VLOOKUP(Tableau3567691011[[#This Row],[coca]],Table1[[ID]:[b]],3,FALSE)</f>
        <v>#VALUE!</v>
      </c>
      <c r="U1899" s="9" t="s">
        <v>775</v>
      </c>
      <c r="V189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899" s="9">
        <v>1</v>
      </c>
    </row>
    <row r="1900" spans="1:23">
      <c r="A1900" t="s">
        <v>278</v>
      </c>
      <c r="B1900" t="s">
        <v>322</v>
      </c>
      <c r="C1900" t="s">
        <v>323</v>
      </c>
      <c r="D1900">
        <v>254</v>
      </c>
      <c r="J1900" s="1"/>
      <c r="K1900" s="1"/>
      <c r="M1900" s="10" t="s">
        <v>949</v>
      </c>
      <c r="O1900" s="5">
        <v>2825541350030</v>
      </c>
      <c r="P1900" s="5">
        <v>-322651293657</v>
      </c>
      <c r="Q1900" t="str">
        <f t="shared" si="62"/>
        <v>Democratic Republic of CongoCD62</v>
      </c>
      <c r="R1900" t="e">
        <f>VLOOKUP(Tableau3567691011[[#This Row],[coca]],Table1[ID],1,FALSE)</f>
        <v>#VALUE!</v>
      </c>
      <c r="S1900" t="e">
        <f>VLOOKUP(Tableau3567691011[[#This Row],[coca]],Table1[[#All],[ID]:[b]],2,FALSE)</f>
        <v>#VALUE!</v>
      </c>
      <c r="T1900" s="9" t="e">
        <f>VLOOKUP(Tableau3567691011[[#This Row],[coca]],Table1[[ID]:[b]],3,FALSE)</f>
        <v>#VALUE!</v>
      </c>
      <c r="U1900" s="9" t="s">
        <v>775</v>
      </c>
      <c r="V190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0" s="9">
        <v>1</v>
      </c>
    </row>
    <row r="1901" spans="1:23">
      <c r="A1901" t="s">
        <v>278</v>
      </c>
      <c r="B1901" t="s">
        <v>290</v>
      </c>
      <c r="C1901" t="s">
        <v>291</v>
      </c>
      <c r="D1901">
        <v>3</v>
      </c>
      <c r="J1901" s="1"/>
      <c r="K1901" s="1"/>
      <c r="M1901" s="10" t="s">
        <v>949</v>
      </c>
      <c r="O1901" s="5">
        <v>2949892328600</v>
      </c>
      <c r="P1901" s="5">
        <v>175432325487</v>
      </c>
      <c r="Q1901" t="str">
        <f t="shared" si="62"/>
        <v>Democratic Republic of CongoCD54</v>
      </c>
      <c r="R1901" t="e">
        <f>VLOOKUP(Tableau3567691011[[#This Row],[coca]],Table1[ID],1,FALSE)</f>
        <v>#VALUE!</v>
      </c>
      <c r="S1901" t="e">
        <f>VLOOKUP(Tableau3567691011[[#This Row],[coca]],Table1[[#All],[ID]:[b]],2,FALSE)</f>
        <v>#VALUE!</v>
      </c>
      <c r="T1901" s="9" t="e">
        <f>VLOOKUP(Tableau3567691011[[#This Row],[coca]],Table1[[ID]:[b]],3,FALSE)</f>
        <v>#VALUE!</v>
      </c>
      <c r="U1901" s="9" t="s">
        <v>775</v>
      </c>
      <c r="V190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1" s="9">
        <v>1</v>
      </c>
    </row>
    <row r="1902" spans="1:23">
      <c r="A1902" t="s">
        <v>278</v>
      </c>
      <c r="B1902" t="s">
        <v>304</v>
      </c>
      <c r="C1902" t="s">
        <v>305</v>
      </c>
      <c r="D1902">
        <v>4</v>
      </c>
      <c r="J1902" s="1"/>
      <c r="K1902" s="1"/>
      <c r="M1902" s="10" t="s">
        <v>949</v>
      </c>
      <c r="O1902" s="5">
        <v>1865494266580</v>
      </c>
      <c r="P1902" s="5">
        <v>-478252014449</v>
      </c>
      <c r="Q1902" t="str">
        <f t="shared" si="62"/>
        <v>Democratic Republic of CongoCD32</v>
      </c>
      <c r="R1902" t="e">
        <f>VLOOKUP(Tableau3567691011[[#This Row],[coca]],Table1[ID],1,FALSE)</f>
        <v>#VALUE!</v>
      </c>
      <c r="S1902" t="e">
        <f>VLOOKUP(Tableau3567691011[[#This Row],[coca]],Table1[[#All],[ID]:[b]],2,FALSE)</f>
        <v>#VALUE!</v>
      </c>
      <c r="T1902" s="9" t="e">
        <f>VLOOKUP(Tableau3567691011[[#This Row],[coca]],Table1[[ID]:[b]],3,FALSE)</f>
        <v>#VALUE!</v>
      </c>
      <c r="U1902" s="9" t="s">
        <v>775</v>
      </c>
      <c r="V190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2" s="9">
        <v>1</v>
      </c>
    </row>
    <row r="1903" spans="1:23">
      <c r="A1903" t="s">
        <v>278</v>
      </c>
      <c r="B1903" t="s">
        <v>298</v>
      </c>
      <c r="C1903" t="s">
        <v>299</v>
      </c>
      <c r="D1903">
        <v>6631</v>
      </c>
      <c r="E1903">
        <v>189</v>
      </c>
      <c r="F1903">
        <v>3492</v>
      </c>
      <c r="J1903" s="1"/>
      <c r="K1903" s="1"/>
      <c r="M1903" s="10" t="s">
        <v>949</v>
      </c>
      <c r="O1903" s="5">
        <v>1590849109850</v>
      </c>
      <c r="P1903" s="5">
        <v>-443590657637</v>
      </c>
      <c r="Q1903" t="str">
        <f t="shared" ref="Q1903:Q1934" si="63">_xlfn.CONCAT(A1903,C1903)</f>
        <v>Democratic Republic of CongoCD10</v>
      </c>
      <c r="R1903" t="e">
        <f>VLOOKUP(Tableau3567691011[[#This Row],[coca]],Table1[ID],1,FALSE)</f>
        <v>#VALUE!</v>
      </c>
      <c r="S1903" t="e">
        <f>VLOOKUP(Tableau3567691011[[#This Row],[coca]],Table1[[#All],[ID]:[b]],2,FALSE)</f>
        <v>#VALUE!</v>
      </c>
      <c r="T1903" s="9" t="e">
        <f>VLOOKUP(Tableau3567691011[[#This Row],[coca]],Table1[[ID]:[b]],3,FALSE)</f>
        <v>#VALUE!</v>
      </c>
      <c r="U1903" s="9" t="s">
        <v>777</v>
      </c>
      <c r="V190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3" s="9">
        <v>5</v>
      </c>
    </row>
    <row r="1904" spans="1:23">
      <c r="A1904" t="s">
        <v>278</v>
      </c>
      <c r="B1904" t="s">
        <v>280</v>
      </c>
      <c r="C1904" t="s">
        <v>281</v>
      </c>
      <c r="D1904">
        <v>0</v>
      </c>
      <c r="J1904" s="1"/>
      <c r="K1904" s="1"/>
      <c r="M1904" s="10" t="s">
        <v>949</v>
      </c>
      <c r="Q1904" t="str">
        <f t="shared" si="63"/>
        <v>Democratic Republic of CongoCD52</v>
      </c>
      <c r="R1904" t="e">
        <f>VLOOKUP(Tableau3567691011[[#This Row],[coca]],Table1[ID],1,FALSE)</f>
        <v>#VALUE!</v>
      </c>
      <c r="S1904" t="e">
        <f>VLOOKUP(Tableau3567691011[[#This Row],[coca]],Table1[[#All],[ID]:[b]],2,FALSE)</f>
        <v>#VALUE!</v>
      </c>
      <c r="T1904" s="9" t="e">
        <f>VLOOKUP(Tableau3567691011[[#This Row],[coca]],Table1[[ID]:[b]],3,FALSE)</f>
        <v>#VALUE!</v>
      </c>
      <c r="U1904" s="9"/>
      <c r="V190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4" s="9"/>
    </row>
    <row r="1905" spans="1:23">
      <c r="A1905" t="s">
        <v>278</v>
      </c>
      <c r="B1905" t="s">
        <v>282</v>
      </c>
      <c r="C1905" t="s">
        <v>283</v>
      </c>
      <c r="D1905">
        <v>2</v>
      </c>
      <c r="J1905" s="1"/>
      <c r="K1905" s="1"/>
      <c r="M1905" s="10" t="s">
        <v>949</v>
      </c>
      <c r="Q1905" t="str">
        <f t="shared" si="63"/>
        <v>Democratic Republic of CongoCD41</v>
      </c>
      <c r="R1905" t="e">
        <f>VLOOKUP(Tableau3567691011[[#This Row],[coca]],Table1[ID],1,FALSE)</f>
        <v>#VALUE!</v>
      </c>
      <c r="S1905" t="e">
        <f>VLOOKUP(Tableau3567691011[[#This Row],[coca]],Table1[[#All],[ID]:[b]],2,FALSE)</f>
        <v>#VALUE!</v>
      </c>
      <c r="T1905" s="9" t="e">
        <f>VLOOKUP(Tableau3567691011[[#This Row],[coca]],Table1[[ID]:[b]],3,FALSE)</f>
        <v>#VALUE!</v>
      </c>
      <c r="U1905" s="9"/>
      <c r="V190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5" s="9"/>
    </row>
    <row r="1906" spans="1:23">
      <c r="A1906" t="s">
        <v>278</v>
      </c>
      <c r="B1906" t="s">
        <v>286</v>
      </c>
      <c r="C1906" t="s">
        <v>287</v>
      </c>
      <c r="D1906">
        <v>1</v>
      </c>
      <c r="J1906" s="1"/>
      <c r="K1906" s="1"/>
      <c r="M1906" s="10" t="s">
        <v>949</v>
      </c>
      <c r="Q1906" t="str">
        <f t="shared" si="63"/>
        <v>Democratic Republic of CongoCD73</v>
      </c>
      <c r="R1906" t="e">
        <f>VLOOKUP(Tableau3567691011[[#This Row],[coca]],Table1[ID],1,FALSE)</f>
        <v>#VALUE!</v>
      </c>
      <c r="S1906" t="e">
        <f>VLOOKUP(Tableau3567691011[[#This Row],[coca]],Table1[[#All],[ID]:[b]],2,FALSE)</f>
        <v>#VALUE!</v>
      </c>
      <c r="T1906" s="9" t="e">
        <f>VLOOKUP(Tableau3567691011[[#This Row],[coca]],Table1[[ID]:[b]],3,FALSE)</f>
        <v>#VALUE!</v>
      </c>
      <c r="U1906" s="9"/>
      <c r="V190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6" s="9"/>
    </row>
    <row r="1907" spans="1:23">
      <c r="A1907" t="s">
        <v>278</v>
      </c>
      <c r="B1907" t="s">
        <v>288</v>
      </c>
      <c r="C1907" t="s">
        <v>289</v>
      </c>
      <c r="D1907">
        <v>13</v>
      </c>
      <c r="J1907" s="1"/>
      <c r="K1907" s="1"/>
      <c r="M1907" s="10" t="s">
        <v>949</v>
      </c>
      <c r="Q1907" t="str">
        <f t="shared" si="63"/>
        <v>Democratic Republic of CongoCD53</v>
      </c>
      <c r="R1907" t="e">
        <f>VLOOKUP(Tableau3567691011[[#This Row],[coca]],Table1[ID],1,FALSE)</f>
        <v>#VALUE!</v>
      </c>
      <c r="S1907" t="e">
        <f>VLOOKUP(Tableau3567691011[[#This Row],[coca]],Table1[[#All],[ID]:[b]],2,FALSE)</f>
        <v>#VALUE!</v>
      </c>
      <c r="T1907" s="9" t="e">
        <f>VLOOKUP(Tableau3567691011[[#This Row],[coca]],Table1[[ID]:[b]],3,FALSE)</f>
        <v>#VALUE!</v>
      </c>
      <c r="U1907" s="9"/>
      <c r="V190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7" s="9"/>
    </row>
    <row r="1908" spans="1:23">
      <c r="A1908" t="s">
        <v>278</v>
      </c>
      <c r="B1908" t="s">
        <v>292</v>
      </c>
      <c r="C1908" t="s">
        <v>293</v>
      </c>
      <c r="D1908">
        <v>0</v>
      </c>
      <c r="J1908" s="1"/>
      <c r="K1908" s="1"/>
      <c r="M1908" s="10" t="s">
        <v>949</v>
      </c>
      <c r="Q1908" t="str">
        <f t="shared" si="63"/>
        <v>Democratic Republic of CongoCD92</v>
      </c>
      <c r="R1908" t="e">
        <f>VLOOKUP(Tableau3567691011[[#This Row],[coca]],Table1[ID],1,FALSE)</f>
        <v>#VALUE!</v>
      </c>
      <c r="S1908" t="e">
        <f>VLOOKUP(Tableau3567691011[[#This Row],[coca]],Table1[[#All],[ID]:[b]],2,FALSE)</f>
        <v>#VALUE!</v>
      </c>
      <c r="T1908" s="9" t="e">
        <f>VLOOKUP(Tableau3567691011[[#This Row],[coca]],Table1[[ID]:[b]],3,FALSE)</f>
        <v>#VALUE!</v>
      </c>
      <c r="U1908" s="9"/>
      <c r="V190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8" s="9"/>
    </row>
    <row r="1909" spans="1:23">
      <c r="A1909" t="s">
        <v>278</v>
      </c>
      <c r="B1909" t="s">
        <v>294</v>
      </c>
      <c r="C1909" t="s">
        <v>295</v>
      </c>
      <c r="D1909">
        <v>0</v>
      </c>
      <c r="J1909" s="1"/>
      <c r="K1909" s="1"/>
      <c r="M1909" s="10" t="s">
        <v>949</v>
      </c>
      <c r="Q1909" t="str">
        <f t="shared" si="63"/>
        <v>Democratic Republic of CongoCD91</v>
      </c>
      <c r="R1909" t="e">
        <f>VLOOKUP(Tableau3567691011[[#This Row],[coca]],Table1[ID],1,FALSE)</f>
        <v>#VALUE!</v>
      </c>
      <c r="S1909" t="e">
        <f>VLOOKUP(Tableau3567691011[[#This Row],[coca]],Table1[[#All],[ID]:[b]],2,FALSE)</f>
        <v>#VALUE!</v>
      </c>
      <c r="T1909" s="9" t="e">
        <f>VLOOKUP(Tableau3567691011[[#This Row],[coca]],Table1[[ID]:[b]],3,FALSE)</f>
        <v>#VALUE!</v>
      </c>
      <c r="U1909" s="9"/>
      <c r="V190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09" s="9"/>
    </row>
    <row r="1910" spans="1:23">
      <c r="A1910" t="s">
        <v>278</v>
      </c>
      <c r="B1910" t="s">
        <v>296</v>
      </c>
      <c r="C1910" t="s">
        <v>297</v>
      </c>
      <c r="D1910">
        <v>0</v>
      </c>
      <c r="J1910" s="1"/>
      <c r="K1910" s="1"/>
      <c r="M1910" s="10" t="s">
        <v>949</v>
      </c>
      <c r="Q1910" t="str">
        <f t="shared" si="63"/>
        <v>Democratic Republic of CongoCD82</v>
      </c>
      <c r="R1910" t="e">
        <f>VLOOKUP(Tableau3567691011[[#This Row],[coca]],Table1[ID],1,FALSE)</f>
        <v>#VALUE!</v>
      </c>
      <c r="S1910" t="e">
        <f>VLOOKUP(Tableau3567691011[[#This Row],[coca]],Table1[[#All],[ID]:[b]],2,FALSE)</f>
        <v>#VALUE!</v>
      </c>
      <c r="T1910" s="9" t="e">
        <f>VLOOKUP(Tableau3567691011[[#This Row],[coca]],Table1[[ID]:[b]],3,FALSE)</f>
        <v>#VALUE!</v>
      </c>
      <c r="U1910" s="9"/>
      <c r="V191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0" s="9"/>
    </row>
    <row r="1911" spans="1:23">
      <c r="A1911" t="s">
        <v>278</v>
      </c>
      <c r="B1911" t="s">
        <v>302</v>
      </c>
      <c r="C1911" t="s">
        <v>303</v>
      </c>
      <c r="D1911">
        <v>1</v>
      </c>
      <c r="J1911" s="1"/>
      <c r="K1911" s="1"/>
      <c r="M1911" s="10" t="s">
        <v>949</v>
      </c>
      <c r="Q1911" t="str">
        <f t="shared" si="63"/>
        <v>Democratic Republic of CongoCD31</v>
      </c>
      <c r="R1911" t="e">
        <f>VLOOKUP(Tableau3567691011[[#This Row],[coca]],Table1[ID],1,FALSE)</f>
        <v>#VALUE!</v>
      </c>
      <c r="S1911" t="e">
        <f>VLOOKUP(Tableau3567691011[[#This Row],[coca]],Table1[[#All],[ID]:[b]],2,FALSE)</f>
        <v>#VALUE!</v>
      </c>
      <c r="T1911" s="9" t="e">
        <f>VLOOKUP(Tableau3567691011[[#This Row],[coca]],Table1[[ID]:[b]],3,FALSE)</f>
        <v>#VALUE!</v>
      </c>
      <c r="U1911" s="9"/>
      <c r="V191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1" s="9"/>
    </row>
    <row r="1912" spans="1:23">
      <c r="A1912" t="s">
        <v>278</v>
      </c>
      <c r="B1912" t="s">
        <v>306</v>
      </c>
      <c r="C1912" t="s">
        <v>307</v>
      </c>
      <c r="D1912">
        <v>0</v>
      </c>
      <c r="J1912" s="1"/>
      <c r="K1912" s="1"/>
      <c r="M1912" s="10" t="s">
        <v>949</v>
      </c>
      <c r="Q1912" t="str">
        <f t="shared" si="63"/>
        <v>Democratic Republic of CongoCD81</v>
      </c>
      <c r="R1912" t="e">
        <f>VLOOKUP(Tableau3567691011[[#This Row],[coca]],Table1[ID],1,FALSE)</f>
        <v>#VALUE!</v>
      </c>
      <c r="S1912" t="e">
        <f>VLOOKUP(Tableau3567691011[[#This Row],[coca]],Table1[[#All],[ID]:[b]],2,FALSE)</f>
        <v>#VALUE!</v>
      </c>
      <c r="T1912" s="9" t="e">
        <f>VLOOKUP(Tableau3567691011[[#This Row],[coca]],Table1[[ID]:[b]],3,FALSE)</f>
        <v>#VALUE!</v>
      </c>
      <c r="U1912" s="9"/>
      <c r="V191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2" s="9"/>
    </row>
    <row r="1913" spans="1:23">
      <c r="A1913" t="s">
        <v>278</v>
      </c>
      <c r="B1913" t="s">
        <v>308</v>
      </c>
      <c r="C1913" t="s">
        <v>309</v>
      </c>
      <c r="D1913">
        <v>50</v>
      </c>
      <c r="J1913" s="1"/>
      <c r="K1913" s="1"/>
      <c r="M1913" s="10" t="s">
        <v>949</v>
      </c>
      <c r="Q1913" t="str">
        <f t="shared" si="63"/>
        <v>Democratic Republic of CongoCD72</v>
      </c>
      <c r="R1913" t="e">
        <f>VLOOKUP(Tableau3567691011[[#This Row],[coca]],Table1[ID],1,FALSE)</f>
        <v>#VALUE!</v>
      </c>
      <c r="S1913" t="e">
        <f>VLOOKUP(Tableau3567691011[[#This Row],[coca]],Table1[[#All],[ID]:[b]],2,FALSE)</f>
        <v>#VALUE!</v>
      </c>
      <c r="T1913" s="9" t="e">
        <f>VLOOKUP(Tableau3567691011[[#This Row],[coca]],Table1[[ID]:[b]],3,FALSE)</f>
        <v>#VALUE!</v>
      </c>
      <c r="U1913" s="9"/>
      <c r="V191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3" s="9"/>
    </row>
    <row r="1914" spans="1:23">
      <c r="A1914" t="s">
        <v>278</v>
      </c>
      <c r="B1914" t="s">
        <v>310</v>
      </c>
      <c r="C1914" t="s">
        <v>311</v>
      </c>
      <c r="D1914">
        <v>0</v>
      </c>
      <c r="J1914" s="1"/>
      <c r="K1914" s="1"/>
      <c r="M1914" s="10" t="s">
        <v>949</v>
      </c>
      <c r="Q1914" t="str">
        <f t="shared" si="63"/>
        <v>Democratic Republic of CongoCD33</v>
      </c>
      <c r="R1914" t="e">
        <f>VLOOKUP(Tableau3567691011[[#This Row],[coca]],Table1[ID],1,FALSE)</f>
        <v>#VALUE!</v>
      </c>
      <c r="S1914" t="e">
        <f>VLOOKUP(Tableau3567691011[[#This Row],[coca]],Table1[[#All],[ID]:[b]],2,FALSE)</f>
        <v>#VALUE!</v>
      </c>
      <c r="T1914" s="9" t="e">
        <f>VLOOKUP(Tableau3567691011[[#This Row],[coca]],Table1[[ID]:[b]],3,FALSE)</f>
        <v>#VALUE!</v>
      </c>
      <c r="U1914" s="9"/>
      <c r="V191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4" s="9"/>
    </row>
    <row r="1915" spans="1:23">
      <c r="A1915" t="s">
        <v>278</v>
      </c>
      <c r="B1915" t="s">
        <v>312</v>
      </c>
      <c r="C1915" t="s">
        <v>313</v>
      </c>
      <c r="D1915">
        <v>0</v>
      </c>
      <c r="J1915" s="1"/>
      <c r="K1915" s="1"/>
      <c r="M1915" s="10" t="s">
        <v>949</v>
      </c>
      <c r="Q1915" t="str">
        <f t="shared" si="63"/>
        <v>Democratic Republic of CongoCD63</v>
      </c>
      <c r="R1915" t="e">
        <f>VLOOKUP(Tableau3567691011[[#This Row],[coca]],Table1[ID],1,FALSE)</f>
        <v>#VALUE!</v>
      </c>
      <c r="S1915" t="e">
        <f>VLOOKUP(Tableau3567691011[[#This Row],[coca]],Table1[[#All],[ID]:[b]],2,FALSE)</f>
        <v>#VALUE!</v>
      </c>
      <c r="T1915" s="9" t="e">
        <f>VLOOKUP(Tableau3567691011[[#This Row],[coca]],Table1[[ID]:[b]],3,FALSE)</f>
        <v>#VALUE!</v>
      </c>
      <c r="U1915" s="9"/>
      <c r="V191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5" s="9"/>
    </row>
    <row r="1916" spans="1:23">
      <c r="A1916" t="s">
        <v>278</v>
      </c>
      <c r="B1916" t="s">
        <v>314</v>
      </c>
      <c r="C1916" t="s">
        <v>315</v>
      </c>
      <c r="D1916">
        <v>0</v>
      </c>
      <c r="J1916" s="1"/>
      <c r="K1916" s="1"/>
      <c r="M1916" s="10" t="s">
        <v>949</v>
      </c>
      <c r="Q1916" t="str">
        <f t="shared" si="63"/>
        <v>Democratic Republic of CongoCD44</v>
      </c>
      <c r="R1916" t="e">
        <f>VLOOKUP(Tableau3567691011[[#This Row],[coca]],Table1[ID],1,FALSE)</f>
        <v>#VALUE!</v>
      </c>
      <c r="S1916" t="e">
        <f>VLOOKUP(Tableau3567691011[[#This Row],[coca]],Table1[[#All],[ID]:[b]],2,FALSE)</f>
        <v>#VALUE!</v>
      </c>
      <c r="T1916" s="9" t="e">
        <f>VLOOKUP(Tableau3567691011[[#This Row],[coca]],Table1[[ID]:[b]],3,FALSE)</f>
        <v>#VALUE!</v>
      </c>
      <c r="U1916" s="9"/>
      <c r="V191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6" s="9"/>
    </row>
    <row r="1917" spans="1:23">
      <c r="A1917" t="s">
        <v>278</v>
      </c>
      <c r="B1917" t="s">
        <v>318</v>
      </c>
      <c r="C1917" t="s">
        <v>319</v>
      </c>
      <c r="D1917">
        <v>0</v>
      </c>
      <c r="J1917" s="1"/>
      <c r="K1917" s="1"/>
      <c r="M1917" s="10" t="s">
        <v>949</v>
      </c>
      <c r="Q1917" t="str">
        <f t="shared" si="63"/>
        <v>Democratic Republic of CongoCD43</v>
      </c>
      <c r="R1917" t="e">
        <f>VLOOKUP(Tableau3567691011[[#This Row],[coca]],Table1[ID],1,FALSE)</f>
        <v>#VALUE!</v>
      </c>
      <c r="S1917" t="e">
        <f>VLOOKUP(Tableau3567691011[[#This Row],[coca]],Table1[[#All],[ID]:[b]],2,FALSE)</f>
        <v>#VALUE!</v>
      </c>
      <c r="T1917" s="9" t="e">
        <f>VLOOKUP(Tableau3567691011[[#This Row],[coca]],Table1[[ID]:[b]],3,FALSE)</f>
        <v>#VALUE!</v>
      </c>
      <c r="U1917" s="9"/>
      <c r="V191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7" s="9"/>
    </row>
    <row r="1918" spans="1:23">
      <c r="A1918" t="s">
        <v>278</v>
      </c>
      <c r="B1918" t="s">
        <v>320</v>
      </c>
      <c r="C1918" t="s">
        <v>321</v>
      </c>
      <c r="D1918">
        <v>0</v>
      </c>
      <c r="J1918" s="1"/>
      <c r="K1918" s="1"/>
      <c r="M1918" s="10" t="s">
        <v>949</v>
      </c>
      <c r="Q1918" t="str">
        <f t="shared" si="63"/>
        <v>Democratic Republic of CongoCD83</v>
      </c>
      <c r="R1918" t="e">
        <f>VLOOKUP(Tableau3567691011[[#This Row],[coca]],Table1[ID],1,FALSE)</f>
        <v>#VALUE!</v>
      </c>
      <c r="S1918" t="e">
        <f>VLOOKUP(Tableau3567691011[[#This Row],[coca]],Table1[[#All],[ID]:[b]],2,FALSE)</f>
        <v>#VALUE!</v>
      </c>
      <c r="T1918" s="9" t="e">
        <f>VLOOKUP(Tableau3567691011[[#This Row],[coca]],Table1[[ID]:[b]],3,FALSE)</f>
        <v>#VALUE!</v>
      </c>
      <c r="U1918" s="9"/>
      <c r="V191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8" s="9"/>
    </row>
    <row r="1919" spans="1:23">
      <c r="A1919" t="s">
        <v>278</v>
      </c>
      <c r="B1919" t="s">
        <v>324</v>
      </c>
      <c r="C1919" t="s">
        <v>325</v>
      </c>
      <c r="D1919">
        <v>3</v>
      </c>
      <c r="J1919" s="1"/>
      <c r="K1919" s="1"/>
      <c r="M1919" s="10" t="s">
        <v>949</v>
      </c>
      <c r="Q1919" t="str">
        <f t="shared" si="63"/>
        <v>Democratic Republic of CongoCD42</v>
      </c>
      <c r="R1919" t="e">
        <f>VLOOKUP(Tableau3567691011[[#This Row],[coca]],Table1[ID],1,FALSE)</f>
        <v>#VALUE!</v>
      </c>
      <c r="S1919" t="e">
        <f>VLOOKUP(Tableau3567691011[[#This Row],[coca]],Table1[[#All],[ID]:[b]],2,FALSE)</f>
        <v>#VALUE!</v>
      </c>
      <c r="T1919" s="9" t="e">
        <f>VLOOKUP(Tableau3567691011[[#This Row],[coca]],Table1[[ID]:[b]],3,FALSE)</f>
        <v>#VALUE!</v>
      </c>
      <c r="U1919" s="9"/>
      <c r="V191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19" s="9"/>
    </row>
    <row r="1920" spans="1:23">
      <c r="A1920" t="s">
        <v>278</v>
      </c>
      <c r="B1920" t="s">
        <v>326</v>
      </c>
      <c r="C1920" t="s">
        <v>327</v>
      </c>
      <c r="D1920">
        <v>0</v>
      </c>
      <c r="J1920" s="1"/>
      <c r="K1920" s="1"/>
      <c r="M1920" s="10" t="s">
        <v>949</v>
      </c>
      <c r="Q1920" t="str">
        <f t="shared" si="63"/>
        <v>Democratic Republic of CongoCD74</v>
      </c>
      <c r="R1920" t="e">
        <f>VLOOKUP(Tableau3567691011[[#This Row],[coca]],Table1[ID],1,FALSE)</f>
        <v>#VALUE!</v>
      </c>
      <c r="S1920" t="e">
        <f>VLOOKUP(Tableau3567691011[[#This Row],[coca]],Table1[[#All],[ID]:[b]],2,FALSE)</f>
        <v>#VALUE!</v>
      </c>
      <c r="T1920" s="9" t="e">
        <f>VLOOKUP(Tableau3567691011[[#This Row],[coca]],Table1[[ID]:[b]],3,FALSE)</f>
        <v>#VALUE!</v>
      </c>
      <c r="U1920" s="9"/>
      <c r="V192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20" s="9"/>
    </row>
    <row r="1921" spans="1:23">
      <c r="A1921" t="s">
        <v>278</v>
      </c>
      <c r="B1921" t="s">
        <v>328</v>
      </c>
      <c r="C1921" t="s">
        <v>329</v>
      </c>
      <c r="D1921">
        <v>13</v>
      </c>
      <c r="J1921" s="1"/>
      <c r="K1921" s="1"/>
      <c r="M1921" s="10" t="s">
        <v>949</v>
      </c>
      <c r="Q1921" t="str">
        <f t="shared" si="63"/>
        <v>Democratic Republic of CongoCD51</v>
      </c>
      <c r="R1921" t="e">
        <f>VLOOKUP(Tableau3567691011[[#This Row],[coca]],Table1[ID],1,FALSE)</f>
        <v>#VALUE!</v>
      </c>
      <c r="S1921" t="e">
        <f>VLOOKUP(Tableau3567691011[[#This Row],[coca]],Table1[[#All],[ID]:[b]],2,FALSE)</f>
        <v>#VALUE!</v>
      </c>
      <c r="T1921" s="9" t="e">
        <f>VLOOKUP(Tableau3567691011[[#This Row],[coca]],Table1[[ID]:[b]],3,FALSE)</f>
        <v>#VALUE!</v>
      </c>
      <c r="U1921" s="9"/>
      <c r="V19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21" s="9"/>
    </row>
    <row r="1922" spans="1:23">
      <c r="A1922" t="s">
        <v>278</v>
      </c>
      <c r="B1922" t="s">
        <v>330</v>
      </c>
      <c r="C1922" t="s">
        <v>331</v>
      </c>
      <c r="D1922">
        <v>0</v>
      </c>
      <c r="J1922" s="1"/>
      <c r="K1922" s="1"/>
      <c r="M1922" s="10" t="s">
        <v>949</v>
      </c>
      <c r="Q1922" t="str">
        <f t="shared" si="63"/>
        <v>Democratic Republic of CongoCD45</v>
      </c>
      <c r="R1922" t="e">
        <f>VLOOKUP(Tableau3567691011[[#This Row],[coca]],Table1[ID],1,FALSE)</f>
        <v>#VALUE!</v>
      </c>
      <c r="S1922" t="e">
        <f>VLOOKUP(Tableau3567691011[[#This Row],[coca]],Table1[[#All],[ID]:[b]],2,FALSE)</f>
        <v>#VALUE!</v>
      </c>
      <c r="T1922" s="9" t="e">
        <f>VLOOKUP(Tableau3567691011[[#This Row],[coca]],Table1[[ID]:[b]],3,FALSE)</f>
        <v>#VALUE!</v>
      </c>
      <c r="U1922" s="9"/>
      <c r="V19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22" s="9"/>
    </row>
    <row r="1923" spans="1:23">
      <c r="A1923" t="s">
        <v>332</v>
      </c>
      <c r="B1923" t="s">
        <v>336</v>
      </c>
      <c r="C1923" t="s">
        <v>337</v>
      </c>
      <c r="D1923" t="s">
        <v>938</v>
      </c>
      <c r="E1923" t="s">
        <v>938</v>
      </c>
      <c r="F1923" t="s">
        <v>938</v>
      </c>
      <c r="J1923" s="1"/>
      <c r="K1923" s="1"/>
      <c r="M1923" s="10" t="s">
        <v>948</v>
      </c>
      <c r="Q1923" t="str">
        <f t="shared" si="63"/>
        <v>Equatorial GuineaGQ99</v>
      </c>
      <c r="R1923" t="e">
        <f>VLOOKUP(Tableau35676910[[#This Row],[coca]],Table1[ID],1,FALSE)</f>
        <v>#VALUE!</v>
      </c>
      <c r="S1923" t="e">
        <f>VLOOKUP(Tableau35676910[[#This Row],[coca]],Table1[[#All],[ID]:[b]],2,FALSE)</f>
        <v>#VALUE!</v>
      </c>
      <c r="T1923" s="9" t="e">
        <f>VLOOKUP(Tableau35676910[[#This Row],[coca]],Table1[[ID]:[b]],3,FALSE)</f>
        <v>#VALUE!</v>
      </c>
      <c r="U1923" s="9" t="s">
        <v>778</v>
      </c>
      <c r="V192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3" s="9">
        <v>2</v>
      </c>
    </row>
    <row r="1924" spans="1:23">
      <c r="A1924" t="s">
        <v>332</v>
      </c>
      <c r="B1924" t="s">
        <v>25</v>
      </c>
      <c r="C1924" t="s">
        <v>344</v>
      </c>
      <c r="D1924" t="s">
        <v>938</v>
      </c>
      <c r="E1924" t="s">
        <v>938</v>
      </c>
      <c r="F1924" t="s">
        <v>938</v>
      </c>
      <c r="J1924" s="1"/>
      <c r="K1924" s="1"/>
      <c r="M1924" s="10" t="s">
        <v>948</v>
      </c>
      <c r="Q1924" t="str">
        <f t="shared" si="63"/>
        <v>Equatorial GuineaGQ03</v>
      </c>
      <c r="R1924" t="e">
        <f>VLOOKUP(Tableau35676910[[#This Row],[coca]],Table1[ID],1,FALSE)</f>
        <v>#VALUE!</v>
      </c>
      <c r="S1924" t="e">
        <f>VLOOKUP(Tableau35676910[[#This Row],[coca]],Table1[[#All],[ID]:[b]],2,FALSE)</f>
        <v>#VALUE!</v>
      </c>
      <c r="T1924" s="9" t="e">
        <f>VLOOKUP(Tableau35676910[[#This Row],[coca]],Table1[[ID]:[b]],3,FALSE)</f>
        <v>#VALUE!</v>
      </c>
      <c r="U1924" s="9" t="s">
        <v>778</v>
      </c>
      <c r="V192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4" s="9">
        <v>2</v>
      </c>
    </row>
    <row r="1925" spans="1:23" ht="13.5" customHeight="1">
      <c r="A1925" t="s">
        <v>332</v>
      </c>
      <c r="B1925" t="s">
        <v>334</v>
      </c>
      <c r="C1925" t="s">
        <v>335</v>
      </c>
      <c r="D1925" t="s">
        <v>938</v>
      </c>
      <c r="E1925" t="s">
        <v>938</v>
      </c>
      <c r="F1925" t="s">
        <v>938</v>
      </c>
      <c r="J1925" s="1"/>
      <c r="K1925" s="1"/>
      <c r="M1925" s="10" t="s">
        <v>948</v>
      </c>
      <c r="Q1925" t="str">
        <f t="shared" si="63"/>
        <v>Equatorial GuineaGQ98</v>
      </c>
      <c r="R1925" t="e">
        <f>VLOOKUP(Tableau35676910[[#This Row],[coca]],Table1[ID],1,FALSE)</f>
        <v>#VALUE!</v>
      </c>
      <c r="S1925" t="e">
        <f>VLOOKUP(Tableau35676910[[#This Row],[coca]],Table1[[#All],[ID]:[b]],2,FALSE)</f>
        <v>#VALUE!</v>
      </c>
      <c r="T1925" s="9" t="e">
        <f>VLOOKUP(Tableau35676910[[#This Row],[coca]],Table1[[ID]:[b]],3,FALSE)</f>
        <v>#VALUE!</v>
      </c>
      <c r="U1925" s="9"/>
      <c r="V192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5" s="9"/>
    </row>
    <row r="1926" spans="1:23">
      <c r="A1926" t="s">
        <v>332</v>
      </c>
      <c r="B1926" t="s">
        <v>338</v>
      </c>
      <c r="C1926" t="s">
        <v>339</v>
      </c>
      <c r="D1926" t="s">
        <v>938</v>
      </c>
      <c r="E1926" t="s">
        <v>938</v>
      </c>
      <c r="F1926" t="s">
        <v>938</v>
      </c>
      <c r="J1926" s="1"/>
      <c r="K1926" s="1"/>
      <c r="M1926" s="10" t="s">
        <v>948</v>
      </c>
      <c r="Q1926" t="str">
        <f t="shared" si="63"/>
        <v>Equatorial GuineaGQ00</v>
      </c>
      <c r="R1926" t="e">
        <f>VLOOKUP(Tableau35676910[[#This Row],[coca]],Table1[ID],1,FALSE)</f>
        <v>#VALUE!</v>
      </c>
      <c r="S1926" t="e">
        <f>VLOOKUP(Tableau35676910[[#This Row],[coca]],Table1[[#All],[ID]:[b]],2,FALSE)</f>
        <v>#VALUE!</v>
      </c>
      <c r="T1926" s="9" t="e">
        <f>VLOOKUP(Tableau35676910[[#This Row],[coca]],Table1[[ID]:[b]],3,FALSE)</f>
        <v>#VALUE!</v>
      </c>
      <c r="U1926" s="9"/>
      <c r="V192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6" s="9"/>
    </row>
    <row r="1927" spans="1:23">
      <c r="A1927" t="s">
        <v>332</v>
      </c>
      <c r="B1927" t="s">
        <v>340</v>
      </c>
      <c r="C1927" t="s">
        <v>341</v>
      </c>
      <c r="D1927" t="s">
        <v>938</v>
      </c>
      <c r="E1927" t="s">
        <v>938</v>
      </c>
      <c r="F1927" t="s">
        <v>938</v>
      </c>
      <c r="J1927" s="1"/>
      <c r="K1927" s="1"/>
      <c r="M1927" s="10" t="s">
        <v>948</v>
      </c>
      <c r="Q1927" t="str">
        <f t="shared" si="63"/>
        <v>Equatorial GuineaGQ01</v>
      </c>
      <c r="R1927" t="e">
        <f>VLOOKUP(Tableau35676910[[#This Row],[coca]],Table1[ID],1,FALSE)</f>
        <v>#VALUE!</v>
      </c>
      <c r="S1927" t="e">
        <f>VLOOKUP(Tableau35676910[[#This Row],[coca]],Table1[[#All],[ID]:[b]],2,FALSE)</f>
        <v>#VALUE!</v>
      </c>
      <c r="T1927" s="9" t="e">
        <f>VLOOKUP(Tableau35676910[[#This Row],[coca]],Table1[[ID]:[b]],3,FALSE)</f>
        <v>#VALUE!</v>
      </c>
      <c r="U1927" s="9"/>
      <c r="V192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7" s="9"/>
    </row>
    <row r="1928" spans="1:23">
      <c r="A1928" t="s">
        <v>332</v>
      </c>
      <c r="B1928" t="s">
        <v>342</v>
      </c>
      <c r="C1928" t="s">
        <v>343</v>
      </c>
      <c r="D1928" t="s">
        <v>938</v>
      </c>
      <c r="E1928" t="s">
        <v>938</v>
      </c>
      <c r="F1928" t="s">
        <v>938</v>
      </c>
      <c r="J1928" s="1"/>
      <c r="K1928" s="1"/>
      <c r="M1928" s="10" t="s">
        <v>948</v>
      </c>
      <c r="Q1928" t="str">
        <f t="shared" si="63"/>
        <v>Equatorial GuineaGQ02</v>
      </c>
      <c r="R1928" t="e">
        <f>VLOOKUP(Tableau35676910[[#This Row],[coca]],Table1[ID],1,FALSE)</f>
        <v>#VALUE!</v>
      </c>
      <c r="S1928" t="e">
        <f>VLOOKUP(Tableau35676910[[#This Row],[coca]],Table1[[#All],[ID]:[b]],2,FALSE)</f>
        <v>#VALUE!</v>
      </c>
      <c r="T1928" s="9" t="e">
        <f>VLOOKUP(Tableau35676910[[#This Row],[coca]],Table1[[ID]:[b]],3,FALSE)</f>
        <v>#VALUE!</v>
      </c>
      <c r="U1928" s="9"/>
      <c r="V192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8" s="9"/>
    </row>
    <row r="1929" spans="1:23">
      <c r="A1929" t="s">
        <v>332</v>
      </c>
      <c r="B1929" t="s">
        <v>345</v>
      </c>
      <c r="C1929" t="s">
        <v>346</v>
      </c>
      <c r="D1929" t="s">
        <v>938</v>
      </c>
      <c r="E1929" t="s">
        <v>938</v>
      </c>
      <c r="F1929" t="s">
        <v>938</v>
      </c>
      <c r="J1929" s="1"/>
      <c r="K1929" s="1"/>
      <c r="M1929" s="10" t="s">
        <v>948</v>
      </c>
      <c r="Q1929" t="str">
        <f t="shared" si="63"/>
        <v>Equatorial GuineaGQ04</v>
      </c>
      <c r="R1929" t="e">
        <f>VLOOKUP(Tableau35676910[[#This Row],[coca]],Table1[ID],1,FALSE)</f>
        <v>#VALUE!</v>
      </c>
      <c r="S1929" t="e">
        <f>VLOOKUP(Tableau35676910[[#This Row],[coca]],Table1[[#All],[ID]:[b]],2,FALSE)</f>
        <v>#VALUE!</v>
      </c>
      <c r="T1929" s="9" t="e">
        <f>VLOOKUP(Tableau35676910[[#This Row],[coca]],Table1[[ID]:[b]],3,FALSE)</f>
        <v>#VALUE!</v>
      </c>
      <c r="U1929" s="9"/>
      <c r="V192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29" s="9"/>
    </row>
    <row r="1930" spans="1:23">
      <c r="A1930" t="s">
        <v>332</v>
      </c>
      <c r="B1930" t="s">
        <v>336</v>
      </c>
      <c r="C1930" t="s">
        <v>337</v>
      </c>
      <c r="D1930" t="s">
        <v>938</v>
      </c>
      <c r="M1930" s="10" t="s">
        <v>947</v>
      </c>
      <c r="Q1930" t="str">
        <f t="shared" si="63"/>
        <v>Equatorial GuineaGQ99</v>
      </c>
      <c r="R1930" t="e">
        <f>VLOOKUP(Tableau356769[[#This Row],[coca]],Table1[ID],1,FALSE)</f>
        <v>#VALUE!</v>
      </c>
      <c r="S1930" t="e">
        <f>VLOOKUP(Tableau356769[[#This Row],[coca]],Table1[[#All],[ID]:[b]],2,FALSE)</f>
        <v>#VALUE!</v>
      </c>
      <c r="T1930" s="9" t="e">
        <f>VLOOKUP(Tableau356769[[#This Row],[coca]],Table1[[ID]:[b]],3,FALSE)</f>
        <v>#VALUE!</v>
      </c>
      <c r="U1930" s="9" t="s">
        <v>778</v>
      </c>
      <c r="V193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0" s="9">
        <v>2</v>
      </c>
    </row>
    <row r="1931" spans="1:23">
      <c r="A1931" t="s">
        <v>332</v>
      </c>
      <c r="B1931" t="s">
        <v>25</v>
      </c>
      <c r="C1931" t="s">
        <v>344</v>
      </c>
      <c r="D1931" t="s">
        <v>938</v>
      </c>
      <c r="M1931" s="10" t="s">
        <v>947</v>
      </c>
      <c r="Q1931" t="str">
        <f t="shared" si="63"/>
        <v>Equatorial GuineaGQ03</v>
      </c>
      <c r="R1931" t="e">
        <f>VLOOKUP(Tableau356769[[#This Row],[coca]],Table1[ID],1,FALSE)</f>
        <v>#VALUE!</v>
      </c>
      <c r="S1931" t="e">
        <f>VLOOKUP(Tableau356769[[#This Row],[coca]],Table1[[#All],[ID]:[b]],2,FALSE)</f>
        <v>#VALUE!</v>
      </c>
      <c r="T1931" s="9" t="e">
        <f>VLOOKUP(Tableau356769[[#This Row],[coca]],Table1[[ID]:[b]],3,FALSE)</f>
        <v>#VALUE!</v>
      </c>
      <c r="U1931" s="9" t="s">
        <v>778</v>
      </c>
      <c r="V193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1" s="9">
        <v>2</v>
      </c>
    </row>
    <row r="1932" spans="1:23">
      <c r="A1932" t="s">
        <v>332</v>
      </c>
      <c r="B1932" t="s">
        <v>334</v>
      </c>
      <c r="C1932" t="s">
        <v>335</v>
      </c>
      <c r="D1932" t="s">
        <v>938</v>
      </c>
      <c r="M1932" s="10" t="s">
        <v>947</v>
      </c>
      <c r="Q1932" t="str">
        <f t="shared" si="63"/>
        <v>Equatorial GuineaGQ98</v>
      </c>
      <c r="R1932" t="e">
        <f>VLOOKUP(Tableau356769[[#This Row],[coca]],Table1[ID],1,FALSE)</f>
        <v>#VALUE!</v>
      </c>
      <c r="S1932" t="e">
        <f>VLOOKUP(Tableau356769[[#This Row],[coca]],Table1[[#All],[ID]:[b]],2,FALSE)</f>
        <v>#VALUE!</v>
      </c>
      <c r="T1932" s="9" t="e">
        <f>VLOOKUP(Tableau356769[[#This Row],[coca]],Table1[[ID]:[b]],3,FALSE)</f>
        <v>#VALUE!</v>
      </c>
      <c r="U1932" s="9"/>
      <c r="V193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2" s="9"/>
    </row>
    <row r="1933" spans="1:23">
      <c r="A1933" t="s">
        <v>332</v>
      </c>
      <c r="B1933" t="s">
        <v>338</v>
      </c>
      <c r="C1933" t="s">
        <v>339</v>
      </c>
      <c r="D1933" t="s">
        <v>938</v>
      </c>
      <c r="M1933" s="10" t="s">
        <v>947</v>
      </c>
      <c r="Q1933" t="str">
        <f t="shared" si="63"/>
        <v>Equatorial GuineaGQ00</v>
      </c>
      <c r="R1933" t="e">
        <f>VLOOKUP(Tableau356769[[#This Row],[coca]],Table1[ID],1,FALSE)</f>
        <v>#VALUE!</v>
      </c>
      <c r="S1933" t="e">
        <f>VLOOKUP(Tableau356769[[#This Row],[coca]],Table1[[#All],[ID]:[b]],2,FALSE)</f>
        <v>#VALUE!</v>
      </c>
      <c r="T1933" s="9" t="e">
        <f>VLOOKUP(Tableau356769[[#This Row],[coca]],Table1[[ID]:[b]],3,FALSE)</f>
        <v>#VALUE!</v>
      </c>
      <c r="U1933" s="9"/>
      <c r="V193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3" s="9"/>
    </row>
    <row r="1934" spans="1:23">
      <c r="A1934" t="s">
        <v>332</v>
      </c>
      <c r="B1934" t="s">
        <v>340</v>
      </c>
      <c r="C1934" t="s">
        <v>341</v>
      </c>
      <c r="D1934" t="s">
        <v>938</v>
      </c>
      <c r="M1934" s="10" t="s">
        <v>947</v>
      </c>
      <c r="Q1934" t="str">
        <f t="shared" si="63"/>
        <v>Equatorial GuineaGQ01</v>
      </c>
      <c r="R1934" t="e">
        <f>VLOOKUP(Tableau356769[[#This Row],[coca]],Table1[ID],1,FALSE)</f>
        <v>#VALUE!</v>
      </c>
      <c r="S1934" t="e">
        <f>VLOOKUP(Tableau356769[[#This Row],[coca]],Table1[[#All],[ID]:[b]],2,FALSE)</f>
        <v>#VALUE!</v>
      </c>
      <c r="T1934" s="9" t="e">
        <f>VLOOKUP(Tableau356769[[#This Row],[coca]],Table1[[ID]:[b]],3,FALSE)</f>
        <v>#VALUE!</v>
      </c>
      <c r="U1934" s="9"/>
      <c r="V193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4" s="9"/>
    </row>
    <row r="1935" spans="1:23">
      <c r="A1935" t="s">
        <v>332</v>
      </c>
      <c r="B1935" t="s">
        <v>342</v>
      </c>
      <c r="C1935" t="s">
        <v>343</v>
      </c>
      <c r="D1935" t="s">
        <v>938</v>
      </c>
      <c r="M1935" s="10" t="s">
        <v>947</v>
      </c>
      <c r="Q1935" t="str">
        <f t="shared" ref="Q1935:Q1950" si="64">_xlfn.CONCAT(A1935,C1935)</f>
        <v>Equatorial GuineaGQ02</v>
      </c>
      <c r="R1935" t="e">
        <f>VLOOKUP(Tableau356769[[#This Row],[coca]],Table1[ID],1,FALSE)</f>
        <v>#VALUE!</v>
      </c>
      <c r="S1935" t="e">
        <f>VLOOKUP(Tableau356769[[#This Row],[coca]],Table1[[#All],[ID]:[b]],2,FALSE)</f>
        <v>#VALUE!</v>
      </c>
      <c r="T1935" s="9" t="e">
        <f>VLOOKUP(Tableau356769[[#This Row],[coca]],Table1[[ID]:[b]],3,FALSE)</f>
        <v>#VALUE!</v>
      </c>
      <c r="U1935" s="9"/>
      <c r="V193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5" s="9"/>
    </row>
    <row r="1936" spans="1:23">
      <c r="A1936" t="s">
        <v>332</v>
      </c>
      <c r="B1936" t="s">
        <v>345</v>
      </c>
      <c r="C1936" t="s">
        <v>346</v>
      </c>
      <c r="D1936" t="s">
        <v>938</v>
      </c>
      <c r="M1936" s="10" t="s">
        <v>947</v>
      </c>
      <c r="Q1936" t="str">
        <f t="shared" si="64"/>
        <v>Equatorial GuineaGQ04</v>
      </c>
      <c r="R1936" t="e">
        <f>VLOOKUP(Tableau356769[[#This Row],[coca]],Table1[ID],1,FALSE)</f>
        <v>#VALUE!</v>
      </c>
      <c r="S1936" t="e">
        <f>VLOOKUP(Tableau356769[[#This Row],[coca]],Table1[[#All],[ID]:[b]],2,FALSE)</f>
        <v>#VALUE!</v>
      </c>
      <c r="T1936" s="9" t="e">
        <f>VLOOKUP(Tableau356769[[#This Row],[coca]],Table1[[ID]:[b]],3,FALSE)</f>
        <v>#VALUE!</v>
      </c>
      <c r="U1936" s="9"/>
      <c r="V193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36" s="9"/>
    </row>
    <row r="1937" spans="1:23">
      <c r="A1937" t="s">
        <v>332</v>
      </c>
      <c r="B1937" t="s">
        <v>338</v>
      </c>
      <c r="C1937" t="s">
        <v>339</v>
      </c>
      <c r="M1937" s="10" t="s">
        <v>936</v>
      </c>
      <c r="Q1937" t="str">
        <f t="shared" si="64"/>
        <v>Equatorial GuineaGQ00</v>
      </c>
      <c r="R1937" t="str">
        <f>VLOOKUP(Tableau3[[#This Row],[coca]],Table1[ID],1,FALSE)</f>
        <v>Equatorial GuineaGQ00</v>
      </c>
      <c r="S1937">
        <f>VLOOKUP(Tableau3[[#This Row],[coca]],Table1[[#All],[ID]:[b]],2,FALSE)</f>
        <v>8.6380358780200002</v>
      </c>
      <c r="T1937" s="9">
        <f>VLOOKUP(Tableau3[[#This Row],[coca]],Table1[[ID]:[b]],3,FALSE)</f>
        <v>3.41329759494</v>
      </c>
      <c r="U1937" s="9"/>
      <c r="V19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937" s="9"/>
    </row>
    <row r="1938" spans="1:23">
      <c r="A1938" t="s">
        <v>332</v>
      </c>
      <c r="B1938" t="s">
        <v>340</v>
      </c>
      <c r="C1938" t="s">
        <v>341</v>
      </c>
      <c r="M1938" s="10" t="s">
        <v>936</v>
      </c>
      <c r="Q1938" t="str">
        <f t="shared" si="64"/>
        <v>Equatorial GuineaGQ01</v>
      </c>
      <c r="R1938" t="str">
        <f>VLOOKUP(Tableau3[[#This Row],[coca]],Table1[ID],1,FALSE)</f>
        <v>Equatorial GuineaGQ01</v>
      </c>
      <c r="S1938">
        <f>VLOOKUP(Tableau3[[#This Row],[coca]],Table1[[#All],[ID]:[b]],2,FALSE)</f>
        <v>10.4259756539</v>
      </c>
      <c r="T1938" s="9">
        <f>VLOOKUP(Tableau3[[#This Row],[coca]],Table1[[ID]:[b]],3,FALSE)</f>
        <v>1.4791739666099999</v>
      </c>
      <c r="U1938" s="9"/>
      <c r="V19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938" s="9"/>
    </row>
    <row r="1939" spans="1:23">
      <c r="A1939" t="s">
        <v>332</v>
      </c>
      <c r="B1939" t="s">
        <v>342</v>
      </c>
      <c r="C1939" t="s">
        <v>343</v>
      </c>
      <c r="M1939" s="10" t="s">
        <v>936</v>
      </c>
      <c r="Q1939" t="str">
        <f t="shared" si="64"/>
        <v>Equatorial GuineaGQ02</v>
      </c>
      <c r="R1939" t="str">
        <f>VLOOKUP(Tableau3[[#This Row],[coca]],Table1[ID],1,FALSE)</f>
        <v>Equatorial GuineaGQ02</v>
      </c>
      <c r="S1939">
        <f>VLOOKUP(Tableau3[[#This Row],[coca]],Table1[[#All],[ID]:[b]],2,FALSE)</f>
        <v>10.9499009669</v>
      </c>
      <c r="T1939" s="9">
        <f>VLOOKUP(Tableau3[[#This Row],[coca]],Table1[[ID]:[b]],3,FALSE)</f>
        <v>2.0122475987600001</v>
      </c>
      <c r="U1939" s="9"/>
      <c r="V19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939" s="9"/>
    </row>
    <row r="1940" spans="1:23">
      <c r="A1940" t="s">
        <v>332</v>
      </c>
      <c r="B1940" t="s">
        <v>25</v>
      </c>
      <c r="C1940" t="s">
        <v>344</v>
      </c>
      <c r="D1940">
        <v>75</v>
      </c>
      <c r="F1940">
        <v>9</v>
      </c>
      <c r="M1940" s="10" t="s">
        <v>936</v>
      </c>
      <c r="Q1940" t="str">
        <f t="shared" si="64"/>
        <v>Equatorial GuineaGQ03</v>
      </c>
      <c r="R1940" t="str">
        <f>VLOOKUP(Tableau3[[#This Row],[coca]],Table1[ID],1,FALSE)</f>
        <v>Equatorial GuineaGQ03</v>
      </c>
      <c r="S1940">
        <f>VLOOKUP(Tableau3[[#This Row],[coca]],Table1[[#All],[ID]:[b]],2,FALSE)</f>
        <v>9.8490767341200005</v>
      </c>
      <c r="T1940" s="9">
        <f>VLOOKUP(Tableau3[[#This Row],[coca]],Table1[[ID]:[b]],3,FALSE)</f>
        <v>1.5200595645199999</v>
      </c>
      <c r="U1940" s="9" t="s">
        <v>778</v>
      </c>
      <c r="V19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1940" s="9">
        <v>2</v>
      </c>
    </row>
    <row r="1941" spans="1:23">
      <c r="A1941" t="s">
        <v>332</v>
      </c>
      <c r="B1941" t="s">
        <v>345</v>
      </c>
      <c r="C1941" t="s">
        <v>346</v>
      </c>
      <c r="M1941" s="10" t="s">
        <v>936</v>
      </c>
      <c r="Q1941" t="str">
        <f t="shared" si="64"/>
        <v>Equatorial GuineaGQ04</v>
      </c>
      <c r="R1941" t="str">
        <f>VLOOKUP(Tableau3[[#This Row],[coca]],Table1[ID],1,FALSE)</f>
        <v>Equatorial GuineaGQ04</v>
      </c>
      <c r="S1941">
        <f>VLOOKUP(Tableau3[[#This Row],[coca]],Table1[[#All],[ID]:[b]],2,FALSE)</f>
        <v>10.998423620600001</v>
      </c>
      <c r="T1941" s="9">
        <f>VLOOKUP(Tableau3[[#This Row],[coca]],Table1[[ID]:[b]],3,FALSE)</f>
        <v>1.5024406326999999</v>
      </c>
      <c r="U1941" s="9"/>
      <c r="V194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941" s="9"/>
    </row>
    <row r="1942" spans="1:23">
      <c r="A1942" t="s">
        <v>332</v>
      </c>
      <c r="B1942" t="s">
        <v>334</v>
      </c>
      <c r="C1942" t="s">
        <v>335</v>
      </c>
      <c r="M1942" s="10" t="s">
        <v>936</v>
      </c>
      <c r="Q1942" t="str">
        <f t="shared" si="64"/>
        <v>Equatorial GuineaGQ98</v>
      </c>
      <c r="R1942" t="str">
        <f>VLOOKUP(Tableau3[[#This Row],[coca]],Table1[ID],1,FALSE)</f>
        <v>Equatorial GuineaGQ98</v>
      </c>
      <c r="S1942">
        <f>VLOOKUP(Tableau3[[#This Row],[coca]],Table1[[#All],[ID]:[b]],2,FALSE)</f>
        <v>5.6209045828999997</v>
      </c>
      <c r="T1942" s="9">
        <f>VLOOKUP(Tableau3[[#This Row],[coca]],Table1[[ID]:[b]],3,FALSE)</f>
        <v>-1.43071183647</v>
      </c>
      <c r="U1942" s="9"/>
      <c r="V194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942" s="9"/>
    </row>
    <row r="1943" spans="1:23">
      <c r="A1943" t="s">
        <v>332</v>
      </c>
      <c r="B1943" t="s">
        <v>336</v>
      </c>
      <c r="C1943" t="s">
        <v>337</v>
      </c>
      <c r="D1943">
        <f>364+73</f>
        <v>437</v>
      </c>
      <c r="E1943">
        <v>4</v>
      </c>
      <c r="F1943">
        <v>4</v>
      </c>
      <c r="M1943" s="10" t="s">
        <v>936</v>
      </c>
      <c r="Q1943" t="str">
        <f t="shared" si="64"/>
        <v>Equatorial GuineaGQ99</v>
      </c>
      <c r="R1943" t="str">
        <f>VLOOKUP(Tableau3[[#This Row],[coca]],Table1[ID],1,FALSE)</f>
        <v>Equatorial GuineaGQ99</v>
      </c>
      <c r="S1943">
        <f>VLOOKUP(Tableau3[[#This Row],[coca]],Table1[[#All],[ID]:[b]],2,FALSE)</f>
        <v>8.7902475674399998</v>
      </c>
      <c r="T1943" s="9">
        <f>VLOOKUP(Tableau3[[#This Row],[coca]],Table1[[ID]:[b]],3,FALSE)</f>
        <v>3.67103305427</v>
      </c>
      <c r="U1943" s="9" t="s">
        <v>778</v>
      </c>
      <c r="V194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943" s="9">
        <v>2</v>
      </c>
    </row>
    <row r="1944" spans="1:23">
      <c r="A1944" t="s">
        <v>332</v>
      </c>
      <c r="B1944" t="s">
        <v>338</v>
      </c>
      <c r="C1944" t="s">
        <v>339</v>
      </c>
      <c r="D1944" t="s">
        <v>938</v>
      </c>
      <c r="M1944" t="s">
        <v>937</v>
      </c>
      <c r="Q1944" t="str">
        <f t="shared" si="64"/>
        <v>Equatorial GuineaGQ00</v>
      </c>
      <c r="R1944" t="str">
        <f>VLOOKUP(Tableau3[[#This Row],[coca]],Table1[ID],1,FALSE)</f>
        <v>Equatorial GuineaGQ00</v>
      </c>
      <c r="S1944" t="e">
        <f>VLOOKUP(Tableau35[[#This Row],[coca]],Table1[[#All],[ID]:[b]],2,FALSE)</f>
        <v>#VALUE!</v>
      </c>
      <c r="T1944" s="9" t="e">
        <f>VLOOKUP(Tableau35[[#This Row],[coca]],Table1[[ID]:[b]],3,FALSE)</f>
        <v>#VALUE!</v>
      </c>
      <c r="U1944" s="9"/>
      <c r="V194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44" s="9"/>
    </row>
    <row r="1945" spans="1:23">
      <c r="A1945" t="s">
        <v>332</v>
      </c>
      <c r="B1945" t="s">
        <v>340</v>
      </c>
      <c r="C1945" t="s">
        <v>341</v>
      </c>
      <c r="D1945" t="s">
        <v>938</v>
      </c>
      <c r="M1945" t="s">
        <v>937</v>
      </c>
      <c r="Q1945" t="str">
        <f t="shared" si="64"/>
        <v>Equatorial GuineaGQ01</v>
      </c>
      <c r="R1945" t="str">
        <f>VLOOKUP(Tableau3[[#This Row],[coca]],Table1[ID],1,FALSE)</f>
        <v>Equatorial GuineaGQ01</v>
      </c>
      <c r="S1945" t="e">
        <f>VLOOKUP(Tableau35[[#This Row],[coca]],Table1[[#All],[ID]:[b]],2,FALSE)</f>
        <v>#VALUE!</v>
      </c>
      <c r="T1945" s="9" t="e">
        <f>VLOOKUP(Tableau35[[#This Row],[coca]],Table1[[ID]:[b]],3,FALSE)</f>
        <v>#VALUE!</v>
      </c>
      <c r="U1945" s="9"/>
      <c r="V194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45" s="9"/>
    </row>
    <row r="1946" spans="1:23" ht="16.5" customHeight="1">
      <c r="A1946" t="s">
        <v>332</v>
      </c>
      <c r="B1946" t="s">
        <v>342</v>
      </c>
      <c r="C1946" t="s">
        <v>343</v>
      </c>
      <c r="D1946" t="s">
        <v>938</v>
      </c>
      <c r="M1946" t="s">
        <v>937</v>
      </c>
      <c r="Q1946" t="str">
        <f t="shared" si="64"/>
        <v>Equatorial GuineaGQ02</v>
      </c>
      <c r="R1946" t="str">
        <f>VLOOKUP(Tableau3[[#This Row],[coca]],Table1[ID],1,FALSE)</f>
        <v>Equatorial GuineaGQ02</v>
      </c>
      <c r="S1946" t="e">
        <f>VLOOKUP(Tableau35[[#This Row],[coca]],Table1[[#All],[ID]:[b]],2,FALSE)</f>
        <v>#VALUE!</v>
      </c>
      <c r="T1946" s="9" t="e">
        <f>VLOOKUP(Tableau35[[#This Row],[coca]],Table1[[ID]:[b]],3,FALSE)</f>
        <v>#VALUE!</v>
      </c>
      <c r="U1946" s="9"/>
      <c r="V194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46" s="9"/>
    </row>
    <row r="1947" spans="1:23">
      <c r="A1947" t="s">
        <v>332</v>
      </c>
      <c r="B1947" t="s">
        <v>25</v>
      </c>
      <c r="C1947" t="s">
        <v>344</v>
      </c>
      <c r="D1947" t="s">
        <v>938</v>
      </c>
      <c r="M1947" s="10" t="s">
        <v>937</v>
      </c>
      <c r="Q1947" t="str">
        <f t="shared" si="64"/>
        <v>Equatorial GuineaGQ03</v>
      </c>
      <c r="R1947" t="str">
        <f>VLOOKUP(Tableau3[[#This Row],[coca]],Table1[ID],1,FALSE)</f>
        <v>Equatorial GuineaGQ03</v>
      </c>
      <c r="S1947" t="e">
        <f>VLOOKUP(Tableau35[[#This Row],[coca]],Table1[[#All],[ID]:[b]],2,FALSE)</f>
        <v>#VALUE!</v>
      </c>
      <c r="T1947" s="9" t="e">
        <f>VLOOKUP(Tableau35[[#This Row],[coca]],Table1[[ID]:[b]],3,FALSE)</f>
        <v>#VALUE!</v>
      </c>
      <c r="U1947" s="9" t="s">
        <v>778</v>
      </c>
      <c r="V19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47" s="9">
        <v>2</v>
      </c>
    </row>
    <row r="1948" spans="1:23">
      <c r="A1948" t="s">
        <v>332</v>
      </c>
      <c r="B1948" t="s">
        <v>345</v>
      </c>
      <c r="C1948" t="s">
        <v>346</v>
      </c>
      <c r="D1948" t="s">
        <v>938</v>
      </c>
      <c r="M1948" t="s">
        <v>937</v>
      </c>
      <c r="Q1948" t="str">
        <f t="shared" si="64"/>
        <v>Equatorial GuineaGQ04</v>
      </c>
      <c r="R1948" t="str">
        <f>VLOOKUP(Tableau3[[#This Row],[coca]],Table1[ID],1,FALSE)</f>
        <v>Equatorial GuineaGQ04</v>
      </c>
      <c r="S1948" t="e">
        <f>VLOOKUP(Tableau35[[#This Row],[coca]],Table1[[#All],[ID]:[b]],2,FALSE)</f>
        <v>#VALUE!</v>
      </c>
      <c r="T1948" s="9" t="e">
        <f>VLOOKUP(Tableau35[[#This Row],[coca]],Table1[[ID]:[b]],3,FALSE)</f>
        <v>#VALUE!</v>
      </c>
      <c r="U1948" s="9"/>
      <c r="V19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48" s="9"/>
    </row>
    <row r="1949" spans="1:23">
      <c r="A1949" t="s">
        <v>332</v>
      </c>
      <c r="B1949" t="s">
        <v>334</v>
      </c>
      <c r="C1949" t="s">
        <v>335</v>
      </c>
      <c r="D1949" t="s">
        <v>938</v>
      </c>
      <c r="M1949" t="s">
        <v>937</v>
      </c>
      <c r="Q1949" t="str">
        <f t="shared" si="64"/>
        <v>Equatorial GuineaGQ98</v>
      </c>
      <c r="R1949" t="str">
        <f>VLOOKUP(Tableau3[[#This Row],[coca]],Table1[ID],1,FALSE)</f>
        <v>Equatorial GuineaGQ98</v>
      </c>
      <c r="S1949" t="e">
        <f>VLOOKUP(Tableau35[[#This Row],[coca]],Table1[[#All],[ID]:[b]],2,FALSE)</f>
        <v>#VALUE!</v>
      </c>
      <c r="T1949" s="9" t="e">
        <f>VLOOKUP(Tableau35[[#This Row],[coca]],Table1[[ID]:[b]],3,FALSE)</f>
        <v>#VALUE!</v>
      </c>
      <c r="U1949" s="9"/>
      <c r="V19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49" s="9"/>
    </row>
    <row r="1950" spans="1:23">
      <c r="A1950" t="s">
        <v>332</v>
      </c>
      <c r="B1950" t="s">
        <v>336</v>
      </c>
      <c r="C1950" t="s">
        <v>337</v>
      </c>
      <c r="D1950">
        <v>1043</v>
      </c>
      <c r="E1950">
        <v>12</v>
      </c>
      <c r="F1950">
        <v>165</v>
      </c>
      <c r="M1950" s="10" t="s">
        <v>937</v>
      </c>
      <c r="Q1950" t="str">
        <f t="shared" si="64"/>
        <v>Equatorial GuineaGQ99</v>
      </c>
      <c r="R1950" t="str">
        <f>VLOOKUP(Tableau3[[#This Row],[coca]],Table1[ID],1,FALSE)</f>
        <v>Equatorial GuineaGQ99</v>
      </c>
      <c r="S1950" t="e">
        <f>VLOOKUP(Tableau35[[#This Row],[coca]],Table1[[#All],[ID]:[b]],2,FALSE)</f>
        <v>#VALUE!</v>
      </c>
      <c r="T1950" s="9" t="e">
        <f>VLOOKUP(Tableau35[[#This Row],[coca]],Table1[[ID]:[b]],3,FALSE)</f>
        <v>#VALUE!</v>
      </c>
      <c r="U1950" s="9" t="s">
        <v>778</v>
      </c>
      <c r="V19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1950" s="9">
        <v>2</v>
      </c>
    </row>
    <row r="1951" spans="1:23">
      <c r="A1951" t="s">
        <v>332</v>
      </c>
      <c r="B1951" t="s">
        <v>336</v>
      </c>
      <c r="C1951" t="s">
        <v>337</v>
      </c>
      <c r="D1951" t="s">
        <v>938</v>
      </c>
      <c r="E1951" t="s">
        <v>938</v>
      </c>
      <c r="F1951" t="s">
        <v>938</v>
      </c>
      <c r="L1951" s="10"/>
      <c r="M1951" s="10" t="s">
        <v>940</v>
      </c>
      <c r="P1951" t="str">
        <f t="shared" ref="P1951:P1964" si="65">_xlfn.CONCAT(A1951,C1951)</f>
        <v>Equatorial GuineaGQ99</v>
      </c>
      <c r="Q1951" t="e">
        <f>VLOOKUP(#REF!,Table1[ID],1,FALSE)</f>
        <v>#REF!</v>
      </c>
      <c r="R1951" t="e">
        <f>VLOOKUP(#REF!,Table1[[#All],[ID]:[b]],2,FALSE)</f>
        <v>#REF!</v>
      </c>
      <c r="S1951" s="9" t="e">
        <f>VLOOKUP(#REF!,Table1[[ID]:[b]],3,FALSE)</f>
        <v>#REF!</v>
      </c>
      <c r="T1951" s="9" t="s">
        <v>778</v>
      </c>
      <c r="U1951" s="9" t="e">
        <f>IF(#REF!&lt;=10,"A:&lt;10",IF(#REF!&lt;=50,"B:10-50",IF(#REF!&lt;=100,"C:50 - 100",IF(#REF!&lt;=250,"D:100 - 250",IF(#REF!&lt;=500,"E:250 - 500",IF(#REF!&lt;=1000,"F:500 - 1000","G:1000 et plus"))))))</f>
        <v>#REF!</v>
      </c>
      <c r="V1951" s="9">
        <v>2</v>
      </c>
    </row>
    <row r="1952" spans="1:23">
      <c r="A1952" t="s">
        <v>332</v>
      </c>
      <c r="B1952" t="s">
        <v>25</v>
      </c>
      <c r="C1952" t="s">
        <v>344</v>
      </c>
      <c r="D1952" t="s">
        <v>938</v>
      </c>
      <c r="E1952" t="s">
        <v>938</v>
      </c>
      <c r="F1952" t="s">
        <v>938</v>
      </c>
      <c r="L1952" s="10"/>
      <c r="M1952" s="10" t="s">
        <v>940</v>
      </c>
      <c r="P1952" t="str">
        <f t="shared" si="65"/>
        <v>Equatorial GuineaGQ03</v>
      </c>
      <c r="Q1952" t="e">
        <f>VLOOKUP(#REF!,Table1[ID],1,FALSE)</f>
        <v>#REF!</v>
      </c>
      <c r="R1952" t="e">
        <f>VLOOKUP(#REF!,Table1[[#All],[ID]:[b]],2,FALSE)</f>
        <v>#REF!</v>
      </c>
      <c r="S1952" s="9" t="e">
        <f>VLOOKUP(#REF!,Table1[[ID]:[b]],3,FALSE)</f>
        <v>#REF!</v>
      </c>
      <c r="T1952" s="9" t="s">
        <v>778</v>
      </c>
      <c r="U1952" s="9" t="e">
        <f>IF(#REF!&lt;=10,"A:&lt;10",IF(#REF!&lt;=50,"B:10-50",IF(#REF!&lt;=100,"C:50 - 100",IF(#REF!&lt;=250,"D:100 - 250",IF(#REF!&lt;=500,"E:250 - 500",IF(#REF!&lt;=1000,"F:500 - 1000","G:1000 et plus"))))))</f>
        <v>#REF!</v>
      </c>
      <c r="V1952" s="9">
        <v>2</v>
      </c>
    </row>
    <row r="1953" spans="1:23">
      <c r="A1953" t="s">
        <v>332</v>
      </c>
      <c r="B1953" t="s">
        <v>334</v>
      </c>
      <c r="C1953" t="s">
        <v>335</v>
      </c>
      <c r="D1953" t="s">
        <v>938</v>
      </c>
      <c r="E1953" t="s">
        <v>938</v>
      </c>
      <c r="F1953" t="s">
        <v>938</v>
      </c>
      <c r="M1953" s="10" t="s">
        <v>940</v>
      </c>
      <c r="P1953" t="str">
        <f t="shared" si="65"/>
        <v>Equatorial GuineaGQ98</v>
      </c>
      <c r="Q1953" t="e">
        <f>VLOOKUP(#REF!,Table1[ID],1,FALSE)</f>
        <v>#REF!</v>
      </c>
      <c r="R1953" t="e">
        <f>VLOOKUP(#REF!,Table1[[#All],[ID]:[b]],2,FALSE)</f>
        <v>#REF!</v>
      </c>
      <c r="S1953" s="9" t="e">
        <f>VLOOKUP(#REF!,Table1[[ID]:[b]],3,FALSE)</f>
        <v>#REF!</v>
      </c>
      <c r="T1953" s="9"/>
      <c r="U1953" s="9" t="e">
        <f>IF(#REF!&lt;=10,"A:&lt;10",IF(#REF!&lt;=50,"B:10-50",IF(#REF!&lt;=100,"C:50 - 100",IF(#REF!&lt;=250,"D:100 - 250",IF(#REF!&lt;=500,"E:250 - 500",IF(#REF!&lt;=1000,"F:500 - 1000","G:1000 et plus"))))))</f>
        <v>#REF!</v>
      </c>
      <c r="V1953" s="9"/>
    </row>
    <row r="1954" spans="1:23">
      <c r="A1954" t="s">
        <v>332</v>
      </c>
      <c r="B1954" t="s">
        <v>338</v>
      </c>
      <c r="C1954" t="s">
        <v>339</v>
      </c>
      <c r="D1954" t="s">
        <v>938</v>
      </c>
      <c r="E1954" t="s">
        <v>938</v>
      </c>
      <c r="F1954" t="s">
        <v>938</v>
      </c>
      <c r="M1954" s="10" t="s">
        <v>940</v>
      </c>
      <c r="P1954" t="str">
        <f t="shared" si="65"/>
        <v>Equatorial GuineaGQ00</v>
      </c>
      <c r="Q1954" t="e">
        <f>VLOOKUP(#REF!,Table1[ID],1,FALSE)</f>
        <v>#REF!</v>
      </c>
      <c r="R1954" t="e">
        <f>VLOOKUP(#REF!,Table1[[#All],[ID]:[b]],2,FALSE)</f>
        <v>#REF!</v>
      </c>
      <c r="S1954" s="9" t="e">
        <f>VLOOKUP(#REF!,Table1[[ID]:[b]],3,FALSE)</f>
        <v>#REF!</v>
      </c>
      <c r="T1954" s="9"/>
      <c r="U1954" s="9" t="e">
        <f>IF(#REF!&lt;=10,"A:&lt;10",IF(#REF!&lt;=50,"B:10-50",IF(#REF!&lt;=100,"C:50 - 100",IF(#REF!&lt;=250,"D:100 - 250",IF(#REF!&lt;=500,"E:250 - 500",IF(#REF!&lt;=1000,"F:500 - 1000","G:1000 et plus"))))))</f>
        <v>#REF!</v>
      </c>
      <c r="V1954" s="9"/>
    </row>
    <row r="1955" spans="1:23">
      <c r="A1955" t="s">
        <v>332</v>
      </c>
      <c r="B1955" t="s">
        <v>340</v>
      </c>
      <c r="C1955" t="s">
        <v>341</v>
      </c>
      <c r="D1955" t="s">
        <v>938</v>
      </c>
      <c r="E1955" t="s">
        <v>938</v>
      </c>
      <c r="F1955" t="s">
        <v>938</v>
      </c>
      <c r="M1955" s="10" t="s">
        <v>940</v>
      </c>
      <c r="P1955" t="str">
        <f t="shared" si="65"/>
        <v>Equatorial GuineaGQ01</v>
      </c>
      <c r="Q1955" t="e">
        <f>VLOOKUP(#REF!,Table1[ID],1,FALSE)</f>
        <v>#REF!</v>
      </c>
      <c r="R1955" t="e">
        <f>VLOOKUP(#REF!,Table1[[#All],[ID]:[b]],2,FALSE)</f>
        <v>#REF!</v>
      </c>
      <c r="S1955" s="9" t="e">
        <f>VLOOKUP(#REF!,Table1[[ID]:[b]],3,FALSE)</f>
        <v>#REF!</v>
      </c>
      <c r="T1955" s="9"/>
      <c r="U1955" s="9" t="e">
        <f>IF(#REF!&lt;=10,"A:&lt;10",IF(#REF!&lt;=50,"B:10-50",IF(#REF!&lt;=100,"C:50 - 100",IF(#REF!&lt;=250,"D:100 - 250",IF(#REF!&lt;=500,"E:250 - 500",IF(#REF!&lt;=1000,"F:500 - 1000","G:1000 et plus"))))))</f>
        <v>#REF!</v>
      </c>
      <c r="V1955" s="9"/>
    </row>
    <row r="1956" spans="1:23">
      <c r="A1956" t="s">
        <v>332</v>
      </c>
      <c r="B1956" t="s">
        <v>342</v>
      </c>
      <c r="C1956" t="s">
        <v>343</v>
      </c>
      <c r="D1956" t="s">
        <v>938</v>
      </c>
      <c r="E1956" t="s">
        <v>938</v>
      </c>
      <c r="F1956" t="s">
        <v>938</v>
      </c>
      <c r="M1956" s="10" t="s">
        <v>940</v>
      </c>
      <c r="P1956" t="str">
        <f t="shared" si="65"/>
        <v>Equatorial GuineaGQ02</v>
      </c>
      <c r="Q1956" t="e">
        <f>VLOOKUP(#REF!,Table1[ID],1,FALSE)</f>
        <v>#REF!</v>
      </c>
      <c r="R1956" t="e">
        <f>VLOOKUP(#REF!,Table1[[#All],[ID]:[b]],2,FALSE)</f>
        <v>#REF!</v>
      </c>
      <c r="S1956" s="9" t="e">
        <f>VLOOKUP(#REF!,Table1[[ID]:[b]],3,FALSE)</f>
        <v>#REF!</v>
      </c>
      <c r="T1956" s="9"/>
      <c r="U1956" s="9" t="e">
        <f>IF(#REF!&lt;=10,"A:&lt;10",IF(#REF!&lt;=50,"B:10-50",IF(#REF!&lt;=100,"C:50 - 100",IF(#REF!&lt;=250,"D:100 - 250",IF(#REF!&lt;=500,"E:250 - 500",IF(#REF!&lt;=1000,"F:500 - 1000","G:1000 et plus"))))))</f>
        <v>#REF!</v>
      </c>
      <c r="V1956" s="9"/>
    </row>
    <row r="1957" spans="1:23">
      <c r="A1957" t="s">
        <v>332</v>
      </c>
      <c r="B1957" t="s">
        <v>345</v>
      </c>
      <c r="C1957" t="s">
        <v>346</v>
      </c>
      <c r="D1957" t="s">
        <v>938</v>
      </c>
      <c r="E1957" t="s">
        <v>938</v>
      </c>
      <c r="F1957" t="s">
        <v>938</v>
      </c>
      <c r="M1957" s="10" t="s">
        <v>940</v>
      </c>
      <c r="P1957" t="str">
        <f t="shared" si="65"/>
        <v>Equatorial GuineaGQ04</v>
      </c>
      <c r="Q1957" t="e">
        <f>VLOOKUP(#REF!,Table1[ID],1,FALSE)</f>
        <v>#REF!</v>
      </c>
      <c r="R1957" t="e">
        <f>VLOOKUP(#REF!,Table1[[#All],[ID]:[b]],2,FALSE)</f>
        <v>#REF!</v>
      </c>
      <c r="S1957" s="9" t="e">
        <f>VLOOKUP(#REF!,Table1[[ID]:[b]],3,FALSE)</f>
        <v>#REF!</v>
      </c>
      <c r="T1957" s="9"/>
      <c r="U1957" s="9" t="e">
        <f>IF(#REF!&lt;=10,"A:&lt;10",IF(#REF!&lt;=50,"B:10-50",IF(#REF!&lt;=100,"C:50 - 100",IF(#REF!&lt;=250,"D:100 - 250",IF(#REF!&lt;=500,"E:250 - 500",IF(#REF!&lt;=1000,"F:500 - 1000","G:1000 et plus"))))))</f>
        <v>#REF!</v>
      </c>
      <c r="V1957" s="9"/>
    </row>
    <row r="1958" spans="1:23">
      <c r="A1958" t="s">
        <v>332</v>
      </c>
      <c r="B1958" t="s">
        <v>336</v>
      </c>
      <c r="C1958" t="s">
        <v>337</v>
      </c>
      <c r="D1958" t="s">
        <v>938</v>
      </c>
      <c r="L1958" s="10"/>
      <c r="M1958" s="10" t="s">
        <v>944</v>
      </c>
      <c r="P1958" t="str">
        <f t="shared" si="65"/>
        <v>Equatorial GuineaGQ99</v>
      </c>
      <c r="Q1958" t="e">
        <f>VLOOKUP(Tableau3567[[#This Row],[coca]],Table1[ID],1,FALSE)</f>
        <v>#VALUE!</v>
      </c>
      <c r="R1958" t="e">
        <f>VLOOKUP(Tableau3567[[#This Row],[coca]],Table1[[#All],[ID]:[b]],2,FALSE)</f>
        <v>#VALUE!</v>
      </c>
      <c r="S1958" s="9" t="e">
        <f>VLOOKUP(Tableau3567[[#This Row],[coca]],Table1[[ID]:[b]],3,FALSE)</f>
        <v>#VALUE!</v>
      </c>
      <c r="T1958" s="9" t="s">
        <v>778</v>
      </c>
      <c r="U195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58" s="9">
        <v>2</v>
      </c>
    </row>
    <row r="1959" spans="1:23">
      <c r="A1959" t="s">
        <v>332</v>
      </c>
      <c r="B1959" t="s">
        <v>25</v>
      </c>
      <c r="C1959" t="s">
        <v>344</v>
      </c>
      <c r="D1959" t="s">
        <v>938</v>
      </c>
      <c r="L1959" s="10"/>
      <c r="M1959" s="10" t="s">
        <v>944</v>
      </c>
      <c r="P1959" t="str">
        <f t="shared" si="65"/>
        <v>Equatorial GuineaGQ03</v>
      </c>
      <c r="Q1959" t="e">
        <f>VLOOKUP(Tableau3567[[#This Row],[coca]],Table1[ID],1,FALSE)</f>
        <v>#VALUE!</v>
      </c>
      <c r="R1959" t="e">
        <f>VLOOKUP(Tableau3567[[#This Row],[coca]],Table1[[#All],[ID]:[b]],2,FALSE)</f>
        <v>#VALUE!</v>
      </c>
      <c r="S1959" s="9" t="e">
        <f>VLOOKUP(Tableau3567[[#This Row],[coca]],Table1[[ID]:[b]],3,FALSE)</f>
        <v>#VALUE!</v>
      </c>
      <c r="T1959" s="9" t="s">
        <v>778</v>
      </c>
      <c r="U195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59" s="9">
        <v>2</v>
      </c>
    </row>
    <row r="1960" spans="1:23">
      <c r="A1960" t="s">
        <v>332</v>
      </c>
      <c r="B1960" t="s">
        <v>334</v>
      </c>
      <c r="C1960" t="s">
        <v>335</v>
      </c>
      <c r="D1960" t="s">
        <v>938</v>
      </c>
      <c r="M1960" s="10" t="s">
        <v>944</v>
      </c>
      <c r="P1960" t="str">
        <f t="shared" si="65"/>
        <v>Equatorial GuineaGQ98</v>
      </c>
      <c r="Q1960" t="e">
        <f>VLOOKUP(Tableau3567[[#This Row],[coca]],Table1[ID],1,FALSE)</f>
        <v>#VALUE!</v>
      </c>
      <c r="R1960" t="e">
        <f>VLOOKUP(Tableau3567[[#This Row],[coca]],Table1[[#All],[ID]:[b]],2,FALSE)</f>
        <v>#VALUE!</v>
      </c>
      <c r="S1960" s="9" t="e">
        <f>VLOOKUP(Tableau3567[[#This Row],[coca]],Table1[[ID]:[b]],3,FALSE)</f>
        <v>#VALUE!</v>
      </c>
      <c r="T1960" s="9"/>
      <c r="U196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60" s="9"/>
    </row>
    <row r="1961" spans="1:23">
      <c r="A1961" t="s">
        <v>332</v>
      </c>
      <c r="B1961" t="s">
        <v>338</v>
      </c>
      <c r="C1961" t="s">
        <v>339</v>
      </c>
      <c r="D1961" t="s">
        <v>938</v>
      </c>
      <c r="M1961" s="10" t="s">
        <v>944</v>
      </c>
      <c r="P1961" t="str">
        <f t="shared" si="65"/>
        <v>Equatorial GuineaGQ00</v>
      </c>
      <c r="Q1961" t="e">
        <f>VLOOKUP(Tableau3567[[#This Row],[coca]],Table1[ID],1,FALSE)</f>
        <v>#VALUE!</v>
      </c>
      <c r="R1961" t="e">
        <f>VLOOKUP(Tableau3567[[#This Row],[coca]],Table1[[#All],[ID]:[b]],2,FALSE)</f>
        <v>#VALUE!</v>
      </c>
      <c r="S1961" s="9" t="e">
        <f>VLOOKUP(Tableau3567[[#This Row],[coca]],Table1[[ID]:[b]],3,FALSE)</f>
        <v>#VALUE!</v>
      </c>
      <c r="T1961" s="9"/>
      <c r="U196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61" s="9"/>
    </row>
    <row r="1962" spans="1:23">
      <c r="A1962" t="s">
        <v>332</v>
      </c>
      <c r="B1962" t="s">
        <v>340</v>
      </c>
      <c r="C1962" t="s">
        <v>341</v>
      </c>
      <c r="D1962" t="s">
        <v>938</v>
      </c>
      <c r="M1962" s="10" t="s">
        <v>944</v>
      </c>
      <c r="P1962" t="str">
        <f t="shared" si="65"/>
        <v>Equatorial GuineaGQ01</v>
      </c>
      <c r="Q1962" t="e">
        <f>VLOOKUP(Tableau3567[[#This Row],[coca]],Table1[ID],1,FALSE)</f>
        <v>#VALUE!</v>
      </c>
      <c r="R1962" t="e">
        <f>VLOOKUP(Tableau3567[[#This Row],[coca]],Table1[[#All],[ID]:[b]],2,FALSE)</f>
        <v>#VALUE!</v>
      </c>
      <c r="S1962" s="9" t="e">
        <f>VLOOKUP(Tableau3567[[#This Row],[coca]],Table1[[ID]:[b]],3,FALSE)</f>
        <v>#VALUE!</v>
      </c>
      <c r="T1962" s="9"/>
      <c r="U196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62" s="9"/>
    </row>
    <row r="1963" spans="1:23">
      <c r="A1963" t="s">
        <v>332</v>
      </c>
      <c r="B1963" t="s">
        <v>342</v>
      </c>
      <c r="C1963" t="s">
        <v>343</v>
      </c>
      <c r="D1963" t="s">
        <v>938</v>
      </c>
      <c r="M1963" s="10" t="s">
        <v>944</v>
      </c>
      <c r="P1963" t="str">
        <f t="shared" si="65"/>
        <v>Equatorial GuineaGQ02</v>
      </c>
      <c r="Q1963" t="e">
        <f>VLOOKUP(Tableau3567[[#This Row],[coca]],Table1[ID],1,FALSE)</f>
        <v>#VALUE!</v>
      </c>
      <c r="R1963" t="e">
        <f>VLOOKUP(Tableau3567[[#This Row],[coca]],Table1[[#All],[ID]:[b]],2,FALSE)</f>
        <v>#VALUE!</v>
      </c>
      <c r="S1963" s="9" t="e">
        <f>VLOOKUP(Tableau3567[[#This Row],[coca]],Table1[[ID]:[b]],3,FALSE)</f>
        <v>#VALUE!</v>
      </c>
      <c r="T1963" s="9"/>
      <c r="U196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63" s="9"/>
    </row>
    <row r="1964" spans="1:23">
      <c r="A1964" t="s">
        <v>332</v>
      </c>
      <c r="B1964" t="s">
        <v>345</v>
      </c>
      <c r="C1964" t="s">
        <v>346</v>
      </c>
      <c r="D1964" t="s">
        <v>938</v>
      </c>
      <c r="M1964" s="10" t="s">
        <v>944</v>
      </c>
      <c r="P1964" t="str">
        <f t="shared" si="65"/>
        <v>Equatorial GuineaGQ04</v>
      </c>
      <c r="Q1964" t="e">
        <f>VLOOKUP(Tableau3567[[#This Row],[coca]],Table1[ID],1,FALSE)</f>
        <v>#VALUE!</v>
      </c>
      <c r="R1964" t="e">
        <f>VLOOKUP(Tableau3567[[#This Row],[coca]],Table1[[#All],[ID]:[b]],2,FALSE)</f>
        <v>#VALUE!</v>
      </c>
      <c r="S1964" s="9" t="e">
        <f>VLOOKUP(Tableau3567[[#This Row],[coca]],Table1[[ID]:[b]],3,FALSE)</f>
        <v>#VALUE!</v>
      </c>
      <c r="T1964" s="9"/>
      <c r="U196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1964" s="9"/>
    </row>
    <row r="1965" spans="1:23">
      <c r="A1965" t="s">
        <v>332</v>
      </c>
      <c r="B1965" t="s">
        <v>336</v>
      </c>
      <c r="C1965" t="s">
        <v>337</v>
      </c>
      <c r="D1965" t="s">
        <v>938</v>
      </c>
      <c r="E1965" t="s">
        <v>938</v>
      </c>
      <c r="F1965" t="s">
        <v>938</v>
      </c>
      <c r="M1965" s="10" t="s">
        <v>946</v>
      </c>
      <c r="Q1965" t="str">
        <f t="shared" ref="Q1965:Q1996" si="66">_xlfn.CONCAT(A1965,C1965)</f>
        <v>Equatorial GuineaGQ99</v>
      </c>
      <c r="R1965" t="e">
        <f>VLOOKUP(Tableau35676[[#This Row],[coca]],Table1[ID],1,FALSE)</f>
        <v>#VALUE!</v>
      </c>
      <c r="S1965" t="e">
        <f>VLOOKUP(Tableau35676[[#This Row],[coca]],Table1[[#All],[ID]:[b]],2,FALSE)</f>
        <v>#VALUE!</v>
      </c>
      <c r="T1965" s="9" t="e">
        <f>VLOOKUP(Tableau35676[[#This Row],[coca]],Table1[[ID]:[b]],3,FALSE)</f>
        <v>#VALUE!</v>
      </c>
      <c r="U1965" s="9" t="s">
        <v>778</v>
      </c>
      <c r="V196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65" s="9">
        <v>2</v>
      </c>
    </row>
    <row r="1966" spans="1:23">
      <c r="A1966" t="s">
        <v>332</v>
      </c>
      <c r="B1966" t="s">
        <v>25</v>
      </c>
      <c r="C1966" t="s">
        <v>344</v>
      </c>
      <c r="D1966" t="s">
        <v>938</v>
      </c>
      <c r="E1966" t="s">
        <v>938</v>
      </c>
      <c r="F1966" t="s">
        <v>938</v>
      </c>
      <c r="M1966" s="10" t="s">
        <v>946</v>
      </c>
      <c r="Q1966" t="str">
        <f t="shared" si="66"/>
        <v>Equatorial GuineaGQ03</v>
      </c>
      <c r="R1966" t="e">
        <f>VLOOKUP(Tableau35676[[#This Row],[coca]],Table1[ID],1,FALSE)</f>
        <v>#VALUE!</v>
      </c>
      <c r="S1966" t="e">
        <f>VLOOKUP(Tableau35676[[#This Row],[coca]],Table1[[#All],[ID]:[b]],2,FALSE)</f>
        <v>#VALUE!</v>
      </c>
      <c r="T1966" s="9" t="e">
        <f>VLOOKUP(Tableau35676[[#This Row],[coca]],Table1[[ID]:[b]],3,FALSE)</f>
        <v>#VALUE!</v>
      </c>
      <c r="U1966" s="9" t="s">
        <v>778</v>
      </c>
      <c r="V196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66" s="9">
        <v>2</v>
      </c>
    </row>
    <row r="1967" spans="1:23">
      <c r="A1967" t="s">
        <v>332</v>
      </c>
      <c r="B1967" t="s">
        <v>334</v>
      </c>
      <c r="C1967" t="s">
        <v>335</v>
      </c>
      <c r="D1967" t="s">
        <v>938</v>
      </c>
      <c r="E1967" t="s">
        <v>938</v>
      </c>
      <c r="F1967" t="s">
        <v>938</v>
      </c>
      <c r="M1967" s="10" t="s">
        <v>946</v>
      </c>
      <c r="Q1967" t="str">
        <f t="shared" si="66"/>
        <v>Equatorial GuineaGQ98</v>
      </c>
      <c r="R1967" t="e">
        <f>VLOOKUP(Tableau35676[[#This Row],[coca]],Table1[ID],1,FALSE)</f>
        <v>#VALUE!</v>
      </c>
      <c r="S1967" t="e">
        <f>VLOOKUP(Tableau35676[[#This Row],[coca]],Table1[[#All],[ID]:[b]],2,FALSE)</f>
        <v>#VALUE!</v>
      </c>
      <c r="T1967" s="9" t="e">
        <f>VLOOKUP(Tableau35676[[#This Row],[coca]],Table1[[ID]:[b]],3,FALSE)</f>
        <v>#VALUE!</v>
      </c>
      <c r="U1967" s="9"/>
      <c r="V196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67" s="9"/>
    </row>
    <row r="1968" spans="1:23">
      <c r="A1968" t="s">
        <v>332</v>
      </c>
      <c r="B1968" t="s">
        <v>338</v>
      </c>
      <c r="C1968" t="s">
        <v>339</v>
      </c>
      <c r="D1968" t="s">
        <v>938</v>
      </c>
      <c r="E1968" t="s">
        <v>938</v>
      </c>
      <c r="F1968" t="s">
        <v>938</v>
      </c>
      <c r="M1968" s="10" t="s">
        <v>946</v>
      </c>
      <c r="Q1968" t="str">
        <f t="shared" si="66"/>
        <v>Equatorial GuineaGQ00</v>
      </c>
      <c r="R1968" t="e">
        <f>VLOOKUP(Tableau35676[[#This Row],[coca]],Table1[ID],1,FALSE)</f>
        <v>#VALUE!</v>
      </c>
      <c r="S1968" t="e">
        <f>VLOOKUP(Tableau35676[[#This Row],[coca]],Table1[[#All],[ID]:[b]],2,FALSE)</f>
        <v>#VALUE!</v>
      </c>
      <c r="T1968" s="9" t="e">
        <f>VLOOKUP(Tableau35676[[#This Row],[coca]],Table1[[ID]:[b]],3,FALSE)</f>
        <v>#VALUE!</v>
      </c>
      <c r="U1968" s="9"/>
      <c r="V196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68" s="9"/>
    </row>
    <row r="1969" spans="1:23">
      <c r="A1969" t="s">
        <v>332</v>
      </c>
      <c r="B1969" t="s">
        <v>340</v>
      </c>
      <c r="C1969" t="s">
        <v>341</v>
      </c>
      <c r="D1969" t="s">
        <v>938</v>
      </c>
      <c r="E1969" t="s">
        <v>938</v>
      </c>
      <c r="F1969" t="s">
        <v>938</v>
      </c>
      <c r="M1969" s="10" t="s">
        <v>946</v>
      </c>
      <c r="Q1969" t="str">
        <f t="shared" si="66"/>
        <v>Equatorial GuineaGQ01</v>
      </c>
      <c r="R1969" t="e">
        <f>VLOOKUP(Tableau35676[[#This Row],[coca]],Table1[ID],1,FALSE)</f>
        <v>#VALUE!</v>
      </c>
      <c r="S1969" t="e">
        <f>VLOOKUP(Tableau35676[[#This Row],[coca]],Table1[[#All],[ID]:[b]],2,FALSE)</f>
        <v>#VALUE!</v>
      </c>
      <c r="T1969" s="9" t="e">
        <f>VLOOKUP(Tableau35676[[#This Row],[coca]],Table1[[ID]:[b]],3,FALSE)</f>
        <v>#VALUE!</v>
      </c>
      <c r="U1969" s="9"/>
      <c r="V196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69" s="9"/>
    </row>
    <row r="1970" spans="1:23">
      <c r="A1970" t="s">
        <v>332</v>
      </c>
      <c r="B1970" t="s">
        <v>342</v>
      </c>
      <c r="C1970" t="s">
        <v>343</v>
      </c>
      <c r="D1970" t="s">
        <v>938</v>
      </c>
      <c r="E1970" t="s">
        <v>938</v>
      </c>
      <c r="F1970" t="s">
        <v>938</v>
      </c>
      <c r="M1970" s="10" t="s">
        <v>946</v>
      </c>
      <c r="Q1970" t="str">
        <f t="shared" si="66"/>
        <v>Equatorial GuineaGQ02</v>
      </c>
      <c r="R1970" t="e">
        <f>VLOOKUP(Tableau35676[[#This Row],[coca]],Table1[ID],1,FALSE)</f>
        <v>#VALUE!</v>
      </c>
      <c r="S1970" t="e">
        <f>VLOOKUP(Tableau35676[[#This Row],[coca]],Table1[[#All],[ID]:[b]],2,FALSE)</f>
        <v>#VALUE!</v>
      </c>
      <c r="T1970" s="9" t="e">
        <f>VLOOKUP(Tableau35676[[#This Row],[coca]],Table1[[ID]:[b]],3,FALSE)</f>
        <v>#VALUE!</v>
      </c>
      <c r="U1970" s="9"/>
      <c r="V197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70" s="9"/>
    </row>
    <row r="1971" spans="1:23">
      <c r="A1971" t="s">
        <v>332</v>
      </c>
      <c r="B1971" t="s">
        <v>345</v>
      </c>
      <c r="C1971" t="s">
        <v>346</v>
      </c>
      <c r="D1971" t="s">
        <v>938</v>
      </c>
      <c r="E1971" t="s">
        <v>938</v>
      </c>
      <c r="F1971" t="s">
        <v>938</v>
      </c>
      <c r="M1971" s="10" t="s">
        <v>946</v>
      </c>
      <c r="Q1971" t="str">
        <f t="shared" si="66"/>
        <v>Equatorial GuineaGQ04</v>
      </c>
      <c r="R1971" t="e">
        <f>VLOOKUP(Tableau35676[[#This Row],[coca]],Table1[ID],1,FALSE)</f>
        <v>#VALUE!</v>
      </c>
      <c r="S1971" t="e">
        <f>VLOOKUP(Tableau35676[[#This Row],[coca]],Table1[[#All],[ID]:[b]],2,FALSE)</f>
        <v>#VALUE!</v>
      </c>
      <c r="T1971" s="9" t="e">
        <f>VLOOKUP(Tableau35676[[#This Row],[coca]],Table1[[ID]:[b]],3,FALSE)</f>
        <v>#VALUE!</v>
      </c>
      <c r="U1971" s="9"/>
      <c r="V197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1971" s="9"/>
    </row>
    <row r="1972" spans="1:23">
      <c r="A1972" t="s">
        <v>332</v>
      </c>
      <c r="B1972" t="s">
        <v>336</v>
      </c>
      <c r="C1972" t="s">
        <v>337</v>
      </c>
      <c r="D1972" t="s">
        <v>938</v>
      </c>
      <c r="E1972" t="s">
        <v>938</v>
      </c>
      <c r="F1972" t="s">
        <v>938</v>
      </c>
      <c r="J1972" s="1"/>
      <c r="K1972" s="1"/>
      <c r="M1972" s="10" t="s">
        <v>949</v>
      </c>
      <c r="Q1972" t="str">
        <f t="shared" si="66"/>
        <v>Equatorial GuineaGQ99</v>
      </c>
      <c r="R1972" t="e">
        <f>VLOOKUP(Tableau3567691011[[#This Row],[coca]],Table1[ID],1,FALSE)</f>
        <v>#VALUE!</v>
      </c>
      <c r="S1972" t="e">
        <f>VLOOKUP(Tableau3567691011[[#This Row],[coca]],Table1[[#All],[ID]:[b]],2,FALSE)</f>
        <v>#VALUE!</v>
      </c>
      <c r="T1972" s="9" t="e">
        <f>VLOOKUP(Tableau3567691011[[#This Row],[coca]],Table1[[ID]:[b]],3,FALSE)</f>
        <v>#VALUE!</v>
      </c>
      <c r="U1972" s="9" t="s">
        <v>778</v>
      </c>
      <c r="V197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2" s="9">
        <v>2</v>
      </c>
    </row>
    <row r="1973" spans="1:23">
      <c r="A1973" t="s">
        <v>332</v>
      </c>
      <c r="B1973" t="s">
        <v>25</v>
      </c>
      <c r="C1973" t="s">
        <v>344</v>
      </c>
      <c r="D1973" t="s">
        <v>938</v>
      </c>
      <c r="E1973" t="s">
        <v>938</v>
      </c>
      <c r="F1973" t="s">
        <v>938</v>
      </c>
      <c r="J1973" s="1"/>
      <c r="K1973" s="1"/>
      <c r="M1973" s="10" t="s">
        <v>949</v>
      </c>
      <c r="Q1973" t="str">
        <f t="shared" si="66"/>
        <v>Equatorial GuineaGQ03</v>
      </c>
      <c r="R1973" t="e">
        <f>VLOOKUP(Tableau3567691011[[#This Row],[coca]],Table1[ID],1,FALSE)</f>
        <v>#VALUE!</v>
      </c>
      <c r="S1973" t="e">
        <f>VLOOKUP(Tableau3567691011[[#This Row],[coca]],Table1[[#All],[ID]:[b]],2,FALSE)</f>
        <v>#VALUE!</v>
      </c>
      <c r="T1973" s="9" t="e">
        <f>VLOOKUP(Tableau3567691011[[#This Row],[coca]],Table1[[ID]:[b]],3,FALSE)</f>
        <v>#VALUE!</v>
      </c>
      <c r="U1973" s="9" t="s">
        <v>778</v>
      </c>
      <c r="V197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3" s="9">
        <v>2</v>
      </c>
    </row>
    <row r="1974" spans="1:23">
      <c r="A1974" t="s">
        <v>332</v>
      </c>
      <c r="B1974" t="s">
        <v>334</v>
      </c>
      <c r="C1974" t="s">
        <v>335</v>
      </c>
      <c r="D1974" t="s">
        <v>938</v>
      </c>
      <c r="E1974" t="s">
        <v>938</v>
      </c>
      <c r="F1974" t="s">
        <v>938</v>
      </c>
      <c r="J1974" s="1"/>
      <c r="K1974" s="1"/>
      <c r="M1974" s="10" t="s">
        <v>949</v>
      </c>
      <c r="Q1974" t="str">
        <f t="shared" si="66"/>
        <v>Equatorial GuineaGQ98</v>
      </c>
      <c r="R1974" t="e">
        <f>VLOOKUP(Tableau3567691011[[#This Row],[coca]],Table1[ID],1,FALSE)</f>
        <v>#VALUE!</v>
      </c>
      <c r="S1974" t="e">
        <f>VLOOKUP(Tableau3567691011[[#This Row],[coca]],Table1[[#All],[ID]:[b]],2,FALSE)</f>
        <v>#VALUE!</v>
      </c>
      <c r="T1974" s="9" t="e">
        <f>VLOOKUP(Tableau3567691011[[#This Row],[coca]],Table1[[ID]:[b]],3,FALSE)</f>
        <v>#VALUE!</v>
      </c>
      <c r="U1974" s="9"/>
      <c r="V197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4" s="9"/>
    </row>
    <row r="1975" spans="1:23">
      <c r="A1975" t="s">
        <v>332</v>
      </c>
      <c r="B1975" t="s">
        <v>338</v>
      </c>
      <c r="C1975" t="s">
        <v>339</v>
      </c>
      <c r="D1975" t="s">
        <v>938</v>
      </c>
      <c r="E1975" t="s">
        <v>938</v>
      </c>
      <c r="F1975" t="s">
        <v>938</v>
      </c>
      <c r="J1975" s="1"/>
      <c r="K1975" s="1"/>
      <c r="M1975" s="10" t="s">
        <v>949</v>
      </c>
      <c r="Q1975" t="str">
        <f t="shared" si="66"/>
        <v>Equatorial GuineaGQ00</v>
      </c>
      <c r="R1975" t="e">
        <f>VLOOKUP(Tableau3567691011[[#This Row],[coca]],Table1[ID],1,FALSE)</f>
        <v>#VALUE!</v>
      </c>
      <c r="S1975" t="e">
        <f>VLOOKUP(Tableau3567691011[[#This Row],[coca]],Table1[[#All],[ID]:[b]],2,FALSE)</f>
        <v>#VALUE!</v>
      </c>
      <c r="T1975" s="9" t="e">
        <f>VLOOKUP(Tableau3567691011[[#This Row],[coca]],Table1[[ID]:[b]],3,FALSE)</f>
        <v>#VALUE!</v>
      </c>
      <c r="U1975" s="9"/>
      <c r="V197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5" s="9"/>
    </row>
    <row r="1976" spans="1:23">
      <c r="A1976" t="s">
        <v>332</v>
      </c>
      <c r="B1976" t="s">
        <v>340</v>
      </c>
      <c r="C1976" t="s">
        <v>341</v>
      </c>
      <c r="D1976" t="s">
        <v>938</v>
      </c>
      <c r="E1976" t="s">
        <v>938</v>
      </c>
      <c r="F1976" t="s">
        <v>938</v>
      </c>
      <c r="J1976" s="1"/>
      <c r="K1976" s="1"/>
      <c r="M1976" s="10" t="s">
        <v>949</v>
      </c>
      <c r="Q1976" t="str">
        <f t="shared" si="66"/>
        <v>Equatorial GuineaGQ01</v>
      </c>
      <c r="R1976" t="e">
        <f>VLOOKUP(Tableau3567691011[[#This Row],[coca]],Table1[ID],1,FALSE)</f>
        <v>#VALUE!</v>
      </c>
      <c r="S1976" t="e">
        <f>VLOOKUP(Tableau3567691011[[#This Row],[coca]],Table1[[#All],[ID]:[b]],2,FALSE)</f>
        <v>#VALUE!</v>
      </c>
      <c r="T1976" s="9" t="e">
        <f>VLOOKUP(Tableau3567691011[[#This Row],[coca]],Table1[[ID]:[b]],3,FALSE)</f>
        <v>#VALUE!</v>
      </c>
      <c r="U1976" s="9"/>
      <c r="V197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6" s="9"/>
    </row>
    <row r="1977" spans="1:23">
      <c r="A1977" t="s">
        <v>332</v>
      </c>
      <c r="B1977" t="s">
        <v>342</v>
      </c>
      <c r="C1977" t="s">
        <v>343</v>
      </c>
      <c r="D1977" t="s">
        <v>938</v>
      </c>
      <c r="E1977" t="s">
        <v>938</v>
      </c>
      <c r="F1977" t="s">
        <v>938</v>
      </c>
      <c r="J1977" s="1"/>
      <c r="K1977" s="1"/>
      <c r="M1977" s="10" t="s">
        <v>949</v>
      </c>
      <c r="Q1977" t="str">
        <f t="shared" si="66"/>
        <v>Equatorial GuineaGQ02</v>
      </c>
      <c r="R1977" t="e">
        <f>VLOOKUP(Tableau3567691011[[#This Row],[coca]],Table1[ID],1,FALSE)</f>
        <v>#VALUE!</v>
      </c>
      <c r="S1977" t="e">
        <f>VLOOKUP(Tableau3567691011[[#This Row],[coca]],Table1[[#All],[ID]:[b]],2,FALSE)</f>
        <v>#VALUE!</v>
      </c>
      <c r="T1977" s="9" t="e">
        <f>VLOOKUP(Tableau3567691011[[#This Row],[coca]],Table1[[ID]:[b]],3,FALSE)</f>
        <v>#VALUE!</v>
      </c>
      <c r="U1977" s="9"/>
      <c r="V197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7" s="9"/>
    </row>
    <row r="1978" spans="1:23">
      <c r="A1978" t="s">
        <v>332</v>
      </c>
      <c r="B1978" t="s">
        <v>345</v>
      </c>
      <c r="C1978" t="s">
        <v>346</v>
      </c>
      <c r="D1978" t="s">
        <v>938</v>
      </c>
      <c r="E1978" t="s">
        <v>938</v>
      </c>
      <c r="F1978" t="s">
        <v>938</v>
      </c>
      <c r="J1978" s="1"/>
      <c r="K1978" s="1"/>
      <c r="M1978" s="10" t="s">
        <v>949</v>
      </c>
      <c r="Q1978" t="str">
        <f t="shared" si="66"/>
        <v>Equatorial GuineaGQ04</v>
      </c>
      <c r="R1978" t="e">
        <f>VLOOKUP(Tableau3567691011[[#This Row],[coca]],Table1[ID],1,FALSE)</f>
        <v>#VALUE!</v>
      </c>
      <c r="S1978" t="e">
        <f>VLOOKUP(Tableau3567691011[[#This Row],[coca]],Table1[[#All],[ID]:[b]],2,FALSE)</f>
        <v>#VALUE!</v>
      </c>
      <c r="T1978" s="9" t="e">
        <f>VLOOKUP(Tableau3567691011[[#This Row],[coca]],Table1[[ID]:[b]],3,FALSE)</f>
        <v>#VALUE!</v>
      </c>
      <c r="U1978" s="9"/>
      <c r="V197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1978" s="9"/>
    </row>
    <row r="1979" spans="1:23">
      <c r="A1979" t="s">
        <v>347</v>
      </c>
      <c r="B1979" t="s">
        <v>365</v>
      </c>
      <c r="C1979" t="s">
        <v>366</v>
      </c>
      <c r="D1979">
        <v>114</v>
      </c>
      <c r="J1979" s="1"/>
      <c r="K1979" s="1"/>
      <c r="M1979" t="s">
        <v>948</v>
      </c>
      <c r="Q1979" t="str">
        <f t="shared" si="66"/>
        <v>GabonGA09</v>
      </c>
      <c r="R1979" t="e">
        <f>VLOOKUP(Tableau35676910[[#This Row],[coca]],Table1[ID],1,FALSE)</f>
        <v>#VALUE!</v>
      </c>
      <c r="S1979" t="e">
        <f>VLOOKUP(Tableau35676910[[#This Row],[coca]],Table1[[#All],[ID]:[b]],2,FALSE)</f>
        <v>#VALUE!</v>
      </c>
      <c r="T1979" s="9" t="e">
        <f>VLOOKUP(Tableau35676910[[#This Row],[coca]],Table1[[ID]:[b]],3,FALSE)</f>
        <v>#VALUE!</v>
      </c>
      <c r="U1979" s="9" t="s">
        <v>775</v>
      </c>
      <c r="V197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79" s="9">
        <v>1</v>
      </c>
    </row>
    <row r="1980" spans="1:23">
      <c r="A1980" t="s">
        <v>347</v>
      </c>
      <c r="B1980" t="s">
        <v>353</v>
      </c>
      <c r="C1980" t="s">
        <v>354</v>
      </c>
      <c r="D1980">
        <v>0</v>
      </c>
      <c r="J1980" s="1"/>
      <c r="K1980" s="1"/>
      <c r="M1980" t="s">
        <v>948</v>
      </c>
      <c r="Q1980" t="str">
        <f t="shared" si="66"/>
        <v>GabonGA03</v>
      </c>
      <c r="R1980" t="e">
        <f>VLOOKUP(Tableau35676910[[#This Row],[coca]],Table1[ID],1,FALSE)</f>
        <v>#VALUE!</v>
      </c>
      <c r="S1980" t="e">
        <f>VLOOKUP(Tableau35676910[[#This Row],[coca]],Table1[[#All],[ID]:[b]],2,FALSE)</f>
        <v>#VALUE!</v>
      </c>
      <c r="T1980" s="9" t="e">
        <f>VLOOKUP(Tableau35676910[[#This Row],[coca]],Table1[[ID]:[b]],3,FALSE)</f>
        <v>#VALUE!</v>
      </c>
      <c r="U1980" s="9" t="s">
        <v>775</v>
      </c>
      <c r="V198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0" s="9">
        <v>1</v>
      </c>
    </row>
    <row r="1981" spans="1:23">
      <c r="A1981" t="s">
        <v>347</v>
      </c>
      <c r="B1981" t="s">
        <v>363</v>
      </c>
      <c r="C1981" t="s">
        <v>364</v>
      </c>
      <c r="D1981">
        <v>0</v>
      </c>
      <c r="J1981" s="1"/>
      <c r="K1981" s="1"/>
      <c r="M1981" t="s">
        <v>948</v>
      </c>
      <c r="Q1981" t="str">
        <f t="shared" si="66"/>
        <v>GabonGA08</v>
      </c>
      <c r="R1981" t="e">
        <f>VLOOKUP(Tableau35676910[[#This Row],[coca]],Table1[ID],1,FALSE)</f>
        <v>#VALUE!</v>
      </c>
      <c r="S1981" t="e">
        <f>VLOOKUP(Tableau35676910[[#This Row],[coca]],Table1[[#All],[ID]:[b]],2,FALSE)</f>
        <v>#VALUE!</v>
      </c>
      <c r="T1981" s="9" t="e">
        <f>VLOOKUP(Tableau35676910[[#This Row],[coca]],Table1[[ID]:[b]],3,FALSE)</f>
        <v>#VALUE!</v>
      </c>
      <c r="U1981" s="9" t="s">
        <v>775</v>
      </c>
      <c r="V198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1" s="9">
        <v>1</v>
      </c>
    </row>
    <row r="1982" spans="1:23">
      <c r="A1982" t="s">
        <v>347</v>
      </c>
      <c r="B1982" t="s">
        <v>349</v>
      </c>
      <c r="C1982" t="s">
        <v>350</v>
      </c>
      <c r="D1982">
        <v>4270</v>
      </c>
      <c r="E1982">
        <v>42</v>
      </c>
      <c r="F1982">
        <v>2508</v>
      </c>
      <c r="J1982" s="1"/>
      <c r="K1982" s="1"/>
      <c r="M1982" t="s">
        <v>948</v>
      </c>
      <c r="Q1982" t="str">
        <f t="shared" si="66"/>
        <v>GabonGA01</v>
      </c>
      <c r="R1982" t="e">
        <f>VLOOKUP(Tableau35676910[[#This Row],[coca]],Table1[ID],1,FALSE)</f>
        <v>#VALUE!</v>
      </c>
      <c r="S1982" t="e">
        <f>VLOOKUP(Tableau35676910[[#This Row],[coca]],Table1[[#All],[ID]:[b]],2,FALSE)</f>
        <v>#VALUE!</v>
      </c>
      <c r="T1982" s="9" t="e">
        <f>VLOOKUP(Tableau35676910[[#This Row],[coca]],Table1[[ID]:[b]],3,FALSE)</f>
        <v>#VALUE!</v>
      </c>
      <c r="U1982" s="9" t="s">
        <v>779</v>
      </c>
      <c r="V198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2" s="9">
        <v>4</v>
      </c>
    </row>
    <row r="1983" spans="1:23">
      <c r="A1983" t="s">
        <v>347</v>
      </c>
      <c r="B1983" t="s">
        <v>351</v>
      </c>
      <c r="C1983" t="s">
        <v>352</v>
      </c>
      <c r="D1983">
        <v>820</v>
      </c>
      <c r="J1983" s="1"/>
      <c r="K1983" s="1"/>
      <c r="M1983" t="s">
        <v>948</v>
      </c>
      <c r="Q1983" t="str">
        <f t="shared" si="66"/>
        <v>GabonGA02</v>
      </c>
      <c r="R1983" t="e">
        <f>VLOOKUP(Tableau35676910[[#This Row],[coca]],Table1[ID],1,FALSE)</f>
        <v>#VALUE!</v>
      </c>
      <c r="S1983" t="e">
        <f>VLOOKUP(Tableau35676910[[#This Row],[coca]],Table1[[#All],[ID]:[b]],2,FALSE)</f>
        <v>#VALUE!</v>
      </c>
      <c r="T1983" s="9" t="e">
        <f>VLOOKUP(Tableau35676910[[#This Row],[coca]],Table1[[ID]:[b]],3,FALSE)</f>
        <v>#VALUE!</v>
      </c>
      <c r="U1983" s="9"/>
      <c r="V198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3" s="9"/>
    </row>
    <row r="1984" spans="1:23">
      <c r="A1984" t="s">
        <v>347</v>
      </c>
      <c r="B1984" t="s">
        <v>355</v>
      </c>
      <c r="C1984" t="s">
        <v>356</v>
      </c>
      <c r="D1984">
        <v>54</v>
      </c>
      <c r="J1984" s="1"/>
      <c r="K1984" s="1"/>
      <c r="M1984" t="s">
        <v>948</v>
      </c>
      <c r="Q1984" t="str">
        <f t="shared" si="66"/>
        <v>GabonGA04</v>
      </c>
      <c r="R1984" t="e">
        <f>VLOOKUP(Tableau35676910[[#This Row],[coca]],Table1[ID],1,FALSE)</f>
        <v>#VALUE!</v>
      </c>
      <c r="S1984" t="e">
        <f>VLOOKUP(Tableau35676910[[#This Row],[coca]],Table1[[#All],[ID]:[b]],2,FALSE)</f>
        <v>#VALUE!</v>
      </c>
      <c r="T1984" s="9" t="e">
        <f>VLOOKUP(Tableau35676910[[#This Row],[coca]],Table1[[ID]:[b]],3,FALSE)</f>
        <v>#VALUE!</v>
      </c>
      <c r="U1984" s="9"/>
      <c r="V198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4" s="9"/>
    </row>
    <row r="1985" spans="1:23">
      <c r="A1985" t="s">
        <v>347</v>
      </c>
      <c r="B1985" t="s">
        <v>357</v>
      </c>
      <c r="C1985" t="s">
        <v>358</v>
      </c>
      <c r="D1985">
        <v>0</v>
      </c>
      <c r="J1985" s="1"/>
      <c r="K1985" s="1"/>
      <c r="M1985" t="s">
        <v>948</v>
      </c>
      <c r="Q1985" t="str">
        <f t="shared" si="66"/>
        <v>GabonGA05</v>
      </c>
      <c r="R1985" t="e">
        <f>VLOOKUP(Tableau35676910[[#This Row],[coca]],Table1[ID],1,FALSE)</f>
        <v>#VALUE!</v>
      </c>
      <c r="S1985" t="e">
        <f>VLOOKUP(Tableau35676910[[#This Row],[coca]],Table1[[#All],[ID]:[b]],2,FALSE)</f>
        <v>#VALUE!</v>
      </c>
      <c r="T1985" s="9" t="e">
        <f>VLOOKUP(Tableau35676910[[#This Row],[coca]],Table1[[ID]:[b]],3,FALSE)</f>
        <v>#VALUE!</v>
      </c>
      <c r="U1985" s="9"/>
      <c r="V198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5" s="9"/>
    </row>
    <row r="1986" spans="1:23">
      <c r="A1986" t="s">
        <v>347</v>
      </c>
      <c r="B1986" t="s">
        <v>359</v>
      </c>
      <c r="C1986" t="s">
        <v>360</v>
      </c>
      <c r="D1986">
        <v>15</v>
      </c>
      <c r="J1986" s="1"/>
      <c r="K1986" s="1"/>
      <c r="M1986" t="s">
        <v>948</v>
      </c>
      <c r="Q1986" t="str">
        <f t="shared" si="66"/>
        <v>GabonGA06</v>
      </c>
      <c r="R1986" t="e">
        <f>VLOOKUP(Tableau35676910[[#This Row],[coca]],Table1[ID],1,FALSE)</f>
        <v>#VALUE!</v>
      </c>
      <c r="S1986" t="e">
        <f>VLOOKUP(Tableau35676910[[#This Row],[coca]],Table1[[#All],[ID]:[b]],2,FALSE)</f>
        <v>#VALUE!</v>
      </c>
      <c r="T1986" s="9" t="e">
        <f>VLOOKUP(Tableau35676910[[#This Row],[coca]],Table1[[ID]:[b]],3,FALSE)</f>
        <v>#VALUE!</v>
      </c>
      <c r="U1986" s="9"/>
      <c r="V198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6" s="9"/>
    </row>
    <row r="1987" spans="1:23">
      <c r="A1987" t="s">
        <v>347</v>
      </c>
      <c r="B1987" t="s">
        <v>361</v>
      </c>
      <c r="C1987" t="s">
        <v>362</v>
      </c>
      <c r="D1987">
        <v>0</v>
      </c>
      <c r="J1987" s="1"/>
      <c r="K1987" s="1"/>
      <c r="M1987" t="s">
        <v>948</v>
      </c>
      <c r="Q1987" t="str">
        <f t="shared" si="66"/>
        <v>GabonGA07</v>
      </c>
      <c r="R1987" t="e">
        <f>VLOOKUP(Tableau35676910[[#This Row],[coca]],Table1[ID],1,FALSE)</f>
        <v>#VALUE!</v>
      </c>
      <c r="S1987" t="e">
        <f>VLOOKUP(Tableau35676910[[#This Row],[coca]],Table1[[#All],[ID]:[b]],2,FALSE)</f>
        <v>#VALUE!</v>
      </c>
      <c r="T1987" s="9" t="e">
        <f>VLOOKUP(Tableau35676910[[#This Row],[coca]],Table1[[ID]:[b]],3,FALSE)</f>
        <v>#VALUE!</v>
      </c>
      <c r="U1987" s="9"/>
      <c r="V198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1987" s="9"/>
    </row>
    <row r="1988" spans="1:23">
      <c r="A1988" t="s">
        <v>347</v>
      </c>
      <c r="B1988" t="s">
        <v>365</v>
      </c>
      <c r="C1988" t="s">
        <v>366</v>
      </c>
      <c r="D1988">
        <v>81</v>
      </c>
      <c r="E1988">
        <v>0</v>
      </c>
      <c r="F1988">
        <v>7</v>
      </c>
      <c r="M1988" t="s">
        <v>947</v>
      </c>
      <c r="Q1988" t="str">
        <f t="shared" si="66"/>
        <v>GabonGA09</v>
      </c>
      <c r="R1988" t="e">
        <f>VLOOKUP(Tableau356769[[#This Row],[coca]],Table1[ID],1,FALSE)</f>
        <v>#VALUE!</v>
      </c>
      <c r="S1988" t="e">
        <f>VLOOKUP(Tableau356769[[#This Row],[coca]],Table1[[#All],[ID]:[b]],2,FALSE)</f>
        <v>#VALUE!</v>
      </c>
      <c r="T1988" s="9" t="e">
        <f>VLOOKUP(Tableau356769[[#This Row],[coca]],Table1[[ID]:[b]],3,FALSE)</f>
        <v>#VALUE!</v>
      </c>
      <c r="U1988" s="9" t="s">
        <v>775</v>
      </c>
      <c r="V198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88" s="9">
        <v>1</v>
      </c>
    </row>
    <row r="1989" spans="1:23">
      <c r="A1989" t="s">
        <v>347</v>
      </c>
      <c r="B1989" t="s">
        <v>353</v>
      </c>
      <c r="C1989" t="s">
        <v>354</v>
      </c>
      <c r="D1989">
        <v>134</v>
      </c>
      <c r="E1989">
        <v>0</v>
      </c>
      <c r="F1989">
        <v>52</v>
      </c>
      <c r="M1989" t="s">
        <v>947</v>
      </c>
      <c r="Q1989" t="str">
        <f t="shared" si="66"/>
        <v>GabonGA03</v>
      </c>
      <c r="R1989" t="e">
        <f>VLOOKUP(Tableau356769[[#This Row],[coca]],Table1[ID],1,FALSE)</f>
        <v>#VALUE!</v>
      </c>
      <c r="S1989" t="e">
        <f>VLOOKUP(Tableau356769[[#This Row],[coca]],Table1[[#All],[ID]:[b]],2,FALSE)</f>
        <v>#VALUE!</v>
      </c>
      <c r="T1989" s="9" t="e">
        <f>VLOOKUP(Tableau356769[[#This Row],[coca]],Table1[[ID]:[b]],3,FALSE)</f>
        <v>#VALUE!</v>
      </c>
      <c r="U1989" s="9" t="s">
        <v>775</v>
      </c>
      <c r="V198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89" s="9">
        <v>1</v>
      </c>
    </row>
    <row r="1990" spans="1:23">
      <c r="A1990" t="s">
        <v>347</v>
      </c>
      <c r="B1990" t="s">
        <v>363</v>
      </c>
      <c r="C1990" t="s">
        <v>364</v>
      </c>
      <c r="D1990">
        <v>0</v>
      </c>
      <c r="E1990">
        <v>0</v>
      </c>
      <c r="F1990">
        <v>0</v>
      </c>
      <c r="M1990" t="s">
        <v>947</v>
      </c>
      <c r="Q1990" t="str">
        <f t="shared" si="66"/>
        <v>GabonGA08</v>
      </c>
      <c r="R1990" t="e">
        <f>VLOOKUP(Tableau356769[[#This Row],[coca]],Table1[ID],1,FALSE)</f>
        <v>#VALUE!</v>
      </c>
      <c r="S1990" t="e">
        <f>VLOOKUP(Tableau356769[[#This Row],[coca]],Table1[[#All],[ID]:[b]],2,FALSE)</f>
        <v>#VALUE!</v>
      </c>
      <c r="T1990" s="9" t="e">
        <f>VLOOKUP(Tableau356769[[#This Row],[coca]],Table1[[ID]:[b]],3,FALSE)</f>
        <v>#VALUE!</v>
      </c>
      <c r="U1990" s="9" t="s">
        <v>775</v>
      </c>
      <c r="V199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0" s="9">
        <v>1</v>
      </c>
    </row>
    <row r="1991" spans="1:23">
      <c r="A1991" t="s">
        <v>347</v>
      </c>
      <c r="B1991" t="s">
        <v>349</v>
      </c>
      <c r="C1991" t="s">
        <v>350</v>
      </c>
      <c r="D1991">
        <v>3514</v>
      </c>
      <c r="E1991">
        <v>26</v>
      </c>
      <c r="F1991">
        <v>1185</v>
      </c>
      <c r="M1991" t="s">
        <v>947</v>
      </c>
      <c r="Q1991" t="str">
        <f t="shared" si="66"/>
        <v>GabonGA01</v>
      </c>
      <c r="R1991" t="e">
        <f>VLOOKUP(Tableau356769[[#This Row],[coca]],Table1[ID],1,FALSE)</f>
        <v>#VALUE!</v>
      </c>
      <c r="S1991" t="e">
        <f>VLOOKUP(Tableau356769[[#This Row],[coca]],Table1[[#All],[ID]:[b]],2,FALSE)</f>
        <v>#VALUE!</v>
      </c>
      <c r="T1991" s="9" t="e">
        <f>VLOOKUP(Tableau356769[[#This Row],[coca]],Table1[[ID]:[b]],3,FALSE)</f>
        <v>#VALUE!</v>
      </c>
      <c r="U1991" s="9" t="s">
        <v>779</v>
      </c>
      <c r="V199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1" s="9">
        <v>4</v>
      </c>
    </row>
    <row r="1992" spans="1:23">
      <c r="A1992" t="s">
        <v>347</v>
      </c>
      <c r="B1992" t="s">
        <v>351</v>
      </c>
      <c r="C1992" t="s">
        <v>352</v>
      </c>
      <c r="D1992">
        <v>658</v>
      </c>
      <c r="E1992">
        <v>4</v>
      </c>
      <c r="F1992">
        <v>399</v>
      </c>
      <c r="M1992" t="s">
        <v>947</v>
      </c>
      <c r="Q1992" t="str">
        <f t="shared" si="66"/>
        <v>GabonGA02</v>
      </c>
      <c r="R1992" t="e">
        <f>VLOOKUP(Tableau356769[[#This Row],[coca]],Table1[ID],1,FALSE)</f>
        <v>#VALUE!</v>
      </c>
      <c r="S1992" t="e">
        <f>VLOOKUP(Tableau356769[[#This Row],[coca]],Table1[[#All],[ID]:[b]],2,FALSE)</f>
        <v>#VALUE!</v>
      </c>
      <c r="T1992" s="9" t="e">
        <f>VLOOKUP(Tableau356769[[#This Row],[coca]],Table1[[ID]:[b]],3,FALSE)</f>
        <v>#VALUE!</v>
      </c>
      <c r="U1992" s="9"/>
      <c r="V199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2" s="9"/>
    </row>
    <row r="1993" spans="1:23">
      <c r="A1993" t="s">
        <v>347</v>
      </c>
      <c r="B1993" t="s">
        <v>355</v>
      </c>
      <c r="C1993" t="s">
        <v>356</v>
      </c>
      <c r="D1993">
        <v>18</v>
      </c>
      <c r="E1993">
        <v>0</v>
      </c>
      <c r="F1993">
        <v>2</v>
      </c>
      <c r="M1993" t="s">
        <v>947</v>
      </c>
      <c r="Q1993" t="str">
        <f t="shared" si="66"/>
        <v>GabonGA04</v>
      </c>
      <c r="R1993" t="e">
        <f>VLOOKUP(Tableau356769[[#This Row],[coca]],Table1[ID],1,FALSE)</f>
        <v>#VALUE!</v>
      </c>
      <c r="S1993" t="e">
        <f>VLOOKUP(Tableau356769[[#This Row],[coca]],Table1[[#All],[ID]:[b]],2,FALSE)</f>
        <v>#VALUE!</v>
      </c>
      <c r="T1993" s="9" t="e">
        <f>VLOOKUP(Tableau356769[[#This Row],[coca]],Table1[[ID]:[b]],3,FALSE)</f>
        <v>#VALUE!</v>
      </c>
      <c r="U1993" s="9"/>
      <c r="V199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3" s="9"/>
    </row>
    <row r="1994" spans="1:23">
      <c r="A1994" t="s">
        <v>347</v>
      </c>
      <c r="B1994" t="s">
        <v>357</v>
      </c>
      <c r="C1994" t="s">
        <v>358</v>
      </c>
      <c r="D1994">
        <v>0</v>
      </c>
      <c r="E1994">
        <v>0</v>
      </c>
      <c r="F1994">
        <v>0</v>
      </c>
      <c r="M1994" t="s">
        <v>947</v>
      </c>
      <c r="Q1994" t="str">
        <f t="shared" si="66"/>
        <v>GabonGA05</v>
      </c>
      <c r="R1994" t="e">
        <f>VLOOKUP(Tableau356769[[#This Row],[coca]],Table1[ID],1,FALSE)</f>
        <v>#VALUE!</v>
      </c>
      <c r="S1994" t="e">
        <f>VLOOKUP(Tableau356769[[#This Row],[coca]],Table1[[#All],[ID]:[b]],2,FALSE)</f>
        <v>#VALUE!</v>
      </c>
      <c r="T1994" s="9" t="e">
        <f>VLOOKUP(Tableau356769[[#This Row],[coca]],Table1[[ID]:[b]],3,FALSE)</f>
        <v>#VALUE!</v>
      </c>
      <c r="U1994" s="9"/>
      <c r="V199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4" s="9"/>
    </row>
    <row r="1995" spans="1:23">
      <c r="A1995" t="s">
        <v>347</v>
      </c>
      <c r="B1995" t="s">
        <v>359</v>
      </c>
      <c r="C1995" t="s">
        <v>360</v>
      </c>
      <c r="D1995">
        <v>6</v>
      </c>
      <c r="E1995">
        <v>0</v>
      </c>
      <c r="F1995">
        <v>0</v>
      </c>
      <c r="M1995" t="s">
        <v>947</v>
      </c>
      <c r="Q1995" t="str">
        <f t="shared" si="66"/>
        <v>GabonGA06</v>
      </c>
      <c r="R1995" t="e">
        <f>VLOOKUP(Tableau356769[[#This Row],[coca]],Table1[ID],1,FALSE)</f>
        <v>#VALUE!</v>
      </c>
      <c r="S1995" t="e">
        <f>VLOOKUP(Tableau356769[[#This Row],[coca]],Table1[[#All],[ID]:[b]],2,FALSE)</f>
        <v>#VALUE!</v>
      </c>
      <c r="T1995" s="9" t="e">
        <f>VLOOKUP(Tableau356769[[#This Row],[coca]],Table1[[ID]:[b]],3,FALSE)</f>
        <v>#VALUE!</v>
      </c>
      <c r="U1995" s="9"/>
      <c r="V199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5" s="9"/>
    </row>
    <row r="1996" spans="1:23">
      <c r="A1996" t="s">
        <v>347</v>
      </c>
      <c r="B1996" t="s">
        <v>361</v>
      </c>
      <c r="C1996" t="s">
        <v>362</v>
      </c>
      <c r="D1996">
        <v>17</v>
      </c>
      <c r="E1996">
        <v>0</v>
      </c>
      <c r="F1996">
        <v>9</v>
      </c>
      <c r="M1996" t="s">
        <v>947</v>
      </c>
      <c r="Q1996" t="str">
        <f t="shared" si="66"/>
        <v>GabonGA07</v>
      </c>
      <c r="R1996" t="e">
        <f>VLOOKUP(Tableau356769[[#This Row],[coca]],Table1[ID],1,FALSE)</f>
        <v>#VALUE!</v>
      </c>
      <c r="S1996" t="e">
        <f>VLOOKUP(Tableau356769[[#This Row],[coca]],Table1[[#All],[ID]:[b]],2,FALSE)</f>
        <v>#VALUE!</v>
      </c>
      <c r="T1996" s="9" t="e">
        <f>VLOOKUP(Tableau356769[[#This Row],[coca]],Table1[[ID]:[b]],3,FALSE)</f>
        <v>#VALUE!</v>
      </c>
      <c r="U1996" s="9"/>
      <c r="V199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1996" s="9"/>
    </row>
    <row r="1997" spans="1:23">
      <c r="A1997" t="s">
        <v>347</v>
      </c>
      <c r="B1997" t="s">
        <v>349</v>
      </c>
      <c r="C1997" t="s">
        <v>350</v>
      </c>
      <c r="D1997">
        <v>473</v>
      </c>
      <c r="E1997">
        <v>7</v>
      </c>
      <c r="F1997">
        <v>104</v>
      </c>
      <c r="G1997">
        <v>141</v>
      </c>
      <c r="H1997">
        <v>742</v>
      </c>
      <c r="M1997" s="10" t="s">
        <v>936</v>
      </c>
      <c r="Q1997" t="str">
        <f t="shared" ref="Q1997:Q2014" si="67">_xlfn.CONCAT(A1997,C1997)</f>
        <v>GabonGA01</v>
      </c>
      <c r="R1997" t="str">
        <f>VLOOKUP(Tableau3[[#This Row],[coca]],Table1[ID],1,FALSE)</f>
        <v>GabonGA01</v>
      </c>
      <c r="S1997">
        <f>VLOOKUP(Tableau3[[#This Row],[coca]],Table1[[#All],[ID]:[b]],2,FALSE)</f>
        <v>10.042836703500001</v>
      </c>
      <c r="T1997" s="9">
        <f>VLOOKUP(Tableau3[[#This Row],[coca]],Table1[[ID]:[b]],3,FALSE)</f>
        <v>0.30877505808299999</v>
      </c>
      <c r="U1997" s="9" t="s">
        <v>779</v>
      </c>
      <c r="V199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1997" s="9">
        <v>4</v>
      </c>
    </row>
    <row r="1998" spans="1:23">
      <c r="A1998" t="s">
        <v>347</v>
      </c>
      <c r="B1998" t="s">
        <v>351</v>
      </c>
      <c r="C1998" t="s">
        <v>352</v>
      </c>
      <c r="D1998">
        <v>21</v>
      </c>
      <c r="E1998">
        <v>1</v>
      </c>
      <c r="M1998" s="10" t="s">
        <v>936</v>
      </c>
      <c r="Q1998" t="str">
        <f t="shared" si="67"/>
        <v>GabonGA02</v>
      </c>
      <c r="R1998" t="str">
        <f>VLOOKUP(Tableau3[[#This Row],[coca]],Table1[ID],1,FALSE)</f>
        <v>GabonGA02</v>
      </c>
      <c r="S1998">
        <f>VLOOKUP(Tableau3[[#This Row],[coca]],Table1[[#All],[ID]:[b]],2,FALSE)</f>
        <v>13.725721381</v>
      </c>
      <c r="T1998" s="9">
        <f>VLOOKUP(Tableau3[[#This Row],[coca]],Table1[[ID]:[b]],3,FALSE)</f>
        <v>-1.3308341425500001</v>
      </c>
      <c r="U1998" s="9"/>
      <c r="V199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1998" s="9"/>
    </row>
    <row r="1999" spans="1:23">
      <c r="A1999" t="s">
        <v>347</v>
      </c>
      <c r="B1999" t="s">
        <v>353</v>
      </c>
      <c r="C1999" t="s">
        <v>354</v>
      </c>
      <c r="D1999">
        <v>4</v>
      </c>
      <c r="F1999">
        <v>3</v>
      </c>
      <c r="M1999" s="10" t="s">
        <v>936</v>
      </c>
      <c r="Q1999" t="str">
        <f t="shared" si="67"/>
        <v>GabonGA03</v>
      </c>
      <c r="R1999" t="str">
        <f>VLOOKUP(Tableau3[[#This Row],[coca]],Table1[ID],1,FALSE)</f>
        <v>GabonGA03</v>
      </c>
      <c r="S1999">
        <f>VLOOKUP(Tableau3[[#This Row],[coca]],Table1[[#All],[ID]:[b]],2,FALSE)</f>
        <v>10.5719966609</v>
      </c>
      <c r="T1999" s="9">
        <f>VLOOKUP(Tableau3[[#This Row],[coca]],Table1[[ID]:[b]],3,FALSE)</f>
        <v>-0.43034593453100001</v>
      </c>
      <c r="U1999" s="9" t="s">
        <v>775</v>
      </c>
      <c r="V199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1999" s="9">
        <v>1</v>
      </c>
    </row>
    <row r="2000" spans="1:23">
      <c r="A2000" t="s">
        <v>347</v>
      </c>
      <c r="B2000" t="s">
        <v>355</v>
      </c>
      <c r="C2000" t="s">
        <v>356</v>
      </c>
      <c r="M2000" s="10" t="s">
        <v>936</v>
      </c>
      <c r="Q2000" t="str">
        <f t="shared" si="67"/>
        <v>GabonGA04</v>
      </c>
      <c r="R2000" t="str">
        <f>VLOOKUP(Tableau3[[#This Row],[coca]],Table1[ID],1,FALSE)</f>
        <v>GabonGA04</v>
      </c>
      <c r="S2000">
        <f>VLOOKUP(Tableau3[[#This Row],[coca]],Table1[[#All],[ID]:[b]],2,FALSE)</f>
        <v>11.197467789399999</v>
      </c>
      <c r="T2000" s="9">
        <f>VLOOKUP(Tableau3[[#This Row],[coca]],Table1[[ID]:[b]],3,FALSE)</f>
        <v>-1.61476650551</v>
      </c>
      <c r="U2000" s="9"/>
      <c r="V200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00" s="9"/>
    </row>
    <row r="2001" spans="1:23">
      <c r="A2001" t="s">
        <v>347</v>
      </c>
      <c r="B2001" t="s">
        <v>357</v>
      </c>
      <c r="C2001" t="s">
        <v>358</v>
      </c>
      <c r="M2001" s="10" t="s">
        <v>936</v>
      </c>
      <c r="Q2001" t="str">
        <f t="shared" si="67"/>
        <v>GabonGA05</v>
      </c>
      <c r="R2001" t="str">
        <f>VLOOKUP(Tableau3[[#This Row],[coca]],Table1[ID],1,FALSE)</f>
        <v>GabonGA05</v>
      </c>
      <c r="S2001">
        <f>VLOOKUP(Tableau3[[#This Row],[coca]],Table1[[#All],[ID]:[b]],2,FALSE)</f>
        <v>11.1084090053</v>
      </c>
      <c r="T2001" s="9">
        <f>VLOOKUP(Tableau3[[#This Row],[coca]],Table1[[ID]:[b]],3,FALSE)</f>
        <v>-3.0313300327800001</v>
      </c>
      <c r="U2001" s="9"/>
      <c r="V200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01" s="9"/>
    </row>
    <row r="2002" spans="1:23">
      <c r="A2002" t="s">
        <v>347</v>
      </c>
      <c r="B2002" t="s">
        <v>359</v>
      </c>
      <c r="C2002" t="s">
        <v>360</v>
      </c>
      <c r="M2002" s="10" t="s">
        <v>936</v>
      </c>
      <c r="Q2002" t="str">
        <f t="shared" si="67"/>
        <v>GabonGA06</v>
      </c>
      <c r="R2002" t="str">
        <f>VLOOKUP(Tableau3[[#This Row],[coca]],Table1[ID],1,FALSE)</f>
        <v>GabonGA06</v>
      </c>
      <c r="S2002">
        <f>VLOOKUP(Tableau3[[#This Row],[coca]],Table1[[#All],[ID]:[b]],2,FALSE)</f>
        <v>12.853944283700001</v>
      </c>
      <c r="T2002" s="9">
        <f>VLOOKUP(Tableau3[[#This Row],[coca]],Table1[[ID]:[b]],3,FALSE)</f>
        <v>0.47572910976499999</v>
      </c>
      <c r="U2002" s="9"/>
      <c r="V200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02" s="9"/>
    </row>
    <row r="2003" spans="1:23">
      <c r="A2003" t="s">
        <v>347</v>
      </c>
      <c r="B2003" t="s">
        <v>361</v>
      </c>
      <c r="C2003" t="s">
        <v>362</v>
      </c>
      <c r="M2003" s="10" t="s">
        <v>936</v>
      </c>
      <c r="Q2003" t="str">
        <f t="shared" si="67"/>
        <v>GabonGA07</v>
      </c>
      <c r="R2003" t="str">
        <f>VLOOKUP(Tableau3[[#This Row],[coca]],Table1[ID],1,FALSE)</f>
        <v>GabonGA07</v>
      </c>
      <c r="S2003">
        <f>VLOOKUP(Tableau3[[#This Row],[coca]],Table1[[#All],[ID]:[b]],2,FALSE)</f>
        <v>12.618059257000001</v>
      </c>
      <c r="T2003" s="9">
        <f>VLOOKUP(Tableau3[[#This Row],[coca]],Table1[[ID]:[b]],3,FALSE)</f>
        <v>-0.85049965150899998</v>
      </c>
      <c r="U2003" s="9"/>
      <c r="V200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03" s="9"/>
    </row>
    <row r="2004" spans="1:23">
      <c r="A2004" t="s">
        <v>347</v>
      </c>
      <c r="B2004" t="s">
        <v>363</v>
      </c>
      <c r="C2004" t="s">
        <v>364</v>
      </c>
      <c r="D2004">
        <v>3</v>
      </c>
      <c r="M2004" s="10" t="s">
        <v>936</v>
      </c>
      <c r="Q2004" t="str">
        <f t="shared" si="67"/>
        <v>GabonGA08</v>
      </c>
      <c r="R2004" t="str">
        <f>VLOOKUP(Tableau3[[#This Row],[coca]],Table1[ID],1,FALSE)</f>
        <v>GabonGA08</v>
      </c>
      <c r="S2004">
        <f>VLOOKUP(Tableau3[[#This Row],[coca]],Table1[[#All],[ID]:[b]],2,FALSE)</f>
        <v>9.66431002751</v>
      </c>
      <c r="T2004" s="9">
        <f>VLOOKUP(Tableau3[[#This Row],[coca]],Table1[[ID]:[b]],3,FALSE)</f>
        <v>-1.5808788765499999</v>
      </c>
      <c r="U2004" s="9" t="s">
        <v>775</v>
      </c>
      <c r="V200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04" s="9">
        <v>1</v>
      </c>
    </row>
    <row r="2005" spans="1:23">
      <c r="A2005" t="s">
        <v>347</v>
      </c>
      <c r="B2005" t="s">
        <v>365</v>
      </c>
      <c r="C2005" t="s">
        <v>366</v>
      </c>
      <c r="D2005">
        <v>3</v>
      </c>
      <c r="M2005" s="10" t="s">
        <v>936</v>
      </c>
      <c r="Q2005" t="str">
        <f t="shared" si="67"/>
        <v>GabonGA09</v>
      </c>
      <c r="R2005" t="str">
        <f>VLOOKUP(Tableau3[[#This Row],[coca]],Table1[ID],1,FALSE)</f>
        <v>GabonGA09</v>
      </c>
      <c r="S2005">
        <f>VLOOKUP(Tableau3[[#This Row],[coca]],Table1[[#All],[ID]:[b]],2,FALSE)</f>
        <v>11.948186615899999</v>
      </c>
      <c r="T2005" s="9">
        <f>VLOOKUP(Tableau3[[#This Row],[coca]],Table1[[ID]:[b]],3,FALSE)</f>
        <v>1.40687538568</v>
      </c>
      <c r="U2005" s="9" t="s">
        <v>775</v>
      </c>
      <c r="V200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05" s="9">
        <v>1</v>
      </c>
    </row>
    <row r="2006" spans="1:23">
      <c r="A2006" t="s">
        <v>347</v>
      </c>
      <c r="B2006" t="s">
        <v>349</v>
      </c>
      <c r="C2006" t="s">
        <v>350</v>
      </c>
      <c r="D2006">
        <v>1888</v>
      </c>
      <c r="M2006" t="s">
        <v>937</v>
      </c>
      <c r="Q2006" t="str">
        <f t="shared" si="67"/>
        <v>GabonGA01</v>
      </c>
      <c r="R2006" t="str">
        <f>VLOOKUP(Tableau3[[#This Row],[coca]],Table1[ID],1,FALSE)</f>
        <v>GabonGA01</v>
      </c>
      <c r="S2006" t="e">
        <f>VLOOKUP(Tableau35[[#This Row],[coca]],Table1[[#All],[ID]:[b]],2,FALSE)</f>
        <v>#VALUE!</v>
      </c>
      <c r="T2006" s="9" t="e">
        <f>VLOOKUP(Tableau35[[#This Row],[coca]],Table1[[ID]:[b]],3,FALSE)</f>
        <v>#VALUE!</v>
      </c>
      <c r="U2006" s="9" t="s">
        <v>779</v>
      </c>
      <c r="V200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06" s="9">
        <v>4</v>
      </c>
    </row>
    <row r="2007" spans="1:23">
      <c r="A2007" t="s">
        <v>347</v>
      </c>
      <c r="B2007" t="s">
        <v>351</v>
      </c>
      <c r="C2007" t="s">
        <v>352</v>
      </c>
      <c r="D2007">
        <v>350</v>
      </c>
      <c r="M2007" t="s">
        <v>937</v>
      </c>
      <c r="Q2007" t="str">
        <f t="shared" si="67"/>
        <v>GabonGA02</v>
      </c>
      <c r="R2007" t="str">
        <f>VLOOKUP(Tableau3[[#This Row],[coca]],Table1[ID],1,FALSE)</f>
        <v>GabonGA02</v>
      </c>
      <c r="S2007" t="e">
        <f>VLOOKUP(Tableau35[[#This Row],[coca]],Table1[[#All],[ID]:[b]],2,FALSE)</f>
        <v>#VALUE!</v>
      </c>
      <c r="T2007" s="9" t="e">
        <f>VLOOKUP(Tableau35[[#This Row],[coca]],Table1[[ID]:[b]],3,FALSE)</f>
        <v>#VALUE!</v>
      </c>
      <c r="U2007" s="9"/>
      <c r="V200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07" s="9"/>
    </row>
    <row r="2008" spans="1:23">
      <c r="A2008" t="s">
        <v>347</v>
      </c>
      <c r="B2008" t="s">
        <v>353</v>
      </c>
      <c r="C2008" t="s">
        <v>354</v>
      </c>
      <c r="D2008">
        <v>60</v>
      </c>
      <c r="M2008" t="s">
        <v>937</v>
      </c>
      <c r="Q2008" t="str">
        <f t="shared" si="67"/>
        <v>GabonGA03</v>
      </c>
      <c r="R2008" t="str">
        <f>VLOOKUP(Tableau3[[#This Row],[coca]],Table1[ID],1,FALSE)</f>
        <v>GabonGA03</v>
      </c>
      <c r="S2008" t="e">
        <f>VLOOKUP(Tableau35[[#This Row],[coca]],Table1[[#All],[ID]:[b]],2,FALSE)</f>
        <v>#VALUE!</v>
      </c>
      <c r="T2008" s="9" t="e">
        <f>VLOOKUP(Tableau35[[#This Row],[coca]],Table1[[ID]:[b]],3,FALSE)</f>
        <v>#VALUE!</v>
      </c>
      <c r="U2008" s="9" t="s">
        <v>775</v>
      </c>
      <c r="V200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08" s="9">
        <v>1</v>
      </c>
    </row>
    <row r="2009" spans="1:23">
      <c r="A2009" t="s">
        <v>347</v>
      </c>
      <c r="B2009" t="s">
        <v>355</v>
      </c>
      <c r="C2009" t="s">
        <v>356</v>
      </c>
      <c r="D2009">
        <v>1</v>
      </c>
      <c r="M2009" t="s">
        <v>937</v>
      </c>
      <c r="Q2009" t="str">
        <f t="shared" si="67"/>
        <v>GabonGA04</v>
      </c>
      <c r="R2009" t="str">
        <f>VLOOKUP(Tableau3[[#This Row],[coca]],Table1[ID],1,FALSE)</f>
        <v>GabonGA04</v>
      </c>
      <c r="S2009" t="e">
        <f>VLOOKUP(Tableau35[[#This Row],[coca]],Table1[[#All],[ID]:[b]],2,FALSE)</f>
        <v>#VALUE!</v>
      </c>
      <c r="T2009" s="9" t="e">
        <f>VLOOKUP(Tableau35[[#This Row],[coca]],Table1[[ID]:[b]],3,FALSE)</f>
        <v>#VALUE!</v>
      </c>
      <c r="U2009" s="9"/>
      <c r="V200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09" s="9"/>
    </row>
    <row r="2010" spans="1:23">
      <c r="A2010" t="s">
        <v>347</v>
      </c>
      <c r="B2010" t="s">
        <v>357</v>
      </c>
      <c r="C2010" t="s">
        <v>358</v>
      </c>
      <c r="D2010">
        <v>0</v>
      </c>
      <c r="M2010" t="s">
        <v>937</v>
      </c>
      <c r="Q2010" t="str">
        <f t="shared" si="67"/>
        <v>GabonGA05</v>
      </c>
      <c r="R2010" t="str">
        <f>VLOOKUP(Tableau3[[#This Row],[coca]],Table1[ID],1,FALSE)</f>
        <v>GabonGA05</v>
      </c>
      <c r="S2010" t="e">
        <f>VLOOKUP(Tableau35[[#This Row],[coca]],Table1[[#All],[ID]:[b]],2,FALSE)</f>
        <v>#VALUE!</v>
      </c>
      <c r="T2010" s="9" t="e">
        <f>VLOOKUP(Tableau35[[#This Row],[coca]],Table1[[ID]:[b]],3,FALSE)</f>
        <v>#VALUE!</v>
      </c>
      <c r="U2010" s="9"/>
      <c r="V201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10" s="9"/>
    </row>
    <row r="2011" spans="1:23">
      <c r="A2011" t="s">
        <v>347</v>
      </c>
      <c r="B2011" t="s">
        <v>359</v>
      </c>
      <c r="C2011" t="s">
        <v>360</v>
      </c>
      <c r="D2011">
        <v>0</v>
      </c>
      <c r="M2011" t="s">
        <v>937</v>
      </c>
      <c r="Q2011" t="str">
        <f t="shared" si="67"/>
        <v>GabonGA06</v>
      </c>
      <c r="R2011" t="str">
        <f>VLOOKUP(Tableau3[[#This Row],[coca]],Table1[ID],1,FALSE)</f>
        <v>GabonGA06</v>
      </c>
      <c r="S2011" t="e">
        <f>VLOOKUP(Tableau35[[#This Row],[coca]],Table1[[#All],[ID]:[b]],2,FALSE)</f>
        <v>#VALUE!</v>
      </c>
      <c r="T2011" s="9" t="e">
        <f>VLOOKUP(Tableau35[[#This Row],[coca]],Table1[[ID]:[b]],3,FALSE)</f>
        <v>#VALUE!</v>
      </c>
      <c r="U2011" s="9"/>
      <c r="V201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11" s="9"/>
    </row>
    <row r="2012" spans="1:23" ht="18.5" customHeight="1">
      <c r="A2012" t="s">
        <v>347</v>
      </c>
      <c r="B2012" t="s">
        <v>361</v>
      </c>
      <c r="C2012" t="s">
        <v>362</v>
      </c>
      <c r="D2012">
        <v>9</v>
      </c>
      <c r="M2012" t="s">
        <v>937</v>
      </c>
      <c r="Q2012" t="str">
        <f t="shared" si="67"/>
        <v>GabonGA07</v>
      </c>
      <c r="R2012" t="str">
        <f>VLOOKUP(Tableau3[[#This Row],[coca]],Table1[ID],1,FALSE)</f>
        <v>GabonGA07</v>
      </c>
      <c r="S2012" t="e">
        <f>VLOOKUP(Tableau35[[#This Row],[coca]],Table1[[#All],[ID]:[b]],2,FALSE)</f>
        <v>#VALUE!</v>
      </c>
      <c r="T2012" s="9" t="e">
        <f>VLOOKUP(Tableau35[[#This Row],[coca]],Table1[[ID]:[b]],3,FALSE)</f>
        <v>#VALUE!</v>
      </c>
      <c r="U2012" s="9"/>
      <c r="V201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12" s="9"/>
    </row>
    <row r="2013" spans="1:23">
      <c r="A2013" t="s">
        <v>347</v>
      </c>
      <c r="B2013" t="s">
        <v>363</v>
      </c>
      <c r="C2013" t="s">
        <v>364</v>
      </c>
      <c r="D2013">
        <v>4</v>
      </c>
      <c r="M2013" t="s">
        <v>937</v>
      </c>
      <c r="Q2013" t="str">
        <f t="shared" si="67"/>
        <v>GabonGA08</v>
      </c>
      <c r="R2013" t="str">
        <f>VLOOKUP(Tableau3[[#This Row],[coca]],Table1[ID],1,FALSE)</f>
        <v>GabonGA08</v>
      </c>
      <c r="S2013" t="e">
        <f>VLOOKUP(Tableau35[[#This Row],[coca]],Table1[[#All],[ID]:[b]],2,FALSE)</f>
        <v>#VALUE!</v>
      </c>
      <c r="T2013" s="9" t="e">
        <f>VLOOKUP(Tableau35[[#This Row],[coca]],Table1[[ID]:[b]],3,FALSE)</f>
        <v>#VALUE!</v>
      </c>
      <c r="U2013" s="9" t="s">
        <v>775</v>
      </c>
      <c r="V201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13" s="9">
        <v>1</v>
      </c>
    </row>
    <row r="2014" spans="1:23">
      <c r="A2014" t="s">
        <v>347</v>
      </c>
      <c r="B2014" t="s">
        <v>365</v>
      </c>
      <c r="C2014" t="s">
        <v>366</v>
      </c>
      <c r="D2014">
        <v>7</v>
      </c>
      <c r="M2014" t="s">
        <v>937</v>
      </c>
      <c r="Q2014" t="str">
        <f t="shared" si="67"/>
        <v>GabonGA09</v>
      </c>
      <c r="R2014" t="str">
        <f>VLOOKUP(Tableau3[[#This Row],[coca]],Table1[ID],1,FALSE)</f>
        <v>GabonGA09</v>
      </c>
      <c r="S2014" t="e">
        <f>VLOOKUP(Tableau35[[#This Row],[coca]],Table1[[#All],[ID]:[b]],2,FALSE)</f>
        <v>#VALUE!</v>
      </c>
      <c r="T2014" s="9" t="e">
        <f>VLOOKUP(Tableau35[[#This Row],[coca]],Table1[[ID]:[b]],3,FALSE)</f>
        <v>#VALUE!</v>
      </c>
      <c r="U2014" s="9" t="s">
        <v>775</v>
      </c>
      <c r="V201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14" s="9">
        <v>1</v>
      </c>
    </row>
    <row r="2015" spans="1:23">
      <c r="A2015" t="s">
        <v>347</v>
      </c>
      <c r="B2015" t="s">
        <v>365</v>
      </c>
      <c r="C2015" t="s">
        <v>366</v>
      </c>
      <c r="D2015">
        <v>10</v>
      </c>
      <c r="M2015" s="10" t="s">
        <v>940</v>
      </c>
      <c r="P2015" t="str">
        <f t="shared" ref="P2015:P2032" si="68">_xlfn.CONCAT(A2015,C2015)</f>
        <v>GabonGA09</v>
      </c>
      <c r="Q2015" t="e">
        <f>VLOOKUP(#REF!,Table1[ID],1,FALSE)</f>
        <v>#REF!</v>
      </c>
      <c r="R2015" t="e">
        <f>VLOOKUP(#REF!,Table1[[#All],[ID]:[b]],2,FALSE)</f>
        <v>#REF!</v>
      </c>
      <c r="S2015" s="9" t="e">
        <f>VLOOKUP(#REF!,Table1[[ID]:[b]],3,FALSE)</f>
        <v>#REF!</v>
      </c>
      <c r="T2015" s="9" t="s">
        <v>775</v>
      </c>
      <c r="U2015" s="9" t="e">
        <f>IF(#REF!&lt;=10,"A:&lt;10",IF(#REF!&lt;=50,"B:10-50",IF(#REF!&lt;=100,"C:50 - 100",IF(#REF!&lt;=250,"D:100 - 250",IF(#REF!&lt;=500,"E:250 - 500",IF(#REF!&lt;=1000,"F:500 - 1000","G:1000 et plus"))))))</f>
        <v>#REF!</v>
      </c>
      <c r="V2015" s="9">
        <v>1</v>
      </c>
    </row>
    <row r="2016" spans="1:23">
      <c r="A2016" t="s">
        <v>347</v>
      </c>
      <c r="B2016" t="s">
        <v>353</v>
      </c>
      <c r="C2016" t="s">
        <v>354</v>
      </c>
      <c r="D2016">
        <f>1+5+16+65+1</f>
        <v>88</v>
      </c>
      <c r="M2016" s="10" t="s">
        <v>940</v>
      </c>
      <c r="P2016" t="str">
        <f t="shared" si="68"/>
        <v>GabonGA03</v>
      </c>
      <c r="Q2016" t="e">
        <f>VLOOKUP(#REF!,Table1[ID],1,FALSE)</f>
        <v>#REF!</v>
      </c>
      <c r="R2016" t="e">
        <f>VLOOKUP(#REF!,Table1[[#All],[ID]:[b]],2,FALSE)</f>
        <v>#REF!</v>
      </c>
      <c r="S2016" s="9" t="e">
        <f>VLOOKUP(#REF!,Table1[[ID]:[b]],3,FALSE)</f>
        <v>#REF!</v>
      </c>
      <c r="T2016" s="9" t="s">
        <v>775</v>
      </c>
      <c r="U2016" s="9" t="e">
        <f>IF(#REF!&lt;=10,"A:&lt;10",IF(#REF!&lt;=50,"B:10-50",IF(#REF!&lt;=100,"C:50 - 100",IF(#REF!&lt;=250,"D:100 - 250",IF(#REF!&lt;=500,"E:250 - 500",IF(#REF!&lt;=1000,"F:500 - 1000","G:1000 et plus"))))))</f>
        <v>#REF!</v>
      </c>
      <c r="V2016" s="9">
        <v>1</v>
      </c>
    </row>
    <row r="2017" spans="1:22">
      <c r="A2017" t="s">
        <v>347</v>
      </c>
      <c r="B2017" t="s">
        <v>363</v>
      </c>
      <c r="C2017" t="s">
        <v>364</v>
      </c>
      <c r="D2017">
        <v>3</v>
      </c>
      <c r="M2017" s="10" t="s">
        <v>940</v>
      </c>
      <c r="P2017" t="str">
        <f t="shared" si="68"/>
        <v>GabonGA08</v>
      </c>
      <c r="Q2017" t="e">
        <f>VLOOKUP(#REF!,Table1[ID],1,FALSE)</f>
        <v>#REF!</v>
      </c>
      <c r="R2017" t="e">
        <f>VLOOKUP(#REF!,Table1[[#All],[ID]:[b]],2,FALSE)</f>
        <v>#REF!</v>
      </c>
      <c r="S2017" s="9" t="e">
        <f>VLOOKUP(#REF!,Table1[[ID]:[b]],3,FALSE)</f>
        <v>#REF!</v>
      </c>
      <c r="T2017" s="9" t="s">
        <v>775</v>
      </c>
      <c r="U2017" s="9" t="e">
        <f>IF(#REF!&lt;=10,"A:&lt;10",IF(#REF!&lt;=50,"B:10-50",IF(#REF!&lt;=100,"C:50 - 100",IF(#REF!&lt;=250,"D:100 - 250",IF(#REF!&lt;=500,"E:250 - 500",IF(#REF!&lt;=1000,"F:500 - 1000","G:1000 et plus"))))))</f>
        <v>#REF!</v>
      </c>
      <c r="V2017" s="9">
        <v>1</v>
      </c>
    </row>
    <row r="2018" spans="1:22">
      <c r="A2018" t="s">
        <v>347</v>
      </c>
      <c r="B2018" t="s">
        <v>349</v>
      </c>
      <c r="C2018" t="s">
        <v>350</v>
      </c>
      <c r="D2018">
        <v>2332</v>
      </c>
      <c r="E2018">
        <v>20</v>
      </c>
      <c r="F2018">
        <v>801</v>
      </c>
      <c r="L2018" s="10"/>
      <c r="M2018" s="10" t="s">
        <v>940</v>
      </c>
      <c r="P2018" t="str">
        <f t="shared" si="68"/>
        <v>GabonGA01</v>
      </c>
      <c r="Q2018" t="e">
        <f>VLOOKUP(#REF!,Table1[ID],1,FALSE)</f>
        <v>#REF!</v>
      </c>
      <c r="R2018" t="e">
        <f>VLOOKUP(#REF!,Table1[[#All],[ID]:[b]],2,FALSE)</f>
        <v>#REF!</v>
      </c>
      <c r="S2018" s="9" t="e">
        <f>VLOOKUP(#REF!,Table1[[ID]:[b]],3,FALSE)</f>
        <v>#REF!</v>
      </c>
      <c r="T2018" s="9" t="s">
        <v>779</v>
      </c>
      <c r="U2018" s="9" t="e">
        <f>IF(#REF!&lt;=10,"A:&lt;10",IF(#REF!&lt;=50,"B:10-50",IF(#REF!&lt;=100,"C:50 - 100",IF(#REF!&lt;=250,"D:100 - 250",IF(#REF!&lt;=500,"E:250 - 500",IF(#REF!&lt;=1000,"F:500 - 1000","G:1000 et plus"))))))</f>
        <v>#REF!</v>
      </c>
      <c r="V2018" s="9">
        <v>4</v>
      </c>
    </row>
    <row r="2019" spans="1:22">
      <c r="A2019" t="s">
        <v>347</v>
      </c>
      <c r="B2019" t="s">
        <v>351</v>
      </c>
      <c r="C2019" t="s">
        <v>352</v>
      </c>
      <c r="D2019">
        <f>7+84+16+386</f>
        <v>493</v>
      </c>
      <c r="M2019" s="10" t="s">
        <v>940</v>
      </c>
      <c r="P2019" t="str">
        <f t="shared" si="68"/>
        <v>GabonGA02</v>
      </c>
      <c r="Q2019" t="e">
        <f>VLOOKUP(#REF!,Table1[ID],1,FALSE)</f>
        <v>#REF!</v>
      </c>
      <c r="R2019" t="e">
        <f>VLOOKUP(#REF!,Table1[[#All],[ID]:[b]],2,FALSE)</f>
        <v>#REF!</v>
      </c>
      <c r="S2019" s="9" t="e">
        <f>VLOOKUP(#REF!,Table1[[ID]:[b]],3,FALSE)</f>
        <v>#REF!</v>
      </c>
      <c r="T2019" s="9"/>
      <c r="U2019" s="9" t="e">
        <f>IF(#REF!&lt;=10,"A:&lt;10",IF(#REF!&lt;=50,"B:10-50",IF(#REF!&lt;=100,"C:50 - 100",IF(#REF!&lt;=250,"D:100 - 250",IF(#REF!&lt;=500,"E:250 - 500",IF(#REF!&lt;=1000,"F:500 - 1000","G:1000 et plus"))))))</f>
        <v>#REF!</v>
      </c>
      <c r="V2019" s="9"/>
    </row>
    <row r="2020" spans="1:22">
      <c r="A2020" t="s">
        <v>347</v>
      </c>
      <c r="B2020" t="s">
        <v>355</v>
      </c>
      <c r="C2020" t="s">
        <v>356</v>
      </c>
      <c r="D2020">
        <v>3</v>
      </c>
      <c r="M2020" s="10" t="s">
        <v>940</v>
      </c>
      <c r="P2020" t="str">
        <f t="shared" si="68"/>
        <v>GabonGA04</v>
      </c>
      <c r="Q2020" t="e">
        <f>VLOOKUP(#REF!,Table1[ID],1,FALSE)</f>
        <v>#REF!</v>
      </c>
      <c r="R2020" t="e">
        <f>VLOOKUP(#REF!,Table1[[#All],[ID]:[b]],2,FALSE)</f>
        <v>#REF!</v>
      </c>
      <c r="S2020" s="9" t="e">
        <f>VLOOKUP(#REF!,Table1[[ID]:[b]],3,FALSE)</f>
        <v>#REF!</v>
      </c>
      <c r="T2020" s="9"/>
      <c r="U2020" s="9" t="e">
        <f>IF(#REF!&lt;=10,"A:&lt;10",IF(#REF!&lt;=50,"B:10-50",IF(#REF!&lt;=100,"C:50 - 100",IF(#REF!&lt;=250,"D:100 - 250",IF(#REF!&lt;=500,"E:250 - 500",IF(#REF!&lt;=1000,"F:500 - 1000","G:1000 et plus"))))))</f>
        <v>#REF!</v>
      </c>
      <c r="V2020" s="9"/>
    </row>
    <row r="2021" spans="1:22">
      <c r="A2021" t="s">
        <v>347</v>
      </c>
      <c r="B2021" t="s">
        <v>357</v>
      </c>
      <c r="C2021" t="s">
        <v>358</v>
      </c>
      <c r="D2021">
        <v>0</v>
      </c>
      <c r="M2021" s="10" t="s">
        <v>940</v>
      </c>
      <c r="P2021" t="str">
        <f t="shared" si="68"/>
        <v>GabonGA05</v>
      </c>
      <c r="Q2021" t="e">
        <f>VLOOKUP(#REF!,Table1[ID],1,FALSE)</f>
        <v>#REF!</v>
      </c>
      <c r="R2021" t="e">
        <f>VLOOKUP(#REF!,Table1[[#All],[ID]:[b]],2,FALSE)</f>
        <v>#REF!</v>
      </c>
      <c r="S2021" s="9" t="e">
        <f>VLOOKUP(#REF!,Table1[[ID]:[b]],3,FALSE)</f>
        <v>#REF!</v>
      </c>
      <c r="T2021" s="9"/>
      <c r="U2021" s="9" t="e">
        <f>IF(#REF!&lt;=10,"A:&lt;10",IF(#REF!&lt;=50,"B:10-50",IF(#REF!&lt;=100,"C:50 - 100",IF(#REF!&lt;=250,"D:100 - 250",IF(#REF!&lt;=500,"E:250 - 500",IF(#REF!&lt;=1000,"F:500 - 1000","G:1000 et plus"))))))</f>
        <v>#REF!</v>
      </c>
      <c r="V2021" s="9"/>
    </row>
    <row r="2022" spans="1:22">
      <c r="A2022" t="s">
        <v>347</v>
      </c>
      <c r="B2022" t="s">
        <v>359</v>
      </c>
      <c r="C2022" t="s">
        <v>360</v>
      </c>
      <c r="D2022">
        <v>0</v>
      </c>
      <c r="M2022" s="10" t="s">
        <v>940</v>
      </c>
      <c r="P2022" t="str">
        <f t="shared" si="68"/>
        <v>GabonGA06</v>
      </c>
      <c r="Q2022" t="e">
        <f>VLOOKUP(#REF!,Table1[ID],1,FALSE)</f>
        <v>#REF!</v>
      </c>
      <c r="R2022" t="e">
        <f>VLOOKUP(#REF!,Table1[[#All],[ID]:[b]],2,FALSE)</f>
        <v>#REF!</v>
      </c>
      <c r="S2022" s="9" t="e">
        <f>VLOOKUP(#REF!,Table1[[ID]:[b]],3,FALSE)</f>
        <v>#REF!</v>
      </c>
      <c r="T2022" s="9"/>
      <c r="U2022" s="9" t="e">
        <f>IF(#REF!&lt;=10,"A:&lt;10",IF(#REF!&lt;=50,"B:10-50",IF(#REF!&lt;=100,"C:50 - 100",IF(#REF!&lt;=250,"D:100 - 250",IF(#REF!&lt;=500,"E:250 - 500",IF(#REF!&lt;=1000,"F:500 - 1000","G:1000 et plus"))))))</f>
        <v>#REF!</v>
      </c>
      <c r="V2022" s="9"/>
    </row>
    <row r="2023" spans="1:22">
      <c r="A2023" t="s">
        <v>347</v>
      </c>
      <c r="B2023" t="s">
        <v>361</v>
      </c>
      <c r="C2023" t="s">
        <v>362</v>
      </c>
      <c r="D2023">
        <v>9</v>
      </c>
      <c r="M2023" s="10" t="s">
        <v>940</v>
      </c>
      <c r="P2023" t="str">
        <f t="shared" si="68"/>
        <v>GabonGA07</v>
      </c>
      <c r="Q2023" t="e">
        <f>VLOOKUP(#REF!,Table1[ID],1,FALSE)</f>
        <v>#REF!</v>
      </c>
      <c r="R2023" t="e">
        <f>VLOOKUP(#REF!,Table1[[#All],[ID]:[b]],2,FALSE)</f>
        <v>#REF!</v>
      </c>
      <c r="S2023" s="9" t="e">
        <f>VLOOKUP(#REF!,Table1[[ID]:[b]],3,FALSE)</f>
        <v>#REF!</v>
      </c>
      <c r="T2023" s="9"/>
      <c r="U2023" s="9" t="e">
        <f>IF(#REF!&lt;=10,"A:&lt;10",IF(#REF!&lt;=50,"B:10-50",IF(#REF!&lt;=100,"C:50 - 100",IF(#REF!&lt;=250,"D:100 - 250",IF(#REF!&lt;=500,"E:250 - 500",IF(#REF!&lt;=1000,"F:500 - 1000","G:1000 et plus"))))))</f>
        <v>#REF!</v>
      </c>
      <c r="V2023" s="9"/>
    </row>
    <row r="2024" spans="1:22">
      <c r="A2024" t="s">
        <v>347</v>
      </c>
      <c r="B2024" t="s">
        <v>365</v>
      </c>
      <c r="C2024" t="s">
        <v>366</v>
      </c>
      <c r="D2024">
        <v>28</v>
      </c>
      <c r="E2024">
        <v>0</v>
      </c>
      <c r="F2024">
        <v>0</v>
      </c>
      <c r="M2024" s="10" t="s">
        <v>944</v>
      </c>
      <c r="P2024" t="str">
        <f t="shared" si="68"/>
        <v>GabonGA09</v>
      </c>
      <c r="Q2024" t="e">
        <f>VLOOKUP(Tableau3567[[#This Row],[coca]],Table1[ID],1,FALSE)</f>
        <v>#VALUE!</v>
      </c>
      <c r="R2024" t="e">
        <f>VLOOKUP(Tableau3567[[#This Row],[coca]],Table1[[#All],[ID]:[b]],2,FALSE)</f>
        <v>#VALUE!</v>
      </c>
      <c r="S2024" s="9" t="e">
        <f>VLOOKUP(Tableau3567[[#This Row],[coca]],Table1[[ID]:[b]],3,FALSE)</f>
        <v>#VALUE!</v>
      </c>
      <c r="T2024" s="9" t="s">
        <v>775</v>
      </c>
      <c r="U20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24" s="9">
        <v>1</v>
      </c>
    </row>
    <row r="2025" spans="1:22">
      <c r="A2025" t="s">
        <v>347</v>
      </c>
      <c r="B2025" t="s">
        <v>353</v>
      </c>
      <c r="C2025" t="s">
        <v>354</v>
      </c>
      <c r="D2025">
        <f>74+18+1+7+4</f>
        <v>104</v>
      </c>
      <c r="E2025">
        <v>0</v>
      </c>
      <c r="F2025">
        <v>0</v>
      </c>
      <c r="M2025" s="10" t="s">
        <v>944</v>
      </c>
      <c r="P2025" t="str">
        <f t="shared" si="68"/>
        <v>GabonGA03</v>
      </c>
      <c r="Q2025" t="e">
        <f>VLOOKUP(Tableau3567[[#This Row],[coca]],Table1[ID],1,FALSE)</f>
        <v>#VALUE!</v>
      </c>
      <c r="R2025" t="e">
        <f>VLOOKUP(Tableau3567[[#This Row],[coca]],Table1[[#All],[ID]:[b]],2,FALSE)</f>
        <v>#VALUE!</v>
      </c>
      <c r="S2025" s="9" t="e">
        <f>VLOOKUP(Tableau3567[[#This Row],[coca]],Table1[[ID]:[b]],3,FALSE)</f>
        <v>#VALUE!</v>
      </c>
      <c r="T2025" s="9" t="s">
        <v>775</v>
      </c>
      <c r="U20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25" s="9">
        <v>1</v>
      </c>
    </row>
    <row r="2026" spans="1:22">
      <c r="A2026" t="s">
        <v>347</v>
      </c>
      <c r="B2026" t="s">
        <v>363</v>
      </c>
      <c r="C2026" t="s">
        <v>364</v>
      </c>
      <c r="D2026">
        <v>3</v>
      </c>
      <c r="E2026">
        <v>0</v>
      </c>
      <c r="F2026">
        <v>0</v>
      </c>
      <c r="M2026" s="10" t="s">
        <v>944</v>
      </c>
      <c r="P2026" t="str">
        <f t="shared" si="68"/>
        <v>GabonGA08</v>
      </c>
      <c r="Q2026" t="e">
        <f>VLOOKUP(Tableau3567[[#This Row],[coca]],Table1[ID],1,FALSE)</f>
        <v>#VALUE!</v>
      </c>
      <c r="R2026" t="e">
        <f>VLOOKUP(Tableau3567[[#This Row],[coca]],Table1[[#All],[ID]:[b]],2,FALSE)</f>
        <v>#VALUE!</v>
      </c>
      <c r="S2026" s="9" t="e">
        <f>VLOOKUP(Tableau3567[[#This Row],[coca]],Table1[[ID]:[b]],3,FALSE)</f>
        <v>#VALUE!</v>
      </c>
      <c r="T2026" s="9" t="s">
        <v>775</v>
      </c>
      <c r="U20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26" s="9">
        <v>1</v>
      </c>
    </row>
    <row r="2027" spans="1:22">
      <c r="A2027" t="s">
        <v>347</v>
      </c>
      <c r="B2027" t="s">
        <v>349</v>
      </c>
      <c r="C2027" t="s">
        <v>350</v>
      </c>
      <c r="D2027">
        <v>2754</v>
      </c>
      <c r="E2027">
        <v>22</v>
      </c>
      <c r="F2027">
        <v>978</v>
      </c>
      <c r="M2027" s="10" t="s">
        <v>944</v>
      </c>
      <c r="P2027" t="str">
        <f t="shared" si="68"/>
        <v>GabonGA01</v>
      </c>
      <c r="Q2027" t="e">
        <f>VLOOKUP(Tableau3567[[#This Row],[coca]],Table1[ID],1,FALSE)</f>
        <v>#VALUE!</v>
      </c>
      <c r="R2027" t="e">
        <f>VLOOKUP(Tableau3567[[#This Row],[coca]],Table1[[#All],[ID]:[b]],2,FALSE)</f>
        <v>#VALUE!</v>
      </c>
      <c r="S2027" s="9" t="e">
        <f>VLOOKUP(Tableau3567[[#This Row],[coca]],Table1[[ID]:[b]],3,FALSE)</f>
        <v>#VALUE!</v>
      </c>
      <c r="T2027" s="9" t="s">
        <v>779</v>
      </c>
      <c r="U20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27" s="9">
        <v>4</v>
      </c>
    </row>
    <row r="2028" spans="1:22">
      <c r="A2028" t="s">
        <v>347</v>
      </c>
      <c r="B2028" t="s">
        <v>351</v>
      </c>
      <c r="C2028" t="s">
        <v>352</v>
      </c>
      <c r="D2028">
        <f>397+50+16+7+2</f>
        <v>472</v>
      </c>
      <c r="E2028">
        <v>0</v>
      </c>
      <c r="F2028">
        <v>0</v>
      </c>
      <c r="M2028" s="10" t="s">
        <v>944</v>
      </c>
      <c r="P2028" t="str">
        <f t="shared" si="68"/>
        <v>GabonGA02</v>
      </c>
      <c r="Q2028" t="e">
        <f>VLOOKUP(Tableau3567[[#This Row],[coca]],Table1[ID],1,FALSE)</f>
        <v>#VALUE!</v>
      </c>
      <c r="R2028" t="e">
        <f>VLOOKUP(Tableau3567[[#This Row],[coca]],Table1[[#All],[ID]:[b]],2,FALSE)</f>
        <v>#VALUE!</v>
      </c>
      <c r="S2028" s="9" t="e">
        <f>VLOOKUP(Tableau3567[[#This Row],[coca]],Table1[[ID]:[b]],3,FALSE)</f>
        <v>#VALUE!</v>
      </c>
      <c r="T2028" s="9"/>
      <c r="U20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28" s="9"/>
    </row>
    <row r="2029" spans="1:22">
      <c r="A2029" t="s">
        <v>347</v>
      </c>
      <c r="B2029" t="s">
        <v>355</v>
      </c>
      <c r="C2029" t="s">
        <v>356</v>
      </c>
      <c r="D2029">
        <v>3</v>
      </c>
      <c r="E2029">
        <v>0</v>
      </c>
      <c r="F2029">
        <v>0</v>
      </c>
      <c r="M2029" s="10" t="s">
        <v>944</v>
      </c>
      <c r="P2029" t="str">
        <f t="shared" si="68"/>
        <v>GabonGA04</v>
      </c>
      <c r="Q2029" t="e">
        <f>VLOOKUP(Tableau3567[[#This Row],[coca]],Table1[ID],1,FALSE)</f>
        <v>#VALUE!</v>
      </c>
      <c r="R2029" t="e">
        <f>VLOOKUP(Tableau3567[[#This Row],[coca]],Table1[[#All],[ID]:[b]],2,FALSE)</f>
        <v>#VALUE!</v>
      </c>
      <c r="S2029" s="9" t="e">
        <f>VLOOKUP(Tableau3567[[#This Row],[coca]],Table1[[ID]:[b]],3,FALSE)</f>
        <v>#VALUE!</v>
      </c>
      <c r="T2029" s="9"/>
      <c r="U202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29" s="9"/>
    </row>
    <row r="2030" spans="1:22">
      <c r="A2030" t="s">
        <v>347</v>
      </c>
      <c r="B2030" t="s">
        <v>357</v>
      </c>
      <c r="C2030" t="s">
        <v>358</v>
      </c>
      <c r="D2030">
        <v>0</v>
      </c>
      <c r="E2030">
        <v>0</v>
      </c>
      <c r="F2030">
        <v>0</v>
      </c>
      <c r="M2030" s="10" t="s">
        <v>944</v>
      </c>
      <c r="P2030" t="str">
        <f t="shared" si="68"/>
        <v>GabonGA05</v>
      </c>
      <c r="Q2030" t="e">
        <f>VLOOKUP(Tableau3567[[#This Row],[coca]],Table1[ID],1,FALSE)</f>
        <v>#VALUE!</v>
      </c>
      <c r="R2030" t="e">
        <f>VLOOKUP(Tableau3567[[#This Row],[coca]],Table1[[#All],[ID]:[b]],2,FALSE)</f>
        <v>#VALUE!</v>
      </c>
      <c r="S2030" s="9" t="e">
        <f>VLOOKUP(Tableau3567[[#This Row],[coca]],Table1[[ID]:[b]],3,FALSE)</f>
        <v>#VALUE!</v>
      </c>
      <c r="T2030" s="9"/>
      <c r="U20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30" s="9"/>
    </row>
    <row r="2031" spans="1:22">
      <c r="A2031" t="s">
        <v>347</v>
      </c>
      <c r="B2031" t="s">
        <v>359</v>
      </c>
      <c r="C2031" t="s">
        <v>360</v>
      </c>
      <c r="D2031">
        <v>0</v>
      </c>
      <c r="E2031">
        <v>0</v>
      </c>
      <c r="F2031">
        <v>0</v>
      </c>
      <c r="M2031" s="10" t="s">
        <v>944</v>
      </c>
      <c r="P2031" t="str">
        <f t="shared" si="68"/>
        <v>GabonGA06</v>
      </c>
      <c r="Q2031" t="e">
        <f>VLOOKUP(Tableau3567[[#This Row],[coca]],Table1[ID],1,FALSE)</f>
        <v>#VALUE!</v>
      </c>
      <c r="R2031" t="e">
        <f>VLOOKUP(Tableau3567[[#This Row],[coca]],Table1[[#All],[ID]:[b]],2,FALSE)</f>
        <v>#VALUE!</v>
      </c>
      <c r="S2031" s="9" t="e">
        <f>VLOOKUP(Tableau3567[[#This Row],[coca]],Table1[[ID]:[b]],3,FALSE)</f>
        <v>#VALUE!</v>
      </c>
      <c r="T2031" s="9"/>
      <c r="U20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31" s="9"/>
    </row>
    <row r="2032" spans="1:22">
      <c r="A2032" t="s">
        <v>347</v>
      </c>
      <c r="B2032" t="s">
        <v>361</v>
      </c>
      <c r="C2032" t="s">
        <v>362</v>
      </c>
      <c r="D2032">
        <v>11</v>
      </c>
      <c r="E2032">
        <v>0</v>
      </c>
      <c r="F2032">
        <v>0</v>
      </c>
      <c r="M2032" s="10" t="s">
        <v>944</v>
      </c>
      <c r="P2032" t="str">
        <f t="shared" si="68"/>
        <v>GabonGA07</v>
      </c>
      <c r="Q2032" t="e">
        <f>VLOOKUP(Tableau3567[[#This Row],[coca]],Table1[ID],1,FALSE)</f>
        <v>#VALUE!</v>
      </c>
      <c r="R2032" t="e">
        <f>VLOOKUP(Tableau3567[[#This Row],[coca]],Table1[[#All],[ID]:[b]],2,FALSE)</f>
        <v>#VALUE!</v>
      </c>
      <c r="S2032" s="9" t="e">
        <f>VLOOKUP(Tableau3567[[#This Row],[coca]],Table1[[ID]:[b]],3,FALSE)</f>
        <v>#VALUE!</v>
      </c>
      <c r="T2032" s="9"/>
      <c r="U20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32" s="9"/>
    </row>
    <row r="2033" spans="1:23">
      <c r="A2033" t="s">
        <v>347</v>
      </c>
      <c r="B2033" t="s">
        <v>365</v>
      </c>
      <c r="C2033" t="s">
        <v>366</v>
      </c>
      <c r="D2033">
        <f>40+17</f>
        <v>57</v>
      </c>
      <c r="M2033" t="s">
        <v>946</v>
      </c>
      <c r="Q2033" t="str">
        <f t="shared" ref="Q2033:Q2064" si="69">_xlfn.CONCAT(A2033,C2033)</f>
        <v>GabonGA09</v>
      </c>
      <c r="R2033" t="e">
        <f>VLOOKUP(Tableau35676[[#This Row],[coca]],Table1[ID],1,FALSE)</f>
        <v>#VALUE!</v>
      </c>
      <c r="S2033" t="e">
        <f>VLOOKUP(Tableau35676[[#This Row],[coca]],Table1[[#All],[ID]:[b]],2,FALSE)</f>
        <v>#VALUE!</v>
      </c>
      <c r="T2033" s="9" t="e">
        <f>VLOOKUP(Tableau35676[[#This Row],[coca]],Table1[[ID]:[b]],3,FALSE)</f>
        <v>#VALUE!</v>
      </c>
      <c r="U2033" s="9" t="s">
        <v>775</v>
      </c>
      <c r="V203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3" s="9">
        <v>1</v>
      </c>
    </row>
    <row r="2034" spans="1:23">
      <c r="A2034" t="s">
        <v>347</v>
      </c>
      <c r="B2034" t="s">
        <v>353</v>
      </c>
      <c r="C2034" t="s">
        <v>354</v>
      </c>
      <c r="D2034">
        <f>92+18+1+8+13</f>
        <v>132</v>
      </c>
      <c r="M2034" t="s">
        <v>946</v>
      </c>
      <c r="Q2034" t="str">
        <f t="shared" si="69"/>
        <v>GabonGA03</v>
      </c>
      <c r="R2034" t="e">
        <f>VLOOKUP(Tableau35676[[#This Row],[coca]],Table1[ID],1,FALSE)</f>
        <v>#VALUE!</v>
      </c>
      <c r="S2034" t="e">
        <f>VLOOKUP(Tableau35676[[#This Row],[coca]],Table1[[#All],[ID]:[b]],2,FALSE)</f>
        <v>#VALUE!</v>
      </c>
      <c r="T2034" s="9" t="e">
        <f>VLOOKUP(Tableau35676[[#This Row],[coca]],Table1[[ID]:[b]],3,FALSE)</f>
        <v>#VALUE!</v>
      </c>
      <c r="U2034" s="9" t="s">
        <v>775</v>
      </c>
      <c r="V203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4" s="9">
        <v>1</v>
      </c>
    </row>
    <row r="2035" spans="1:23">
      <c r="A2035" t="s">
        <v>347</v>
      </c>
      <c r="B2035" t="s">
        <v>363</v>
      </c>
      <c r="C2035" t="s">
        <v>364</v>
      </c>
      <c r="D2035">
        <v>3</v>
      </c>
      <c r="M2035" t="s">
        <v>946</v>
      </c>
      <c r="Q2035" t="str">
        <f t="shared" si="69"/>
        <v>GabonGA08</v>
      </c>
      <c r="R2035" t="e">
        <f>VLOOKUP(Tableau35676[[#This Row],[coca]],Table1[ID],1,FALSE)</f>
        <v>#VALUE!</v>
      </c>
      <c r="S2035" t="e">
        <f>VLOOKUP(Tableau35676[[#This Row],[coca]],Table1[[#All],[ID]:[b]],2,FALSE)</f>
        <v>#VALUE!</v>
      </c>
      <c r="T2035" s="9" t="e">
        <f>VLOOKUP(Tableau35676[[#This Row],[coca]],Table1[[ID]:[b]],3,FALSE)</f>
        <v>#VALUE!</v>
      </c>
      <c r="U2035" s="9" t="s">
        <v>775</v>
      </c>
      <c r="V203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5" s="9">
        <v>1</v>
      </c>
    </row>
    <row r="2036" spans="1:23">
      <c r="A2036" t="s">
        <v>347</v>
      </c>
      <c r="B2036" t="s">
        <v>349</v>
      </c>
      <c r="C2036" t="s">
        <v>350</v>
      </c>
      <c r="D2036">
        <v>3379</v>
      </c>
      <c r="E2036">
        <v>30</v>
      </c>
      <c r="F2036">
        <v>1505</v>
      </c>
      <c r="M2036" t="s">
        <v>946</v>
      </c>
      <c r="Q2036" t="str">
        <f t="shared" si="69"/>
        <v>GabonGA01</v>
      </c>
      <c r="R2036" t="e">
        <f>VLOOKUP(Tableau35676[[#This Row],[coca]],Table1[ID],1,FALSE)</f>
        <v>#VALUE!</v>
      </c>
      <c r="S2036" t="e">
        <f>VLOOKUP(Tableau35676[[#This Row],[coca]],Table1[[#All],[ID]:[b]],2,FALSE)</f>
        <v>#VALUE!</v>
      </c>
      <c r="T2036" s="9" t="e">
        <f>VLOOKUP(Tableau35676[[#This Row],[coca]],Table1[[ID]:[b]],3,FALSE)</f>
        <v>#VALUE!</v>
      </c>
      <c r="U2036" s="9" t="s">
        <v>779</v>
      </c>
      <c r="V203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6" s="9">
        <v>4</v>
      </c>
    </row>
    <row r="2037" spans="1:23">
      <c r="A2037" t="s">
        <v>347</v>
      </c>
      <c r="B2037" t="s">
        <v>351</v>
      </c>
      <c r="C2037" t="s">
        <v>352</v>
      </c>
      <c r="D2037">
        <f>522+69+17+7+2</f>
        <v>617</v>
      </c>
      <c r="M2037" t="s">
        <v>946</v>
      </c>
      <c r="Q2037" t="str">
        <f t="shared" si="69"/>
        <v>GabonGA02</v>
      </c>
      <c r="R2037" t="e">
        <f>VLOOKUP(Tableau35676[[#This Row],[coca]],Table1[ID],1,FALSE)</f>
        <v>#VALUE!</v>
      </c>
      <c r="S2037" t="e">
        <f>VLOOKUP(Tableau35676[[#This Row],[coca]],Table1[[#All],[ID]:[b]],2,FALSE)</f>
        <v>#VALUE!</v>
      </c>
      <c r="T2037" s="9" t="e">
        <f>VLOOKUP(Tableau35676[[#This Row],[coca]],Table1[[ID]:[b]],3,FALSE)</f>
        <v>#VALUE!</v>
      </c>
      <c r="U2037" s="9"/>
      <c r="V203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7" s="9"/>
    </row>
    <row r="2038" spans="1:23">
      <c r="A2038" t="s">
        <v>347</v>
      </c>
      <c r="B2038" t="s">
        <v>355</v>
      </c>
      <c r="C2038" t="s">
        <v>356</v>
      </c>
      <c r="D2038">
        <v>18</v>
      </c>
      <c r="M2038" t="s">
        <v>946</v>
      </c>
      <c r="Q2038" t="str">
        <f t="shared" si="69"/>
        <v>GabonGA04</v>
      </c>
      <c r="R2038" t="e">
        <f>VLOOKUP(Tableau35676[[#This Row],[coca]],Table1[ID],1,FALSE)</f>
        <v>#VALUE!</v>
      </c>
      <c r="S2038" t="e">
        <f>VLOOKUP(Tableau35676[[#This Row],[coca]],Table1[[#All],[ID]:[b]],2,FALSE)</f>
        <v>#VALUE!</v>
      </c>
      <c r="T2038" s="9" t="e">
        <f>VLOOKUP(Tableau35676[[#This Row],[coca]],Table1[[ID]:[b]],3,FALSE)</f>
        <v>#VALUE!</v>
      </c>
      <c r="U2038" s="9"/>
      <c r="V203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8" s="9"/>
    </row>
    <row r="2039" spans="1:23">
      <c r="A2039" t="s">
        <v>347</v>
      </c>
      <c r="B2039" t="s">
        <v>357</v>
      </c>
      <c r="C2039" t="s">
        <v>358</v>
      </c>
      <c r="D2039">
        <v>0</v>
      </c>
      <c r="M2039" t="s">
        <v>946</v>
      </c>
      <c r="Q2039" t="str">
        <f t="shared" si="69"/>
        <v>GabonGA05</v>
      </c>
      <c r="R2039" t="e">
        <f>VLOOKUP(Tableau35676[[#This Row],[coca]],Table1[ID],1,FALSE)</f>
        <v>#VALUE!</v>
      </c>
      <c r="S2039" t="e">
        <f>VLOOKUP(Tableau35676[[#This Row],[coca]],Table1[[#All],[ID]:[b]],2,FALSE)</f>
        <v>#VALUE!</v>
      </c>
      <c r="T2039" s="9" t="e">
        <f>VLOOKUP(Tableau35676[[#This Row],[coca]],Table1[[ID]:[b]],3,FALSE)</f>
        <v>#VALUE!</v>
      </c>
      <c r="U2039" s="9"/>
      <c r="V203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39" s="9"/>
    </row>
    <row r="2040" spans="1:23">
      <c r="A2040" t="s">
        <v>347</v>
      </c>
      <c r="B2040" t="s">
        <v>359</v>
      </c>
      <c r="C2040" t="s">
        <v>360</v>
      </c>
      <c r="D2040">
        <v>6</v>
      </c>
      <c r="M2040" t="s">
        <v>946</v>
      </c>
      <c r="Q2040" t="str">
        <f t="shared" si="69"/>
        <v>GabonGA06</v>
      </c>
      <c r="R2040" t="e">
        <f>VLOOKUP(Tableau35676[[#This Row],[coca]],Table1[ID],1,FALSE)</f>
        <v>#VALUE!</v>
      </c>
      <c r="S2040" t="e">
        <f>VLOOKUP(Tableau35676[[#This Row],[coca]],Table1[[#All],[ID]:[b]],2,FALSE)</f>
        <v>#VALUE!</v>
      </c>
      <c r="T2040" s="9" t="e">
        <f>VLOOKUP(Tableau35676[[#This Row],[coca]],Table1[[ID]:[b]],3,FALSE)</f>
        <v>#VALUE!</v>
      </c>
      <c r="U2040" s="9"/>
      <c r="V204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40" s="9"/>
    </row>
    <row r="2041" spans="1:23">
      <c r="A2041" t="s">
        <v>347</v>
      </c>
      <c r="B2041" t="s">
        <v>361</v>
      </c>
      <c r="C2041" t="s">
        <v>362</v>
      </c>
      <c r="D2041">
        <v>17</v>
      </c>
      <c r="M2041" t="s">
        <v>946</v>
      </c>
      <c r="Q2041" t="str">
        <f t="shared" si="69"/>
        <v>GabonGA07</v>
      </c>
      <c r="R2041" t="e">
        <f>VLOOKUP(Tableau35676[[#This Row],[coca]],Table1[ID],1,FALSE)</f>
        <v>#VALUE!</v>
      </c>
      <c r="S2041" t="e">
        <f>VLOOKUP(Tableau35676[[#This Row],[coca]],Table1[[#All],[ID]:[b]],2,FALSE)</f>
        <v>#VALUE!</v>
      </c>
      <c r="T2041" s="9" t="e">
        <f>VLOOKUP(Tableau35676[[#This Row],[coca]],Table1[[ID]:[b]],3,FALSE)</f>
        <v>#VALUE!</v>
      </c>
      <c r="U2041" s="9"/>
      <c r="V204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41" s="9"/>
    </row>
    <row r="2042" spans="1:23">
      <c r="A2042" t="s">
        <v>347</v>
      </c>
      <c r="B2042" t="s">
        <v>365</v>
      </c>
      <c r="C2042" t="s">
        <v>366</v>
      </c>
      <c r="D2042">
        <v>127</v>
      </c>
      <c r="J2042" s="1"/>
      <c r="K2042" s="1"/>
      <c r="M2042" t="s">
        <v>949</v>
      </c>
      <c r="Q2042" t="str">
        <f t="shared" si="69"/>
        <v>GabonGA09</v>
      </c>
      <c r="R2042" t="e">
        <f>VLOOKUP(Tableau3567691011[[#This Row],[coca]],Table1[ID],1,FALSE)</f>
        <v>#VALUE!</v>
      </c>
      <c r="S2042" t="e">
        <f>VLOOKUP(Tableau3567691011[[#This Row],[coca]],Table1[[#All],[ID]:[b]],2,FALSE)</f>
        <v>#VALUE!</v>
      </c>
      <c r="T2042" s="9" t="e">
        <f>VLOOKUP(Tableau3567691011[[#This Row],[coca]],Table1[[ID]:[b]],3,FALSE)</f>
        <v>#VALUE!</v>
      </c>
      <c r="U2042" s="9" t="s">
        <v>775</v>
      </c>
      <c r="V204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2" s="9">
        <v>1</v>
      </c>
    </row>
    <row r="2043" spans="1:23">
      <c r="A2043" t="s">
        <v>347</v>
      </c>
      <c r="B2043" t="s">
        <v>353</v>
      </c>
      <c r="C2043" t="s">
        <v>354</v>
      </c>
      <c r="D2043">
        <v>206</v>
      </c>
      <c r="J2043" s="1"/>
      <c r="K2043" s="1"/>
      <c r="M2043" t="s">
        <v>949</v>
      </c>
      <c r="Q2043" t="str">
        <f t="shared" si="69"/>
        <v>GabonGA03</v>
      </c>
      <c r="R2043" t="e">
        <f>VLOOKUP(Tableau3567691011[[#This Row],[coca]],Table1[ID],1,FALSE)</f>
        <v>#VALUE!</v>
      </c>
      <c r="S2043" t="e">
        <f>VLOOKUP(Tableau3567691011[[#This Row],[coca]],Table1[[#All],[ID]:[b]],2,FALSE)</f>
        <v>#VALUE!</v>
      </c>
      <c r="T2043" s="9" t="e">
        <f>VLOOKUP(Tableau3567691011[[#This Row],[coca]],Table1[[ID]:[b]],3,FALSE)</f>
        <v>#VALUE!</v>
      </c>
      <c r="U2043" s="9" t="s">
        <v>775</v>
      </c>
      <c r="V204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3" s="9">
        <v>1</v>
      </c>
    </row>
    <row r="2044" spans="1:23">
      <c r="A2044" t="s">
        <v>347</v>
      </c>
      <c r="B2044" t="s">
        <v>363</v>
      </c>
      <c r="C2044" t="s">
        <v>364</v>
      </c>
      <c r="D2044">
        <v>43</v>
      </c>
      <c r="J2044" s="1"/>
      <c r="K2044" s="1"/>
      <c r="M2044" t="s">
        <v>949</v>
      </c>
      <c r="Q2044" t="str">
        <f t="shared" si="69"/>
        <v>GabonGA08</v>
      </c>
      <c r="R2044" t="e">
        <f>VLOOKUP(Tableau3567691011[[#This Row],[coca]],Table1[ID],1,FALSE)</f>
        <v>#VALUE!</v>
      </c>
      <c r="S2044" t="e">
        <f>VLOOKUP(Tableau3567691011[[#This Row],[coca]],Table1[[#All],[ID]:[b]],2,FALSE)</f>
        <v>#VALUE!</v>
      </c>
      <c r="T2044" s="9" t="e">
        <f>VLOOKUP(Tableau3567691011[[#This Row],[coca]],Table1[[ID]:[b]],3,FALSE)</f>
        <v>#VALUE!</v>
      </c>
      <c r="U2044" s="9" t="s">
        <v>775</v>
      </c>
      <c r="V204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4" s="9">
        <v>1</v>
      </c>
    </row>
    <row r="2045" spans="1:23">
      <c r="A2045" t="s">
        <v>347</v>
      </c>
      <c r="B2045" t="s">
        <v>349</v>
      </c>
      <c r="C2045" t="s">
        <v>350</v>
      </c>
      <c r="D2045">
        <v>4486</v>
      </c>
      <c r="E2045">
        <v>2682</v>
      </c>
      <c r="F2045">
        <v>46</v>
      </c>
      <c r="J2045" s="1"/>
      <c r="K2045" s="1"/>
      <c r="M2045" t="s">
        <v>949</v>
      </c>
      <c r="Q2045" t="str">
        <f t="shared" si="69"/>
        <v>GabonGA01</v>
      </c>
      <c r="R2045" t="e">
        <f>VLOOKUP(Tableau3567691011[[#This Row],[coca]],Table1[ID],1,FALSE)</f>
        <v>#VALUE!</v>
      </c>
      <c r="S2045" t="e">
        <f>VLOOKUP(Tableau3567691011[[#This Row],[coca]],Table1[[#All],[ID]:[b]],2,FALSE)</f>
        <v>#VALUE!</v>
      </c>
      <c r="T2045" s="9" t="e">
        <f>VLOOKUP(Tableau3567691011[[#This Row],[coca]],Table1[[ID]:[b]],3,FALSE)</f>
        <v>#VALUE!</v>
      </c>
      <c r="U2045" s="9" t="s">
        <v>779</v>
      </c>
      <c r="V204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5" s="9">
        <v>4</v>
      </c>
    </row>
    <row r="2046" spans="1:23">
      <c r="A2046" t="s">
        <v>347</v>
      </c>
      <c r="B2046" t="s">
        <v>351</v>
      </c>
      <c r="C2046" t="s">
        <v>352</v>
      </c>
      <c r="D2046">
        <v>849</v>
      </c>
      <c r="J2046" s="1"/>
      <c r="K2046" s="1"/>
      <c r="M2046" t="s">
        <v>949</v>
      </c>
      <c r="Q2046" t="str">
        <f t="shared" si="69"/>
        <v>GabonGA02</v>
      </c>
      <c r="R2046" t="e">
        <f>VLOOKUP(Tableau3567691011[[#This Row],[coca]],Table1[ID],1,FALSE)</f>
        <v>#VALUE!</v>
      </c>
      <c r="S2046" t="e">
        <f>VLOOKUP(Tableau3567691011[[#This Row],[coca]],Table1[[#All],[ID]:[b]],2,FALSE)</f>
        <v>#VALUE!</v>
      </c>
      <c r="T2046" s="9" t="e">
        <f>VLOOKUP(Tableau3567691011[[#This Row],[coca]],Table1[[ID]:[b]],3,FALSE)</f>
        <v>#VALUE!</v>
      </c>
      <c r="U2046" s="9"/>
      <c r="V20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6" s="9"/>
    </row>
    <row r="2047" spans="1:23">
      <c r="A2047" t="s">
        <v>347</v>
      </c>
      <c r="B2047" t="s">
        <v>355</v>
      </c>
      <c r="C2047" t="s">
        <v>356</v>
      </c>
      <c r="D2047">
        <v>80</v>
      </c>
      <c r="J2047" s="1"/>
      <c r="K2047" s="1"/>
      <c r="M2047" t="s">
        <v>949</v>
      </c>
      <c r="Q2047" t="str">
        <f t="shared" si="69"/>
        <v>GabonGA04</v>
      </c>
      <c r="R2047" t="e">
        <f>VLOOKUP(Tableau3567691011[[#This Row],[coca]],Table1[ID],1,FALSE)</f>
        <v>#VALUE!</v>
      </c>
      <c r="S2047" t="e">
        <f>VLOOKUP(Tableau3567691011[[#This Row],[coca]],Table1[[#All],[ID]:[b]],2,FALSE)</f>
        <v>#VALUE!</v>
      </c>
      <c r="T2047" s="9" t="e">
        <f>VLOOKUP(Tableau3567691011[[#This Row],[coca]],Table1[[ID]:[b]],3,FALSE)</f>
        <v>#VALUE!</v>
      </c>
      <c r="U2047" s="9"/>
      <c r="V204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7" s="9"/>
    </row>
    <row r="2048" spans="1:23">
      <c r="A2048" t="s">
        <v>347</v>
      </c>
      <c r="B2048" t="s">
        <v>357</v>
      </c>
      <c r="C2048" t="s">
        <v>358</v>
      </c>
      <c r="D2048">
        <v>19</v>
      </c>
      <c r="J2048" s="1"/>
      <c r="K2048" s="1"/>
      <c r="M2048" t="s">
        <v>949</v>
      </c>
      <c r="Q2048" t="str">
        <f t="shared" si="69"/>
        <v>GabonGA05</v>
      </c>
      <c r="R2048" t="e">
        <f>VLOOKUP(Tableau3567691011[[#This Row],[coca]],Table1[ID],1,FALSE)</f>
        <v>#VALUE!</v>
      </c>
      <c r="S2048" t="e">
        <f>VLOOKUP(Tableau3567691011[[#This Row],[coca]],Table1[[#All],[ID]:[b]],2,FALSE)</f>
        <v>#VALUE!</v>
      </c>
      <c r="T2048" s="9" t="e">
        <f>VLOOKUP(Tableau3567691011[[#This Row],[coca]],Table1[[ID]:[b]],3,FALSE)</f>
        <v>#VALUE!</v>
      </c>
      <c r="U2048" s="9"/>
      <c r="V204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8" s="9"/>
    </row>
    <row r="2049" spans="1:23">
      <c r="A2049" t="s">
        <v>347</v>
      </c>
      <c r="B2049" t="s">
        <v>359</v>
      </c>
      <c r="C2049" t="s">
        <v>360</v>
      </c>
      <c r="D2049">
        <v>15</v>
      </c>
      <c r="J2049" s="1"/>
      <c r="K2049" s="1"/>
      <c r="M2049" t="s">
        <v>949</v>
      </c>
      <c r="Q2049" t="str">
        <f t="shared" si="69"/>
        <v>GabonGA06</v>
      </c>
      <c r="R2049" t="e">
        <f>VLOOKUP(Tableau3567691011[[#This Row],[coca]],Table1[ID],1,FALSE)</f>
        <v>#VALUE!</v>
      </c>
      <c r="S2049" t="e">
        <f>VLOOKUP(Tableau3567691011[[#This Row],[coca]],Table1[[#All],[ID]:[b]],2,FALSE)</f>
        <v>#VALUE!</v>
      </c>
      <c r="T2049" s="9" t="e">
        <f>VLOOKUP(Tableau3567691011[[#This Row],[coca]],Table1[[ID]:[b]],3,FALSE)</f>
        <v>#VALUE!</v>
      </c>
      <c r="U2049" s="9"/>
      <c r="V204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49" s="9"/>
    </row>
    <row r="2050" spans="1:23">
      <c r="A2050" t="s">
        <v>347</v>
      </c>
      <c r="B2050" t="s">
        <v>361</v>
      </c>
      <c r="C2050" t="s">
        <v>362</v>
      </c>
      <c r="D2050">
        <v>46</v>
      </c>
      <c r="J2050" s="1"/>
      <c r="K2050" s="1"/>
      <c r="M2050" t="s">
        <v>949</v>
      </c>
      <c r="Q2050" t="str">
        <f t="shared" si="69"/>
        <v>GabonGA07</v>
      </c>
      <c r="R2050" t="e">
        <f>VLOOKUP(Tableau3567691011[[#This Row],[coca]],Table1[ID],1,FALSE)</f>
        <v>#VALUE!</v>
      </c>
      <c r="S2050" t="e">
        <f>VLOOKUP(Tableau3567691011[[#This Row],[coca]],Table1[[#All],[ID]:[b]],2,FALSE)</f>
        <v>#VALUE!</v>
      </c>
      <c r="T2050" s="9" t="e">
        <f>VLOOKUP(Tableau3567691011[[#This Row],[coca]],Table1[[ID]:[b]],3,FALSE)</f>
        <v>#VALUE!</v>
      </c>
      <c r="U2050" s="9"/>
      <c r="V20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050" s="9"/>
    </row>
    <row r="2051" spans="1:23">
      <c r="A2051" t="s">
        <v>367</v>
      </c>
      <c r="B2051" t="s">
        <v>369</v>
      </c>
      <c r="C2051" t="s">
        <v>370</v>
      </c>
      <c r="D2051">
        <v>33</v>
      </c>
      <c r="E2051">
        <v>2</v>
      </c>
      <c r="F2051">
        <v>19</v>
      </c>
      <c r="J2051" s="1"/>
      <c r="K2051" s="1"/>
      <c r="M2051" s="7" t="s">
        <v>948</v>
      </c>
      <c r="O2051" t="s">
        <v>778</v>
      </c>
      <c r="Q2051" t="str">
        <f t="shared" si="69"/>
        <v>GambiaGM01</v>
      </c>
      <c r="R2051" t="e">
        <f>VLOOKUP(Tableau35676910[[#This Row],[coca]],Table1[ID],1,FALSE)</f>
        <v>#VALUE!</v>
      </c>
      <c r="S2051" t="e">
        <f>VLOOKUP(Tableau35676910[[#This Row],[coca]],Table1[[#All],[ID]:[b]],2,FALSE)</f>
        <v>#VALUE!</v>
      </c>
      <c r="T2051" s="9" t="e">
        <f>VLOOKUP(Tableau35676910[[#This Row],[coca]],Table1[[ID]:[b]],3,FALSE)</f>
        <v>#VALUE!</v>
      </c>
      <c r="U2051" s="9" t="s">
        <v>778</v>
      </c>
      <c r="V205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1" s="9">
        <v>2</v>
      </c>
    </row>
    <row r="2052" spans="1:23">
      <c r="A2052" t="s">
        <v>367</v>
      </c>
      <c r="B2052" t="s">
        <v>371</v>
      </c>
      <c r="C2052" t="s">
        <v>372</v>
      </c>
      <c r="D2052">
        <v>2</v>
      </c>
      <c r="E2052">
        <v>0</v>
      </c>
      <c r="J2052" s="1"/>
      <c r="K2052" s="1"/>
      <c r="M2052" s="7" t="s">
        <v>948</v>
      </c>
      <c r="O2052" t="s">
        <v>775</v>
      </c>
      <c r="Q2052" t="str">
        <f t="shared" si="69"/>
        <v>GambiaGM02</v>
      </c>
      <c r="R2052" t="e">
        <f>VLOOKUP(Tableau35676910[[#This Row],[coca]],Table1[ID],1,FALSE)</f>
        <v>#VALUE!</v>
      </c>
      <c r="S2052" t="e">
        <f>VLOOKUP(Tableau35676910[[#This Row],[coca]],Table1[[#All],[ID]:[b]],2,FALSE)</f>
        <v>#VALUE!</v>
      </c>
      <c r="T2052" s="9" t="e">
        <f>VLOOKUP(Tableau35676910[[#This Row],[coca]],Table1[[ID]:[b]],3,FALSE)</f>
        <v>#VALUE!</v>
      </c>
      <c r="U2052" t="s">
        <v>775</v>
      </c>
      <c r="V2052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2" s="9">
        <v>1</v>
      </c>
    </row>
    <row r="2053" spans="1:23">
      <c r="A2053" t="s">
        <v>367</v>
      </c>
      <c r="B2053" t="s">
        <v>373</v>
      </c>
      <c r="C2053" t="s">
        <v>374</v>
      </c>
      <c r="D2053">
        <v>4</v>
      </c>
      <c r="E2053">
        <v>0</v>
      </c>
      <c r="F2053">
        <v>2</v>
      </c>
      <c r="J2053" s="1"/>
      <c r="K2053" s="1"/>
      <c r="M2053" s="7" t="s">
        <v>948</v>
      </c>
      <c r="Q2053" t="str">
        <f t="shared" si="69"/>
        <v>GambiaGM03</v>
      </c>
      <c r="R2053" t="e">
        <f>VLOOKUP(Tableau35676910[[#This Row],[coca]],Table1[ID],1,FALSE)</f>
        <v>#VALUE!</v>
      </c>
      <c r="S2053" t="e">
        <f>VLOOKUP(Tableau35676910[[#This Row],[coca]],Table1[[#All],[ID]:[b]],2,FALSE)</f>
        <v>#VALUE!</v>
      </c>
      <c r="T2053" s="9" t="e">
        <f>VLOOKUP(Tableau35676910[[#This Row],[coca]],Table1[[ID]:[b]],3,FALSE)</f>
        <v>#VALUE!</v>
      </c>
      <c r="V2053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3" s="9"/>
    </row>
    <row r="2054" spans="1:23">
      <c r="A2054" t="s">
        <v>367</v>
      </c>
      <c r="B2054" t="s">
        <v>375</v>
      </c>
      <c r="C2054" t="s">
        <v>376</v>
      </c>
      <c r="D2054">
        <v>6</v>
      </c>
      <c r="E2054">
        <v>0</v>
      </c>
      <c r="F2054">
        <v>3</v>
      </c>
      <c r="J2054" s="1"/>
      <c r="K2054" s="1"/>
      <c r="M2054" s="7" t="s">
        <v>948</v>
      </c>
      <c r="O2054" t="s">
        <v>775</v>
      </c>
      <c r="Q2054" t="str">
        <f t="shared" si="69"/>
        <v>GambiaGM04</v>
      </c>
      <c r="R2054" t="e">
        <f>VLOOKUP(Tableau35676910[[#This Row],[coca]],Table1[ID],1,FALSE)</f>
        <v>#VALUE!</v>
      </c>
      <c r="S2054" t="e">
        <f>VLOOKUP(Tableau35676910[[#This Row],[coca]],Table1[[#All],[ID]:[b]],2,FALSE)</f>
        <v>#VALUE!</v>
      </c>
      <c r="T2054" s="9" t="e">
        <f>VLOOKUP(Tableau35676910[[#This Row],[coca]],Table1[[ID]:[b]],3,FALSE)</f>
        <v>#VALUE!</v>
      </c>
      <c r="U2054" t="s">
        <v>775</v>
      </c>
      <c r="V2054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4" s="9">
        <v>1</v>
      </c>
    </row>
    <row r="2055" spans="1:23">
      <c r="A2055" t="s">
        <v>367</v>
      </c>
      <c r="B2055" t="s">
        <v>377</v>
      </c>
      <c r="C2055" t="s">
        <v>378</v>
      </c>
      <c r="D2055">
        <v>1</v>
      </c>
      <c r="E2055">
        <v>0</v>
      </c>
      <c r="F2055">
        <v>0</v>
      </c>
      <c r="J2055" s="1"/>
      <c r="K2055" s="1"/>
      <c r="M2055" s="7" t="s">
        <v>948</v>
      </c>
      <c r="Q2055" t="str">
        <f t="shared" si="69"/>
        <v>GambiaGM05</v>
      </c>
      <c r="R2055" t="e">
        <f>VLOOKUP(Tableau35676910[[#This Row],[coca]],Table1[ID],1,FALSE)</f>
        <v>#VALUE!</v>
      </c>
      <c r="S2055" t="e">
        <f>VLOOKUP(Tableau35676910[[#This Row],[coca]],Table1[[#All],[ID]:[b]],2,FALSE)</f>
        <v>#VALUE!</v>
      </c>
      <c r="T2055" s="9" t="e">
        <f>VLOOKUP(Tableau35676910[[#This Row],[coca]],Table1[[ID]:[b]],3,FALSE)</f>
        <v>#VALUE!</v>
      </c>
      <c r="U2055" s="9"/>
      <c r="V20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5" s="9"/>
    </row>
    <row r="2056" spans="1:23">
      <c r="A2056" t="s">
        <v>367</v>
      </c>
      <c r="B2056" t="s">
        <v>379</v>
      </c>
      <c r="C2056" t="s">
        <v>380</v>
      </c>
      <c r="D2056">
        <v>3</v>
      </c>
      <c r="E2056">
        <v>0</v>
      </c>
      <c r="F2056">
        <v>2</v>
      </c>
      <c r="J2056" s="1"/>
      <c r="K2056" s="1"/>
      <c r="M2056" s="7" t="s">
        <v>948</v>
      </c>
      <c r="Q2056" t="str">
        <f t="shared" si="69"/>
        <v>GambiaGM06</v>
      </c>
      <c r="R2056" t="e">
        <f>VLOOKUP(Tableau35676910[[#This Row],[coca]],Table1[ID],1,FALSE)</f>
        <v>#VALUE!</v>
      </c>
      <c r="S2056" t="e">
        <f>VLOOKUP(Tableau35676910[[#This Row],[coca]],Table1[[#All],[ID]:[b]],2,FALSE)</f>
        <v>#VALUE!</v>
      </c>
      <c r="T2056" s="9" t="e">
        <f>VLOOKUP(Tableau35676910[[#This Row],[coca]],Table1[[ID]:[b]],3,FALSE)</f>
        <v>#VALUE!</v>
      </c>
      <c r="U2056" s="9"/>
      <c r="V20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6" s="9"/>
    </row>
    <row r="2057" spans="1:23">
      <c r="A2057" t="s">
        <v>367</v>
      </c>
      <c r="B2057" t="s">
        <v>381</v>
      </c>
      <c r="C2057" t="s">
        <v>382</v>
      </c>
      <c r="D2057">
        <v>0</v>
      </c>
      <c r="E2057">
        <v>0</v>
      </c>
      <c r="F2057">
        <v>0</v>
      </c>
      <c r="J2057" s="1"/>
      <c r="K2057" s="1"/>
      <c r="M2057" s="7" t="s">
        <v>948</v>
      </c>
      <c r="Q2057" t="str">
        <f t="shared" si="69"/>
        <v>GambiaGM07</v>
      </c>
      <c r="R2057" t="e">
        <f>VLOOKUP(Tableau35676910[[#This Row],[coca]],Table1[ID],1,FALSE)</f>
        <v>#VALUE!</v>
      </c>
      <c r="S2057" t="e">
        <f>VLOOKUP(Tableau35676910[[#This Row],[coca]],Table1[[#All],[ID]:[b]],2,FALSE)</f>
        <v>#VALUE!</v>
      </c>
      <c r="T2057" s="9" t="e">
        <f>VLOOKUP(Tableau35676910[[#This Row],[coca]],Table1[[ID]:[b]],3,FALSE)</f>
        <v>#VALUE!</v>
      </c>
      <c r="U2057" s="9"/>
      <c r="V20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7" s="9"/>
    </row>
    <row r="2058" spans="1:23">
      <c r="A2058" t="s">
        <v>367</v>
      </c>
      <c r="B2058" t="s">
        <v>383</v>
      </c>
      <c r="C2058" t="s">
        <v>384</v>
      </c>
      <c r="D2058">
        <v>0</v>
      </c>
      <c r="E2058">
        <v>0</v>
      </c>
      <c r="F2058">
        <v>0</v>
      </c>
      <c r="J2058" s="1"/>
      <c r="K2058" s="1"/>
      <c r="M2058" s="7" t="s">
        <v>948</v>
      </c>
      <c r="Q2058" t="str">
        <f t="shared" si="69"/>
        <v>GambiaGM08</v>
      </c>
      <c r="R2058" t="e">
        <f>VLOOKUP(Tableau35676910[[#This Row],[coca]],Table1[ID],1,FALSE)</f>
        <v>#VALUE!</v>
      </c>
      <c r="S2058" t="e">
        <f>VLOOKUP(Tableau35676910[[#This Row],[coca]],Table1[[#All],[ID]:[b]],2,FALSE)</f>
        <v>#VALUE!</v>
      </c>
      <c r="T2058" s="9" t="e">
        <f>VLOOKUP(Tableau35676910[[#This Row],[coca]],Table1[[ID]:[b]],3,FALSE)</f>
        <v>#VALUE!</v>
      </c>
      <c r="U2058" s="9"/>
      <c r="V20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058" s="9"/>
    </row>
    <row r="2059" spans="1:23">
      <c r="A2059" t="s">
        <v>367</v>
      </c>
      <c r="B2059" t="s">
        <v>369</v>
      </c>
      <c r="C2059" t="s">
        <v>370</v>
      </c>
      <c r="D2059">
        <v>30</v>
      </c>
      <c r="E2059">
        <v>2</v>
      </c>
      <c r="F2059">
        <v>19</v>
      </c>
      <c r="M2059" s="7" t="s">
        <v>947</v>
      </c>
      <c r="O2059" t="s">
        <v>778</v>
      </c>
      <c r="Q2059" t="str">
        <f t="shared" si="69"/>
        <v>GambiaGM01</v>
      </c>
      <c r="R2059" t="e">
        <f>VLOOKUP(Tableau356769[[#This Row],[coca]],Table1[ID],1,FALSE)</f>
        <v>#VALUE!</v>
      </c>
      <c r="S2059" t="e">
        <f>VLOOKUP(Tableau356769[[#This Row],[coca]],Table1[[#All],[ID]:[b]],2,FALSE)</f>
        <v>#VALUE!</v>
      </c>
      <c r="T2059" s="9" t="e">
        <f>VLOOKUP(Tableau356769[[#This Row],[coca]],Table1[[ID]:[b]],3,FALSE)</f>
        <v>#VALUE!</v>
      </c>
      <c r="U2059" s="9" t="s">
        <v>778</v>
      </c>
      <c r="V20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59" s="9">
        <v>2</v>
      </c>
    </row>
    <row r="2060" spans="1:23">
      <c r="A2060" t="s">
        <v>367</v>
      </c>
      <c r="B2060" t="s">
        <v>371</v>
      </c>
      <c r="C2060" t="s">
        <v>372</v>
      </c>
      <c r="D2060">
        <v>2</v>
      </c>
      <c r="E2060">
        <v>0</v>
      </c>
      <c r="F2060">
        <v>1</v>
      </c>
      <c r="M2060" s="7" t="s">
        <v>947</v>
      </c>
      <c r="O2060" t="s">
        <v>775</v>
      </c>
      <c r="Q2060" t="str">
        <f t="shared" si="69"/>
        <v>GambiaGM02</v>
      </c>
      <c r="R2060" t="e">
        <f>VLOOKUP(Tableau356769[[#This Row],[coca]],Table1[ID],1,FALSE)</f>
        <v>#VALUE!</v>
      </c>
      <c r="S2060" t="e">
        <f>VLOOKUP(Tableau356769[[#This Row],[coca]],Table1[[#All],[ID]:[b]],2,FALSE)</f>
        <v>#VALUE!</v>
      </c>
      <c r="T2060" s="9" t="e">
        <f>VLOOKUP(Tableau356769[[#This Row],[coca]],Table1[[ID]:[b]],3,FALSE)</f>
        <v>#VALUE!</v>
      </c>
      <c r="U2060" t="s">
        <v>775</v>
      </c>
      <c r="V2060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0" s="9">
        <v>1</v>
      </c>
    </row>
    <row r="2061" spans="1:23" ht="17.25" customHeight="1">
      <c r="A2061" t="s">
        <v>367</v>
      </c>
      <c r="B2061" t="s">
        <v>373</v>
      </c>
      <c r="C2061" t="s">
        <v>374</v>
      </c>
      <c r="D2061">
        <v>2</v>
      </c>
      <c r="E2061">
        <v>0</v>
      </c>
      <c r="F2061">
        <v>1</v>
      </c>
      <c r="M2061" s="7" t="s">
        <v>947</v>
      </c>
      <c r="Q2061" t="str">
        <f t="shared" si="69"/>
        <v>GambiaGM03</v>
      </c>
      <c r="R2061" t="e">
        <f>VLOOKUP(Tableau356769[[#This Row],[coca]],Table1[ID],1,FALSE)</f>
        <v>#VALUE!</v>
      </c>
      <c r="S2061" t="e">
        <f>VLOOKUP(Tableau356769[[#This Row],[coca]],Table1[[#All],[ID]:[b]],2,FALSE)</f>
        <v>#VALUE!</v>
      </c>
      <c r="T2061" s="9" t="e">
        <f>VLOOKUP(Tableau356769[[#This Row],[coca]],Table1[[ID]:[b]],3,FALSE)</f>
        <v>#VALUE!</v>
      </c>
      <c r="V2061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1" s="9"/>
    </row>
    <row r="2062" spans="1:23">
      <c r="A2062" t="s">
        <v>367</v>
      </c>
      <c r="B2062" t="s">
        <v>375</v>
      </c>
      <c r="C2062" t="s">
        <v>376</v>
      </c>
      <c r="D2062">
        <v>5</v>
      </c>
      <c r="E2062">
        <v>0</v>
      </c>
      <c r="F2062">
        <v>3</v>
      </c>
      <c r="M2062" s="7" t="s">
        <v>947</v>
      </c>
      <c r="O2062" t="s">
        <v>775</v>
      </c>
      <c r="Q2062" t="str">
        <f t="shared" si="69"/>
        <v>GambiaGM04</v>
      </c>
      <c r="R2062" t="e">
        <f>VLOOKUP(Tableau356769[[#This Row],[coca]],Table1[ID],1,FALSE)</f>
        <v>#VALUE!</v>
      </c>
      <c r="S2062" t="e">
        <f>VLOOKUP(Tableau356769[[#This Row],[coca]],Table1[[#All],[ID]:[b]],2,FALSE)</f>
        <v>#VALUE!</v>
      </c>
      <c r="T2062" s="9" t="e">
        <f>VLOOKUP(Tableau356769[[#This Row],[coca]],Table1[[ID]:[b]],3,FALSE)</f>
        <v>#VALUE!</v>
      </c>
      <c r="U2062" t="s">
        <v>775</v>
      </c>
      <c r="V2062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2" s="9">
        <v>1</v>
      </c>
    </row>
    <row r="2063" spans="1:23">
      <c r="A2063" t="s">
        <v>367</v>
      </c>
      <c r="B2063" t="s">
        <v>377</v>
      </c>
      <c r="C2063" t="s">
        <v>378</v>
      </c>
      <c r="D2063">
        <v>1</v>
      </c>
      <c r="E2063">
        <v>0</v>
      </c>
      <c r="F2063">
        <v>0</v>
      </c>
      <c r="M2063" s="7" t="s">
        <v>947</v>
      </c>
      <c r="Q2063" t="str">
        <f t="shared" si="69"/>
        <v>GambiaGM05</v>
      </c>
      <c r="R2063" t="e">
        <f>VLOOKUP(Tableau356769[[#This Row],[coca]],Table1[ID],1,FALSE)</f>
        <v>#VALUE!</v>
      </c>
      <c r="S2063" t="e">
        <f>VLOOKUP(Tableau356769[[#This Row],[coca]],Table1[[#All],[ID]:[b]],2,FALSE)</f>
        <v>#VALUE!</v>
      </c>
      <c r="T2063" s="9" t="e">
        <f>VLOOKUP(Tableau356769[[#This Row],[coca]],Table1[[ID]:[b]],3,FALSE)</f>
        <v>#VALUE!</v>
      </c>
      <c r="U2063" s="9"/>
      <c r="V20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3" s="9"/>
    </row>
    <row r="2064" spans="1:23">
      <c r="A2064" t="s">
        <v>367</v>
      </c>
      <c r="B2064" t="s">
        <v>379</v>
      </c>
      <c r="C2064" t="s">
        <v>380</v>
      </c>
      <c r="D2064">
        <v>2</v>
      </c>
      <c r="E2064">
        <v>0</v>
      </c>
      <c r="F2064">
        <v>2</v>
      </c>
      <c r="M2064" s="7" t="s">
        <v>947</v>
      </c>
      <c r="Q2064" t="str">
        <f t="shared" si="69"/>
        <v>GambiaGM06</v>
      </c>
      <c r="R2064" t="e">
        <f>VLOOKUP(Tableau356769[[#This Row],[coca]],Table1[ID],1,FALSE)</f>
        <v>#VALUE!</v>
      </c>
      <c r="S2064" t="e">
        <f>VLOOKUP(Tableau356769[[#This Row],[coca]],Table1[[#All],[ID]:[b]],2,FALSE)</f>
        <v>#VALUE!</v>
      </c>
      <c r="T2064" s="9" t="e">
        <f>VLOOKUP(Tableau356769[[#This Row],[coca]],Table1[[ID]:[b]],3,FALSE)</f>
        <v>#VALUE!</v>
      </c>
      <c r="U2064" s="9"/>
      <c r="V20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4" s="9"/>
    </row>
    <row r="2065" spans="1:23">
      <c r="A2065" t="s">
        <v>367</v>
      </c>
      <c r="B2065" t="s">
        <v>381</v>
      </c>
      <c r="C2065" t="s">
        <v>382</v>
      </c>
      <c r="D2065">
        <v>0</v>
      </c>
      <c r="E2065">
        <v>0</v>
      </c>
      <c r="F2065">
        <v>0</v>
      </c>
      <c r="M2065" s="7" t="s">
        <v>947</v>
      </c>
      <c r="Q2065" t="str">
        <f t="shared" ref="Q2065:Q2082" si="70">_xlfn.CONCAT(A2065,C2065)</f>
        <v>GambiaGM07</v>
      </c>
      <c r="R2065" t="e">
        <f>VLOOKUP(Tableau356769[[#This Row],[coca]],Table1[ID],1,FALSE)</f>
        <v>#VALUE!</v>
      </c>
      <c r="S2065" t="e">
        <f>VLOOKUP(Tableau356769[[#This Row],[coca]],Table1[[#All],[ID]:[b]],2,FALSE)</f>
        <v>#VALUE!</v>
      </c>
      <c r="T2065" s="9" t="e">
        <f>VLOOKUP(Tableau356769[[#This Row],[coca]],Table1[[ID]:[b]],3,FALSE)</f>
        <v>#VALUE!</v>
      </c>
      <c r="U2065" s="9"/>
      <c r="V20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5" s="9"/>
    </row>
    <row r="2066" spans="1:23">
      <c r="A2066" t="s">
        <v>367</v>
      </c>
      <c r="B2066" t="s">
        <v>383</v>
      </c>
      <c r="C2066" t="s">
        <v>384</v>
      </c>
      <c r="D2066">
        <v>0</v>
      </c>
      <c r="E2066">
        <v>0</v>
      </c>
      <c r="F2066">
        <v>0</v>
      </c>
      <c r="M2066" s="7" t="s">
        <v>947</v>
      </c>
      <c r="Q2066" t="str">
        <f t="shared" si="70"/>
        <v>GambiaGM08</v>
      </c>
      <c r="R2066" t="e">
        <f>VLOOKUP(Tableau356769[[#This Row],[coca]],Table1[ID],1,FALSE)</f>
        <v>#VALUE!</v>
      </c>
      <c r="S2066" t="e">
        <f>VLOOKUP(Tableau356769[[#This Row],[coca]],Table1[[#All],[ID]:[b]],2,FALSE)</f>
        <v>#VALUE!</v>
      </c>
      <c r="T2066" s="9" t="e">
        <f>VLOOKUP(Tableau356769[[#This Row],[coca]],Table1[[ID]:[b]],3,FALSE)</f>
        <v>#VALUE!</v>
      </c>
      <c r="U2066" s="9"/>
      <c r="V20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066" s="9"/>
    </row>
    <row r="2067" spans="1:23">
      <c r="A2067" t="s">
        <v>367</v>
      </c>
      <c r="B2067" t="s">
        <v>369</v>
      </c>
      <c r="C2067" t="s">
        <v>370</v>
      </c>
      <c r="M2067" s="10" t="s">
        <v>936</v>
      </c>
      <c r="O2067" t="s">
        <v>778</v>
      </c>
      <c r="Q2067" t="str">
        <f t="shared" si="70"/>
        <v>GambiaGM01</v>
      </c>
      <c r="R2067" t="str">
        <f>VLOOKUP(Tableau3[[#This Row],[coca]],Table1[ID],1,FALSE)</f>
        <v>GambiaGM01</v>
      </c>
      <c r="S2067">
        <f>VLOOKUP(Tableau3[[#This Row],[coca]],Table1[[#All],[ID]:[b]],2,FALSE)</f>
        <v>-16.596711579499999</v>
      </c>
      <c r="T2067" s="9">
        <f>VLOOKUP(Tableau3[[#This Row],[coca]],Table1[[ID]:[b]],3,FALSE)</f>
        <v>13.4508024999</v>
      </c>
      <c r="U2067" s="9" t="s">
        <v>778</v>
      </c>
      <c r="V20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67" s="9">
        <v>2</v>
      </c>
    </row>
    <row r="2068" spans="1:23">
      <c r="A2068" t="s">
        <v>367</v>
      </c>
      <c r="B2068" t="s">
        <v>371</v>
      </c>
      <c r="C2068" t="s">
        <v>372</v>
      </c>
      <c r="D2068">
        <v>1</v>
      </c>
      <c r="E2068">
        <v>0</v>
      </c>
      <c r="F2068">
        <v>0</v>
      </c>
      <c r="M2068" s="10" t="s">
        <v>936</v>
      </c>
      <c r="O2068" t="s">
        <v>775</v>
      </c>
      <c r="Q2068" t="str">
        <f t="shared" si="70"/>
        <v>GambiaGM02</v>
      </c>
      <c r="R2068" t="str">
        <f>VLOOKUP(Tableau3[[#This Row],[coca]],Table1[ID],1,FALSE)</f>
        <v>GambiaGM02</v>
      </c>
      <c r="S2068">
        <f>VLOOKUP(Tableau3[[#This Row],[coca]],Table1[[#All],[ID]:[b]],2,FALSE)</f>
        <v>-14.1668249875</v>
      </c>
      <c r="T2068" s="9">
        <f>VLOOKUP(Tableau3[[#This Row],[coca]],Table1[[ID]:[b]],3,FALSE)</f>
        <v>13.3900123142</v>
      </c>
      <c r="U2068" t="s">
        <v>775</v>
      </c>
      <c r="V2068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68" s="9">
        <v>1</v>
      </c>
    </row>
    <row r="2069" spans="1:23">
      <c r="A2069" t="s">
        <v>367</v>
      </c>
      <c r="B2069" t="s">
        <v>373</v>
      </c>
      <c r="C2069" t="s">
        <v>374</v>
      </c>
      <c r="D2069">
        <v>1</v>
      </c>
      <c r="M2069" s="10" t="s">
        <v>936</v>
      </c>
      <c r="Q2069" t="str">
        <f t="shared" si="70"/>
        <v>GambiaGM03</v>
      </c>
      <c r="R2069" t="str">
        <f>VLOOKUP(Tableau3[[#This Row],[coca]],Table1[ID],1,FALSE)</f>
        <v>GambiaGM03</v>
      </c>
      <c r="S2069">
        <f>VLOOKUP(Tableau3[[#This Row],[coca]],Table1[[#All],[ID]:[b]],2,FALSE)</f>
        <v>-16.403357400000001</v>
      </c>
      <c r="T2069" s="9">
        <f>VLOOKUP(Tableau3[[#This Row],[coca]],Table1[[ID]:[b]],3,FALSE)</f>
        <v>13.2423280611</v>
      </c>
      <c r="V206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69" s="9"/>
    </row>
    <row r="2070" spans="1:23">
      <c r="A2070" t="s">
        <v>367</v>
      </c>
      <c r="B2070" t="s">
        <v>375</v>
      </c>
      <c r="C2070" t="s">
        <v>376</v>
      </c>
      <c r="D2070">
        <v>2</v>
      </c>
      <c r="E2070">
        <v>0</v>
      </c>
      <c r="F2070">
        <v>1</v>
      </c>
      <c r="M2070" s="10" t="s">
        <v>936</v>
      </c>
      <c r="O2070" t="s">
        <v>775</v>
      </c>
      <c r="Q2070" t="str">
        <f t="shared" si="70"/>
        <v>GambiaGM04</v>
      </c>
      <c r="R2070" t="str">
        <f>VLOOKUP(Tableau3[[#This Row],[coca]],Table1[ID],1,FALSE)</f>
        <v>GambiaGM04</v>
      </c>
      <c r="S2070">
        <f>VLOOKUP(Tableau3[[#This Row],[coca]],Table1[[#All],[ID]:[b]],2,FALSE)</f>
        <v>-14.932206796099999</v>
      </c>
      <c r="T2070" s="9">
        <f>VLOOKUP(Tableau3[[#This Row],[coca]],Table1[[ID]:[b]],3,FALSE)</f>
        <v>13.5327948288</v>
      </c>
      <c r="U2070" t="s">
        <v>775</v>
      </c>
      <c r="V2070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70" s="9">
        <v>1</v>
      </c>
    </row>
    <row r="2071" spans="1:23">
      <c r="A2071" t="s">
        <v>367</v>
      </c>
      <c r="B2071" t="s">
        <v>377</v>
      </c>
      <c r="C2071" t="s">
        <v>378</v>
      </c>
      <c r="D2071">
        <v>20</v>
      </c>
      <c r="E2071">
        <v>1</v>
      </c>
      <c r="F2071">
        <v>13</v>
      </c>
      <c r="G2071">
        <v>8</v>
      </c>
      <c r="M2071" s="10" t="s">
        <v>936</v>
      </c>
      <c r="Q2071" t="str">
        <f t="shared" si="70"/>
        <v>GambiaGM05</v>
      </c>
      <c r="R2071" t="str">
        <f>VLOOKUP(Tableau3[[#This Row],[coca]],Table1[ID],1,FALSE)</f>
        <v>GambiaGM05</v>
      </c>
      <c r="S2071">
        <f>VLOOKUP(Tableau3[[#This Row],[coca]],Table1[[#All],[ID]:[b]],2,FALSE)</f>
        <v>-16.6610342277</v>
      </c>
      <c r="T2071" s="9">
        <f>VLOOKUP(Tableau3[[#This Row],[coca]],Table1[[ID]:[b]],3,FALSE)</f>
        <v>13.4415019856</v>
      </c>
      <c r="U2071" s="9"/>
      <c r="V20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071" s="9"/>
    </row>
    <row r="2072" spans="1:23">
      <c r="A2072" t="s">
        <v>367</v>
      </c>
      <c r="B2072" t="s">
        <v>379</v>
      </c>
      <c r="C2072" t="s">
        <v>380</v>
      </c>
      <c r="M2072" s="10" t="s">
        <v>936</v>
      </c>
      <c r="Q2072" t="str">
        <f t="shared" si="70"/>
        <v>GambiaGM06</v>
      </c>
      <c r="R2072" t="str">
        <f>VLOOKUP(Tableau3[[#This Row],[coca]],Table1[ID],1,FALSE)</f>
        <v>GambiaGM06</v>
      </c>
      <c r="S2072">
        <f>VLOOKUP(Tableau3[[#This Row],[coca]],Table1[[#All],[ID]:[b]],2,FALSE)</f>
        <v>-16.0257756086</v>
      </c>
      <c r="T2072" s="9">
        <f>VLOOKUP(Tableau3[[#This Row],[coca]],Table1[[ID]:[b]],3,FALSE)</f>
        <v>13.505177853999999</v>
      </c>
      <c r="U2072" s="9"/>
      <c r="V20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72" s="9"/>
    </row>
    <row r="2073" spans="1:23">
      <c r="A2073" t="s">
        <v>367</v>
      </c>
      <c r="B2073" t="s">
        <v>381</v>
      </c>
      <c r="C2073" t="s">
        <v>382</v>
      </c>
      <c r="M2073" s="10" t="s">
        <v>936</v>
      </c>
      <c r="Q2073" t="str">
        <f t="shared" si="70"/>
        <v>GambiaGM07</v>
      </c>
      <c r="R2073" t="str">
        <f>VLOOKUP(Tableau3[[#This Row],[coca]],Table1[ID],1,FALSE)</f>
        <v>GambiaGM07</v>
      </c>
      <c r="S2073">
        <f>VLOOKUP(Tableau3[[#This Row],[coca]],Table1[[#All],[ID]:[b]],2,FALSE)</f>
        <v>-14.926234666399999</v>
      </c>
      <c r="T2073" s="9">
        <f>VLOOKUP(Tableau3[[#This Row],[coca]],Table1[[ID]:[b]],3,FALSE)</f>
        <v>13.656260529500001</v>
      </c>
      <c r="U2073" s="9"/>
      <c r="V20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73" s="9"/>
    </row>
    <row r="2074" spans="1:23">
      <c r="A2074" t="s">
        <v>367</v>
      </c>
      <c r="B2074" t="s">
        <v>383</v>
      </c>
      <c r="C2074" t="s">
        <v>384</v>
      </c>
      <c r="M2074" s="10" t="s">
        <v>936</v>
      </c>
      <c r="Q2074" t="str">
        <f t="shared" si="70"/>
        <v>GambiaGM08</v>
      </c>
      <c r="R2074" t="str">
        <f>VLOOKUP(Tableau3[[#This Row],[coca]],Table1[ID],1,FALSE)</f>
        <v>GambiaGM08</v>
      </c>
      <c r="S2074">
        <f>VLOOKUP(Tableau3[[#This Row],[coca]],Table1[[#All],[ID]:[b]],2,FALSE)</f>
        <v>-15.7358423618</v>
      </c>
      <c r="T2074" s="9">
        <f>VLOOKUP(Tableau3[[#This Row],[coca]],Table1[[ID]:[b]],3,FALSE)</f>
        <v>13.3852953738</v>
      </c>
      <c r="U2074" s="9"/>
      <c r="V20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074" s="9"/>
    </row>
    <row r="2075" spans="1:23">
      <c r="A2075" t="s">
        <v>367</v>
      </c>
      <c r="B2075" t="s">
        <v>369</v>
      </c>
      <c r="C2075" t="s">
        <v>370</v>
      </c>
      <c r="D2075">
        <v>0</v>
      </c>
      <c r="E2075">
        <v>0</v>
      </c>
      <c r="F2075">
        <v>0</v>
      </c>
      <c r="M2075" s="7" t="s">
        <v>937</v>
      </c>
      <c r="O2075" t="s">
        <v>778</v>
      </c>
      <c r="Q2075" t="str">
        <f t="shared" si="70"/>
        <v>GambiaGM01</v>
      </c>
      <c r="R2075" t="str">
        <f>VLOOKUP(Tableau3[[#This Row],[coca]],Table1[ID],1,FALSE)</f>
        <v>GambiaGM01</v>
      </c>
      <c r="S2075" t="e">
        <f>VLOOKUP(Tableau35[[#This Row],[coca]],Table1[[#All],[ID]:[b]],2,FALSE)</f>
        <v>#VALUE!</v>
      </c>
      <c r="T2075" s="9" t="e">
        <f>VLOOKUP(Tableau35[[#This Row],[coca]],Table1[[ID]:[b]],3,FALSE)</f>
        <v>#VALUE!</v>
      </c>
      <c r="U2075" s="9" t="s">
        <v>778</v>
      </c>
      <c r="V207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75" s="9">
        <v>2</v>
      </c>
    </row>
    <row r="2076" spans="1:23">
      <c r="A2076" t="s">
        <v>367</v>
      </c>
      <c r="B2076" t="s">
        <v>371</v>
      </c>
      <c r="C2076" t="s">
        <v>372</v>
      </c>
      <c r="D2076">
        <v>1</v>
      </c>
      <c r="E2076">
        <v>0</v>
      </c>
      <c r="F2076">
        <v>0</v>
      </c>
      <c r="M2076" s="7" t="s">
        <v>937</v>
      </c>
      <c r="O2076" t="s">
        <v>775</v>
      </c>
      <c r="Q2076" t="str">
        <f t="shared" si="70"/>
        <v>GambiaGM02</v>
      </c>
      <c r="R2076" t="str">
        <f>VLOOKUP(Tableau3[[#This Row],[coca]],Table1[ID],1,FALSE)</f>
        <v>GambiaGM02</v>
      </c>
      <c r="S2076" t="e">
        <f>VLOOKUP(Tableau35[[#This Row],[coca]],Table1[[#All],[ID]:[b]],2,FALSE)</f>
        <v>#VALUE!</v>
      </c>
      <c r="T2076" s="9" t="e">
        <f>VLOOKUP(Tableau35[[#This Row],[coca]],Table1[[ID]:[b]],3,FALSE)</f>
        <v>#VALUE!</v>
      </c>
      <c r="U2076" t="s">
        <v>775</v>
      </c>
      <c r="V2076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76" s="9">
        <v>1</v>
      </c>
    </row>
    <row r="2077" spans="1:23">
      <c r="A2077" t="s">
        <v>367</v>
      </c>
      <c r="B2077" t="s">
        <v>373</v>
      </c>
      <c r="C2077" t="s">
        <v>374</v>
      </c>
      <c r="D2077">
        <v>2</v>
      </c>
      <c r="E2077">
        <v>0</v>
      </c>
      <c r="F2077">
        <v>1</v>
      </c>
      <c r="M2077" s="7" t="s">
        <v>937</v>
      </c>
      <c r="Q2077" t="str">
        <f t="shared" si="70"/>
        <v>GambiaGM03</v>
      </c>
      <c r="R2077" t="str">
        <f>VLOOKUP(Tableau3[[#This Row],[coca]],Table1[ID],1,FALSE)</f>
        <v>GambiaGM03</v>
      </c>
      <c r="S2077" t="e">
        <f>VLOOKUP(Tableau35[[#This Row],[coca]],Table1[[#All],[ID]:[b]],2,FALSE)</f>
        <v>#VALUE!</v>
      </c>
      <c r="T2077" s="9" t="e">
        <f>VLOOKUP(Tableau35[[#This Row],[coca]],Table1[[ID]:[b]],3,FALSE)</f>
        <v>#VALUE!</v>
      </c>
      <c r="V2077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77" s="9"/>
    </row>
    <row r="2078" spans="1:23">
      <c r="A2078" t="s">
        <v>367</v>
      </c>
      <c r="B2078" t="s">
        <v>375</v>
      </c>
      <c r="C2078" t="s">
        <v>376</v>
      </c>
      <c r="D2078">
        <v>2</v>
      </c>
      <c r="E2078">
        <v>0</v>
      </c>
      <c r="F2078">
        <v>1</v>
      </c>
      <c r="M2078" s="7" t="s">
        <v>937</v>
      </c>
      <c r="O2078" t="s">
        <v>775</v>
      </c>
      <c r="Q2078" t="str">
        <f t="shared" si="70"/>
        <v>GambiaGM04</v>
      </c>
      <c r="R2078" t="str">
        <f>VLOOKUP(Tableau3[[#This Row],[coca]],Table1[ID],1,FALSE)</f>
        <v>GambiaGM04</v>
      </c>
      <c r="S2078" t="e">
        <f>VLOOKUP(Tableau35[[#This Row],[coca]],Table1[[#All],[ID]:[b]],2,FALSE)</f>
        <v>#VALUE!</v>
      </c>
      <c r="T2078" s="9" t="e">
        <f>VLOOKUP(Tableau35[[#This Row],[coca]],Table1[[ID]:[b]],3,FALSE)</f>
        <v>#VALUE!</v>
      </c>
      <c r="U2078" t="s">
        <v>775</v>
      </c>
      <c r="V2078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78" s="9">
        <v>1</v>
      </c>
    </row>
    <row r="2079" spans="1:23">
      <c r="A2079" t="s">
        <v>367</v>
      </c>
      <c r="B2079" t="s">
        <v>377</v>
      </c>
      <c r="C2079" t="s">
        <v>378</v>
      </c>
      <c r="D2079">
        <v>20</v>
      </c>
      <c r="E2079">
        <v>1</v>
      </c>
      <c r="F2079">
        <v>15</v>
      </c>
      <c r="M2079" s="7" t="s">
        <v>937</v>
      </c>
      <c r="Q2079" t="str">
        <f t="shared" si="70"/>
        <v>GambiaGM05</v>
      </c>
      <c r="R2079" t="str">
        <f>VLOOKUP(Tableau3[[#This Row],[coca]],Table1[ID],1,FALSE)</f>
        <v>GambiaGM05</v>
      </c>
      <c r="S2079" t="e">
        <f>VLOOKUP(Tableau35[[#This Row],[coca]],Table1[[#All],[ID]:[b]],2,FALSE)</f>
        <v>#VALUE!</v>
      </c>
      <c r="T2079" s="9" t="e">
        <f>VLOOKUP(Tableau35[[#This Row],[coca]],Table1[[ID]:[b]],3,FALSE)</f>
        <v>#VALUE!</v>
      </c>
      <c r="U2079" s="9"/>
      <c r="V207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79" s="9"/>
    </row>
    <row r="2080" spans="1:23">
      <c r="A2080" t="s">
        <v>367</v>
      </c>
      <c r="B2080" t="s">
        <v>379</v>
      </c>
      <c r="C2080" t="s">
        <v>380</v>
      </c>
      <c r="D2080">
        <v>0</v>
      </c>
      <c r="E2080">
        <v>0</v>
      </c>
      <c r="F2080">
        <v>0</v>
      </c>
      <c r="M2080" s="7" t="s">
        <v>937</v>
      </c>
      <c r="Q2080" t="str">
        <f t="shared" si="70"/>
        <v>GambiaGM06</v>
      </c>
      <c r="R2080" t="str">
        <f>VLOOKUP(Tableau3[[#This Row],[coca]],Table1[ID],1,FALSE)</f>
        <v>GambiaGM06</v>
      </c>
      <c r="S2080" t="e">
        <f>VLOOKUP(Tableau35[[#This Row],[coca]],Table1[[#All],[ID]:[b]],2,FALSE)</f>
        <v>#VALUE!</v>
      </c>
      <c r="T2080" s="9" t="e">
        <f>VLOOKUP(Tableau35[[#This Row],[coca]],Table1[[ID]:[b]],3,FALSE)</f>
        <v>#VALUE!</v>
      </c>
      <c r="U2080" s="9"/>
      <c r="V208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80" s="9"/>
    </row>
    <row r="2081" spans="1:23">
      <c r="A2081" t="s">
        <v>367</v>
      </c>
      <c r="B2081" t="s">
        <v>381</v>
      </c>
      <c r="C2081" t="s">
        <v>382</v>
      </c>
      <c r="D2081">
        <v>0</v>
      </c>
      <c r="E2081">
        <v>0</v>
      </c>
      <c r="F2081">
        <v>0</v>
      </c>
      <c r="M2081" s="7" t="s">
        <v>937</v>
      </c>
      <c r="Q2081" t="str">
        <f t="shared" si="70"/>
        <v>GambiaGM07</v>
      </c>
      <c r="R2081" t="str">
        <f>VLOOKUP(Tableau3[[#This Row],[coca]],Table1[ID],1,FALSE)</f>
        <v>GambiaGM07</v>
      </c>
      <c r="S2081" t="e">
        <f>VLOOKUP(Tableau35[[#This Row],[coca]],Table1[[#All],[ID]:[b]],2,FALSE)</f>
        <v>#VALUE!</v>
      </c>
      <c r="T2081" s="9" t="e">
        <f>VLOOKUP(Tableau35[[#This Row],[coca]],Table1[[ID]:[b]],3,FALSE)</f>
        <v>#VALUE!</v>
      </c>
      <c r="U2081" s="9"/>
      <c r="V208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81" s="9"/>
    </row>
    <row r="2082" spans="1:23">
      <c r="A2082" t="s">
        <v>367</v>
      </c>
      <c r="B2082" t="s">
        <v>383</v>
      </c>
      <c r="C2082" t="s">
        <v>384</v>
      </c>
      <c r="D2082">
        <v>0</v>
      </c>
      <c r="E2082">
        <v>0</v>
      </c>
      <c r="F2082">
        <v>0</v>
      </c>
      <c r="M2082" s="7" t="s">
        <v>937</v>
      </c>
      <c r="Q2082" t="str">
        <f t="shared" si="70"/>
        <v>GambiaGM08</v>
      </c>
      <c r="R2082" t="str">
        <f>VLOOKUP(Tableau3[[#This Row],[coca]],Table1[ID],1,FALSE)</f>
        <v>GambiaGM08</v>
      </c>
      <c r="S2082" t="e">
        <f>VLOOKUP(Tableau35[[#This Row],[coca]],Table1[[#All],[ID]:[b]],2,FALSE)</f>
        <v>#VALUE!</v>
      </c>
      <c r="T2082" s="9" t="e">
        <f>VLOOKUP(Tableau35[[#This Row],[coca]],Table1[[ID]:[b]],3,FALSE)</f>
        <v>#VALUE!</v>
      </c>
      <c r="U2082" s="9"/>
      <c r="V208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082" s="9"/>
    </row>
    <row r="2083" spans="1:23">
      <c r="A2083" t="s">
        <v>367</v>
      </c>
      <c r="B2083" t="s">
        <v>369</v>
      </c>
      <c r="C2083" t="s">
        <v>370</v>
      </c>
      <c r="D2083">
        <v>24</v>
      </c>
      <c r="E2083">
        <v>1</v>
      </c>
      <c r="F2083">
        <v>17</v>
      </c>
      <c r="L2083" s="7"/>
      <c r="M2083" s="10" t="s">
        <v>940</v>
      </c>
      <c r="N2083" t="s">
        <v>778</v>
      </c>
      <c r="P2083" t="str">
        <f t="shared" ref="P2083:P2098" si="71">_xlfn.CONCAT(A2083,C2083)</f>
        <v>GambiaGM01</v>
      </c>
      <c r="Q2083" t="e">
        <f>VLOOKUP(#REF!,Table1[ID],1,FALSE)</f>
        <v>#REF!</v>
      </c>
      <c r="R2083" t="e">
        <f>VLOOKUP(#REF!,Table1[[#All],[ID]:[b]],2,FALSE)</f>
        <v>#REF!</v>
      </c>
      <c r="S2083" s="9" t="e">
        <f>VLOOKUP(#REF!,Table1[[ID]:[b]],3,FALSE)</f>
        <v>#REF!</v>
      </c>
      <c r="T2083" s="9" t="s">
        <v>778</v>
      </c>
      <c r="U2083" s="9" t="e">
        <f>IF(#REF!&lt;=10,"A:&lt;10",IF(#REF!&lt;=50,"B:10-50",IF(#REF!&lt;=100,"C:50 - 100",IF(#REF!&lt;=250,"D:100 - 250",IF(#REF!&lt;=500,"E:250 - 500",IF(#REF!&lt;=1000,"F:500 - 1000","G:1000 et plus"))))))</f>
        <v>#REF!</v>
      </c>
      <c r="V2083" s="9">
        <v>2</v>
      </c>
    </row>
    <row r="2084" spans="1:23">
      <c r="A2084" t="s">
        <v>367</v>
      </c>
      <c r="B2084" t="s">
        <v>371</v>
      </c>
      <c r="C2084" t="s">
        <v>372</v>
      </c>
      <c r="D2084">
        <v>0</v>
      </c>
      <c r="E2084">
        <v>0</v>
      </c>
      <c r="F2084">
        <v>0</v>
      </c>
      <c r="L2084" s="7"/>
      <c r="M2084" s="10" t="s">
        <v>940</v>
      </c>
      <c r="N2084" t="s">
        <v>775</v>
      </c>
      <c r="P2084" t="str">
        <f t="shared" si="71"/>
        <v>GambiaGM02</v>
      </c>
      <c r="Q2084" t="e">
        <f>VLOOKUP(#REF!,Table1[ID],1,FALSE)</f>
        <v>#REF!</v>
      </c>
      <c r="R2084" t="e">
        <f>VLOOKUP(#REF!,Table1[[#All],[ID]:[b]],2,FALSE)</f>
        <v>#REF!</v>
      </c>
      <c r="S2084" s="9" t="e">
        <f>VLOOKUP(#REF!,Table1[[ID]:[b]],3,FALSE)</f>
        <v>#REF!</v>
      </c>
      <c r="T2084" t="s">
        <v>775</v>
      </c>
      <c r="U2084" t="e">
        <f>IF(#REF!&lt;=10,"A:&lt;10",IF(#REF!&lt;=50,"B:10-50",IF(#REF!&lt;=100,"C:50 - 100",IF(#REF!&lt;=250,"D:100 - 250",IF(#REF!&lt;=500,"E:250 - 500",IF(#REF!&lt;=1000,"F:500 - 1000","G:1000 et plus"))))))</f>
        <v>#REF!</v>
      </c>
      <c r="V2084" s="9">
        <v>1</v>
      </c>
    </row>
    <row r="2085" spans="1:23">
      <c r="A2085" t="s">
        <v>367</v>
      </c>
      <c r="B2085" t="s">
        <v>373</v>
      </c>
      <c r="C2085" t="s">
        <v>374</v>
      </c>
      <c r="D2085">
        <v>0</v>
      </c>
      <c r="E2085">
        <v>0</v>
      </c>
      <c r="F2085">
        <v>0</v>
      </c>
      <c r="M2085" s="10" t="s">
        <v>940</v>
      </c>
      <c r="P2085" t="str">
        <f t="shared" si="71"/>
        <v>GambiaGM03</v>
      </c>
      <c r="Q2085" t="e">
        <f>VLOOKUP(#REF!,Table1[ID],1,FALSE)</f>
        <v>#REF!</v>
      </c>
      <c r="R2085" t="e">
        <f>VLOOKUP(#REF!,Table1[[#All],[ID]:[b]],2,FALSE)</f>
        <v>#REF!</v>
      </c>
      <c r="S2085" s="9" t="e">
        <f>VLOOKUP(#REF!,Table1[[ID]:[b]],3,FALSE)</f>
        <v>#REF!</v>
      </c>
      <c r="U2085" t="e">
        <f>IF(#REF!&lt;=10,"A:&lt;10",IF(#REF!&lt;=50,"B:10-50",IF(#REF!&lt;=100,"C:50 - 100",IF(#REF!&lt;=250,"D:100 - 250",IF(#REF!&lt;=500,"E:250 - 500",IF(#REF!&lt;=1000,"F:500 - 1000","G:1000 et plus"))))))</f>
        <v>#REF!</v>
      </c>
      <c r="V2085" s="9"/>
    </row>
    <row r="2086" spans="1:23">
      <c r="A2086" t="s">
        <v>367</v>
      </c>
      <c r="B2086" t="s">
        <v>375</v>
      </c>
      <c r="C2086" t="s">
        <v>376</v>
      </c>
      <c r="D2086">
        <v>2</v>
      </c>
      <c r="E2086">
        <v>0</v>
      </c>
      <c r="F2086">
        <v>2</v>
      </c>
      <c r="L2086" s="7"/>
      <c r="M2086" s="10" t="s">
        <v>940</v>
      </c>
      <c r="N2086" t="s">
        <v>775</v>
      </c>
      <c r="P2086" t="str">
        <f t="shared" si="71"/>
        <v>GambiaGM04</v>
      </c>
      <c r="Q2086" t="e">
        <f>VLOOKUP(#REF!,Table1[ID],1,FALSE)</f>
        <v>#REF!</v>
      </c>
      <c r="R2086" t="e">
        <f>VLOOKUP(#REF!,Table1[[#All],[ID]:[b]],2,FALSE)</f>
        <v>#REF!</v>
      </c>
      <c r="S2086" s="9" t="e">
        <f>VLOOKUP(#REF!,Table1[[ID]:[b]],3,FALSE)</f>
        <v>#REF!</v>
      </c>
      <c r="T2086" t="s">
        <v>775</v>
      </c>
      <c r="U2086" t="e">
        <f>IF(#REF!&lt;=10,"A:&lt;10",IF(#REF!&lt;=50,"B:10-50",IF(#REF!&lt;=100,"C:50 - 100",IF(#REF!&lt;=250,"D:100 - 250",IF(#REF!&lt;=500,"E:250 - 500",IF(#REF!&lt;=1000,"F:500 - 1000","G:1000 et plus"))))))</f>
        <v>#REF!</v>
      </c>
      <c r="V2086" s="9">
        <v>1</v>
      </c>
    </row>
    <row r="2087" spans="1:23">
      <c r="A2087" t="s">
        <v>367</v>
      </c>
      <c r="B2087" t="s">
        <v>377</v>
      </c>
      <c r="C2087" t="s">
        <v>378</v>
      </c>
      <c r="D2087">
        <v>0</v>
      </c>
      <c r="E2087">
        <v>0</v>
      </c>
      <c r="F2087">
        <v>0</v>
      </c>
      <c r="M2087" s="10" t="s">
        <v>940</v>
      </c>
      <c r="P2087" t="str">
        <f t="shared" si="71"/>
        <v>GambiaGM05</v>
      </c>
      <c r="Q2087" t="e">
        <f>VLOOKUP(#REF!,Table1[ID],1,FALSE)</f>
        <v>#REF!</v>
      </c>
      <c r="R2087" t="e">
        <f>VLOOKUP(#REF!,Table1[[#All],[ID]:[b]],2,FALSE)</f>
        <v>#REF!</v>
      </c>
      <c r="S2087" s="9" t="e">
        <f>VLOOKUP(#REF!,Table1[[ID]:[b]],3,FALSE)</f>
        <v>#REF!</v>
      </c>
      <c r="T2087" s="9"/>
      <c r="U2087" s="9" t="e">
        <f>IF(#REF!&lt;=10,"A:&lt;10",IF(#REF!&lt;=50,"B:10-50",IF(#REF!&lt;=100,"C:50 - 100",IF(#REF!&lt;=250,"D:100 - 250",IF(#REF!&lt;=500,"E:250 - 500",IF(#REF!&lt;=1000,"F:500 - 1000","G:1000 et plus"))))))</f>
        <v>#REF!</v>
      </c>
      <c r="V2087" s="9"/>
    </row>
    <row r="2088" spans="1:23">
      <c r="A2088" t="s">
        <v>367</v>
      </c>
      <c r="B2088" t="s">
        <v>379</v>
      </c>
      <c r="C2088" t="s">
        <v>380</v>
      </c>
      <c r="D2088">
        <v>0</v>
      </c>
      <c r="E2088">
        <v>0</v>
      </c>
      <c r="F2088">
        <v>0</v>
      </c>
      <c r="M2088" s="10" t="s">
        <v>940</v>
      </c>
      <c r="P2088" t="str">
        <f t="shared" si="71"/>
        <v>GambiaGM06</v>
      </c>
      <c r="Q2088" t="e">
        <f>VLOOKUP(#REF!,Table1[ID],1,FALSE)</f>
        <v>#REF!</v>
      </c>
      <c r="R2088" t="e">
        <f>VLOOKUP(#REF!,Table1[[#All],[ID]:[b]],2,FALSE)</f>
        <v>#REF!</v>
      </c>
      <c r="S2088" s="9" t="e">
        <f>VLOOKUP(#REF!,Table1[[ID]:[b]],3,FALSE)</f>
        <v>#REF!</v>
      </c>
      <c r="T2088" s="9"/>
      <c r="U2088" s="9" t="e">
        <f>IF(#REF!&lt;=10,"A:&lt;10",IF(#REF!&lt;=50,"B:10-50",IF(#REF!&lt;=100,"C:50 - 100",IF(#REF!&lt;=250,"D:100 - 250",IF(#REF!&lt;=500,"E:250 - 500",IF(#REF!&lt;=1000,"F:500 - 1000","G:1000 et plus"))))))</f>
        <v>#REF!</v>
      </c>
      <c r="V2088" s="9"/>
    </row>
    <row r="2089" spans="1:23">
      <c r="A2089" t="s">
        <v>367</v>
      </c>
      <c r="B2089" t="s">
        <v>381</v>
      </c>
      <c r="C2089" t="s">
        <v>382</v>
      </c>
      <c r="D2089">
        <v>0</v>
      </c>
      <c r="E2089">
        <v>0</v>
      </c>
      <c r="F2089">
        <v>0</v>
      </c>
      <c r="M2089" s="10" t="s">
        <v>940</v>
      </c>
      <c r="P2089" t="str">
        <f t="shared" si="71"/>
        <v>GambiaGM07</v>
      </c>
      <c r="Q2089" t="e">
        <f>VLOOKUP(#REF!,Table1[ID],1,FALSE)</f>
        <v>#REF!</v>
      </c>
      <c r="R2089" t="e">
        <f>VLOOKUP(#REF!,Table1[[#All],[ID]:[b]],2,FALSE)</f>
        <v>#REF!</v>
      </c>
      <c r="S2089" s="9" t="e">
        <f>VLOOKUP(#REF!,Table1[[ID]:[b]],3,FALSE)</f>
        <v>#REF!</v>
      </c>
      <c r="T2089" s="9"/>
      <c r="U2089" s="9" t="e">
        <f>IF(#REF!&lt;=10,"A:&lt;10",IF(#REF!&lt;=50,"B:10-50",IF(#REF!&lt;=100,"C:50 - 100",IF(#REF!&lt;=250,"D:100 - 250",IF(#REF!&lt;=500,"E:250 - 500",IF(#REF!&lt;=1000,"F:500 - 1000","G:1000 et plus"))))))</f>
        <v>#REF!</v>
      </c>
      <c r="V2089" s="9"/>
    </row>
    <row r="2090" spans="1:23">
      <c r="A2090" t="s">
        <v>367</v>
      </c>
      <c r="B2090" t="s">
        <v>383</v>
      </c>
      <c r="C2090" t="s">
        <v>384</v>
      </c>
      <c r="D2090">
        <v>0</v>
      </c>
      <c r="E2090">
        <v>0</v>
      </c>
      <c r="F2090">
        <v>0</v>
      </c>
      <c r="M2090" s="10" t="s">
        <v>940</v>
      </c>
      <c r="P2090" t="str">
        <f t="shared" si="71"/>
        <v>GambiaGM08</v>
      </c>
      <c r="Q2090" t="e">
        <f>VLOOKUP(#REF!,Table1[ID],1,FALSE)</f>
        <v>#REF!</v>
      </c>
      <c r="R2090" t="e">
        <f>VLOOKUP(#REF!,Table1[[#All],[ID]:[b]],2,FALSE)</f>
        <v>#REF!</v>
      </c>
      <c r="S2090" s="9" t="e">
        <f>VLOOKUP(#REF!,Table1[[ID]:[b]],3,FALSE)</f>
        <v>#REF!</v>
      </c>
      <c r="T2090" s="9"/>
      <c r="U2090" s="9" t="e">
        <f>IF(#REF!&lt;=10,"A:&lt;10",IF(#REF!&lt;=50,"B:10-50",IF(#REF!&lt;=100,"C:50 - 100",IF(#REF!&lt;=250,"D:100 - 250",IF(#REF!&lt;=500,"E:250 - 500",IF(#REF!&lt;=1000,"F:500 - 1000","G:1000 et plus"))))))</f>
        <v>#REF!</v>
      </c>
      <c r="V2090" s="9"/>
    </row>
    <row r="2091" spans="1:23">
      <c r="A2091" t="s">
        <v>367</v>
      </c>
      <c r="B2091" t="s">
        <v>369</v>
      </c>
      <c r="C2091" t="s">
        <v>370</v>
      </c>
      <c r="D2091">
        <v>24</v>
      </c>
      <c r="E2091">
        <v>1</v>
      </c>
      <c r="F2091">
        <v>18</v>
      </c>
      <c r="L2091" s="7"/>
      <c r="M2091" s="10" t="s">
        <v>944</v>
      </c>
      <c r="N2091" t="s">
        <v>778</v>
      </c>
      <c r="P2091" t="str">
        <f t="shared" si="71"/>
        <v>GambiaGM01</v>
      </c>
      <c r="Q2091" t="e">
        <f>VLOOKUP(Tableau3567[[#This Row],[coca]],Table1[ID],1,FALSE)</f>
        <v>#VALUE!</v>
      </c>
      <c r="R2091" t="e">
        <f>VLOOKUP(Tableau3567[[#This Row],[coca]],Table1[[#All],[ID]:[b]],2,FALSE)</f>
        <v>#VALUE!</v>
      </c>
      <c r="S2091" s="9" t="e">
        <f>VLOOKUP(Tableau3567[[#This Row],[coca]],Table1[[ID]:[b]],3,FALSE)</f>
        <v>#VALUE!</v>
      </c>
      <c r="T2091" s="9" t="s">
        <v>778</v>
      </c>
      <c r="U20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1" s="9">
        <v>2</v>
      </c>
    </row>
    <row r="2092" spans="1:23">
      <c r="A2092" t="s">
        <v>367</v>
      </c>
      <c r="B2092" t="s">
        <v>371</v>
      </c>
      <c r="C2092" t="s">
        <v>372</v>
      </c>
      <c r="D2092">
        <v>1</v>
      </c>
      <c r="E2092">
        <v>0</v>
      </c>
      <c r="F2092">
        <v>1</v>
      </c>
      <c r="L2092" s="7"/>
      <c r="M2092" s="10" t="s">
        <v>944</v>
      </c>
      <c r="N2092" t="s">
        <v>775</v>
      </c>
      <c r="P2092" t="str">
        <f t="shared" si="71"/>
        <v>GambiaGM02</v>
      </c>
      <c r="Q2092" t="e">
        <f>VLOOKUP(Tableau3567[[#This Row],[coca]],Table1[ID],1,FALSE)</f>
        <v>#VALUE!</v>
      </c>
      <c r="R2092" t="e">
        <f>VLOOKUP(Tableau3567[[#This Row],[coca]],Table1[[#All],[ID]:[b]],2,FALSE)</f>
        <v>#VALUE!</v>
      </c>
      <c r="S2092" s="9" t="e">
        <f>VLOOKUP(Tableau3567[[#This Row],[coca]],Table1[[ID]:[b]],3,FALSE)</f>
        <v>#VALUE!</v>
      </c>
      <c r="T2092" t="s">
        <v>775</v>
      </c>
      <c r="U2092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2" s="9">
        <v>1</v>
      </c>
    </row>
    <row r="2093" spans="1:23">
      <c r="A2093" t="s">
        <v>367</v>
      </c>
      <c r="B2093" t="s">
        <v>373</v>
      </c>
      <c r="C2093" t="s">
        <v>374</v>
      </c>
      <c r="D2093">
        <v>0</v>
      </c>
      <c r="E2093">
        <v>0</v>
      </c>
      <c r="F2093">
        <v>0</v>
      </c>
      <c r="L2093" s="7"/>
      <c r="M2093" s="10" t="s">
        <v>944</v>
      </c>
      <c r="P2093" t="str">
        <f t="shared" si="71"/>
        <v>GambiaGM03</v>
      </c>
      <c r="Q2093" t="e">
        <f>VLOOKUP(Tableau3567[[#This Row],[coca]],Table1[ID],1,FALSE)</f>
        <v>#VALUE!</v>
      </c>
      <c r="R2093" t="e">
        <f>VLOOKUP(Tableau3567[[#This Row],[coca]],Table1[[#All],[ID]:[b]],2,FALSE)</f>
        <v>#VALUE!</v>
      </c>
      <c r="S2093" s="9" t="e">
        <f>VLOOKUP(Tableau3567[[#This Row],[coca]],Table1[[ID]:[b]],3,FALSE)</f>
        <v>#VALUE!</v>
      </c>
      <c r="U2093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3" s="9"/>
    </row>
    <row r="2094" spans="1:23">
      <c r="A2094" t="s">
        <v>367</v>
      </c>
      <c r="B2094" t="s">
        <v>375</v>
      </c>
      <c r="C2094" t="s">
        <v>376</v>
      </c>
      <c r="D2094">
        <v>2</v>
      </c>
      <c r="E2094">
        <v>2</v>
      </c>
      <c r="F2094">
        <v>2</v>
      </c>
      <c r="L2094" s="7"/>
      <c r="M2094" s="10" t="s">
        <v>944</v>
      </c>
      <c r="N2094" t="s">
        <v>775</v>
      </c>
      <c r="P2094" t="str">
        <f t="shared" si="71"/>
        <v>GambiaGM04</v>
      </c>
      <c r="Q2094" t="e">
        <f>VLOOKUP(Tableau3567[[#This Row],[coca]],Table1[ID],1,FALSE)</f>
        <v>#VALUE!</v>
      </c>
      <c r="R2094" t="e">
        <f>VLOOKUP(Tableau3567[[#This Row],[coca]],Table1[[#All],[ID]:[b]],2,FALSE)</f>
        <v>#VALUE!</v>
      </c>
      <c r="S2094" s="9" t="e">
        <f>VLOOKUP(Tableau3567[[#This Row],[coca]],Table1[[ID]:[b]],3,FALSE)</f>
        <v>#VALUE!</v>
      </c>
      <c r="T2094" t="s">
        <v>775</v>
      </c>
      <c r="U2094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4" s="9">
        <v>1</v>
      </c>
    </row>
    <row r="2095" spans="1:23">
      <c r="A2095" t="s">
        <v>367</v>
      </c>
      <c r="B2095" t="s">
        <v>377</v>
      </c>
      <c r="C2095" t="s">
        <v>378</v>
      </c>
      <c r="D2095">
        <v>0</v>
      </c>
      <c r="E2095">
        <v>0</v>
      </c>
      <c r="F2095">
        <v>0</v>
      </c>
      <c r="L2095" s="7"/>
      <c r="M2095" s="10" t="s">
        <v>944</v>
      </c>
      <c r="P2095" t="str">
        <f t="shared" si="71"/>
        <v>GambiaGM05</v>
      </c>
      <c r="Q2095" t="e">
        <f>VLOOKUP(Tableau3567[[#This Row],[coca]],Table1[ID],1,FALSE)</f>
        <v>#VALUE!</v>
      </c>
      <c r="R2095" t="e">
        <f>VLOOKUP(Tableau3567[[#This Row],[coca]],Table1[[#All],[ID]:[b]],2,FALSE)</f>
        <v>#VALUE!</v>
      </c>
      <c r="S2095" s="9" t="e">
        <f>VLOOKUP(Tableau3567[[#This Row],[coca]],Table1[[ID]:[b]],3,FALSE)</f>
        <v>#VALUE!</v>
      </c>
      <c r="T2095" s="9"/>
      <c r="U209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5" s="9"/>
    </row>
    <row r="2096" spans="1:23">
      <c r="A2096" t="s">
        <v>367</v>
      </c>
      <c r="B2096" t="s">
        <v>379</v>
      </c>
      <c r="C2096" t="s">
        <v>380</v>
      </c>
      <c r="D2096">
        <v>1</v>
      </c>
      <c r="E2096">
        <v>0</v>
      </c>
      <c r="F2096">
        <v>0</v>
      </c>
      <c r="L2096" s="7"/>
      <c r="M2096" s="10" t="s">
        <v>944</v>
      </c>
      <c r="P2096" t="str">
        <f t="shared" si="71"/>
        <v>GambiaGM06</v>
      </c>
      <c r="Q2096" t="e">
        <f>VLOOKUP(Tableau3567[[#This Row],[coca]],Table1[ID],1,FALSE)</f>
        <v>#VALUE!</v>
      </c>
      <c r="R2096" t="e">
        <f>VLOOKUP(Tableau3567[[#This Row],[coca]],Table1[[#All],[ID]:[b]],2,FALSE)</f>
        <v>#VALUE!</v>
      </c>
      <c r="S2096" s="9" t="e">
        <f>VLOOKUP(Tableau3567[[#This Row],[coca]],Table1[[ID]:[b]],3,FALSE)</f>
        <v>#VALUE!</v>
      </c>
      <c r="T2096" s="9"/>
      <c r="U209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6" s="9"/>
    </row>
    <row r="2097" spans="1:23">
      <c r="A2097" t="s">
        <v>367</v>
      </c>
      <c r="B2097" t="s">
        <v>381</v>
      </c>
      <c r="C2097" t="s">
        <v>382</v>
      </c>
      <c r="D2097">
        <v>0</v>
      </c>
      <c r="E2097">
        <v>0</v>
      </c>
      <c r="F2097">
        <v>0</v>
      </c>
      <c r="L2097" s="7"/>
      <c r="M2097" s="10" t="s">
        <v>944</v>
      </c>
      <c r="P2097" t="str">
        <f t="shared" si="71"/>
        <v>GambiaGM07</v>
      </c>
      <c r="Q2097" t="e">
        <f>VLOOKUP(Tableau3567[[#This Row],[coca]],Table1[ID],1,FALSE)</f>
        <v>#VALUE!</v>
      </c>
      <c r="R2097" t="e">
        <f>VLOOKUP(Tableau3567[[#This Row],[coca]],Table1[[#All],[ID]:[b]],2,FALSE)</f>
        <v>#VALUE!</v>
      </c>
      <c r="S2097" s="9" t="e">
        <f>VLOOKUP(Tableau3567[[#This Row],[coca]],Table1[[ID]:[b]],3,FALSE)</f>
        <v>#VALUE!</v>
      </c>
      <c r="T2097" s="9"/>
      <c r="U209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7" s="9"/>
    </row>
    <row r="2098" spans="1:23">
      <c r="A2098" t="s">
        <v>367</v>
      </c>
      <c r="B2098" t="s">
        <v>383</v>
      </c>
      <c r="C2098" t="s">
        <v>384</v>
      </c>
      <c r="D2098">
        <v>0</v>
      </c>
      <c r="E2098">
        <v>0</v>
      </c>
      <c r="F2098">
        <v>0</v>
      </c>
      <c r="L2098" s="7"/>
      <c r="M2098" s="10" t="s">
        <v>944</v>
      </c>
      <c r="P2098" t="str">
        <f t="shared" si="71"/>
        <v>GambiaGM08</v>
      </c>
      <c r="Q2098" t="e">
        <f>VLOOKUP(Tableau3567[[#This Row],[coca]],Table1[ID],1,FALSE)</f>
        <v>#VALUE!</v>
      </c>
      <c r="R2098" t="e">
        <f>VLOOKUP(Tableau3567[[#This Row],[coca]],Table1[[#All],[ID]:[b]],2,FALSE)</f>
        <v>#VALUE!</v>
      </c>
      <c r="S2098" s="9" t="e">
        <f>VLOOKUP(Tableau3567[[#This Row],[coca]],Table1[[ID]:[b]],3,FALSE)</f>
        <v>#VALUE!</v>
      </c>
      <c r="T2098" s="9"/>
      <c r="U209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098" s="9"/>
    </row>
    <row r="2099" spans="1:23">
      <c r="A2099" t="s">
        <v>367</v>
      </c>
      <c r="B2099" t="s">
        <v>369</v>
      </c>
      <c r="C2099" t="s">
        <v>370</v>
      </c>
      <c r="D2099">
        <v>26</v>
      </c>
      <c r="E2099">
        <v>1</v>
      </c>
      <c r="F2099">
        <v>19</v>
      </c>
      <c r="M2099" s="7" t="s">
        <v>946</v>
      </c>
      <c r="O2099" t="s">
        <v>778</v>
      </c>
      <c r="Q2099" t="str">
        <f t="shared" ref="Q2099:Q2115" si="72">_xlfn.CONCAT(A2099,C2099)</f>
        <v>GambiaGM01</v>
      </c>
      <c r="R2099" t="e">
        <f>VLOOKUP(Tableau35676[[#This Row],[coca]],Table1[ID],1,FALSE)</f>
        <v>#VALUE!</v>
      </c>
      <c r="S2099" t="e">
        <f>VLOOKUP(Tableau35676[[#This Row],[coca]],Table1[[#All],[ID]:[b]],2,FALSE)</f>
        <v>#VALUE!</v>
      </c>
      <c r="T2099" s="9" t="e">
        <f>VLOOKUP(Tableau35676[[#This Row],[coca]],Table1[[ID]:[b]],3,FALSE)</f>
        <v>#VALUE!</v>
      </c>
      <c r="U2099" s="9" t="s">
        <v>778</v>
      </c>
      <c r="V209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099" s="9">
        <v>2</v>
      </c>
    </row>
    <row r="2100" spans="1:23">
      <c r="A2100" t="s">
        <v>367</v>
      </c>
      <c r="B2100" t="s">
        <v>371</v>
      </c>
      <c r="C2100" t="s">
        <v>372</v>
      </c>
      <c r="D2100">
        <v>2</v>
      </c>
      <c r="E2100">
        <v>0</v>
      </c>
      <c r="F2100">
        <v>1</v>
      </c>
      <c r="M2100" s="7" t="s">
        <v>946</v>
      </c>
      <c r="O2100" t="s">
        <v>775</v>
      </c>
      <c r="Q2100" t="str">
        <f t="shared" si="72"/>
        <v>GambiaGM02</v>
      </c>
      <c r="R2100" t="e">
        <f>VLOOKUP(Tableau35676[[#This Row],[coca]],Table1[ID],1,FALSE)</f>
        <v>#VALUE!</v>
      </c>
      <c r="S2100" t="e">
        <f>VLOOKUP(Tableau35676[[#This Row],[coca]],Table1[[#All],[ID]:[b]],2,FALSE)</f>
        <v>#VALUE!</v>
      </c>
      <c r="T2100" s="9" t="e">
        <f>VLOOKUP(Tableau35676[[#This Row],[coca]],Table1[[ID]:[b]],3,FALSE)</f>
        <v>#VALUE!</v>
      </c>
      <c r="U2100" t="s">
        <v>775</v>
      </c>
      <c r="V2100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0" s="9">
        <v>1</v>
      </c>
    </row>
    <row r="2101" spans="1:23">
      <c r="A2101" t="s">
        <v>367</v>
      </c>
      <c r="B2101" t="s">
        <v>373</v>
      </c>
      <c r="C2101" t="s">
        <v>374</v>
      </c>
      <c r="D2101">
        <v>1</v>
      </c>
      <c r="E2101">
        <v>0</v>
      </c>
      <c r="F2101">
        <v>0</v>
      </c>
      <c r="M2101" s="7" t="s">
        <v>946</v>
      </c>
      <c r="Q2101" t="str">
        <f t="shared" si="72"/>
        <v>GambiaGM03</v>
      </c>
      <c r="R2101" t="e">
        <f>VLOOKUP(Tableau35676[[#This Row],[coca]],Table1[ID],1,FALSE)</f>
        <v>#VALUE!</v>
      </c>
      <c r="S2101" t="e">
        <f>VLOOKUP(Tableau35676[[#This Row],[coca]],Table1[[#All],[ID]:[b]],2,FALSE)</f>
        <v>#VALUE!</v>
      </c>
      <c r="T2101" s="9" t="e">
        <f>VLOOKUP(Tableau35676[[#This Row],[coca]],Table1[[ID]:[b]],3,FALSE)</f>
        <v>#VALUE!</v>
      </c>
      <c r="V2101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1" s="9"/>
    </row>
    <row r="2102" spans="1:23">
      <c r="A2102" t="s">
        <v>367</v>
      </c>
      <c r="B2102" t="s">
        <v>375</v>
      </c>
      <c r="C2102" t="s">
        <v>376</v>
      </c>
      <c r="D2102">
        <v>3</v>
      </c>
      <c r="E2102">
        <v>0</v>
      </c>
      <c r="F2102">
        <v>2</v>
      </c>
      <c r="M2102" s="7" t="s">
        <v>946</v>
      </c>
      <c r="O2102" t="s">
        <v>775</v>
      </c>
      <c r="Q2102" t="str">
        <f t="shared" si="72"/>
        <v>GambiaGM04</v>
      </c>
      <c r="R2102" t="e">
        <f>VLOOKUP(Tableau35676[[#This Row],[coca]],Table1[ID],1,FALSE)</f>
        <v>#VALUE!</v>
      </c>
      <c r="S2102" t="e">
        <f>VLOOKUP(Tableau35676[[#This Row],[coca]],Table1[[#All],[ID]:[b]],2,FALSE)</f>
        <v>#VALUE!</v>
      </c>
      <c r="T2102" s="9" t="e">
        <f>VLOOKUP(Tableau35676[[#This Row],[coca]],Table1[[ID]:[b]],3,FALSE)</f>
        <v>#VALUE!</v>
      </c>
      <c r="U2102" t="s">
        <v>775</v>
      </c>
      <c r="V2102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2" s="9">
        <v>1</v>
      </c>
    </row>
    <row r="2103" spans="1:23">
      <c r="A2103" t="s">
        <v>367</v>
      </c>
      <c r="B2103" t="s">
        <v>377</v>
      </c>
      <c r="C2103" t="s">
        <v>378</v>
      </c>
      <c r="D2103">
        <v>0</v>
      </c>
      <c r="E2103">
        <v>0</v>
      </c>
      <c r="F2103">
        <v>0</v>
      </c>
      <c r="M2103" s="7" t="s">
        <v>946</v>
      </c>
      <c r="Q2103" t="str">
        <f t="shared" si="72"/>
        <v>GambiaGM05</v>
      </c>
      <c r="R2103" t="e">
        <f>VLOOKUP(Tableau35676[[#This Row],[coca]],Table1[ID],1,FALSE)</f>
        <v>#VALUE!</v>
      </c>
      <c r="S2103" t="e">
        <f>VLOOKUP(Tableau35676[[#This Row],[coca]],Table1[[#All],[ID]:[b]],2,FALSE)</f>
        <v>#VALUE!</v>
      </c>
      <c r="T2103" s="9" t="e">
        <f>VLOOKUP(Tableau35676[[#This Row],[coca]],Table1[[ID]:[b]],3,FALSE)</f>
        <v>#VALUE!</v>
      </c>
      <c r="U2103" s="9"/>
      <c r="V210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3" s="9"/>
    </row>
    <row r="2104" spans="1:23">
      <c r="A2104" t="s">
        <v>367</v>
      </c>
      <c r="B2104" t="s">
        <v>379</v>
      </c>
      <c r="C2104" t="s">
        <v>380</v>
      </c>
      <c r="D2104">
        <v>2</v>
      </c>
      <c r="E2104">
        <v>0</v>
      </c>
      <c r="F2104">
        <v>0</v>
      </c>
      <c r="M2104" s="7" t="s">
        <v>946</v>
      </c>
      <c r="Q2104" t="str">
        <f t="shared" si="72"/>
        <v>GambiaGM06</v>
      </c>
      <c r="R2104" t="e">
        <f>VLOOKUP(Tableau35676[[#This Row],[coca]],Table1[ID],1,FALSE)</f>
        <v>#VALUE!</v>
      </c>
      <c r="S2104" t="e">
        <f>VLOOKUP(Tableau35676[[#This Row],[coca]],Table1[[#All],[ID]:[b]],2,FALSE)</f>
        <v>#VALUE!</v>
      </c>
      <c r="T2104" s="9" t="e">
        <f>VLOOKUP(Tableau35676[[#This Row],[coca]],Table1[[ID]:[b]],3,FALSE)</f>
        <v>#VALUE!</v>
      </c>
      <c r="U2104" s="9"/>
      <c r="V210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4" s="9"/>
    </row>
    <row r="2105" spans="1:23">
      <c r="A2105" t="s">
        <v>367</v>
      </c>
      <c r="B2105" t="s">
        <v>381</v>
      </c>
      <c r="C2105" t="s">
        <v>382</v>
      </c>
      <c r="D2105">
        <v>0</v>
      </c>
      <c r="E2105">
        <v>0</v>
      </c>
      <c r="F2105">
        <v>0</v>
      </c>
      <c r="M2105" s="7" t="s">
        <v>946</v>
      </c>
      <c r="Q2105" t="str">
        <f t="shared" si="72"/>
        <v>GambiaGM07</v>
      </c>
      <c r="R2105" t="e">
        <f>VLOOKUP(Tableau35676[[#This Row],[coca]],Table1[ID],1,FALSE)</f>
        <v>#VALUE!</v>
      </c>
      <c r="S2105" t="e">
        <f>VLOOKUP(Tableau35676[[#This Row],[coca]],Table1[[#All],[ID]:[b]],2,FALSE)</f>
        <v>#VALUE!</v>
      </c>
      <c r="T2105" s="9" t="e">
        <f>VLOOKUP(Tableau35676[[#This Row],[coca]],Table1[[ID]:[b]],3,FALSE)</f>
        <v>#VALUE!</v>
      </c>
      <c r="U2105" s="9"/>
      <c r="V21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5" s="9"/>
    </row>
    <row r="2106" spans="1:23">
      <c r="A2106" t="s">
        <v>367</v>
      </c>
      <c r="B2106" t="s">
        <v>383</v>
      </c>
      <c r="C2106" t="s">
        <v>384</v>
      </c>
      <c r="D2106">
        <v>0</v>
      </c>
      <c r="E2106">
        <v>0</v>
      </c>
      <c r="F2106">
        <v>0</v>
      </c>
      <c r="M2106" s="7" t="s">
        <v>946</v>
      </c>
      <c r="Q2106" t="str">
        <f t="shared" si="72"/>
        <v>GambiaGM08</v>
      </c>
      <c r="R2106" t="e">
        <f>VLOOKUP(Tableau35676[[#This Row],[coca]],Table1[ID],1,FALSE)</f>
        <v>#VALUE!</v>
      </c>
      <c r="S2106" t="e">
        <f>VLOOKUP(Tableau35676[[#This Row],[coca]],Table1[[#All],[ID]:[b]],2,FALSE)</f>
        <v>#VALUE!</v>
      </c>
      <c r="T2106" s="9" t="e">
        <f>VLOOKUP(Tableau35676[[#This Row],[coca]],Table1[[ID]:[b]],3,FALSE)</f>
        <v>#VALUE!</v>
      </c>
      <c r="U2106" s="9"/>
      <c r="V21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06" s="9"/>
    </row>
    <row r="2107" spans="1:23">
      <c r="A2107" t="s">
        <v>367</v>
      </c>
      <c r="B2107" t="s">
        <v>369</v>
      </c>
      <c r="C2107" t="s">
        <v>370</v>
      </c>
      <c r="D2107">
        <v>43</v>
      </c>
      <c r="E2107">
        <v>3</v>
      </c>
      <c r="F2107">
        <v>22</v>
      </c>
      <c r="J2107" s="1"/>
      <c r="K2107" s="1"/>
      <c r="M2107" s="7" t="s">
        <v>949</v>
      </c>
      <c r="O2107" t="s">
        <v>778</v>
      </c>
      <c r="Q2107" t="str">
        <f t="shared" si="72"/>
        <v>GambiaGM01</v>
      </c>
      <c r="R2107" t="e">
        <f>VLOOKUP(Tableau3567691011[[#This Row],[coca]],Table1[ID],1,FALSE)</f>
        <v>#VALUE!</v>
      </c>
      <c r="S2107" t="e">
        <f>VLOOKUP(Tableau3567691011[[#This Row],[coca]],Table1[[#All],[ID]:[b]],2,FALSE)</f>
        <v>#VALUE!</v>
      </c>
      <c r="T2107" s="9" t="e">
        <f>VLOOKUP(Tableau3567691011[[#This Row],[coca]],Table1[[ID]:[b]],3,FALSE)</f>
        <v>#VALUE!</v>
      </c>
      <c r="U2107" s="9" t="s">
        <v>778</v>
      </c>
      <c r="V210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07" s="9">
        <v>2</v>
      </c>
    </row>
    <row r="2108" spans="1:23">
      <c r="A2108" t="s">
        <v>367</v>
      </c>
      <c r="B2108" t="s">
        <v>371</v>
      </c>
      <c r="C2108" t="s">
        <v>372</v>
      </c>
      <c r="D2108">
        <v>2</v>
      </c>
      <c r="E2108">
        <v>0</v>
      </c>
      <c r="F2108">
        <v>2</v>
      </c>
      <c r="J2108" s="1"/>
      <c r="K2108" s="1"/>
      <c r="M2108" s="7" t="s">
        <v>949</v>
      </c>
      <c r="O2108" t="s">
        <v>775</v>
      </c>
      <c r="Q2108" t="str">
        <f t="shared" si="72"/>
        <v>GambiaGM02</v>
      </c>
      <c r="R2108" t="e">
        <f>VLOOKUP(Tableau3567691011[[#This Row],[coca]],Table1[ID],1,FALSE)</f>
        <v>#VALUE!</v>
      </c>
      <c r="S2108" t="e">
        <f>VLOOKUP(Tableau3567691011[[#This Row],[coca]],Table1[[#All],[ID]:[b]],2,FALSE)</f>
        <v>#VALUE!</v>
      </c>
      <c r="T2108" s="9" t="e">
        <f>VLOOKUP(Tableau3567691011[[#This Row],[coca]],Table1[[ID]:[b]],3,FALSE)</f>
        <v>#VALUE!</v>
      </c>
      <c r="U2108" t="s">
        <v>775</v>
      </c>
      <c r="V2108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08" s="9">
        <v>1</v>
      </c>
    </row>
    <row r="2109" spans="1:23">
      <c r="A2109" t="s">
        <v>367</v>
      </c>
      <c r="B2109" t="s">
        <v>373</v>
      </c>
      <c r="C2109" t="s">
        <v>374</v>
      </c>
      <c r="D2109">
        <v>8</v>
      </c>
      <c r="E2109">
        <v>0</v>
      </c>
      <c r="F2109">
        <v>3</v>
      </c>
      <c r="J2109" s="1"/>
      <c r="K2109" s="1"/>
      <c r="M2109" s="7" t="s">
        <v>949</v>
      </c>
      <c r="Q2109" t="str">
        <f t="shared" si="72"/>
        <v>GambiaGM03</v>
      </c>
      <c r="R2109" t="e">
        <f>VLOOKUP(Tableau3567691011[[#This Row],[coca]],Table1[ID],1,FALSE)</f>
        <v>#VALUE!</v>
      </c>
      <c r="S2109" t="e">
        <f>VLOOKUP(Tableau3567691011[[#This Row],[coca]],Table1[[#All],[ID]:[b]],2,FALSE)</f>
        <v>#VALUE!</v>
      </c>
      <c r="T2109" s="9" t="e">
        <f>VLOOKUP(Tableau3567691011[[#This Row],[coca]],Table1[[ID]:[b]],3,FALSE)</f>
        <v>#VALUE!</v>
      </c>
      <c r="V210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09" s="9"/>
    </row>
    <row r="2110" spans="1:23">
      <c r="A2110" t="s">
        <v>367</v>
      </c>
      <c r="B2110" t="s">
        <v>375</v>
      </c>
      <c r="C2110" t="s">
        <v>376</v>
      </c>
      <c r="D2110">
        <v>4</v>
      </c>
      <c r="E2110">
        <v>0</v>
      </c>
      <c r="F2110">
        <v>2</v>
      </c>
      <c r="J2110" s="1"/>
      <c r="K2110" s="1"/>
      <c r="M2110" s="7" t="s">
        <v>949</v>
      </c>
      <c r="O2110" t="s">
        <v>775</v>
      </c>
      <c r="Q2110" t="str">
        <f t="shared" si="72"/>
        <v>GambiaGM04</v>
      </c>
      <c r="R2110" t="e">
        <f>VLOOKUP(Tableau3567691011[[#This Row],[coca]],Table1[ID],1,FALSE)</f>
        <v>#VALUE!</v>
      </c>
      <c r="S2110" t="e">
        <f>VLOOKUP(Tableau3567691011[[#This Row],[coca]],Table1[[#All],[ID]:[b]],2,FALSE)</f>
        <v>#VALUE!</v>
      </c>
      <c r="T2110" s="9" t="e">
        <f>VLOOKUP(Tableau3567691011[[#This Row],[coca]],Table1[[ID]:[b]],3,FALSE)</f>
        <v>#VALUE!</v>
      </c>
      <c r="U2110" t="s">
        <v>775</v>
      </c>
      <c r="V2110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10" s="9">
        <v>1</v>
      </c>
    </row>
    <row r="2111" spans="1:23">
      <c r="A2111" t="s">
        <v>367</v>
      </c>
      <c r="B2111" t="s">
        <v>377</v>
      </c>
      <c r="C2111" t="s">
        <v>378</v>
      </c>
      <c r="D2111">
        <v>0</v>
      </c>
      <c r="E2111">
        <v>0</v>
      </c>
      <c r="F2111">
        <v>0</v>
      </c>
      <c r="J2111" s="1"/>
      <c r="K2111" s="1"/>
      <c r="M2111" s="7" t="s">
        <v>949</v>
      </c>
      <c r="Q2111" t="str">
        <f t="shared" si="72"/>
        <v>GambiaGM05</v>
      </c>
      <c r="R2111" t="e">
        <f>VLOOKUP(Tableau3567691011[[#This Row],[coca]],Table1[ID],1,FALSE)</f>
        <v>#VALUE!</v>
      </c>
      <c r="S2111" t="e">
        <f>VLOOKUP(Tableau3567691011[[#This Row],[coca]],Table1[[#All],[ID]:[b]],2,FALSE)</f>
        <v>#VALUE!</v>
      </c>
      <c r="T2111" s="9" t="e">
        <f>VLOOKUP(Tableau3567691011[[#This Row],[coca]],Table1[[ID]:[b]],3,FALSE)</f>
        <v>#VALUE!</v>
      </c>
      <c r="U2111" s="9"/>
      <c r="V211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11" s="9"/>
    </row>
    <row r="2112" spans="1:23">
      <c r="A2112" t="s">
        <v>367</v>
      </c>
      <c r="B2112" t="s">
        <v>379</v>
      </c>
      <c r="C2112" t="s">
        <v>380</v>
      </c>
      <c r="D2112">
        <v>5</v>
      </c>
      <c r="E2112">
        <v>0</v>
      </c>
      <c r="F2112">
        <v>2</v>
      </c>
      <c r="J2112" s="1"/>
      <c r="K2112" s="1"/>
      <c r="M2112" s="7" t="s">
        <v>949</v>
      </c>
      <c r="Q2112" t="str">
        <f t="shared" si="72"/>
        <v>GambiaGM06</v>
      </c>
      <c r="R2112" t="e">
        <f>VLOOKUP(Tableau3567691011[[#This Row],[coca]],Table1[ID],1,FALSE)</f>
        <v>#VALUE!</v>
      </c>
      <c r="S2112" t="e">
        <f>VLOOKUP(Tableau3567691011[[#This Row],[coca]],Table1[[#All],[ID]:[b]],2,FALSE)</f>
        <v>#VALUE!</v>
      </c>
      <c r="T2112" s="9" t="e">
        <f>VLOOKUP(Tableau3567691011[[#This Row],[coca]],Table1[[ID]:[b]],3,FALSE)</f>
        <v>#VALUE!</v>
      </c>
      <c r="U2112" s="9"/>
      <c r="V211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12" s="9"/>
    </row>
    <row r="2113" spans="1:23">
      <c r="A2113" t="s">
        <v>367</v>
      </c>
      <c r="B2113" t="s">
        <v>381</v>
      </c>
      <c r="C2113" t="s">
        <v>382</v>
      </c>
      <c r="D2113">
        <v>0</v>
      </c>
      <c r="E2113">
        <v>0</v>
      </c>
      <c r="F2113">
        <v>0</v>
      </c>
      <c r="J2113" s="1"/>
      <c r="K2113" s="1"/>
      <c r="M2113" s="7" t="s">
        <v>949</v>
      </c>
      <c r="Q2113" t="str">
        <f t="shared" si="72"/>
        <v>GambiaGM07</v>
      </c>
      <c r="R2113" t="e">
        <f>VLOOKUP(Tableau3567691011[[#This Row],[coca]],Table1[ID],1,FALSE)</f>
        <v>#VALUE!</v>
      </c>
      <c r="S2113" t="e">
        <f>VLOOKUP(Tableau3567691011[[#This Row],[coca]],Table1[[#All],[ID]:[b]],2,FALSE)</f>
        <v>#VALUE!</v>
      </c>
      <c r="T2113" s="9" t="e">
        <f>VLOOKUP(Tableau3567691011[[#This Row],[coca]],Table1[[ID]:[b]],3,FALSE)</f>
        <v>#VALUE!</v>
      </c>
      <c r="U2113" s="9"/>
      <c r="V211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13" s="9"/>
    </row>
    <row r="2114" spans="1:23">
      <c r="A2114" t="s">
        <v>367</v>
      </c>
      <c r="B2114" t="s">
        <v>383</v>
      </c>
      <c r="C2114" t="s">
        <v>384</v>
      </c>
      <c r="D2114">
        <v>1</v>
      </c>
      <c r="E2114">
        <v>0</v>
      </c>
      <c r="F2114">
        <v>1</v>
      </c>
      <c r="J2114" s="1"/>
      <c r="K2114" s="1"/>
      <c r="M2114" s="7" t="s">
        <v>949</v>
      </c>
      <c r="Q2114" t="str">
        <f t="shared" si="72"/>
        <v>GambiaGM08</v>
      </c>
      <c r="R2114" t="e">
        <f>VLOOKUP(Tableau3567691011[[#This Row],[coca]],Table1[ID],1,FALSE)</f>
        <v>#VALUE!</v>
      </c>
      <c r="S2114" t="e">
        <f>VLOOKUP(Tableau3567691011[[#This Row],[coca]],Table1[[#All],[ID]:[b]],2,FALSE)</f>
        <v>#VALUE!</v>
      </c>
      <c r="T2114" s="9" t="e">
        <f>VLOOKUP(Tableau3567691011[[#This Row],[coca]],Table1[[ID]:[b]],3,FALSE)</f>
        <v>#VALUE!</v>
      </c>
      <c r="U2114" s="9"/>
      <c r="V211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114" s="9"/>
    </row>
    <row r="2115" spans="1:23">
      <c r="A2115" t="s">
        <v>385</v>
      </c>
      <c r="B2115" t="s">
        <v>405</v>
      </c>
      <c r="C2115" t="s">
        <v>406</v>
      </c>
      <c r="D2115">
        <v>1556</v>
      </c>
      <c r="J2115" s="1"/>
      <c r="K2115" s="1"/>
      <c r="M2115" s="10" t="s">
        <v>948</v>
      </c>
      <c r="O2115" s="5">
        <v>-241292035674</v>
      </c>
      <c r="P2115" s="5">
        <v>574251458216</v>
      </c>
      <c r="Q2115" t="str">
        <f t="shared" si="72"/>
        <v>GhanaGH33</v>
      </c>
      <c r="R2115" t="e">
        <f>VLOOKUP(Tableau35676910[[#This Row],[coca]],Table1[ID],1,FALSE)</f>
        <v>#VALUE!</v>
      </c>
      <c r="S2115" t="e">
        <f>VLOOKUP(Tableau35676910[[#This Row],[coca]],Table1[[#All],[ID]:[b]],2,FALSE)</f>
        <v>#VALUE!</v>
      </c>
      <c r="T2115" s="9" t="e">
        <f>VLOOKUP(Tableau35676910[[#This Row],[coca]],Table1[[ID]:[b]],3,FALSE)</f>
        <v>#VALUE!</v>
      </c>
      <c r="U2115" s="9" t="s">
        <v>775</v>
      </c>
      <c r="V211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15" s="9">
        <v>1</v>
      </c>
    </row>
    <row r="2116" spans="1:23">
      <c r="A2116" t="s">
        <v>385</v>
      </c>
      <c r="B2116" t="s">
        <v>786</v>
      </c>
      <c r="D2116">
        <v>102</v>
      </c>
      <c r="J2116" s="1"/>
      <c r="K2116" s="1"/>
      <c r="M2116" s="10" t="s">
        <v>948</v>
      </c>
      <c r="Q2116" s="9" t="str">
        <f>_xlfn.CONCAT(B2116,C2116)</f>
        <v>Western North Region</v>
      </c>
      <c r="R2116" s="9" t="e">
        <f>VLOOKUP(Tableau35676910[[#This Row],[coca]],Table1[ID],1,FALSE)</f>
        <v>#VALUE!</v>
      </c>
      <c r="S2116" s="9" t="e">
        <f>VLOOKUP(Tableau35676910[[#This Row],[coca]],Table1[[#All],[ID]:[b]],2,FALSE)</f>
        <v>#VALUE!</v>
      </c>
      <c r="T2116" s="9" t="e">
        <f>VLOOKUP(Tableau35676910[[#This Row],[coca]],Table1[[ID]:[b]],3,FALSE)</f>
        <v>#VALUE!</v>
      </c>
      <c r="U2116" s="9" t="s">
        <v>775</v>
      </c>
      <c r="V211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16" s="9">
        <v>1</v>
      </c>
    </row>
    <row r="2117" spans="1:23">
      <c r="A2117" t="s">
        <v>385</v>
      </c>
      <c r="B2117" t="s">
        <v>787</v>
      </c>
      <c r="D2117">
        <v>6</v>
      </c>
      <c r="J2117" s="1"/>
      <c r="K2117" s="1"/>
      <c r="M2117" s="10" t="s">
        <v>948</v>
      </c>
      <c r="Q2117" s="9" t="str">
        <f t="shared" ref="Q2117:Q2128" si="73">_xlfn.CONCAT(A2117,C2117)</f>
        <v>Ghana</v>
      </c>
      <c r="R2117" s="9" t="e">
        <f>VLOOKUP(Tableau35676910[[#This Row],[coca]],Table1[ID],1,FALSE)</f>
        <v>#VALUE!</v>
      </c>
      <c r="S2117" s="9" t="e">
        <f>VLOOKUP(Tableau35676910[[#This Row],[coca]],Table1[[#All],[ID]:[b]],2,FALSE)</f>
        <v>#VALUE!</v>
      </c>
      <c r="T2117" s="9" t="e">
        <f>VLOOKUP(Tableau35676910[[#This Row],[coca]],Table1[[ID]:[b]],3,FALSE)</f>
        <v>#VALUE!</v>
      </c>
      <c r="U2117" s="9" t="s">
        <v>775</v>
      </c>
      <c r="V211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17" s="9">
        <v>1</v>
      </c>
    </row>
    <row r="2118" spans="1:23">
      <c r="A2118" t="s">
        <v>385</v>
      </c>
      <c r="B2118" t="s">
        <v>395</v>
      </c>
      <c r="C2118" t="s">
        <v>396</v>
      </c>
      <c r="D2118">
        <v>10087</v>
      </c>
      <c r="E2118">
        <v>117</v>
      </c>
      <c r="F2118">
        <v>13550</v>
      </c>
      <c r="J2118" s="1"/>
      <c r="K2118" s="1"/>
      <c r="M2118" s="10" t="s">
        <v>948</v>
      </c>
      <c r="N2118" s="4"/>
      <c r="O2118" t="s">
        <v>788</v>
      </c>
      <c r="P2118" s="5">
        <v>580396008178</v>
      </c>
      <c r="Q2118" t="str">
        <f t="shared" si="73"/>
        <v>GhanaGH28</v>
      </c>
      <c r="R2118" t="e">
        <f>VLOOKUP(Tableau35676910[[#This Row],[coca]],Table1[ID],1,FALSE)</f>
        <v>#VALUE!</v>
      </c>
      <c r="S2118" t="e">
        <f>VLOOKUP(Tableau35676910[[#This Row],[coca]],Table1[[#All],[ID]:[b]],2,FALSE)</f>
        <v>#VALUE!</v>
      </c>
      <c r="T2118" s="9" t="e">
        <f>VLOOKUP(Tableau35676910[[#This Row],[coca]],Table1[[ID]:[b]],3,FALSE)</f>
        <v>#VALUE!</v>
      </c>
      <c r="U2118" s="9" t="s">
        <v>780</v>
      </c>
      <c r="V211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18" s="9">
        <v>7</v>
      </c>
    </row>
    <row r="2119" spans="1:23">
      <c r="A2119" t="s">
        <v>385</v>
      </c>
      <c r="B2119" t="s">
        <v>393</v>
      </c>
      <c r="C2119" t="s">
        <v>394</v>
      </c>
      <c r="D2119">
        <v>668</v>
      </c>
      <c r="J2119" s="1"/>
      <c r="K2119" s="1"/>
      <c r="M2119" s="10" t="s">
        <v>948</v>
      </c>
      <c r="O2119" t="s">
        <v>789</v>
      </c>
      <c r="P2119" s="5">
        <v>641358310957</v>
      </c>
      <c r="Q2119" t="str">
        <f t="shared" si="73"/>
        <v>GhanaGH27</v>
      </c>
      <c r="R2119" t="e">
        <f>VLOOKUP(Tableau35676910[[#This Row],[coca]],Table1[ID],1,FALSE)</f>
        <v>#VALUE!</v>
      </c>
      <c r="S2119" t="e">
        <f>VLOOKUP(Tableau35676910[[#This Row],[coca]],Table1[[#All],[ID]:[b]],2,FALSE)</f>
        <v>#VALUE!</v>
      </c>
      <c r="T2119" s="9" t="e">
        <f>VLOOKUP(Tableau35676910[[#This Row],[coca]],Table1[[ID]:[b]],3,FALSE)</f>
        <v>#VALUE!</v>
      </c>
      <c r="U2119" s="9" t="s">
        <v>774</v>
      </c>
      <c r="V211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19" s="9">
        <v>3</v>
      </c>
    </row>
    <row r="2120" spans="1:23">
      <c r="A2120" t="s">
        <v>385</v>
      </c>
      <c r="B2120" t="s">
        <v>387</v>
      </c>
      <c r="C2120" t="s">
        <v>388</v>
      </c>
      <c r="D2120">
        <v>3676</v>
      </c>
      <c r="J2120" s="1"/>
      <c r="K2120" s="1"/>
      <c r="M2120" s="10" t="s">
        <v>948</v>
      </c>
      <c r="O2120" s="5">
        <v>-145465197582</v>
      </c>
      <c r="P2120" s="5">
        <v>680233239042</v>
      </c>
      <c r="Q2120" t="str">
        <f t="shared" si="73"/>
        <v>GhanaGH24</v>
      </c>
      <c r="R2120" t="e">
        <f>VLOOKUP(Tableau35676910[[#This Row],[coca]],Table1[ID],1,FALSE)</f>
        <v>#VALUE!</v>
      </c>
      <c r="S2120" t="e">
        <f>VLOOKUP(Tableau35676910[[#This Row],[coca]],Table1[[#All],[ID]:[b]],2,FALSE)</f>
        <v>#VALUE!</v>
      </c>
      <c r="T2120" s="9" t="e">
        <f>VLOOKUP(Tableau35676910[[#This Row],[coca]],Table1[[ID]:[b]],3,FALSE)</f>
        <v>#VALUE!</v>
      </c>
      <c r="U2120" s="9" t="s">
        <v>779</v>
      </c>
      <c r="V212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0" s="9">
        <v>4</v>
      </c>
    </row>
    <row r="2121" spans="1:23">
      <c r="A2121" t="s">
        <v>385</v>
      </c>
      <c r="B2121" t="s">
        <v>391</v>
      </c>
      <c r="C2121" t="s">
        <v>392</v>
      </c>
      <c r="D2121">
        <v>973</v>
      </c>
      <c r="J2121" s="1"/>
      <c r="K2121" s="1"/>
      <c r="M2121" s="10" t="s">
        <v>948</v>
      </c>
      <c r="O2121" s="5">
        <v>-121158138876</v>
      </c>
      <c r="P2121" s="5">
        <v>556583208459</v>
      </c>
      <c r="Q2121" t="str">
        <f t="shared" si="73"/>
        <v>GhanaGH26</v>
      </c>
      <c r="R2121" t="e">
        <f>VLOOKUP(Tableau35676910[[#This Row],[coca]],Table1[ID],1,FALSE)</f>
        <v>#VALUE!</v>
      </c>
      <c r="S2121" t="e">
        <f>VLOOKUP(Tableau35676910[[#This Row],[coca]],Table1[[#All],[ID]:[b]],2,FALSE)</f>
        <v>#VALUE!</v>
      </c>
      <c r="T2121" s="9" t="e">
        <f>VLOOKUP(Tableau35676910[[#This Row],[coca]],Table1[[ID]:[b]],3,FALSE)</f>
        <v>#VALUE!</v>
      </c>
      <c r="U2121" s="9" t="s">
        <v>778</v>
      </c>
      <c r="V212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1" s="9">
        <v>2</v>
      </c>
    </row>
    <row r="2122" spans="1:23">
      <c r="A2122" t="s">
        <v>385</v>
      </c>
      <c r="B2122" t="s">
        <v>399</v>
      </c>
      <c r="C2122" t="s">
        <v>400</v>
      </c>
      <c r="D2122">
        <v>274</v>
      </c>
      <c r="J2122" s="1"/>
      <c r="K2122" s="1"/>
      <c r="M2122" s="10" t="s">
        <v>948</v>
      </c>
      <c r="O2122" t="s">
        <v>790</v>
      </c>
      <c r="P2122" s="5">
        <v>1077930798300</v>
      </c>
      <c r="Q2122" t="str">
        <f t="shared" si="73"/>
        <v>GhanaGH30</v>
      </c>
      <c r="R2122" t="e">
        <f>VLOOKUP(Tableau35676910[[#This Row],[coca]],Table1[ID],1,FALSE)</f>
        <v>#VALUE!</v>
      </c>
      <c r="S2122" t="e">
        <f>VLOOKUP(Tableau35676910[[#This Row],[coca]],Table1[[#All],[ID]:[b]],2,FALSE)</f>
        <v>#VALUE!</v>
      </c>
      <c r="T2122" s="9" t="e">
        <f>VLOOKUP(Tableau35676910[[#This Row],[coca]],Table1[[ID]:[b]],3,FALSE)</f>
        <v>#VALUE!</v>
      </c>
      <c r="U2122" s="9" t="s">
        <v>778</v>
      </c>
      <c r="V212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2" s="9">
        <v>2</v>
      </c>
    </row>
    <row r="2123" spans="1:23">
      <c r="A2123" t="s">
        <v>385</v>
      </c>
      <c r="B2123" t="s">
        <v>791</v>
      </c>
      <c r="D2123">
        <v>112</v>
      </c>
      <c r="J2123" s="1"/>
      <c r="K2123" s="1"/>
      <c r="M2123" s="10" t="s">
        <v>948</v>
      </c>
      <c r="Q2123" t="str">
        <f t="shared" si="73"/>
        <v>Ghana</v>
      </c>
      <c r="R2123" t="e">
        <f>VLOOKUP(Tableau35676910[[#This Row],[coca]],Table1[ID],1,FALSE)</f>
        <v>#VALUE!</v>
      </c>
      <c r="S2123" t="e">
        <f>VLOOKUP(Tableau35676910[[#This Row],[coca]],Table1[[#All],[ID]:[b]],2,FALSE)</f>
        <v>#VALUE!</v>
      </c>
      <c r="T2123" s="9" t="e">
        <f>VLOOKUP(Tableau35676910[[#This Row],[coca]],Table1[[ID]:[b]],3,FALSE)</f>
        <v>#VALUE!</v>
      </c>
      <c r="U2123" s="9" t="s">
        <v>778</v>
      </c>
      <c r="V212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3" s="9">
        <v>2</v>
      </c>
    </row>
    <row r="2124" spans="1:23">
      <c r="A2124" t="s">
        <v>385</v>
      </c>
      <c r="B2124" t="s">
        <v>403</v>
      </c>
      <c r="C2124" t="s">
        <v>404</v>
      </c>
      <c r="D2124">
        <v>346</v>
      </c>
      <c r="J2124" s="1"/>
      <c r="K2124" s="1"/>
      <c r="M2124" s="10" t="s">
        <v>948</v>
      </c>
      <c r="O2124" t="s">
        <v>792</v>
      </c>
      <c r="P2124" s="5">
        <v>723735932736</v>
      </c>
      <c r="Q2124" t="str">
        <f t="shared" si="73"/>
        <v>GhanaGH32</v>
      </c>
      <c r="R2124" t="e">
        <f>VLOOKUP(Tableau35676910[[#This Row],[coca]],Table1[ID],1,FALSE)</f>
        <v>#VALUE!</v>
      </c>
      <c r="S2124" t="e">
        <f>VLOOKUP(Tableau35676910[[#This Row],[coca]],Table1[[#All],[ID]:[b]],2,FALSE)</f>
        <v>#VALUE!</v>
      </c>
      <c r="T2124" s="9" t="e">
        <f>VLOOKUP(Tableau35676910[[#This Row],[coca]],Table1[[ID]:[b]],3,FALSE)</f>
        <v>#VALUE!</v>
      </c>
      <c r="U2124" s="9" t="s">
        <v>778</v>
      </c>
      <c r="V212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4" s="9">
        <v>2</v>
      </c>
    </row>
    <row r="2125" spans="1:23">
      <c r="A2125" t="s">
        <v>385</v>
      </c>
      <c r="B2125" t="s">
        <v>397</v>
      </c>
      <c r="C2125" t="s">
        <v>398</v>
      </c>
      <c r="D2125">
        <v>137</v>
      </c>
      <c r="J2125" s="1"/>
      <c r="K2125" s="1"/>
      <c r="M2125" s="10" t="s">
        <v>948</v>
      </c>
      <c r="O2125" t="s">
        <v>793</v>
      </c>
      <c r="P2125" s="5">
        <v>935318776009</v>
      </c>
      <c r="Q2125" t="str">
        <f t="shared" si="73"/>
        <v>GhanaGH29</v>
      </c>
      <c r="R2125" t="e">
        <f>VLOOKUP(Tableau35676910[[#This Row],[coca]],Table1[ID],1,FALSE)</f>
        <v>#VALUE!</v>
      </c>
      <c r="S2125" t="e">
        <f>VLOOKUP(Tableau35676910[[#This Row],[coca]],Table1[[#All],[ID]:[b]],2,FALSE)</f>
        <v>#VALUE!</v>
      </c>
      <c r="T2125" s="9" t="e">
        <f>VLOOKUP(Tableau35676910[[#This Row],[coca]],Table1[[ID]:[b]],3,FALSE)</f>
        <v>#VALUE!</v>
      </c>
      <c r="U2125" s="9" t="s">
        <v>778</v>
      </c>
      <c r="V212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5" s="9">
        <v>2</v>
      </c>
    </row>
    <row r="2126" spans="1:23">
      <c r="A2126" t="s">
        <v>385</v>
      </c>
      <c r="B2126" t="s">
        <v>401</v>
      </c>
      <c r="C2126" t="s">
        <v>402</v>
      </c>
      <c r="D2126">
        <v>40</v>
      </c>
      <c r="J2126" s="1"/>
      <c r="K2126" s="1"/>
      <c r="M2126" s="10" t="s">
        <v>948</v>
      </c>
      <c r="O2126" s="5">
        <v>-221686530251</v>
      </c>
      <c r="P2126" s="5">
        <v>1041127367870</v>
      </c>
      <c r="Q2126" t="str">
        <f t="shared" si="73"/>
        <v>GhanaGH31</v>
      </c>
      <c r="R2126" t="e">
        <f>VLOOKUP(Tableau35676910[[#This Row],[coca]],Table1[ID],1,FALSE)</f>
        <v>#VALUE!</v>
      </c>
      <c r="S2126" t="e">
        <f>VLOOKUP(Tableau35676910[[#This Row],[coca]],Table1[[#All],[ID]:[b]],2,FALSE)</f>
        <v>#VALUE!</v>
      </c>
      <c r="T2126" s="9" t="e">
        <f>VLOOKUP(Tableau35676910[[#This Row],[coca]],Table1[[ID]:[b]],3,FALSE)</f>
        <v>#VALUE!</v>
      </c>
      <c r="U2126" s="9" t="s">
        <v>778</v>
      </c>
      <c r="V212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6" s="9">
        <v>2</v>
      </c>
    </row>
    <row r="2127" spans="1:23">
      <c r="A2127" t="s">
        <v>385</v>
      </c>
      <c r="B2127" t="s">
        <v>389</v>
      </c>
      <c r="C2127" t="s">
        <v>390</v>
      </c>
      <c r="D2127">
        <f>8+18+42+89</f>
        <v>157</v>
      </c>
      <c r="J2127" s="1"/>
      <c r="K2127" s="1"/>
      <c r="M2127" s="10" t="s">
        <v>948</v>
      </c>
      <c r="Q2127" t="str">
        <f t="shared" si="73"/>
        <v>GhanaGH25</v>
      </c>
      <c r="R2127" t="e">
        <f>VLOOKUP(Tableau35676910[[#This Row],[coca]],Table1[ID],1,FALSE)</f>
        <v>#VALUE!</v>
      </c>
      <c r="S2127" t="e">
        <f>VLOOKUP(Tableau35676910[[#This Row],[coca]],Table1[[#All],[ID]:[b]],2,FALSE)</f>
        <v>#VALUE!</v>
      </c>
      <c r="T2127" s="9" t="e">
        <f>VLOOKUP(Tableau35676910[[#This Row],[coca]],Table1[[ID]:[b]],3,FALSE)</f>
        <v>#VALUE!</v>
      </c>
      <c r="U2127" s="9"/>
      <c r="V212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127" s="9"/>
    </row>
    <row r="2128" spans="1:23">
      <c r="A2128" t="s">
        <v>385</v>
      </c>
      <c r="B2128" t="s">
        <v>405</v>
      </c>
      <c r="C2128" t="s">
        <v>406</v>
      </c>
      <c r="D2128">
        <v>1257</v>
      </c>
      <c r="M2128" s="10" t="s">
        <v>947</v>
      </c>
      <c r="O2128" s="5">
        <v>-241292035674</v>
      </c>
      <c r="P2128" s="5">
        <v>574251458216</v>
      </c>
      <c r="Q2128" t="str">
        <f t="shared" si="73"/>
        <v>GhanaGH33</v>
      </c>
      <c r="R2128" t="e">
        <f>VLOOKUP(Tableau356769[[#This Row],[coca]],Table1[ID],1,FALSE)</f>
        <v>#VALUE!</v>
      </c>
      <c r="S2128" t="e">
        <f>VLOOKUP(Tableau356769[[#This Row],[coca]],Table1[[#All],[ID]:[b]],2,FALSE)</f>
        <v>#VALUE!</v>
      </c>
      <c r="T2128" s="9" t="e">
        <f>VLOOKUP(Tableau356769[[#This Row],[coca]],Table1[[ID]:[b]],3,FALSE)</f>
        <v>#VALUE!</v>
      </c>
      <c r="U2128" s="9" t="s">
        <v>775</v>
      </c>
      <c r="V212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28" s="9">
        <v>1</v>
      </c>
    </row>
    <row r="2129" spans="1:23">
      <c r="A2129" t="s">
        <v>385</v>
      </c>
      <c r="B2129" t="s">
        <v>786</v>
      </c>
      <c r="D2129">
        <v>94</v>
      </c>
      <c r="M2129" s="10" t="s">
        <v>947</v>
      </c>
      <c r="Q2129" s="9" t="str">
        <f>_xlfn.CONCAT(B2129,C2129)</f>
        <v>Western North Region</v>
      </c>
      <c r="R2129" s="9" t="e">
        <f>VLOOKUP(Tableau356769[[#This Row],[coca]],Table1[ID],1,FALSE)</f>
        <v>#VALUE!</v>
      </c>
      <c r="S2129" s="9" t="e">
        <f>VLOOKUP(Tableau356769[[#This Row],[coca]],Table1[[#All],[ID]:[b]],2,FALSE)</f>
        <v>#VALUE!</v>
      </c>
      <c r="T2129" s="9" t="e">
        <f>VLOOKUP(Tableau356769[[#This Row],[coca]],Table1[[ID]:[b]],3,FALSE)</f>
        <v>#VALUE!</v>
      </c>
      <c r="U2129" s="9" t="s">
        <v>775</v>
      </c>
      <c r="V212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29" s="9">
        <v>1</v>
      </c>
    </row>
    <row r="2130" spans="1:23">
      <c r="A2130" t="s">
        <v>385</v>
      </c>
      <c r="B2130" t="s">
        <v>787</v>
      </c>
      <c r="D2130">
        <v>4</v>
      </c>
      <c r="M2130" s="10" t="s">
        <v>947</v>
      </c>
      <c r="Q2130" s="9" t="str">
        <f t="shared" ref="Q2130:Q2150" si="74">_xlfn.CONCAT(A2130,C2130)</f>
        <v>Ghana</v>
      </c>
      <c r="R2130" s="9" t="e">
        <f>VLOOKUP(Tableau356769[[#This Row],[coca]],Table1[ID],1,FALSE)</f>
        <v>#VALUE!</v>
      </c>
      <c r="S2130" s="9" t="e">
        <f>VLOOKUP(Tableau356769[[#This Row],[coca]],Table1[[#All],[ID]:[b]],2,FALSE)</f>
        <v>#VALUE!</v>
      </c>
      <c r="T2130" s="9" t="e">
        <f>VLOOKUP(Tableau356769[[#This Row],[coca]],Table1[[ID]:[b]],3,FALSE)</f>
        <v>#VALUE!</v>
      </c>
      <c r="U2130" s="9" t="s">
        <v>775</v>
      </c>
      <c r="V213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0" s="9">
        <v>1</v>
      </c>
    </row>
    <row r="2131" spans="1:23">
      <c r="A2131" t="s">
        <v>385</v>
      </c>
      <c r="B2131" t="s">
        <v>395</v>
      </c>
      <c r="C2131" t="s">
        <v>396</v>
      </c>
      <c r="D2131">
        <v>8984</v>
      </c>
      <c r="E2131">
        <v>95</v>
      </c>
      <c r="F2131">
        <v>11431</v>
      </c>
      <c r="M2131" s="10" t="s">
        <v>947</v>
      </c>
      <c r="N2131" s="4"/>
      <c r="O2131" t="s">
        <v>788</v>
      </c>
      <c r="P2131" s="5">
        <v>580396008178</v>
      </c>
      <c r="Q2131" t="str">
        <f t="shared" si="74"/>
        <v>GhanaGH28</v>
      </c>
      <c r="R2131" t="e">
        <f>VLOOKUP(Tableau356769[[#This Row],[coca]],Table1[ID],1,FALSE)</f>
        <v>#VALUE!</v>
      </c>
      <c r="S2131" t="e">
        <f>VLOOKUP(Tableau356769[[#This Row],[coca]],Table1[[#All],[ID]:[b]],2,FALSE)</f>
        <v>#VALUE!</v>
      </c>
      <c r="T2131" s="9" t="e">
        <f>VLOOKUP(Tableau356769[[#This Row],[coca]],Table1[[ID]:[b]],3,FALSE)</f>
        <v>#VALUE!</v>
      </c>
      <c r="U2131" s="9" t="s">
        <v>780</v>
      </c>
      <c r="V213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1" s="9">
        <v>7</v>
      </c>
    </row>
    <row r="2132" spans="1:23">
      <c r="A2132" t="s">
        <v>385</v>
      </c>
      <c r="B2132" t="s">
        <v>393</v>
      </c>
      <c r="C2132" t="s">
        <v>394</v>
      </c>
      <c r="D2132">
        <v>452</v>
      </c>
      <c r="M2132" s="10" t="s">
        <v>947</v>
      </c>
      <c r="O2132" t="s">
        <v>789</v>
      </c>
      <c r="P2132" s="5">
        <v>641358310957</v>
      </c>
      <c r="Q2132" t="str">
        <f t="shared" si="74"/>
        <v>GhanaGH27</v>
      </c>
      <c r="R2132" t="e">
        <f>VLOOKUP(Tableau356769[[#This Row],[coca]],Table1[ID],1,FALSE)</f>
        <v>#VALUE!</v>
      </c>
      <c r="S2132" t="e">
        <f>VLOOKUP(Tableau356769[[#This Row],[coca]],Table1[[#All],[ID]:[b]],2,FALSE)</f>
        <v>#VALUE!</v>
      </c>
      <c r="T2132" s="9" t="e">
        <f>VLOOKUP(Tableau356769[[#This Row],[coca]],Table1[[ID]:[b]],3,FALSE)</f>
        <v>#VALUE!</v>
      </c>
      <c r="U2132" s="9" t="s">
        <v>774</v>
      </c>
      <c r="V213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2" s="9">
        <v>3</v>
      </c>
    </row>
    <row r="2133" spans="1:23">
      <c r="A2133" t="s">
        <v>385</v>
      </c>
      <c r="B2133" t="s">
        <v>387</v>
      </c>
      <c r="C2133" t="s">
        <v>388</v>
      </c>
      <c r="D2133">
        <v>2957</v>
      </c>
      <c r="M2133" s="10" t="s">
        <v>947</v>
      </c>
      <c r="O2133" s="5">
        <v>-145465197582</v>
      </c>
      <c r="P2133" s="5">
        <v>680233239042</v>
      </c>
      <c r="Q2133" t="str">
        <f t="shared" si="74"/>
        <v>GhanaGH24</v>
      </c>
      <c r="R2133" t="e">
        <f>VLOOKUP(Tableau356769[[#This Row],[coca]],Table1[ID],1,FALSE)</f>
        <v>#VALUE!</v>
      </c>
      <c r="S2133" t="e">
        <f>VLOOKUP(Tableau356769[[#This Row],[coca]],Table1[[#All],[ID]:[b]],2,FALSE)</f>
        <v>#VALUE!</v>
      </c>
      <c r="T2133" s="9" t="e">
        <f>VLOOKUP(Tableau356769[[#This Row],[coca]],Table1[[ID]:[b]],3,FALSE)</f>
        <v>#VALUE!</v>
      </c>
      <c r="U2133" s="9" t="s">
        <v>779</v>
      </c>
      <c r="V213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3" s="9">
        <v>4</v>
      </c>
    </row>
    <row r="2134" spans="1:23">
      <c r="A2134" t="s">
        <v>385</v>
      </c>
      <c r="B2134" t="s">
        <v>391</v>
      </c>
      <c r="C2134" t="s">
        <v>392</v>
      </c>
      <c r="D2134">
        <v>798</v>
      </c>
      <c r="M2134" s="10" t="s">
        <v>947</v>
      </c>
      <c r="O2134" s="5">
        <v>-121158138876</v>
      </c>
      <c r="P2134" s="5">
        <v>556583208459</v>
      </c>
      <c r="Q2134" t="str">
        <f t="shared" si="74"/>
        <v>GhanaGH26</v>
      </c>
      <c r="R2134" t="e">
        <f>VLOOKUP(Tableau356769[[#This Row],[coca]],Table1[ID],1,FALSE)</f>
        <v>#VALUE!</v>
      </c>
      <c r="S2134" t="e">
        <f>VLOOKUP(Tableau356769[[#This Row],[coca]],Table1[[#All],[ID]:[b]],2,FALSE)</f>
        <v>#VALUE!</v>
      </c>
      <c r="T2134" s="9" t="e">
        <f>VLOOKUP(Tableau356769[[#This Row],[coca]],Table1[[ID]:[b]],3,FALSE)</f>
        <v>#VALUE!</v>
      </c>
      <c r="U2134" s="9" t="s">
        <v>778</v>
      </c>
      <c r="V213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4" s="9">
        <v>2</v>
      </c>
    </row>
    <row r="2135" spans="1:23">
      <c r="A2135" t="s">
        <v>385</v>
      </c>
      <c r="B2135" t="s">
        <v>399</v>
      </c>
      <c r="C2135" t="s">
        <v>400</v>
      </c>
      <c r="D2135">
        <v>271</v>
      </c>
      <c r="M2135" s="10" t="s">
        <v>947</v>
      </c>
      <c r="O2135" t="s">
        <v>790</v>
      </c>
      <c r="P2135" s="5">
        <v>1077930798300</v>
      </c>
      <c r="Q2135" t="str">
        <f t="shared" si="74"/>
        <v>GhanaGH30</v>
      </c>
      <c r="R2135" t="e">
        <f>VLOOKUP(Tableau356769[[#This Row],[coca]],Table1[ID],1,FALSE)</f>
        <v>#VALUE!</v>
      </c>
      <c r="S2135" t="e">
        <f>VLOOKUP(Tableau356769[[#This Row],[coca]],Table1[[#All],[ID]:[b]],2,FALSE)</f>
        <v>#VALUE!</v>
      </c>
      <c r="T2135" s="9" t="e">
        <f>VLOOKUP(Tableau356769[[#This Row],[coca]],Table1[[ID]:[b]],3,FALSE)</f>
        <v>#VALUE!</v>
      </c>
      <c r="U2135" s="9" t="s">
        <v>778</v>
      </c>
      <c r="V213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5" s="9">
        <v>2</v>
      </c>
    </row>
    <row r="2136" spans="1:23">
      <c r="A2136" t="s">
        <v>385</v>
      </c>
      <c r="B2136" t="s">
        <v>791</v>
      </c>
      <c r="D2136">
        <v>108</v>
      </c>
      <c r="M2136" s="10" t="s">
        <v>947</v>
      </c>
      <c r="Q2136" t="str">
        <f t="shared" si="74"/>
        <v>Ghana</v>
      </c>
      <c r="R2136" t="e">
        <f>VLOOKUP(Tableau356769[[#This Row],[coca]],Table1[ID],1,FALSE)</f>
        <v>#VALUE!</v>
      </c>
      <c r="S2136" t="e">
        <f>VLOOKUP(Tableau356769[[#This Row],[coca]],Table1[[#All],[ID]:[b]],2,FALSE)</f>
        <v>#VALUE!</v>
      </c>
      <c r="T2136" s="9" t="e">
        <f>VLOOKUP(Tableau356769[[#This Row],[coca]],Table1[[ID]:[b]],3,FALSE)</f>
        <v>#VALUE!</v>
      </c>
      <c r="U2136" s="9" t="s">
        <v>778</v>
      </c>
      <c r="V213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6" s="9">
        <v>2</v>
      </c>
    </row>
    <row r="2137" spans="1:23">
      <c r="A2137" t="s">
        <v>385</v>
      </c>
      <c r="B2137" t="s">
        <v>403</v>
      </c>
      <c r="C2137" t="s">
        <v>404</v>
      </c>
      <c r="D2137">
        <v>321</v>
      </c>
      <c r="M2137" s="10" t="s">
        <v>947</v>
      </c>
      <c r="O2137" t="s">
        <v>792</v>
      </c>
      <c r="P2137" s="5">
        <v>723735932736</v>
      </c>
      <c r="Q2137" t="str">
        <f t="shared" si="74"/>
        <v>GhanaGH32</v>
      </c>
      <c r="R2137" t="e">
        <f>VLOOKUP(Tableau356769[[#This Row],[coca]],Table1[ID],1,FALSE)</f>
        <v>#VALUE!</v>
      </c>
      <c r="S2137" t="e">
        <f>VLOOKUP(Tableau356769[[#This Row],[coca]],Table1[[#All],[ID]:[b]],2,FALSE)</f>
        <v>#VALUE!</v>
      </c>
      <c r="T2137" s="9" t="e">
        <f>VLOOKUP(Tableau356769[[#This Row],[coca]],Table1[[ID]:[b]],3,FALSE)</f>
        <v>#VALUE!</v>
      </c>
      <c r="U2137" s="9" t="s">
        <v>778</v>
      </c>
      <c r="V213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7" s="9">
        <v>2</v>
      </c>
    </row>
    <row r="2138" spans="1:23">
      <c r="A2138" t="s">
        <v>385</v>
      </c>
      <c r="B2138" t="s">
        <v>397</v>
      </c>
      <c r="C2138" t="s">
        <v>398</v>
      </c>
      <c r="D2138">
        <v>95</v>
      </c>
      <c r="M2138" s="10" t="s">
        <v>947</v>
      </c>
      <c r="O2138" t="s">
        <v>793</v>
      </c>
      <c r="P2138" s="5">
        <v>935318776009</v>
      </c>
      <c r="Q2138" t="str">
        <f t="shared" si="74"/>
        <v>GhanaGH29</v>
      </c>
      <c r="R2138" t="e">
        <f>VLOOKUP(Tableau356769[[#This Row],[coca]],Table1[ID],1,FALSE)</f>
        <v>#VALUE!</v>
      </c>
      <c r="S2138" t="e">
        <f>VLOOKUP(Tableau356769[[#This Row],[coca]],Table1[[#All],[ID]:[b]],2,FALSE)</f>
        <v>#VALUE!</v>
      </c>
      <c r="T2138" s="9" t="e">
        <f>VLOOKUP(Tableau356769[[#This Row],[coca]],Table1[[ID]:[b]],3,FALSE)</f>
        <v>#VALUE!</v>
      </c>
      <c r="U2138" s="9" t="s">
        <v>778</v>
      </c>
      <c r="V213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8" s="9">
        <v>2</v>
      </c>
    </row>
    <row r="2139" spans="1:23">
      <c r="A2139" t="s">
        <v>385</v>
      </c>
      <c r="B2139" t="s">
        <v>401</v>
      </c>
      <c r="C2139" t="s">
        <v>402</v>
      </c>
      <c r="D2139">
        <v>35</v>
      </c>
      <c r="M2139" s="10" t="s">
        <v>947</v>
      </c>
      <c r="O2139" s="5">
        <v>-221686530251</v>
      </c>
      <c r="P2139" s="5">
        <v>1041127367870</v>
      </c>
      <c r="Q2139" t="str">
        <f t="shared" si="74"/>
        <v>GhanaGH31</v>
      </c>
      <c r="R2139" t="e">
        <f>VLOOKUP(Tableau356769[[#This Row],[coca]],Table1[ID],1,FALSE)</f>
        <v>#VALUE!</v>
      </c>
      <c r="S2139" t="e">
        <f>VLOOKUP(Tableau356769[[#This Row],[coca]],Table1[[#All],[ID]:[b]],2,FALSE)</f>
        <v>#VALUE!</v>
      </c>
      <c r="T2139" s="9" t="e">
        <f>VLOOKUP(Tableau356769[[#This Row],[coca]],Table1[[ID]:[b]],3,FALSE)</f>
        <v>#VALUE!</v>
      </c>
      <c r="U2139" s="9" t="s">
        <v>778</v>
      </c>
      <c r="V213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39" s="9">
        <v>2</v>
      </c>
    </row>
    <row r="2140" spans="1:23">
      <c r="A2140" t="s">
        <v>385</v>
      </c>
      <c r="B2140" t="s">
        <v>389</v>
      </c>
      <c r="C2140" t="s">
        <v>390</v>
      </c>
      <c r="D2140">
        <f>47+38+8+4</f>
        <v>97</v>
      </c>
      <c r="M2140" s="10" t="s">
        <v>947</v>
      </c>
      <c r="Q2140" t="str">
        <f t="shared" si="74"/>
        <v>GhanaGH25</v>
      </c>
      <c r="R2140" t="e">
        <f>VLOOKUP(Tableau356769[[#This Row],[coca]],Table1[ID],1,FALSE)</f>
        <v>#VALUE!</v>
      </c>
      <c r="S2140" t="e">
        <f>VLOOKUP(Tableau356769[[#This Row],[coca]],Table1[[#All],[ID]:[b]],2,FALSE)</f>
        <v>#VALUE!</v>
      </c>
      <c r="T2140" s="9" t="e">
        <f>VLOOKUP(Tableau356769[[#This Row],[coca]],Table1[[ID]:[b]],3,FALSE)</f>
        <v>#VALUE!</v>
      </c>
      <c r="U2140" s="9"/>
      <c r="V214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140" s="9"/>
    </row>
    <row r="2141" spans="1:23">
      <c r="A2141" t="s">
        <v>385</v>
      </c>
      <c r="B2141" t="s">
        <v>387</v>
      </c>
      <c r="C2141" t="s">
        <v>388</v>
      </c>
      <c r="D2141">
        <v>1001</v>
      </c>
      <c r="E2141">
        <v>3</v>
      </c>
      <c r="F2141">
        <v>44</v>
      </c>
      <c r="G2141">
        <v>679</v>
      </c>
      <c r="M2141" s="10" t="s">
        <v>936</v>
      </c>
      <c r="O2141" s="5">
        <v>-145465197582</v>
      </c>
      <c r="P2141" s="5">
        <v>680233239042</v>
      </c>
      <c r="Q2141" t="str">
        <f t="shared" si="74"/>
        <v>GhanaGH24</v>
      </c>
      <c r="R2141" t="str">
        <f>VLOOKUP(Tableau3[[#This Row],[coca]],Table1[ID],1,FALSE)</f>
        <v>GhanaGH24</v>
      </c>
      <c r="S2141">
        <f>VLOOKUP(Tableau3[[#This Row],[coca]],Table1[[#All],[ID]:[b]],2,FALSE)</f>
        <v>-1.4546519758200001</v>
      </c>
      <c r="T2141" s="9">
        <f>VLOOKUP(Tableau3[[#This Row],[coca]],Table1[[ID]:[b]],3,FALSE)</f>
        <v>6.8023323904200002</v>
      </c>
      <c r="U2141" s="9" t="s">
        <v>779</v>
      </c>
      <c r="V214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2141" s="9">
        <v>4</v>
      </c>
    </row>
    <row r="2142" spans="1:23">
      <c r="A2142" t="s">
        <v>385</v>
      </c>
      <c r="B2142" t="s">
        <v>389</v>
      </c>
      <c r="C2142" t="s">
        <v>390</v>
      </c>
      <c r="D2142">
        <v>1</v>
      </c>
      <c r="G2142">
        <v>1</v>
      </c>
      <c r="M2142" s="10" t="s">
        <v>936</v>
      </c>
      <c r="Q2142" t="str">
        <f t="shared" si="74"/>
        <v>GhanaGH25</v>
      </c>
      <c r="R2142" t="str">
        <f>VLOOKUP(Tableau3[[#This Row],[coca]],Table1[ID],1,FALSE)</f>
        <v>GhanaGH25</v>
      </c>
      <c r="S2142">
        <f>VLOOKUP(Tableau3[[#This Row],[coca]],Table1[[#All],[ID]:[b]],2,FALSE)</f>
        <v>-1.65352147739</v>
      </c>
      <c r="T2142" s="9">
        <f>VLOOKUP(Tableau3[[#This Row],[coca]],Table1[[ID]:[b]],3,FALSE)</f>
        <v>7.7004400667099997</v>
      </c>
      <c r="U2142" s="9"/>
      <c r="V214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142" s="9"/>
    </row>
    <row r="2143" spans="1:23">
      <c r="A2143" t="s">
        <v>385</v>
      </c>
      <c r="B2143" t="s">
        <v>391</v>
      </c>
      <c r="C2143" t="s">
        <v>392</v>
      </c>
      <c r="D2143">
        <v>306</v>
      </c>
      <c r="G2143">
        <v>210</v>
      </c>
      <c r="M2143" s="10" t="s">
        <v>936</v>
      </c>
      <c r="O2143" s="5">
        <v>-121158138876</v>
      </c>
      <c r="P2143" s="5">
        <v>556583208459</v>
      </c>
      <c r="Q2143" t="str">
        <f t="shared" si="74"/>
        <v>GhanaGH26</v>
      </c>
      <c r="R2143" t="str">
        <f>VLOOKUP(Tableau3[[#This Row],[coca]],Table1[ID],1,FALSE)</f>
        <v>GhanaGH26</v>
      </c>
      <c r="S2143">
        <f>VLOOKUP(Tableau3[[#This Row],[coca]],Table1[[#All],[ID]:[b]],2,FALSE)</f>
        <v>-1.21158138876</v>
      </c>
      <c r="T2143" s="9">
        <f>VLOOKUP(Tableau3[[#This Row],[coca]],Table1[[ID]:[b]],3,FALSE)</f>
        <v>5.5658320845900002</v>
      </c>
      <c r="U2143" s="9" t="s">
        <v>778</v>
      </c>
      <c r="V214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2143" s="9">
        <v>2</v>
      </c>
    </row>
    <row r="2144" spans="1:23">
      <c r="A2144" t="s">
        <v>385</v>
      </c>
      <c r="B2144" t="s">
        <v>393</v>
      </c>
      <c r="C2144" t="s">
        <v>394</v>
      </c>
      <c r="D2144">
        <v>106</v>
      </c>
      <c r="F2144">
        <v>1</v>
      </c>
      <c r="G2144">
        <v>98</v>
      </c>
      <c r="M2144" s="10" t="s">
        <v>936</v>
      </c>
      <c r="O2144" t="s">
        <v>789</v>
      </c>
      <c r="P2144" s="5">
        <v>641358310957</v>
      </c>
      <c r="Q2144" t="str">
        <f t="shared" si="74"/>
        <v>GhanaGH27</v>
      </c>
      <c r="R2144" t="str">
        <f>VLOOKUP(Tableau3[[#This Row],[coca]],Table1[ID],1,FALSE)</f>
        <v>GhanaGH27</v>
      </c>
      <c r="S2144">
        <f>VLOOKUP(Tableau3[[#This Row],[coca]],Table1[[#All],[ID]:[b]],2,FALSE)</f>
        <v>-0.44777250588500001</v>
      </c>
      <c r="T2144" s="9">
        <f>VLOOKUP(Tableau3[[#This Row],[coca]],Table1[[ID]:[b]],3,FALSE)</f>
        <v>6.4135831095700002</v>
      </c>
      <c r="U2144" s="9" t="s">
        <v>774</v>
      </c>
      <c r="V214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144" s="9">
        <v>3</v>
      </c>
    </row>
    <row r="2145" spans="1:23">
      <c r="A2145" t="s">
        <v>385</v>
      </c>
      <c r="B2145" t="s">
        <v>395</v>
      </c>
      <c r="C2145" t="s">
        <v>396</v>
      </c>
      <c r="D2145">
        <v>4836</v>
      </c>
      <c r="E2145">
        <v>20</v>
      </c>
      <c r="F2145">
        <v>1004</v>
      </c>
      <c r="G2145">
        <v>3122</v>
      </c>
      <c r="J2145">
        <v>1324</v>
      </c>
      <c r="K2145">
        <v>845</v>
      </c>
      <c r="M2145" s="10" t="s">
        <v>936</v>
      </c>
      <c r="N2145" s="4"/>
      <c r="O2145" t="s">
        <v>788</v>
      </c>
      <c r="P2145" s="5">
        <v>580396008178</v>
      </c>
      <c r="Q2145" t="str">
        <f t="shared" si="74"/>
        <v>GhanaGH28</v>
      </c>
      <c r="R2145" t="str">
        <f>VLOOKUP(Tableau3[[#This Row],[coca]],Table1[ID],1,FALSE)</f>
        <v>GhanaGH28</v>
      </c>
      <c r="S2145">
        <f>VLOOKUP(Tableau3[[#This Row],[coca]],Table1[[#All],[ID]:[b]],2,FALSE)</f>
        <v>5.93983602588E-2</v>
      </c>
      <c r="T2145" s="9">
        <f>VLOOKUP(Tableau3[[#This Row],[coca]],Table1[[ID]:[b]],3,FALSE)</f>
        <v>5.8039600817799997</v>
      </c>
      <c r="U2145" s="9" t="s">
        <v>780</v>
      </c>
      <c r="V214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2145" s="9">
        <v>7</v>
      </c>
    </row>
    <row r="2146" spans="1:23">
      <c r="A2146" t="s">
        <v>385</v>
      </c>
      <c r="B2146" t="s">
        <v>397</v>
      </c>
      <c r="C2146" t="s">
        <v>398</v>
      </c>
      <c r="D2146">
        <v>36</v>
      </c>
      <c r="E2146">
        <v>2</v>
      </c>
      <c r="G2146">
        <v>31</v>
      </c>
      <c r="M2146" s="10" t="s">
        <v>936</v>
      </c>
      <c r="O2146" t="s">
        <v>793</v>
      </c>
      <c r="P2146" s="5">
        <v>935318776009</v>
      </c>
      <c r="Q2146" t="str">
        <f t="shared" si="74"/>
        <v>GhanaGH29</v>
      </c>
      <c r="R2146" t="str">
        <f>VLOOKUP(Tableau3[[#This Row],[coca]],Table1[ID],1,FALSE)</f>
        <v>GhanaGH29</v>
      </c>
      <c r="S2146">
        <f>VLOOKUP(Tableau3[[#This Row],[coca]],Table1[[#All],[ID]:[b]],2,FALSE)</f>
        <v>-0.968127684002</v>
      </c>
      <c r="T2146" s="9">
        <f>VLOOKUP(Tableau3[[#This Row],[coca]],Table1[[ID]:[b]],3,FALSE)</f>
        <v>9.35318776009</v>
      </c>
      <c r="U2146" s="9" t="s">
        <v>778</v>
      </c>
      <c r="V214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146" s="9">
        <v>2</v>
      </c>
    </row>
    <row r="2147" spans="1:23">
      <c r="A2147" t="s">
        <v>385</v>
      </c>
      <c r="B2147" t="s">
        <v>399</v>
      </c>
      <c r="C2147" t="s">
        <v>400</v>
      </c>
      <c r="D2147">
        <v>26</v>
      </c>
      <c r="E2147">
        <v>1</v>
      </c>
      <c r="F2147">
        <v>1</v>
      </c>
      <c r="G2147">
        <v>25</v>
      </c>
      <c r="M2147" s="10" t="s">
        <v>936</v>
      </c>
      <c r="O2147" t="s">
        <v>790</v>
      </c>
      <c r="P2147" s="5">
        <v>1077930798300</v>
      </c>
      <c r="Q2147" t="str">
        <f t="shared" si="74"/>
        <v>GhanaGH30</v>
      </c>
      <c r="R2147" t="str">
        <f>VLOOKUP(Tableau3[[#This Row],[coca]],Table1[ID],1,FALSE)</f>
        <v>GhanaGH30</v>
      </c>
      <c r="S2147">
        <f>VLOOKUP(Tableau3[[#This Row],[coca]],Table1[[#All],[ID]:[b]],2,FALSE)</f>
        <v>-0.80372017444999999</v>
      </c>
      <c r="T2147" s="9">
        <f>VLOOKUP(Tableau3[[#This Row],[coca]],Table1[[ID]:[b]],3,FALSE)</f>
        <v>10.779307983000001</v>
      </c>
      <c r="U2147" s="9" t="s">
        <v>778</v>
      </c>
      <c r="V214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147" s="9">
        <v>2</v>
      </c>
    </row>
    <row r="2148" spans="1:23">
      <c r="A2148" t="s">
        <v>385</v>
      </c>
      <c r="B2148" t="s">
        <v>401</v>
      </c>
      <c r="C2148" t="s">
        <v>402</v>
      </c>
      <c r="D2148">
        <v>21</v>
      </c>
      <c r="F2148">
        <v>2</v>
      </c>
      <c r="G2148">
        <v>19</v>
      </c>
      <c r="M2148" s="10" t="s">
        <v>936</v>
      </c>
      <c r="O2148" s="5">
        <v>-221686530251</v>
      </c>
      <c r="P2148" s="5">
        <v>1041127367870</v>
      </c>
      <c r="Q2148" t="str">
        <f t="shared" si="74"/>
        <v>GhanaGH31</v>
      </c>
      <c r="R2148" t="str">
        <f>VLOOKUP(Tableau3[[#This Row],[coca]],Table1[ID],1,FALSE)</f>
        <v>GhanaGH31</v>
      </c>
      <c r="S2148">
        <f>VLOOKUP(Tableau3[[#This Row],[coca]],Table1[[#All],[ID]:[b]],2,FALSE)</f>
        <v>-2.21686530251</v>
      </c>
      <c r="T2148" s="9">
        <f>VLOOKUP(Tableau3[[#This Row],[coca]],Table1[[ID]:[b]],3,FALSE)</f>
        <v>10.411273678700001</v>
      </c>
      <c r="U2148" s="9" t="s">
        <v>778</v>
      </c>
      <c r="V214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148" s="9">
        <v>2</v>
      </c>
    </row>
    <row r="2149" spans="1:23">
      <c r="A2149" t="s">
        <v>385</v>
      </c>
      <c r="B2149" t="s">
        <v>403</v>
      </c>
      <c r="C2149" t="s">
        <v>404</v>
      </c>
      <c r="D2149">
        <v>47</v>
      </c>
      <c r="G2149">
        <v>34</v>
      </c>
      <c r="M2149" s="10" t="s">
        <v>936</v>
      </c>
      <c r="O2149" t="s">
        <v>792</v>
      </c>
      <c r="P2149" s="5">
        <v>723735932736</v>
      </c>
      <c r="Q2149" t="str">
        <f t="shared" si="74"/>
        <v>GhanaGH32</v>
      </c>
      <c r="R2149" t="str">
        <f>VLOOKUP(Tableau3[[#This Row],[coca]],Table1[ID],1,FALSE)</f>
        <v>GhanaGH32</v>
      </c>
      <c r="S2149">
        <f>VLOOKUP(Tableau3[[#This Row],[coca]],Table1[[#All],[ID]:[b]],2,FALSE)</f>
        <v>0.40650791106</v>
      </c>
      <c r="T2149" s="9">
        <f>VLOOKUP(Tableau3[[#This Row],[coca]],Table1[[ID]:[b]],3,FALSE)</f>
        <v>7.2373593273600001</v>
      </c>
      <c r="U2149" s="9" t="s">
        <v>778</v>
      </c>
      <c r="V214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149" s="9">
        <v>2</v>
      </c>
    </row>
    <row r="2150" spans="1:23">
      <c r="A2150" t="s">
        <v>385</v>
      </c>
      <c r="B2150" t="s">
        <v>405</v>
      </c>
      <c r="C2150" t="s">
        <v>406</v>
      </c>
      <c r="D2150">
        <v>277</v>
      </c>
      <c r="G2150">
        <v>87</v>
      </c>
      <c r="M2150" s="10" t="s">
        <v>936</v>
      </c>
      <c r="O2150" s="5">
        <v>-241292035674</v>
      </c>
      <c r="P2150" s="5">
        <v>574251458216</v>
      </c>
      <c r="Q2150" t="str">
        <f t="shared" si="74"/>
        <v>GhanaGH33</v>
      </c>
      <c r="R2150" t="str">
        <f>VLOOKUP(Tableau3[[#This Row],[coca]],Table1[ID],1,FALSE)</f>
        <v>GhanaGH33</v>
      </c>
      <c r="S2150">
        <f>VLOOKUP(Tableau3[[#This Row],[coca]],Table1[[#All],[ID]:[b]],2,FALSE)</f>
        <v>-2.4129203567399999</v>
      </c>
      <c r="T2150" s="9">
        <f>VLOOKUP(Tableau3[[#This Row],[coca]],Table1[[ID]:[b]],3,FALSE)</f>
        <v>5.7425145821600001</v>
      </c>
      <c r="U2150" s="9" t="s">
        <v>775</v>
      </c>
      <c r="V215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2150" s="9">
        <v>1</v>
      </c>
    </row>
    <row r="2151" spans="1:23">
      <c r="A2151" t="s">
        <v>385</v>
      </c>
      <c r="B2151" t="s">
        <v>786</v>
      </c>
      <c r="D2151">
        <v>62</v>
      </c>
      <c r="G2151">
        <v>57</v>
      </c>
      <c r="M2151" s="10" t="s">
        <v>936</v>
      </c>
      <c r="Q2151" s="9" t="str">
        <f>_xlfn.CONCAT(B2151,C2151)</f>
        <v>Western North Region</v>
      </c>
      <c r="R2151" t="e">
        <f>VLOOKUP(Tableau3[[#This Row],[coca]],Table1[ID],1,FALSE)</f>
        <v>#N/A</v>
      </c>
      <c r="S2151" s="9" t="e">
        <f>VLOOKUP(Tableau3[[#This Row],[coca]],Table1[[#All],[ID]:[b]],2,FALSE)</f>
        <v>#N/A</v>
      </c>
      <c r="T2151" s="9" t="e">
        <f>VLOOKUP(Tableau3[[#This Row],[coca]],Table1[[ID]:[b]],3,FALSE)</f>
        <v>#N/A</v>
      </c>
      <c r="U2151" s="9" t="s">
        <v>775</v>
      </c>
      <c r="V215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2151" s="9">
        <v>1</v>
      </c>
    </row>
    <row r="2152" spans="1:23">
      <c r="A2152" t="s">
        <v>385</v>
      </c>
      <c r="B2152" t="s">
        <v>787</v>
      </c>
      <c r="D2152">
        <v>2</v>
      </c>
      <c r="E2152">
        <v>1</v>
      </c>
      <c r="G2152">
        <v>1</v>
      </c>
      <c r="M2152" s="10" t="s">
        <v>936</v>
      </c>
      <c r="Q2152" s="9" t="str">
        <f t="shared" ref="Q2152:Q2163" si="75">_xlfn.CONCAT(A2152,C2152)</f>
        <v>Ghana</v>
      </c>
      <c r="R2152" t="e">
        <f>VLOOKUP(Tableau3[[#This Row],[coca]],Table1[ID],1,FALSE)</f>
        <v>#N/A</v>
      </c>
      <c r="S2152" s="9" t="e">
        <f>VLOOKUP(Tableau3[[#This Row],[coca]],Table1[[#All],[ID]:[b]],2,FALSE)</f>
        <v>#N/A</v>
      </c>
      <c r="T2152" s="9" t="e">
        <f>VLOOKUP(Tableau3[[#This Row],[coca]],Table1[[ID]:[b]],3,FALSE)</f>
        <v>#N/A</v>
      </c>
      <c r="U2152" s="9" t="s">
        <v>775</v>
      </c>
      <c r="V215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152" s="9">
        <v>1</v>
      </c>
    </row>
    <row r="2153" spans="1:23">
      <c r="A2153" t="s">
        <v>385</v>
      </c>
      <c r="B2153" t="s">
        <v>791</v>
      </c>
      <c r="D2153">
        <v>26</v>
      </c>
      <c r="G2153">
        <v>24</v>
      </c>
      <c r="M2153" s="10" t="s">
        <v>936</v>
      </c>
      <c r="Q2153" t="str">
        <f t="shared" si="75"/>
        <v>Ghana</v>
      </c>
      <c r="R2153" t="e">
        <f>VLOOKUP(Tableau3[[#This Row],[coca]],Table1[ID],1,FALSE)</f>
        <v>#N/A</v>
      </c>
      <c r="S2153" t="e">
        <f>VLOOKUP(Tableau3[[#This Row],[coca]],Table1[[#All],[ID]:[b]],2,FALSE)</f>
        <v>#N/A</v>
      </c>
      <c r="T2153" s="9" t="e">
        <f>VLOOKUP(Tableau3[[#This Row],[coca]],Table1[[ID]:[b]],3,FALSE)</f>
        <v>#N/A</v>
      </c>
      <c r="U2153" s="9" t="s">
        <v>778</v>
      </c>
      <c r="V215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153" s="9">
        <v>2</v>
      </c>
    </row>
    <row r="2154" spans="1:23">
      <c r="A2154" t="s">
        <v>385</v>
      </c>
      <c r="B2154" t="s">
        <v>387</v>
      </c>
      <c r="C2154" t="s">
        <v>388</v>
      </c>
      <c r="D2154">
        <v>1099</v>
      </c>
      <c r="E2154">
        <v>3</v>
      </c>
      <c r="M2154" s="10" t="s">
        <v>937</v>
      </c>
      <c r="O2154" s="5">
        <v>-145465197582</v>
      </c>
      <c r="P2154" s="5">
        <v>680233239042</v>
      </c>
      <c r="Q2154" t="str">
        <f t="shared" si="75"/>
        <v>GhanaGH24</v>
      </c>
      <c r="R2154" t="str">
        <f>VLOOKUP(Tableau3[[#This Row],[coca]],Table1[ID],1,FALSE)</f>
        <v>GhanaGH24</v>
      </c>
      <c r="S2154" t="e">
        <f>VLOOKUP(Tableau35[[#This Row],[coca]],Table1[[#All],[ID]:[b]],2,FALSE)</f>
        <v>#VALUE!</v>
      </c>
      <c r="T2154" s="9" t="e">
        <f>VLOOKUP(Tableau35[[#This Row],[coca]],Table1[[ID]:[b]],3,FALSE)</f>
        <v>#VALUE!</v>
      </c>
      <c r="U2154" s="9" t="s">
        <v>779</v>
      </c>
      <c r="V21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54" s="9">
        <v>4</v>
      </c>
    </row>
    <row r="2155" spans="1:23">
      <c r="A2155" t="s">
        <v>385</v>
      </c>
      <c r="B2155" t="s">
        <v>389</v>
      </c>
      <c r="C2155" t="s">
        <v>390</v>
      </c>
      <c r="D2155">
        <v>0</v>
      </c>
      <c r="M2155" s="10" t="s">
        <v>937</v>
      </c>
      <c r="Q2155" t="str">
        <f t="shared" si="75"/>
        <v>GhanaGH25</v>
      </c>
      <c r="R2155" t="str">
        <f>VLOOKUP(Tableau3[[#This Row],[coca]],Table1[ID],1,FALSE)</f>
        <v>GhanaGH25</v>
      </c>
      <c r="S2155" t="e">
        <f>VLOOKUP(Tableau35[[#This Row],[coca]],Table1[[#All],[ID]:[b]],2,FALSE)</f>
        <v>#VALUE!</v>
      </c>
      <c r="T2155" s="9" t="e">
        <f>VLOOKUP(Tableau35[[#This Row],[coca]],Table1[[ID]:[b]],3,FALSE)</f>
        <v>#VALUE!</v>
      </c>
      <c r="U2155" s="9"/>
      <c r="V21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55" s="9"/>
    </row>
    <row r="2156" spans="1:23">
      <c r="A2156" t="s">
        <v>385</v>
      </c>
      <c r="B2156" t="s">
        <v>391</v>
      </c>
      <c r="C2156" t="s">
        <v>392</v>
      </c>
      <c r="D2156">
        <v>360</v>
      </c>
      <c r="E2156">
        <v>1</v>
      </c>
      <c r="M2156" s="10" t="s">
        <v>937</v>
      </c>
      <c r="O2156" s="5">
        <v>-121158138876</v>
      </c>
      <c r="P2156" s="5">
        <v>556583208459</v>
      </c>
      <c r="Q2156" t="str">
        <f t="shared" si="75"/>
        <v>GhanaGH26</v>
      </c>
      <c r="R2156" t="str">
        <f>VLOOKUP(Tableau3[[#This Row],[coca]],Table1[ID],1,FALSE)</f>
        <v>GhanaGH26</v>
      </c>
      <c r="S2156" t="e">
        <f>VLOOKUP(Tableau35[[#This Row],[coca]],Table1[[#All],[ID]:[b]],2,FALSE)</f>
        <v>#VALUE!</v>
      </c>
      <c r="T2156" s="9" t="e">
        <f>VLOOKUP(Tableau35[[#This Row],[coca]],Table1[[ID]:[b]],3,FALSE)</f>
        <v>#VALUE!</v>
      </c>
      <c r="U2156" s="9" t="s">
        <v>778</v>
      </c>
      <c r="V21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56" s="9">
        <v>2</v>
      </c>
    </row>
    <row r="2157" spans="1:23">
      <c r="A2157" t="s">
        <v>385</v>
      </c>
      <c r="B2157" t="s">
        <v>393</v>
      </c>
      <c r="C2157" t="s">
        <v>394</v>
      </c>
      <c r="D2157">
        <v>117</v>
      </c>
      <c r="F2157">
        <v>1</v>
      </c>
      <c r="M2157" s="10" t="s">
        <v>937</v>
      </c>
      <c r="O2157" t="s">
        <v>789</v>
      </c>
      <c r="P2157" s="5">
        <v>641358310957</v>
      </c>
      <c r="Q2157" t="str">
        <f t="shared" si="75"/>
        <v>GhanaGH27</v>
      </c>
      <c r="R2157" t="str">
        <f>VLOOKUP(Tableau3[[#This Row],[coca]],Table1[ID],1,FALSE)</f>
        <v>GhanaGH27</v>
      </c>
      <c r="S2157" t="e">
        <f>VLOOKUP(Tableau35[[#This Row],[coca]],Table1[[#All],[ID]:[b]],2,FALSE)</f>
        <v>#VALUE!</v>
      </c>
      <c r="T2157" s="9" t="e">
        <f>VLOOKUP(Tableau35[[#This Row],[coca]],Table1[[ID]:[b]],3,FALSE)</f>
        <v>#VALUE!</v>
      </c>
      <c r="U2157" s="9" t="s">
        <v>774</v>
      </c>
      <c r="V21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57" s="9">
        <v>3</v>
      </c>
    </row>
    <row r="2158" spans="1:23">
      <c r="A2158" t="s">
        <v>385</v>
      </c>
      <c r="B2158" t="s">
        <v>395</v>
      </c>
      <c r="C2158" t="s">
        <v>396</v>
      </c>
      <c r="D2158">
        <v>5148</v>
      </c>
      <c r="E2158">
        <v>34</v>
      </c>
      <c r="F2158">
        <v>2413</v>
      </c>
      <c r="G2158">
        <v>3122</v>
      </c>
      <c r="J2158" s="1">
        <f>7303*0.6</f>
        <v>4381.8</v>
      </c>
      <c r="K2158" s="1">
        <f>7303*0.4</f>
        <v>2921.2000000000003</v>
      </c>
      <c r="L2158" s="1"/>
      <c r="M2158" s="10" t="s">
        <v>937</v>
      </c>
      <c r="N2158" s="4"/>
      <c r="O2158" t="s">
        <v>788</v>
      </c>
      <c r="P2158" s="5">
        <v>580396008178</v>
      </c>
      <c r="Q2158" t="str">
        <f t="shared" si="75"/>
        <v>GhanaGH28</v>
      </c>
      <c r="R2158" t="str">
        <f>VLOOKUP(Tableau3[[#This Row],[coca]],Table1[ID],1,FALSE)</f>
        <v>GhanaGH28</v>
      </c>
      <c r="S2158" t="e">
        <f>VLOOKUP(Tableau35[[#This Row],[coca]],Table1[[#All],[ID]:[b]],2,FALSE)</f>
        <v>#VALUE!</v>
      </c>
      <c r="T2158" s="9" t="e">
        <f>VLOOKUP(Tableau35[[#This Row],[coca]],Table1[[ID]:[b]],3,FALSE)</f>
        <v>#VALUE!</v>
      </c>
      <c r="U2158" s="9" t="s">
        <v>780</v>
      </c>
      <c r="V21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58" s="9">
        <v>7</v>
      </c>
    </row>
    <row r="2159" spans="1:23">
      <c r="A2159" t="s">
        <v>385</v>
      </c>
      <c r="B2159" t="s">
        <v>397</v>
      </c>
      <c r="C2159" t="s">
        <v>398</v>
      </c>
      <c r="D2159">
        <v>36</v>
      </c>
      <c r="M2159" s="10" t="s">
        <v>937</v>
      </c>
      <c r="O2159" t="s">
        <v>793</v>
      </c>
      <c r="P2159" s="5">
        <v>935318776009</v>
      </c>
      <c r="Q2159" t="str">
        <f t="shared" si="75"/>
        <v>GhanaGH29</v>
      </c>
      <c r="R2159" t="str">
        <f>VLOOKUP(Tableau3[[#This Row],[coca]],Table1[ID],1,FALSE)</f>
        <v>GhanaGH29</v>
      </c>
      <c r="S2159" t="e">
        <f>VLOOKUP(Tableau35[[#This Row],[coca]],Table1[[#All],[ID]:[b]],2,FALSE)</f>
        <v>#VALUE!</v>
      </c>
      <c r="T2159" s="9" t="e">
        <f>VLOOKUP(Tableau35[[#This Row],[coca]],Table1[[ID]:[b]],3,FALSE)</f>
        <v>#VALUE!</v>
      </c>
      <c r="U2159" s="9" t="s">
        <v>778</v>
      </c>
      <c r="V215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59" s="9">
        <v>2</v>
      </c>
    </row>
    <row r="2160" spans="1:23">
      <c r="A2160" t="s">
        <v>385</v>
      </c>
      <c r="B2160" t="s">
        <v>399</v>
      </c>
      <c r="C2160" t="s">
        <v>400</v>
      </c>
      <c r="D2160">
        <v>26</v>
      </c>
      <c r="E2160">
        <v>1</v>
      </c>
      <c r="M2160" s="10" t="s">
        <v>937</v>
      </c>
      <c r="O2160" t="s">
        <v>790</v>
      </c>
      <c r="P2160" s="5">
        <v>1077930798300</v>
      </c>
      <c r="Q2160" t="str">
        <f t="shared" si="75"/>
        <v>GhanaGH30</v>
      </c>
      <c r="R2160" t="str">
        <f>VLOOKUP(Tableau3[[#This Row],[coca]],Table1[ID],1,FALSE)</f>
        <v>GhanaGH30</v>
      </c>
      <c r="S2160" t="e">
        <f>VLOOKUP(Tableau35[[#This Row],[coca]],Table1[[#All],[ID]:[b]],2,FALSE)</f>
        <v>#VALUE!</v>
      </c>
      <c r="T2160" s="9" t="e">
        <f>VLOOKUP(Tableau35[[#This Row],[coca]],Table1[[ID]:[b]],3,FALSE)</f>
        <v>#VALUE!</v>
      </c>
      <c r="U2160" s="9" t="s">
        <v>778</v>
      </c>
      <c r="V216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0" s="9">
        <v>2</v>
      </c>
    </row>
    <row r="2161" spans="1:23">
      <c r="A2161" t="s">
        <v>385</v>
      </c>
      <c r="B2161" t="s">
        <v>401</v>
      </c>
      <c r="C2161" t="s">
        <v>402</v>
      </c>
      <c r="D2161">
        <v>22</v>
      </c>
      <c r="F2161">
        <v>5</v>
      </c>
      <c r="M2161" s="10" t="s">
        <v>937</v>
      </c>
      <c r="O2161" s="5">
        <v>-221686530251</v>
      </c>
      <c r="P2161" s="5">
        <v>1041127367870</v>
      </c>
      <c r="Q2161" t="str">
        <f t="shared" si="75"/>
        <v>GhanaGH31</v>
      </c>
      <c r="R2161" t="str">
        <f>VLOOKUP(Tableau3[[#This Row],[coca]],Table1[ID],1,FALSE)</f>
        <v>GhanaGH31</v>
      </c>
      <c r="S2161" t="e">
        <f>VLOOKUP(Tableau35[[#This Row],[coca]],Table1[[#All],[ID]:[b]],2,FALSE)</f>
        <v>#VALUE!</v>
      </c>
      <c r="T2161" s="9" t="e">
        <f>VLOOKUP(Tableau35[[#This Row],[coca]],Table1[[ID]:[b]],3,FALSE)</f>
        <v>#VALUE!</v>
      </c>
      <c r="U2161" s="9" t="s">
        <v>778</v>
      </c>
      <c r="V216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1" s="9">
        <v>2</v>
      </c>
    </row>
    <row r="2162" spans="1:23">
      <c r="A2162" t="s">
        <v>385</v>
      </c>
      <c r="B2162" t="s">
        <v>403</v>
      </c>
      <c r="C2162" t="s">
        <v>404</v>
      </c>
      <c r="D2162">
        <v>59</v>
      </c>
      <c r="M2162" s="10" t="s">
        <v>937</v>
      </c>
      <c r="O2162" t="s">
        <v>792</v>
      </c>
      <c r="P2162" s="5">
        <v>723735932736</v>
      </c>
      <c r="Q2162" t="str">
        <f t="shared" si="75"/>
        <v>GhanaGH32</v>
      </c>
      <c r="R2162" t="str">
        <f>VLOOKUP(Tableau3[[#This Row],[coca]],Table1[ID],1,FALSE)</f>
        <v>GhanaGH32</v>
      </c>
      <c r="S2162" t="e">
        <f>VLOOKUP(Tableau35[[#This Row],[coca]],Table1[[#All],[ID]:[b]],2,FALSE)</f>
        <v>#VALUE!</v>
      </c>
      <c r="T2162" s="9" t="e">
        <f>VLOOKUP(Tableau35[[#This Row],[coca]],Table1[[ID]:[b]],3,FALSE)</f>
        <v>#VALUE!</v>
      </c>
      <c r="U2162" s="9" t="s">
        <v>778</v>
      </c>
      <c r="V216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2" s="9">
        <v>2</v>
      </c>
    </row>
    <row r="2163" spans="1:23">
      <c r="A2163" t="s">
        <v>385</v>
      </c>
      <c r="B2163" t="s">
        <v>405</v>
      </c>
      <c r="C2163" t="s">
        <v>406</v>
      </c>
      <c r="D2163">
        <v>344</v>
      </c>
      <c r="M2163" s="10" t="s">
        <v>937</v>
      </c>
      <c r="O2163" s="5">
        <v>-241292035674</v>
      </c>
      <c r="P2163" s="5">
        <v>574251458216</v>
      </c>
      <c r="Q2163" t="str">
        <f t="shared" si="75"/>
        <v>GhanaGH33</v>
      </c>
      <c r="R2163" t="str">
        <f>VLOOKUP(Tableau3[[#This Row],[coca]],Table1[ID],1,FALSE)</f>
        <v>GhanaGH33</v>
      </c>
      <c r="S2163" t="e">
        <f>VLOOKUP(Tableau35[[#This Row],[coca]],Table1[[#All],[ID]:[b]],2,FALSE)</f>
        <v>#VALUE!</v>
      </c>
      <c r="T2163" s="9" t="e">
        <f>VLOOKUP(Tableau35[[#This Row],[coca]],Table1[[ID]:[b]],3,FALSE)</f>
        <v>#VALUE!</v>
      </c>
      <c r="U2163" s="9" t="s">
        <v>775</v>
      </c>
      <c r="V216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3" s="9">
        <v>1</v>
      </c>
    </row>
    <row r="2164" spans="1:23">
      <c r="A2164" t="s">
        <v>385</v>
      </c>
      <c r="B2164" t="s">
        <v>786</v>
      </c>
      <c r="D2164">
        <v>62</v>
      </c>
      <c r="M2164" s="10" t="s">
        <v>937</v>
      </c>
      <c r="Q2164" s="9" t="str">
        <f>_xlfn.CONCAT(B2164,C2164)</f>
        <v>Western North Region</v>
      </c>
      <c r="R2164" t="e">
        <f>VLOOKUP(Tableau3[[#This Row],[coca]],Table1[ID],1,FALSE)</f>
        <v>#N/A</v>
      </c>
      <c r="S2164" s="9" t="e">
        <f>VLOOKUP(Tableau35[[#This Row],[coca]],Table1[[#All],[ID]:[b]],2,FALSE)</f>
        <v>#VALUE!</v>
      </c>
      <c r="T2164" s="9" t="e">
        <f>VLOOKUP(Tableau35[[#This Row],[coca]],Table1[[ID]:[b]],3,FALSE)</f>
        <v>#VALUE!</v>
      </c>
      <c r="U2164" s="9" t="s">
        <v>775</v>
      </c>
      <c r="V216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4" s="9">
        <v>1</v>
      </c>
    </row>
    <row r="2165" spans="1:23">
      <c r="A2165" t="s">
        <v>385</v>
      </c>
      <c r="B2165" t="s">
        <v>787</v>
      </c>
      <c r="D2165">
        <v>2</v>
      </c>
      <c r="E2165">
        <v>1</v>
      </c>
      <c r="M2165" s="10" t="s">
        <v>937</v>
      </c>
      <c r="Q2165" s="9" t="str">
        <f>_xlfn.CONCAT(A2165,C2165)</f>
        <v>Ghana</v>
      </c>
      <c r="R2165" t="e">
        <f>VLOOKUP(Tableau3[[#This Row],[coca]],Table1[ID],1,FALSE)</f>
        <v>#N/A</v>
      </c>
      <c r="S2165" s="9" t="e">
        <f>VLOOKUP(Tableau35[[#This Row],[coca]],Table1[[#All],[ID]:[b]],2,FALSE)</f>
        <v>#VALUE!</v>
      </c>
      <c r="T2165" s="9" t="e">
        <f>VLOOKUP(Tableau35[[#This Row],[coca]],Table1[[ID]:[b]],3,FALSE)</f>
        <v>#VALUE!</v>
      </c>
      <c r="U2165" s="9" t="s">
        <v>775</v>
      </c>
      <c r="V216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5" s="9">
        <v>1</v>
      </c>
    </row>
    <row r="2166" spans="1:23">
      <c r="A2166" t="s">
        <v>385</v>
      </c>
      <c r="B2166" t="s">
        <v>791</v>
      </c>
      <c r="D2166">
        <v>26</v>
      </c>
      <c r="M2166" s="10" t="s">
        <v>937</v>
      </c>
      <c r="Q2166" t="str">
        <f>_xlfn.CONCAT(A2166,C2166)</f>
        <v>Ghana</v>
      </c>
      <c r="R2166" t="e">
        <f>VLOOKUP(Tableau3[[#This Row],[coca]],Table1[ID],1,FALSE)</f>
        <v>#N/A</v>
      </c>
      <c r="S2166" t="e">
        <f>VLOOKUP(Tableau35[[#This Row],[coca]],Table1[[#All],[ID]:[b]],2,FALSE)</f>
        <v>#VALUE!</v>
      </c>
      <c r="T2166" s="9" t="e">
        <f>VLOOKUP(Tableau35[[#This Row],[coca]],Table1[[ID]:[b]],3,FALSE)</f>
        <v>#VALUE!</v>
      </c>
      <c r="U2166" s="9" t="s">
        <v>778</v>
      </c>
      <c r="V216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166" s="9">
        <v>2</v>
      </c>
    </row>
    <row r="2167" spans="1:23">
      <c r="A2167" t="s">
        <v>385</v>
      </c>
      <c r="B2167" t="s">
        <v>405</v>
      </c>
      <c r="C2167" t="s">
        <v>406</v>
      </c>
      <c r="D2167">
        <v>449</v>
      </c>
      <c r="L2167" s="10"/>
      <c r="M2167" s="10" t="s">
        <v>940</v>
      </c>
      <c r="N2167" s="5">
        <v>-241292035674</v>
      </c>
      <c r="O2167" s="5">
        <v>574251458216</v>
      </c>
      <c r="P2167" t="str">
        <f>_xlfn.CONCAT(A2167,C2167)</f>
        <v>GhanaGH33</v>
      </c>
      <c r="Q2167" t="e">
        <f>VLOOKUP(#REF!,Table1[ID],1,FALSE)</f>
        <v>#REF!</v>
      </c>
      <c r="R2167" t="e">
        <f>VLOOKUP(#REF!,Table1[[#All],[ID]:[b]],2,FALSE)</f>
        <v>#REF!</v>
      </c>
      <c r="S2167" s="9" t="e">
        <f>VLOOKUP(#REF!,Table1[[ID]:[b]],3,FALSE)</f>
        <v>#REF!</v>
      </c>
      <c r="T2167" s="9" t="s">
        <v>775</v>
      </c>
      <c r="U2167" s="9" t="e">
        <f>IF(#REF!&lt;=10,"A:&lt;10",IF(#REF!&lt;=50,"B:10-50",IF(#REF!&lt;=100,"C:50 - 100",IF(#REF!&lt;=250,"D:100 - 250",IF(#REF!&lt;=500,"E:250 - 500",IF(#REF!&lt;=1000,"F:500 - 1000","G:1000 et plus"))))))</f>
        <v>#REF!</v>
      </c>
      <c r="V2167" s="9">
        <v>1</v>
      </c>
    </row>
    <row r="2168" spans="1:23">
      <c r="A2168" t="s">
        <v>385</v>
      </c>
      <c r="B2168" t="s">
        <v>786</v>
      </c>
      <c r="D2168">
        <v>68</v>
      </c>
      <c r="M2168" s="10" t="s">
        <v>940</v>
      </c>
      <c r="P2168" s="9" t="str">
        <f>_xlfn.CONCAT(B2168,C2168)</f>
        <v>Western North Region</v>
      </c>
      <c r="Q2168" s="9" t="e">
        <f>VLOOKUP(#REF!,Table1[ID],1,FALSE)</f>
        <v>#REF!</v>
      </c>
      <c r="R2168" s="9" t="e">
        <f>VLOOKUP(#REF!,Table1[[#All],[ID]:[b]],2,FALSE)</f>
        <v>#REF!</v>
      </c>
      <c r="S2168" s="9" t="e">
        <f>VLOOKUP(#REF!,Table1[[ID]:[b]],3,FALSE)</f>
        <v>#REF!</v>
      </c>
      <c r="T2168" s="9" t="s">
        <v>775</v>
      </c>
      <c r="U2168" s="9" t="e">
        <f>IF(#REF!&lt;=10,"A:&lt;10",IF(#REF!&lt;=50,"B:10-50",IF(#REF!&lt;=100,"C:50 - 100",IF(#REF!&lt;=250,"D:100 - 250",IF(#REF!&lt;=500,"E:250 - 500",IF(#REF!&lt;=1000,"F:500 - 1000","G:1000 et plus"))))))</f>
        <v>#REF!</v>
      </c>
      <c r="V2168" s="9">
        <v>1</v>
      </c>
    </row>
    <row r="2169" spans="1:23">
      <c r="A2169" t="s">
        <v>385</v>
      </c>
      <c r="B2169" t="s">
        <v>787</v>
      </c>
      <c r="D2169">
        <v>2</v>
      </c>
      <c r="M2169" s="10" t="s">
        <v>940</v>
      </c>
      <c r="P2169" s="9" t="str">
        <f t="shared" ref="P2169:P2180" si="76">_xlfn.CONCAT(A2169,C2169)</f>
        <v>Ghana</v>
      </c>
      <c r="Q2169" s="9" t="e">
        <f>VLOOKUP(#REF!,Table1[ID],1,FALSE)</f>
        <v>#REF!</v>
      </c>
      <c r="R2169" s="9" t="e">
        <f>VLOOKUP(#REF!,Table1[[#All],[ID]:[b]],2,FALSE)</f>
        <v>#REF!</v>
      </c>
      <c r="S2169" s="9" t="e">
        <f>VLOOKUP(#REF!,Table1[[ID]:[b]],3,FALSE)</f>
        <v>#REF!</v>
      </c>
      <c r="T2169" s="9" t="s">
        <v>775</v>
      </c>
      <c r="U2169" s="9" t="e">
        <f>IF(#REF!&lt;=10,"A:&lt;10",IF(#REF!&lt;=50,"B:10-50",IF(#REF!&lt;=100,"C:50 - 100",IF(#REF!&lt;=250,"D:100 - 250",IF(#REF!&lt;=500,"E:250 - 500",IF(#REF!&lt;=1000,"F:500 - 1000","G:1000 et plus"))))))</f>
        <v>#REF!</v>
      </c>
      <c r="V2169" s="9">
        <v>1</v>
      </c>
    </row>
    <row r="2170" spans="1:23">
      <c r="A2170" t="s">
        <v>385</v>
      </c>
      <c r="B2170" t="s">
        <v>395</v>
      </c>
      <c r="C2170" t="s">
        <v>396</v>
      </c>
      <c r="D2170">
        <v>5894</v>
      </c>
      <c r="E2170">
        <v>38</v>
      </c>
      <c r="F2170">
        <v>3132</v>
      </c>
      <c r="L2170" s="7"/>
      <c r="M2170" s="10" t="s">
        <v>940</v>
      </c>
      <c r="N2170" t="s">
        <v>788</v>
      </c>
      <c r="O2170" s="5">
        <v>580396008178</v>
      </c>
      <c r="P2170" t="str">
        <f t="shared" si="76"/>
        <v>GhanaGH28</v>
      </c>
      <c r="Q2170" t="e">
        <f>VLOOKUP(#REF!,Table1[ID],1,FALSE)</f>
        <v>#REF!</v>
      </c>
      <c r="R2170" t="e">
        <f>VLOOKUP(#REF!,Table1[[#All],[ID]:[b]],2,FALSE)</f>
        <v>#REF!</v>
      </c>
      <c r="S2170" s="9" t="e">
        <f>VLOOKUP(#REF!,Table1[[ID]:[b]],3,FALSE)</f>
        <v>#REF!</v>
      </c>
      <c r="T2170" s="9" t="s">
        <v>780</v>
      </c>
      <c r="U2170" s="9" t="e">
        <f>IF(#REF!&lt;=10,"A:&lt;10",IF(#REF!&lt;=50,"B:10-50",IF(#REF!&lt;=100,"C:50 - 100",IF(#REF!&lt;=250,"D:100 - 250",IF(#REF!&lt;=500,"E:250 - 500",IF(#REF!&lt;=1000,"F:500 - 1000","G:1000 et plus"))))))</f>
        <v>#REF!</v>
      </c>
      <c r="V2170" s="9">
        <v>7</v>
      </c>
    </row>
    <row r="2171" spans="1:23">
      <c r="A2171" t="s">
        <v>385</v>
      </c>
      <c r="B2171" t="s">
        <v>393</v>
      </c>
      <c r="C2171" t="s">
        <v>394</v>
      </c>
      <c r="D2171">
        <v>134</v>
      </c>
      <c r="M2171" s="10" t="s">
        <v>940</v>
      </c>
      <c r="N2171" t="s">
        <v>789</v>
      </c>
      <c r="O2171" s="5">
        <v>641358310957</v>
      </c>
      <c r="P2171" t="str">
        <f t="shared" si="76"/>
        <v>GhanaGH27</v>
      </c>
      <c r="Q2171" t="e">
        <f>VLOOKUP(#REF!,Table1[ID],1,FALSE)</f>
        <v>#REF!</v>
      </c>
      <c r="R2171" t="e">
        <f>VLOOKUP(#REF!,Table1[[#All],[ID]:[b]],2,FALSE)</f>
        <v>#REF!</v>
      </c>
      <c r="S2171" s="9" t="e">
        <f>VLOOKUP(#REF!,Table1[[ID]:[b]],3,FALSE)</f>
        <v>#REF!</v>
      </c>
      <c r="T2171" s="9" t="s">
        <v>774</v>
      </c>
      <c r="U2171" s="9" t="e">
        <f>IF(#REF!&lt;=10,"A:&lt;10",IF(#REF!&lt;=50,"B:10-50",IF(#REF!&lt;=100,"C:50 - 100",IF(#REF!&lt;=250,"D:100 - 250",IF(#REF!&lt;=500,"E:250 - 500",IF(#REF!&lt;=1000,"F:500 - 1000","G:1000 et plus"))))))</f>
        <v>#REF!</v>
      </c>
      <c r="V2171" s="9">
        <v>3</v>
      </c>
    </row>
    <row r="2172" spans="1:23">
      <c r="A2172" t="s">
        <v>385</v>
      </c>
      <c r="B2172" t="s">
        <v>387</v>
      </c>
      <c r="C2172" t="s">
        <v>388</v>
      </c>
      <c r="D2172">
        <v>1342</v>
      </c>
      <c r="M2172" s="10" t="s">
        <v>940</v>
      </c>
      <c r="N2172" s="5">
        <v>-145465197582</v>
      </c>
      <c r="O2172" s="5">
        <v>680233239042</v>
      </c>
      <c r="P2172" t="str">
        <f t="shared" si="76"/>
        <v>GhanaGH24</v>
      </c>
      <c r="Q2172" t="e">
        <f>VLOOKUP(#REF!,Table1[ID],1,FALSE)</f>
        <v>#REF!</v>
      </c>
      <c r="R2172" t="e">
        <f>VLOOKUP(#REF!,Table1[[#All],[ID]:[b]],2,FALSE)</f>
        <v>#REF!</v>
      </c>
      <c r="S2172" s="9" t="e">
        <f>VLOOKUP(#REF!,Table1[[ID]:[b]],3,FALSE)</f>
        <v>#REF!</v>
      </c>
      <c r="T2172" s="9" t="s">
        <v>779</v>
      </c>
      <c r="U2172" s="9" t="e">
        <f>IF(#REF!&lt;=10,"A:&lt;10",IF(#REF!&lt;=50,"B:10-50",IF(#REF!&lt;=100,"C:50 - 100",IF(#REF!&lt;=250,"D:100 - 250",IF(#REF!&lt;=500,"E:250 - 500",IF(#REF!&lt;=1000,"F:500 - 1000","G:1000 et plus"))))))</f>
        <v>#REF!</v>
      </c>
      <c r="V2172" s="9">
        <v>4</v>
      </c>
    </row>
    <row r="2173" spans="1:23">
      <c r="A2173" t="s">
        <v>385</v>
      </c>
      <c r="B2173" t="s">
        <v>391</v>
      </c>
      <c r="C2173" t="s">
        <v>392</v>
      </c>
      <c r="D2173">
        <v>438</v>
      </c>
      <c r="M2173" s="10" t="s">
        <v>940</v>
      </c>
      <c r="N2173" s="5">
        <v>-121158138876</v>
      </c>
      <c r="O2173" s="5">
        <v>556583208459</v>
      </c>
      <c r="P2173" t="str">
        <f t="shared" si="76"/>
        <v>GhanaGH26</v>
      </c>
      <c r="Q2173" t="e">
        <f>VLOOKUP(#REF!,Table1[ID],1,FALSE)</f>
        <v>#REF!</v>
      </c>
      <c r="R2173" t="e">
        <f>VLOOKUP(#REF!,Table1[[#All],[ID]:[b]],2,FALSE)</f>
        <v>#REF!</v>
      </c>
      <c r="S2173" s="9" t="e">
        <f>VLOOKUP(#REF!,Table1[[ID]:[b]],3,FALSE)</f>
        <v>#REF!</v>
      </c>
      <c r="T2173" s="9" t="s">
        <v>778</v>
      </c>
      <c r="U2173" s="9" t="e">
        <f>IF(#REF!&lt;=10,"A:&lt;10",IF(#REF!&lt;=50,"B:10-50",IF(#REF!&lt;=100,"C:50 - 100",IF(#REF!&lt;=250,"D:100 - 250",IF(#REF!&lt;=500,"E:250 - 500",IF(#REF!&lt;=1000,"F:500 - 1000","G:1000 et plus"))))))</f>
        <v>#REF!</v>
      </c>
      <c r="V2173" s="9">
        <v>2</v>
      </c>
    </row>
    <row r="2174" spans="1:23">
      <c r="A2174" t="s">
        <v>385</v>
      </c>
      <c r="B2174" t="s">
        <v>399</v>
      </c>
      <c r="C2174" t="s">
        <v>400</v>
      </c>
      <c r="D2174">
        <v>42</v>
      </c>
      <c r="M2174" s="10" t="s">
        <v>940</v>
      </c>
      <c r="N2174" t="s">
        <v>790</v>
      </c>
      <c r="O2174" s="5">
        <v>1077930798300</v>
      </c>
      <c r="P2174" t="str">
        <f t="shared" si="76"/>
        <v>GhanaGH30</v>
      </c>
      <c r="Q2174" t="e">
        <f>VLOOKUP(#REF!,Table1[ID],1,FALSE)</f>
        <v>#REF!</v>
      </c>
      <c r="R2174" t="e">
        <f>VLOOKUP(#REF!,Table1[[#All],[ID]:[b]],2,FALSE)</f>
        <v>#REF!</v>
      </c>
      <c r="S2174" s="9" t="e">
        <f>VLOOKUP(#REF!,Table1[[ID]:[b]],3,FALSE)</f>
        <v>#REF!</v>
      </c>
      <c r="T2174" s="9" t="s">
        <v>778</v>
      </c>
      <c r="U2174" s="9" t="e">
        <f>IF(#REF!&lt;=10,"A:&lt;10",IF(#REF!&lt;=50,"B:10-50",IF(#REF!&lt;=100,"C:50 - 100",IF(#REF!&lt;=250,"D:100 - 250",IF(#REF!&lt;=500,"E:250 - 500",IF(#REF!&lt;=1000,"F:500 - 1000","G:1000 et plus"))))))</f>
        <v>#REF!</v>
      </c>
      <c r="V2174" s="9">
        <v>2</v>
      </c>
    </row>
    <row r="2175" spans="1:23">
      <c r="A2175" t="s">
        <v>385</v>
      </c>
      <c r="B2175" t="s">
        <v>791</v>
      </c>
      <c r="D2175">
        <v>26</v>
      </c>
      <c r="M2175" s="10" t="s">
        <v>940</v>
      </c>
      <c r="P2175" t="str">
        <f t="shared" si="76"/>
        <v>Ghana</v>
      </c>
      <c r="Q2175" t="e">
        <f>VLOOKUP(#REF!,Table1[ID],1,FALSE)</f>
        <v>#REF!</v>
      </c>
      <c r="R2175" t="e">
        <f>VLOOKUP(#REF!,Table1[[#All],[ID]:[b]],2,FALSE)</f>
        <v>#REF!</v>
      </c>
      <c r="S2175" s="9" t="e">
        <f>VLOOKUP(#REF!,Table1[[ID]:[b]],3,FALSE)</f>
        <v>#REF!</v>
      </c>
      <c r="T2175" s="9" t="s">
        <v>778</v>
      </c>
      <c r="U2175" s="9" t="e">
        <f>IF(#REF!&lt;=10,"A:&lt;10",IF(#REF!&lt;=50,"B:10-50",IF(#REF!&lt;=100,"C:50 - 100",IF(#REF!&lt;=250,"D:100 - 250",IF(#REF!&lt;=500,"E:250 - 500",IF(#REF!&lt;=1000,"F:500 - 1000","G:1000 et plus"))))))</f>
        <v>#REF!</v>
      </c>
      <c r="V2175" s="9">
        <v>2</v>
      </c>
    </row>
    <row r="2176" spans="1:23">
      <c r="A2176" t="s">
        <v>385</v>
      </c>
      <c r="B2176" t="s">
        <v>403</v>
      </c>
      <c r="C2176" t="s">
        <v>404</v>
      </c>
      <c r="D2176">
        <v>866</v>
      </c>
      <c r="M2176" s="10" t="s">
        <v>940</v>
      </c>
      <c r="N2176" t="s">
        <v>792</v>
      </c>
      <c r="O2176" s="5">
        <v>723735932736</v>
      </c>
      <c r="P2176" t="str">
        <f t="shared" si="76"/>
        <v>GhanaGH32</v>
      </c>
      <c r="Q2176" t="e">
        <f>VLOOKUP(#REF!,Table1[ID],1,FALSE)</f>
        <v>#REF!</v>
      </c>
      <c r="R2176" t="e">
        <f>VLOOKUP(#REF!,Table1[[#All],[ID]:[b]],2,FALSE)</f>
        <v>#REF!</v>
      </c>
      <c r="S2176" s="9" t="e">
        <f>VLOOKUP(#REF!,Table1[[ID]:[b]],3,FALSE)</f>
        <v>#REF!</v>
      </c>
      <c r="T2176" s="9" t="s">
        <v>778</v>
      </c>
      <c r="U2176" s="9" t="e">
        <f>IF(#REF!&lt;=10,"A:&lt;10",IF(#REF!&lt;=50,"B:10-50",IF(#REF!&lt;=100,"C:50 - 100",IF(#REF!&lt;=250,"D:100 - 250",IF(#REF!&lt;=500,"E:250 - 500",IF(#REF!&lt;=1000,"F:500 - 1000","G:1000 et plus"))))))</f>
        <v>#REF!</v>
      </c>
      <c r="V2176" s="9">
        <v>2</v>
      </c>
    </row>
    <row r="2177" spans="1:22">
      <c r="A2177" t="s">
        <v>385</v>
      </c>
      <c r="B2177" t="s">
        <v>397</v>
      </c>
      <c r="C2177" t="s">
        <v>398</v>
      </c>
      <c r="D2177">
        <v>37</v>
      </c>
      <c r="M2177" s="10" t="s">
        <v>940</v>
      </c>
      <c r="N2177" t="s">
        <v>793</v>
      </c>
      <c r="O2177" s="5">
        <v>935318776009</v>
      </c>
      <c r="P2177" t="str">
        <f t="shared" si="76"/>
        <v>GhanaGH29</v>
      </c>
      <c r="Q2177" t="e">
        <f>VLOOKUP(#REF!,Table1[ID],1,FALSE)</f>
        <v>#REF!</v>
      </c>
      <c r="R2177" t="e">
        <f>VLOOKUP(#REF!,Table1[[#All],[ID]:[b]],2,FALSE)</f>
        <v>#REF!</v>
      </c>
      <c r="S2177" s="9" t="e">
        <f>VLOOKUP(#REF!,Table1[[ID]:[b]],3,FALSE)</f>
        <v>#REF!</v>
      </c>
      <c r="T2177" s="9" t="s">
        <v>778</v>
      </c>
      <c r="U2177" s="9" t="e">
        <f>IF(#REF!&lt;=10,"A:&lt;10",IF(#REF!&lt;=50,"B:10-50",IF(#REF!&lt;=100,"C:50 - 100",IF(#REF!&lt;=250,"D:100 - 250",IF(#REF!&lt;=500,"E:250 - 500",IF(#REF!&lt;=1000,"F:500 - 1000","G:1000 et plus"))))))</f>
        <v>#REF!</v>
      </c>
      <c r="V2177" s="9">
        <v>2</v>
      </c>
    </row>
    <row r="2178" spans="1:22">
      <c r="A2178" t="s">
        <v>385</v>
      </c>
      <c r="B2178" t="s">
        <v>401</v>
      </c>
      <c r="C2178" t="s">
        <v>402</v>
      </c>
      <c r="D2178">
        <v>22</v>
      </c>
      <c r="M2178" s="10" t="s">
        <v>940</v>
      </c>
      <c r="N2178" s="5">
        <v>-221686530251</v>
      </c>
      <c r="O2178" s="5">
        <v>1041127367870</v>
      </c>
      <c r="P2178" t="str">
        <f t="shared" si="76"/>
        <v>GhanaGH31</v>
      </c>
      <c r="Q2178" t="e">
        <f>VLOOKUP(#REF!,Table1[ID],1,FALSE)</f>
        <v>#REF!</v>
      </c>
      <c r="R2178" t="e">
        <f>VLOOKUP(#REF!,Table1[[#All],[ID]:[b]],2,FALSE)</f>
        <v>#REF!</v>
      </c>
      <c r="S2178" s="9" t="e">
        <f>VLOOKUP(#REF!,Table1[[ID]:[b]],3,FALSE)</f>
        <v>#REF!</v>
      </c>
      <c r="T2178" s="9" t="s">
        <v>778</v>
      </c>
      <c r="U2178" s="9" t="e">
        <f>IF(#REF!&lt;=10,"A:&lt;10",IF(#REF!&lt;=50,"B:10-50",IF(#REF!&lt;=100,"C:50 - 100",IF(#REF!&lt;=250,"D:100 - 250",IF(#REF!&lt;=500,"E:250 - 500",IF(#REF!&lt;=1000,"F:500 - 1000","G:1000 et plus"))))))</f>
        <v>#REF!</v>
      </c>
      <c r="V2178" s="9">
        <v>2</v>
      </c>
    </row>
    <row r="2179" spans="1:22">
      <c r="A2179" t="s">
        <v>385</v>
      </c>
      <c r="B2179" t="s">
        <v>389</v>
      </c>
      <c r="C2179" t="s">
        <v>390</v>
      </c>
      <c r="D2179">
        <v>8</v>
      </c>
      <c r="M2179" s="10" t="s">
        <v>940</v>
      </c>
      <c r="P2179" t="str">
        <f t="shared" si="76"/>
        <v>GhanaGH25</v>
      </c>
      <c r="Q2179" t="e">
        <f>VLOOKUP(#REF!,Table1[ID],1,FALSE)</f>
        <v>#REF!</v>
      </c>
      <c r="R2179" t="e">
        <f>VLOOKUP(#REF!,Table1[[#All],[ID]:[b]],2,FALSE)</f>
        <v>#REF!</v>
      </c>
      <c r="S2179" s="9" t="e">
        <f>VLOOKUP(#REF!,Table1[[ID]:[b]],3,FALSE)</f>
        <v>#REF!</v>
      </c>
      <c r="T2179" s="9"/>
      <c r="U2179" s="9" t="e">
        <f>IF(#REF!&lt;=10,"A:&lt;10",IF(#REF!&lt;=50,"B:10-50",IF(#REF!&lt;=100,"C:50 - 100",IF(#REF!&lt;=250,"D:100 - 250",IF(#REF!&lt;=500,"E:250 - 500",IF(#REF!&lt;=1000,"F:500 - 1000","G:1000 et plus"))))))</f>
        <v>#REF!</v>
      </c>
      <c r="V2179" s="9"/>
    </row>
    <row r="2180" spans="1:22">
      <c r="A2180" t="s">
        <v>385</v>
      </c>
      <c r="B2180" t="s">
        <v>405</v>
      </c>
      <c r="C2180" t="s">
        <v>406</v>
      </c>
      <c r="D2180">
        <v>778</v>
      </c>
      <c r="L2180" s="10"/>
      <c r="M2180" s="10" t="s">
        <v>944</v>
      </c>
      <c r="N2180" s="5">
        <v>-241292035674</v>
      </c>
      <c r="O2180" s="5">
        <v>574251458216</v>
      </c>
      <c r="P2180" t="str">
        <f t="shared" si="76"/>
        <v>GhanaGH33</v>
      </c>
      <c r="Q2180" t="e">
        <f>VLOOKUP(Tableau3567[[#This Row],[coca]],Table1[ID],1,FALSE)</f>
        <v>#VALUE!</v>
      </c>
      <c r="R2180" t="e">
        <f>VLOOKUP(Tableau3567[[#This Row],[coca]],Table1[[#All],[ID]:[b]],2,FALSE)</f>
        <v>#VALUE!</v>
      </c>
      <c r="S2180" s="9" t="e">
        <f>VLOOKUP(Tableau3567[[#This Row],[coca]],Table1[[ID]:[b]],3,FALSE)</f>
        <v>#VALUE!</v>
      </c>
      <c r="T2180" s="9" t="s">
        <v>775</v>
      </c>
      <c r="U218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0" s="9">
        <v>1</v>
      </c>
    </row>
    <row r="2181" spans="1:22">
      <c r="A2181" t="s">
        <v>385</v>
      </c>
      <c r="B2181" t="s">
        <v>786</v>
      </c>
      <c r="D2181">
        <v>74</v>
      </c>
      <c r="L2181" s="10"/>
      <c r="M2181" s="10" t="s">
        <v>944</v>
      </c>
      <c r="P2181" s="9" t="str">
        <f>_xlfn.CONCAT(B2181,C2181)</f>
        <v>Western North Region</v>
      </c>
      <c r="Q2181" s="9" t="e">
        <f>VLOOKUP(Tableau3567[[#This Row],[coca]],Table1[ID],1,FALSE)</f>
        <v>#VALUE!</v>
      </c>
      <c r="R2181" s="9" t="e">
        <f>VLOOKUP(Tableau3567[[#This Row],[coca]],Table1[[#All],[ID]:[b]],2,FALSE)</f>
        <v>#VALUE!</v>
      </c>
      <c r="S2181" s="9" t="e">
        <f>VLOOKUP(Tableau3567[[#This Row],[coca]],Table1[[ID]:[b]],3,FALSE)</f>
        <v>#VALUE!</v>
      </c>
      <c r="T2181" s="9" t="s">
        <v>775</v>
      </c>
      <c r="U218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1" s="9">
        <v>1</v>
      </c>
    </row>
    <row r="2182" spans="1:22">
      <c r="A2182" t="s">
        <v>385</v>
      </c>
      <c r="B2182" t="s">
        <v>787</v>
      </c>
      <c r="D2182">
        <v>2</v>
      </c>
      <c r="L2182" s="10"/>
      <c r="M2182" s="10" t="s">
        <v>944</v>
      </c>
      <c r="P2182" s="9" t="str">
        <f t="shared" ref="P2182:P2192" si="77">_xlfn.CONCAT(A2182,C2182)</f>
        <v>Ghana</v>
      </c>
      <c r="Q2182" s="9" t="e">
        <f>VLOOKUP(Tableau3567[[#This Row],[coca]],Table1[ID],1,FALSE)</f>
        <v>#VALUE!</v>
      </c>
      <c r="R2182" s="9" t="e">
        <f>VLOOKUP(Tableau3567[[#This Row],[coca]],Table1[[#All],[ID]:[b]],2,FALSE)</f>
        <v>#VALUE!</v>
      </c>
      <c r="S2182" s="9" t="e">
        <f>VLOOKUP(Tableau3567[[#This Row],[coca]],Table1[[ID]:[b]],3,FALSE)</f>
        <v>#VALUE!</v>
      </c>
      <c r="T2182" s="9" t="s">
        <v>775</v>
      </c>
      <c r="U218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2" s="9">
        <v>1</v>
      </c>
    </row>
    <row r="2183" spans="1:22">
      <c r="A2183" t="s">
        <v>385</v>
      </c>
      <c r="B2183" t="s">
        <v>395</v>
      </c>
      <c r="C2183" t="s">
        <v>396</v>
      </c>
      <c r="D2183">
        <v>6642</v>
      </c>
      <c r="E2183">
        <v>48</v>
      </c>
      <c r="F2183">
        <v>3824</v>
      </c>
      <c r="L2183" s="10"/>
      <c r="M2183" s="10" t="s">
        <v>944</v>
      </c>
      <c r="N2183" t="s">
        <v>788</v>
      </c>
      <c r="O2183" s="5">
        <v>580396008178</v>
      </c>
      <c r="P2183" t="str">
        <f t="shared" si="77"/>
        <v>GhanaGH28</v>
      </c>
      <c r="Q2183" t="e">
        <f>VLOOKUP(Tableau3567[[#This Row],[coca]],Table1[ID],1,FALSE)</f>
        <v>#VALUE!</v>
      </c>
      <c r="R2183" t="e">
        <f>VLOOKUP(Tableau3567[[#This Row],[coca]],Table1[[#All],[ID]:[b]],2,FALSE)</f>
        <v>#VALUE!</v>
      </c>
      <c r="S2183" s="9" t="e">
        <f>VLOOKUP(Tableau3567[[#This Row],[coca]],Table1[[ID]:[b]],3,FALSE)</f>
        <v>#VALUE!</v>
      </c>
      <c r="T2183" s="9" t="s">
        <v>780</v>
      </c>
      <c r="U218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3" s="9">
        <v>7</v>
      </c>
    </row>
    <row r="2184" spans="1:22">
      <c r="A2184" t="s">
        <v>385</v>
      </c>
      <c r="B2184" t="s">
        <v>393</v>
      </c>
      <c r="C2184" t="s">
        <v>394</v>
      </c>
      <c r="D2184">
        <v>198</v>
      </c>
      <c r="L2184" s="10"/>
      <c r="M2184" s="10" t="s">
        <v>944</v>
      </c>
      <c r="N2184" t="s">
        <v>789</v>
      </c>
      <c r="O2184" s="5">
        <v>641358310957</v>
      </c>
      <c r="P2184" t="str">
        <f t="shared" si="77"/>
        <v>GhanaGH27</v>
      </c>
      <c r="Q2184" t="e">
        <f>VLOOKUP(Tableau3567[[#This Row],[coca]],Table1[ID],1,FALSE)</f>
        <v>#VALUE!</v>
      </c>
      <c r="R2184" t="e">
        <f>VLOOKUP(Tableau3567[[#This Row],[coca]],Table1[[#All],[ID]:[b]],2,FALSE)</f>
        <v>#VALUE!</v>
      </c>
      <c r="S2184" s="9" t="e">
        <f>VLOOKUP(Tableau3567[[#This Row],[coca]],Table1[[ID]:[b]],3,FALSE)</f>
        <v>#VALUE!</v>
      </c>
      <c r="T2184" s="9" t="s">
        <v>774</v>
      </c>
      <c r="U218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4" s="9">
        <v>3</v>
      </c>
    </row>
    <row r="2185" spans="1:22">
      <c r="A2185" t="s">
        <v>385</v>
      </c>
      <c r="B2185" t="s">
        <v>387</v>
      </c>
      <c r="C2185" t="s">
        <v>388</v>
      </c>
      <c r="D2185">
        <v>1799</v>
      </c>
      <c r="L2185" s="10"/>
      <c r="M2185" s="10" t="s">
        <v>944</v>
      </c>
      <c r="N2185" s="5">
        <v>-145465197582</v>
      </c>
      <c r="O2185" s="5">
        <v>680233239042</v>
      </c>
      <c r="P2185" t="str">
        <f t="shared" si="77"/>
        <v>GhanaGH24</v>
      </c>
      <c r="Q2185" t="e">
        <f>VLOOKUP(Tableau3567[[#This Row],[coca]],Table1[ID],1,FALSE)</f>
        <v>#VALUE!</v>
      </c>
      <c r="R2185" t="e">
        <f>VLOOKUP(Tableau3567[[#This Row],[coca]],Table1[[#All],[ID]:[b]],2,FALSE)</f>
        <v>#VALUE!</v>
      </c>
      <c r="S2185" s="9" t="e">
        <f>VLOOKUP(Tableau3567[[#This Row],[coca]],Table1[[ID]:[b]],3,FALSE)</f>
        <v>#VALUE!</v>
      </c>
      <c r="T2185" s="9" t="s">
        <v>779</v>
      </c>
      <c r="U218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5" s="9">
        <v>4</v>
      </c>
    </row>
    <row r="2186" spans="1:22">
      <c r="A2186" t="s">
        <v>385</v>
      </c>
      <c r="B2186" t="s">
        <v>391</v>
      </c>
      <c r="C2186" t="s">
        <v>392</v>
      </c>
      <c r="D2186">
        <v>539</v>
      </c>
      <c r="L2186" s="10"/>
      <c r="M2186" s="10" t="s">
        <v>944</v>
      </c>
      <c r="N2186" s="5">
        <v>-121158138876</v>
      </c>
      <c r="O2186" s="5">
        <v>556583208459</v>
      </c>
      <c r="P2186" t="str">
        <f t="shared" si="77"/>
        <v>GhanaGH26</v>
      </c>
      <c r="Q2186" t="e">
        <f>VLOOKUP(Tableau3567[[#This Row],[coca]],Table1[ID],1,FALSE)</f>
        <v>#VALUE!</v>
      </c>
      <c r="R2186" t="e">
        <f>VLOOKUP(Tableau3567[[#This Row],[coca]],Table1[[#All],[ID]:[b]],2,FALSE)</f>
        <v>#VALUE!</v>
      </c>
      <c r="S2186" s="9" t="e">
        <f>VLOOKUP(Tableau3567[[#This Row],[coca]],Table1[[ID]:[b]],3,FALSE)</f>
        <v>#VALUE!</v>
      </c>
      <c r="T2186" s="9" t="s">
        <v>778</v>
      </c>
      <c r="U218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6" s="9">
        <v>2</v>
      </c>
    </row>
    <row r="2187" spans="1:22">
      <c r="A2187" t="s">
        <v>385</v>
      </c>
      <c r="B2187" t="s">
        <v>399</v>
      </c>
      <c r="C2187" t="s">
        <v>400</v>
      </c>
      <c r="D2187">
        <v>42</v>
      </c>
      <c r="L2187" s="10"/>
      <c r="M2187" s="10" t="s">
        <v>944</v>
      </c>
      <c r="N2187" t="s">
        <v>790</v>
      </c>
      <c r="O2187" s="5">
        <v>1077930798300</v>
      </c>
      <c r="P2187" t="str">
        <f t="shared" si="77"/>
        <v>GhanaGH30</v>
      </c>
      <c r="Q2187" t="e">
        <f>VLOOKUP(Tableau3567[[#This Row],[coca]],Table1[ID],1,FALSE)</f>
        <v>#VALUE!</v>
      </c>
      <c r="R2187" t="e">
        <f>VLOOKUP(Tableau3567[[#This Row],[coca]],Table1[[#All],[ID]:[b]],2,FALSE)</f>
        <v>#VALUE!</v>
      </c>
      <c r="S2187" s="9" t="e">
        <f>VLOOKUP(Tableau3567[[#This Row],[coca]],Table1[[ID]:[b]],3,FALSE)</f>
        <v>#VALUE!</v>
      </c>
      <c r="T2187" s="9" t="s">
        <v>778</v>
      </c>
      <c r="U218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7" s="9">
        <v>2</v>
      </c>
    </row>
    <row r="2188" spans="1:22">
      <c r="A2188" t="s">
        <v>385</v>
      </c>
      <c r="B2188" t="s">
        <v>791</v>
      </c>
      <c r="D2188">
        <v>47</v>
      </c>
      <c r="L2188" s="10"/>
      <c r="M2188" s="10" t="s">
        <v>944</v>
      </c>
      <c r="P2188" t="str">
        <f t="shared" si="77"/>
        <v>Ghana</v>
      </c>
      <c r="Q2188" t="e">
        <f>VLOOKUP(Tableau3567[[#This Row],[coca]],Table1[ID],1,FALSE)</f>
        <v>#VALUE!</v>
      </c>
      <c r="R2188" t="e">
        <f>VLOOKUP(Tableau3567[[#This Row],[coca]],Table1[[#All],[ID]:[b]],2,FALSE)</f>
        <v>#VALUE!</v>
      </c>
      <c r="S2188" s="9" t="e">
        <f>VLOOKUP(Tableau3567[[#This Row],[coca]],Table1[[ID]:[b]],3,FALSE)</f>
        <v>#VALUE!</v>
      </c>
      <c r="T2188" s="9" t="s">
        <v>778</v>
      </c>
      <c r="U218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8" s="9">
        <v>2</v>
      </c>
    </row>
    <row r="2189" spans="1:22">
      <c r="A2189" t="s">
        <v>385</v>
      </c>
      <c r="B2189" t="s">
        <v>403</v>
      </c>
      <c r="C2189" t="s">
        <v>404</v>
      </c>
      <c r="D2189">
        <v>162</v>
      </c>
      <c r="L2189" s="10"/>
      <c r="M2189" s="10" t="s">
        <v>944</v>
      </c>
      <c r="N2189" t="s">
        <v>792</v>
      </c>
      <c r="O2189" s="5">
        <v>723735932736</v>
      </c>
      <c r="P2189" t="str">
        <f t="shared" si="77"/>
        <v>GhanaGH32</v>
      </c>
      <c r="Q2189" t="e">
        <f>VLOOKUP(Tableau3567[[#This Row],[coca]],Table1[ID],1,FALSE)</f>
        <v>#VALUE!</v>
      </c>
      <c r="R2189" t="e">
        <f>VLOOKUP(Tableau3567[[#This Row],[coca]],Table1[[#All],[ID]:[b]],2,FALSE)</f>
        <v>#VALUE!</v>
      </c>
      <c r="S2189" s="9" t="e">
        <f>VLOOKUP(Tableau3567[[#This Row],[coca]],Table1[[ID]:[b]],3,FALSE)</f>
        <v>#VALUE!</v>
      </c>
      <c r="T2189" s="9" t="s">
        <v>778</v>
      </c>
      <c r="U218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89" s="9">
        <v>2</v>
      </c>
    </row>
    <row r="2190" spans="1:22">
      <c r="A2190" t="s">
        <v>385</v>
      </c>
      <c r="B2190" t="s">
        <v>397</v>
      </c>
      <c r="C2190" t="s">
        <v>398</v>
      </c>
      <c r="D2190">
        <v>37</v>
      </c>
      <c r="L2190" s="10"/>
      <c r="M2190" s="10" t="s">
        <v>944</v>
      </c>
      <c r="N2190" t="s">
        <v>793</v>
      </c>
      <c r="O2190" s="5">
        <v>935318776009</v>
      </c>
      <c r="P2190" t="str">
        <f t="shared" si="77"/>
        <v>GhanaGH29</v>
      </c>
      <c r="Q2190" t="e">
        <f>VLOOKUP(Tableau3567[[#This Row],[coca]],Table1[ID],1,FALSE)</f>
        <v>#VALUE!</v>
      </c>
      <c r="R2190" t="e">
        <f>VLOOKUP(Tableau3567[[#This Row],[coca]],Table1[[#All],[ID]:[b]],2,FALSE)</f>
        <v>#VALUE!</v>
      </c>
      <c r="S2190" s="9" t="e">
        <f>VLOOKUP(Tableau3567[[#This Row],[coca]],Table1[[ID]:[b]],3,FALSE)</f>
        <v>#VALUE!</v>
      </c>
      <c r="T2190" s="9" t="s">
        <v>778</v>
      </c>
      <c r="U219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90" s="9">
        <v>2</v>
      </c>
    </row>
    <row r="2191" spans="1:22">
      <c r="A2191" t="s">
        <v>385</v>
      </c>
      <c r="B2191" t="s">
        <v>401</v>
      </c>
      <c r="C2191" t="s">
        <v>402</v>
      </c>
      <c r="D2191">
        <v>22</v>
      </c>
      <c r="L2191" s="10"/>
      <c r="M2191" s="10" t="s">
        <v>944</v>
      </c>
      <c r="N2191" s="5">
        <v>-221686530251</v>
      </c>
      <c r="O2191" s="5">
        <v>1041127367870</v>
      </c>
      <c r="P2191" t="str">
        <f t="shared" si="77"/>
        <v>GhanaGH31</v>
      </c>
      <c r="Q2191" t="e">
        <f>VLOOKUP(Tableau3567[[#This Row],[coca]],Table1[ID],1,FALSE)</f>
        <v>#VALUE!</v>
      </c>
      <c r="R2191" t="e">
        <f>VLOOKUP(Tableau3567[[#This Row],[coca]],Table1[[#All],[ID]:[b]],2,FALSE)</f>
        <v>#VALUE!</v>
      </c>
      <c r="S2191" s="9" t="e">
        <f>VLOOKUP(Tableau3567[[#This Row],[coca]],Table1[[ID]:[b]],3,FALSE)</f>
        <v>#VALUE!</v>
      </c>
      <c r="T2191" s="9" t="s">
        <v>778</v>
      </c>
      <c r="U21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91" s="9">
        <v>2</v>
      </c>
    </row>
    <row r="2192" spans="1:22">
      <c r="A2192" t="s">
        <v>385</v>
      </c>
      <c r="B2192" t="s">
        <v>389</v>
      </c>
      <c r="C2192" t="s">
        <v>390</v>
      </c>
      <c r="D2192">
        <v>16</v>
      </c>
      <c r="L2192" s="10"/>
      <c r="M2192" s="10" t="s">
        <v>944</v>
      </c>
      <c r="P2192" t="str">
        <f t="shared" si="77"/>
        <v>GhanaGH25</v>
      </c>
      <c r="Q2192" t="e">
        <f>VLOOKUP(Tableau3567[[#This Row],[coca]],Table1[ID],1,FALSE)</f>
        <v>#VALUE!</v>
      </c>
      <c r="R2192" t="e">
        <f>VLOOKUP(Tableau3567[[#This Row],[coca]],Table1[[#All],[ID]:[b]],2,FALSE)</f>
        <v>#VALUE!</v>
      </c>
      <c r="S2192" s="9" t="e">
        <f>VLOOKUP(Tableau3567[[#This Row],[coca]],Table1[[ID]:[b]],3,FALSE)</f>
        <v>#VALUE!</v>
      </c>
      <c r="T2192" s="9"/>
      <c r="U21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192" s="9"/>
    </row>
    <row r="2193" spans="1:23">
      <c r="A2193" t="s">
        <v>385</v>
      </c>
      <c r="B2193" t="s">
        <v>405</v>
      </c>
      <c r="C2193" t="s">
        <v>406</v>
      </c>
      <c r="D2193">
        <v>993</v>
      </c>
      <c r="M2193" s="10" t="s">
        <v>946</v>
      </c>
      <c r="O2193" s="5">
        <v>-241292035674</v>
      </c>
      <c r="P2193" s="5">
        <v>574251458216</v>
      </c>
      <c r="Q2193" t="str">
        <f>_xlfn.CONCAT(A2193,C2193)</f>
        <v>GhanaGH33</v>
      </c>
      <c r="R2193" t="e">
        <f>VLOOKUP(Tableau35676[[#This Row],[coca]],Table1[ID],1,FALSE)</f>
        <v>#VALUE!</v>
      </c>
      <c r="S2193" t="e">
        <f>VLOOKUP(Tableau35676[[#This Row],[coca]],Table1[[#All],[ID]:[b]],2,FALSE)</f>
        <v>#VALUE!</v>
      </c>
      <c r="T2193" s="9" t="e">
        <f>VLOOKUP(Tableau35676[[#This Row],[coca]],Table1[[ID]:[b]],3,FALSE)</f>
        <v>#VALUE!</v>
      </c>
      <c r="U2193" s="9" t="s">
        <v>775</v>
      </c>
      <c r="V219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3" s="9">
        <v>1</v>
      </c>
    </row>
    <row r="2194" spans="1:23">
      <c r="A2194" t="s">
        <v>385</v>
      </c>
      <c r="B2194" t="s">
        <v>786</v>
      </c>
      <c r="D2194">
        <v>81</v>
      </c>
      <c r="M2194" s="10" t="s">
        <v>946</v>
      </c>
      <c r="Q2194" s="9" t="str">
        <f>_xlfn.CONCAT(B2194,C2194)</f>
        <v>Western North Region</v>
      </c>
      <c r="R2194" s="9" t="e">
        <f>VLOOKUP(Tableau35676[[#This Row],[coca]],Table1[ID],1,FALSE)</f>
        <v>#VALUE!</v>
      </c>
      <c r="S2194" s="9" t="e">
        <f>VLOOKUP(Tableau35676[[#This Row],[coca]],Table1[[#All],[ID]:[b]],2,FALSE)</f>
        <v>#VALUE!</v>
      </c>
      <c r="T2194" s="9" t="e">
        <f>VLOOKUP(Tableau35676[[#This Row],[coca]],Table1[[ID]:[b]],3,FALSE)</f>
        <v>#VALUE!</v>
      </c>
      <c r="U2194" s="9" t="s">
        <v>775</v>
      </c>
      <c r="V219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4" s="9">
        <v>1</v>
      </c>
    </row>
    <row r="2195" spans="1:23">
      <c r="A2195" t="s">
        <v>385</v>
      </c>
      <c r="B2195" t="s">
        <v>787</v>
      </c>
      <c r="D2195">
        <v>2</v>
      </c>
      <c r="M2195" s="10" t="s">
        <v>946</v>
      </c>
      <c r="Q2195" s="9" t="str">
        <f t="shared" ref="Q2195:Q2206" si="78">_xlfn.CONCAT(A2195,C2195)</f>
        <v>Ghana</v>
      </c>
      <c r="R2195" s="9" t="e">
        <f>VLOOKUP(Tableau35676[[#This Row],[coca]],Table1[ID],1,FALSE)</f>
        <v>#VALUE!</v>
      </c>
      <c r="S2195" s="9" t="e">
        <f>VLOOKUP(Tableau35676[[#This Row],[coca]],Table1[[#All],[ID]:[b]],2,FALSE)</f>
        <v>#VALUE!</v>
      </c>
      <c r="T2195" s="9" t="e">
        <f>VLOOKUP(Tableau35676[[#This Row],[coca]],Table1[[ID]:[b]],3,FALSE)</f>
        <v>#VALUE!</v>
      </c>
      <c r="U2195" s="9" t="s">
        <v>775</v>
      </c>
      <c r="V219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5" s="9">
        <v>1</v>
      </c>
    </row>
    <row r="2196" spans="1:23">
      <c r="A2196" t="s">
        <v>385</v>
      </c>
      <c r="B2196" t="s">
        <v>395</v>
      </c>
      <c r="C2196" t="s">
        <v>396</v>
      </c>
      <c r="D2196">
        <v>7414</v>
      </c>
      <c r="E2196">
        <v>66</v>
      </c>
      <c r="F2196">
        <v>4410</v>
      </c>
      <c r="M2196" s="10" t="s">
        <v>946</v>
      </c>
      <c r="N2196" s="4"/>
      <c r="O2196" t="s">
        <v>788</v>
      </c>
      <c r="P2196" s="5">
        <v>580396008178</v>
      </c>
      <c r="Q2196" t="str">
        <f t="shared" si="78"/>
        <v>GhanaGH28</v>
      </c>
      <c r="R2196" t="e">
        <f>VLOOKUP(Tableau35676[[#This Row],[coca]],Table1[ID],1,FALSE)</f>
        <v>#VALUE!</v>
      </c>
      <c r="S2196" t="e">
        <f>VLOOKUP(Tableau35676[[#This Row],[coca]],Table1[[#All],[ID]:[b]],2,FALSE)</f>
        <v>#VALUE!</v>
      </c>
      <c r="T2196" s="9" t="e">
        <f>VLOOKUP(Tableau35676[[#This Row],[coca]],Table1[[ID]:[b]],3,FALSE)</f>
        <v>#VALUE!</v>
      </c>
      <c r="U2196" s="9" t="s">
        <v>780</v>
      </c>
      <c r="V219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6" s="9">
        <v>7</v>
      </c>
    </row>
    <row r="2197" spans="1:23">
      <c r="A2197" t="s">
        <v>385</v>
      </c>
      <c r="B2197" t="s">
        <v>393</v>
      </c>
      <c r="C2197" t="s">
        <v>394</v>
      </c>
      <c r="D2197">
        <v>284</v>
      </c>
      <c r="M2197" s="10" t="s">
        <v>946</v>
      </c>
      <c r="O2197" t="s">
        <v>789</v>
      </c>
      <c r="P2197" s="5">
        <v>641358310957</v>
      </c>
      <c r="Q2197" t="str">
        <f t="shared" si="78"/>
        <v>GhanaGH27</v>
      </c>
      <c r="R2197" t="e">
        <f>VLOOKUP(Tableau35676[[#This Row],[coca]],Table1[ID],1,FALSE)</f>
        <v>#VALUE!</v>
      </c>
      <c r="S2197" t="e">
        <f>VLOOKUP(Tableau35676[[#This Row],[coca]],Table1[[#All],[ID]:[b]],2,FALSE)</f>
        <v>#VALUE!</v>
      </c>
      <c r="T2197" s="9" t="e">
        <f>VLOOKUP(Tableau35676[[#This Row],[coca]],Table1[[ID]:[b]],3,FALSE)</f>
        <v>#VALUE!</v>
      </c>
      <c r="U2197" s="9" t="s">
        <v>774</v>
      </c>
      <c r="V219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7" s="9">
        <v>3</v>
      </c>
    </row>
    <row r="2198" spans="1:23">
      <c r="A2198" t="s">
        <v>385</v>
      </c>
      <c r="B2198" t="s">
        <v>387</v>
      </c>
      <c r="C2198" t="s">
        <v>388</v>
      </c>
      <c r="D2198">
        <v>2362</v>
      </c>
      <c r="M2198" s="10" t="s">
        <v>946</v>
      </c>
      <c r="O2198" s="5">
        <v>-145465197582</v>
      </c>
      <c r="P2198" s="5">
        <v>680233239042</v>
      </c>
      <c r="Q2198" t="str">
        <f t="shared" si="78"/>
        <v>GhanaGH24</v>
      </c>
      <c r="R2198" t="e">
        <f>VLOOKUP(Tableau35676[[#This Row],[coca]],Table1[ID],1,FALSE)</f>
        <v>#VALUE!</v>
      </c>
      <c r="S2198" t="e">
        <f>VLOOKUP(Tableau35676[[#This Row],[coca]],Table1[[#All],[ID]:[b]],2,FALSE)</f>
        <v>#VALUE!</v>
      </c>
      <c r="T2198" s="9" t="e">
        <f>VLOOKUP(Tableau35676[[#This Row],[coca]],Table1[[ID]:[b]],3,FALSE)</f>
        <v>#VALUE!</v>
      </c>
      <c r="U2198" s="9" t="s">
        <v>779</v>
      </c>
      <c r="V219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8" s="9">
        <v>4</v>
      </c>
    </row>
    <row r="2199" spans="1:23">
      <c r="A2199" t="s">
        <v>385</v>
      </c>
      <c r="B2199" t="s">
        <v>391</v>
      </c>
      <c r="C2199" t="s">
        <v>392</v>
      </c>
      <c r="D2199">
        <v>694</v>
      </c>
      <c r="M2199" s="10" t="s">
        <v>946</v>
      </c>
      <c r="O2199" s="5">
        <v>-121158138876</v>
      </c>
      <c r="P2199" s="5">
        <v>556583208459</v>
      </c>
      <c r="Q2199" t="str">
        <f t="shared" si="78"/>
        <v>GhanaGH26</v>
      </c>
      <c r="R2199" t="e">
        <f>VLOOKUP(Tableau35676[[#This Row],[coca]],Table1[ID],1,FALSE)</f>
        <v>#VALUE!</v>
      </c>
      <c r="S2199" t="e">
        <f>VLOOKUP(Tableau35676[[#This Row],[coca]],Table1[[#All],[ID]:[b]],2,FALSE)</f>
        <v>#VALUE!</v>
      </c>
      <c r="T2199" s="9" t="e">
        <f>VLOOKUP(Tableau35676[[#This Row],[coca]],Table1[[ID]:[b]],3,FALSE)</f>
        <v>#VALUE!</v>
      </c>
      <c r="U2199" s="9" t="s">
        <v>778</v>
      </c>
      <c r="V219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199" s="9">
        <v>2</v>
      </c>
    </row>
    <row r="2200" spans="1:23">
      <c r="A2200" t="s">
        <v>385</v>
      </c>
      <c r="B2200" t="s">
        <v>399</v>
      </c>
      <c r="C2200" t="s">
        <v>400</v>
      </c>
      <c r="D2200">
        <v>241</v>
      </c>
      <c r="M2200" s="10" t="s">
        <v>946</v>
      </c>
      <c r="O2200" t="s">
        <v>790</v>
      </c>
      <c r="P2200" s="5">
        <v>1077930798300</v>
      </c>
      <c r="Q2200" t="str">
        <f t="shared" si="78"/>
        <v>GhanaGH30</v>
      </c>
      <c r="R2200" t="e">
        <f>VLOOKUP(Tableau35676[[#This Row],[coca]],Table1[ID],1,FALSE)</f>
        <v>#VALUE!</v>
      </c>
      <c r="S2200" t="e">
        <f>VLOOKUP(Tableau35676[[#This Row],[coca]],Table1[[#All],[ID]:[b]],2,FALSE)</f>
        <v>#VALUE!</v>
      </c>
      <c r="T2200" s="9" t="e">
        <f>VLOOKUP(Tableau35676[[#This Row],[coca]],Table1[[ID]:[b]],3,FALSE)</f>
        <v>#VALUE!</v>
      </c>
      <c r="U2200" s="9" t="s">
        <v>778</v>
      </c>
      <c r="V220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00" s="9">
        <v>2</v>
      </c>
    </row>
    <row r="2201" spans="1:23">
      <c r="A2201" t="s">
        <v>385</v>
      </c>
      <c r="B2201" t="s">
        <v>791</v>
      </c>
      <c r="D2201">
        <v>101</v>
      </c>
      <c r="M2201" s="10" t="s">
        <v>946</v>
      </c>
      <c r="Q2201" t="str">
        <f t="shared" si="78"/>
        <v>Ghana</v>
      </c>
      <c r="R2201" t="e">
        <f>VLOOKUP(Tableau35676[[#This Row],[coca]],Table1[ID],1,FALSE)</f>
        <v>#VALUE!</v>
      </c>
      <c r="S2201" t="e">
        <f>VLOOKUP(Tableau35676[[#This Row],[coca]],Table1[[#All],[ID]:[b]],2,FALSE)</f>
        <v>#VALUE!</v>
      </c>
      <c r="T2201" s="9" t="e">
        <f>VLOOKUP(Tableau35676[[#This Row],[coca]],Table1[[ID]:[b]],3,FALSE)</f>
        <v>#VALUE!</v>
      </c>
      <c r="U2201" s="9" t="s">
        <v>778</v>
      </c>
      <c r="V220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01" s="9">
        <v>2</v>
      </c>
    </row>
    <row r="2202" spans="1:23">
      <c r="A2202" t="s">
        <v>385</v>
      </c>
      <c r="B2202" t="s">
        <v>403</v>
      </c>
      <c r="C2202" t="s">
        <v>404</v>
      </c>
      <c r="D2202">
        <v>278</v>
      </c>
      <c r="M2202" s="10" t="s">
        <v>946</v>
      </c>
      <c r="O2202" t="s">
        <v>792</v>
      </c>
      <c r="P2202" s="5">
        <v>723735932736</v>
      </c>
      <c r="Q2202" t="str">
        <f t="shared" si="78"/>
        <v>GhanaGH32</v>
      </c>
      <c r="R2202" t="e">
        <f>VLOOKUP(Tableau35676[[#This Row],[coca]],Table1[ID],1,FALSE)</f>
        <v>#VALUE!</v>
      </c>
      <c r="S2202" t="e">
        <f>VLOOKUP(Tableau35676[[#This Row],[coca]],Table1[[#All],[ID]:[b]],2,FALSE)</f>
        <v>#VALUE!</v>
      </c>
      <c r="T2202" s="9" t="e">
        <f>VLOOKUP(Tableau35676[[#This Row],[coca]],Table1[[ID]:[b]],3,FALSE)</f>
        <v>#VALUE!</v>
      </c>
      <c r="U2202" s="9" t="s">
        <v>778</v>
      </c>
      <c r="V220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02" s="9">
        <v>2</v>
      </c>
    </row>
    <row r="2203" spans="1:23">
      <c r="A2203" t="s">
        <v>385</v>
      </c>
      <c r="B2203" t="s">
        <v>397</v>
      </c>
      <c r="C2203" t="s">
        <v>398</v>
      </c>
      <c r="D2203">
        <v>52</v>
      </c>
      <c r="M2203" s="10" t="s">
        <v>946</v>
      </c>
      <c r="O2203" t="s">
        <v>793</v>
      </c>
      <c r="P2203" s="5">
        <v>935318776009</v>
      </c>
      <c r="Q2203" t="str">
        <f t="shared" si="78"/>
        <v>GhanaGH29</v>
      </c>
      <c r="R2203" t="e">
        <f>VLOOKUP(Tableau35676[[#This Row],[coca]],Table1[ID],1,FALSE)</f>
        <v>#VALUE!</v>
      </c>
      <c r="S2203" t="e">
        <f>VLOOKUP(Tableau35676[[#This Row],[coca]],Table1[[#All],[ID]:[b]],2,FALSE)</f>
        <v>#VALUE!</v>
      </c>
      <c r="T2203" s="9" t="e">
        <f>VLOOKUP(Tableau35676[[#This Row],[coca]],Table1[[ID]:[b]],3,FALSE)</f>
        <v>#VALUE!</v>
      </c>
      <c r="U2203" s="9" t="s">
        <v>778</v>
      </c>
      <c r="V220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03" s="9">
        <v>2</v>
      </c>
    </row>
    <row r="2204" spans="1:23">
      <c r="A2204" t="s">
        <v>385</v>
      </c>
      <c r="B2204" t="s">
        <v>401</v>
      </c>
      <c r="C2204" t="s">
        <v>402</v>
      </c>
      <c r="D2204">
        <v>32</v>
      </c>
      <c r="M2204" s="10" t="s">
        <v>946</v>
      </c>
      <c r="O2204" s="5">
        <v>-221686530251</v>
      </c>
      <c r="P2204" s="5">
        <v>1041127367870</v>
      </c>
      <c r="Q2204" t="str">
        <f t="shared" si="78"/>
        <v>GhanaGH31</v>
      </c>
      <c r="R2204" t="e">
        <f>VLOOKUP(Tableau35676[[#This Row],[coca]],Table1[ID],1,FALSE)</f>
        <v>#VALUE!</v>
      </c>
      <c r="S2204" t="e">
        <f>VLOOKUP(Tableau35676[[#This Row],[coca]],Table1[[#All],[ID]:[b]],2,FALSE)</f>
        <v>#VALUE!</v>
      </c>
      <c r="T2204" s="9" t="e">
        <f>VLOOKUP(Tableau35676[[#This Row],[coca]],Table1[[ID]:[b]],3,FALSE)</f>
        <v>#VALUE!</v>
      </c>
      <c r="U2204" s="9" t="s">
        <v>778</v>
      </c>
      <c r="V220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04" s="9">
        <v>2</v>
      </c>
    </row>
    <row r="2205" spans="1:23">
      <c r="A2205" t="s">
        <v>385</v>
      </c>
      <c r="B2205" t="s">
        <v>389</v>
      </c>
      <c r="C2205" t="s">
        <v>390</v>
      </c>
      <c r="D2205">
        <f>35+14</f>
        <v>49</v>
      </c>
      <c r="M2205" s="10" t="s">
        <v>946</v>
      </c>
      <c r="Q2205" t="str">
        <f t="shared" si="78"/>
        <v>GhanaGH25</v>
      </c>
      <c r="R2205" t="e">
        <f>VLOOKUP(Tableau35676[[#This Row],[coca]],Table1[ID],1,FALSE)</f>
        <v>#VALUE!</v>
      </c>
      <c r="S2205" t="e">
        <f>VLOOKUP(Tableau35676[[#This Row],[coca]],Table1[[#All],[ID]:[b]],2,FALSE)</f>
        <v>#VALUE!</v>
      </c>
      <c r="T2205" s="9" t="e">
        <f>VLOOKUP(Tableau35676[[#This Row],[coca]],Table1[[ID]:[b]],3,FALSE)</f>
        <v>#VALUE!</v>
      </c>
      <c r="U2205" s="9"/>
      <c r="V22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05" s="9"/>
    </row>
    <row r="2206" spans="1:23">
      <c r="A2206" t="s">
        <v>385</v>
      </c>
      <c r="B2206" t="s">
        <v>405</v>
      </c>
      <c r="C2206" t="s">
        <v>406</v>
      </c>
      <c r="D2206">
        <v>2045</v>
      </c>
      <c r="J2206" s="1"/>
      <c r="K2206" s="1"/>
      <c r="M2206" s="10" t="s">
        <v>949</v>
      </c>
      <c r="O2206" s="5">
        <v>-241292035674</v>
      </c>
      <c r="P2206" s="5">
        <v>574251458216</v>
      </c>
      <c r="Q2206" t="str">
        <f t="shared" si="78"/>
        <v>GhanaGH33</v>
      </c>
      <c r="R2206" t="e">
        <f>VLOOKUP(Tableau3567691011[[#This Row],[coca]],Table1[ID],1,FALSE)</f>
        <v>#VALUE!</v>
      </c>
      <c r="S2206" t="e">
        <f>VLOOKUP(Tableau3567691011[[#This Row],[coca]],Table1[[#All],[ID]:[b]],2,FALSE)</f>
        <v>#VALUE!</v>
      </c>
      <c r="T2206" s="9" t="e">
        <f>VLOOKUP(Tableau3567691011[[#This Row],[coca]],Table1[[ID]:[b]],3,FALSE)</f>
        <v>#VALUE!</v>
      </c>
      <c r="U2206" s="9" t="s">
        <v>775</v>
      </c>
      <c r="V220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06" s="9">
        <v>1</v>
      </c>
    </row>
    <row r="2207" spans="1:23">
      <c r="A2207" t="s">
        <v>385</v>
      </c>
      <c r="B2207" t="s">
        <v>786</v>
      </c>
      <c r="D2207">
        <v>158</v>
      </c>
      <c r="J2207" s="1"/>
      <c r="K2207" s="1"/>
      <c r="M2207" s="10" t="s">
        <v>949</v>
      </c>
      <c r="Q2207" s="9" t="str">
        <f>_xlfn.CONCAT(B2207,C2207)</f>
        <v>Western North Region</v>
      </c>
      <c r="R2207" s="9" t="e">
        <f>VLOOKUP(Tableau3567691011[[#This Row],[coca]],Table1[ID],1,FALSE)</f>
        <v>#VALUE!</v>
      </c>
      <c r="S2207" s="9" t="e">
        <f>VLOOKUP(Tableau3567691011[[#This Row],[coca]],Table1[[#All],[ID]:[b]],2,FALSE)</f>
        <v>#VALUE!</v>
      </c>
      <c r="T2207" s="9" t="e">
        <f>VLOOKUP(Tableau3567691011[[#This Row],[coca]],Table1[[ID]:[b]],3,FALSE)</f>
        <v>#VALUE!</v>
      </c>
      <c r="U2207" s="9" t="s">
        <v>775</v>
      </c>
      <c r="V220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07" s="9">
        <v>1</v>
      </c>
    </row>
    <row r="2208" spans="1:23">
      <c r="A2208" t="s">
        <v>385</v>
      </c>
      <c r="B2208" t="s">
        <v>787</v>
      </c>
      <c r="D2208">
        <v>9</v>
      </c>
      <c r="J2208" s="1"/>
      <c r="K2208" s="1"/>
      <c r="M2208" s="10" t="s">
        <v>949</v>
      </c>
      <c r="Q2208" s="9" t="str">
        <f t="shared" ref="Q2208:Q2250" si="79">_xlfn.CONCAT(A2208,C2208)</f>
        <v>Ghana</v>
      </c>
      <c r="R2208" s="9" t="e">
        <f>VLOOKUP(Tableau3567691011[[#This Row],[coca]],Table1[ID],1,FALSE)</f>
        <v>#VALUE!</v>
      </c>
      <c r="S2208" s="9" t="e">
        <f>VLOOKUP(Tableau3567691011[[#This Row],[coca]],Table1[[#All],[ID]:[b]],2,FALSE)</f>
        <v>#VALUE!</v>
      </c>
      <c r="T2208" s="9" t="e">
        <f>VLOOKUP(Tableau3567691011[[#This Row],[coca]],Table1[[ID]:[b]],3,FALSE)</f>
        <v>#VALUE!</v>
      </c>
      <c r="U2208" s="9" t="s">
        <v>775</v>
      </c>
      <c r="V220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08" s="9">
        <v>1</v>
      </c>
    </row>
    <row r="2209" spans="1:23">
      <c r="A2209" t="s">
        <v>385</v>
      </c>
      <c r="B2209" t="s">
        <v>395</v>
      </c>
      <c r="C2209" t="s">
        <v>396</v>
      </c>
      <c r="D2209">
        <v>12560</v>
      </c>
      <c r="E2209">
        <v>129</v>
      </c>
      <c r="F2209">
        <v>17564</v>
      </c>
      <c r="J2209" s="1"/>
      <c r="K2209" s="1"/>
      <c r="M2209" s="10" t="s">
        <v>949</v>
      </c>
      <c r="N2209" s="4"/>
      <c r="O2209" t="s">
        <v>788</v>
      </c>
      <c r="P2209" s="5">
        <v>580396008178</v>
      </c>
      <c r="Q2209" t="str">
        <f t="shared" si="79"/>
        <v>GhanaGH28</v>
      </c>
      <c r="R2209" t="e">
        <f>VLOOKUP(Tableau3567691011[[#This Row],[coca]],Table1[ID],1,FALSE)</f>
        <v>#VALUE!</v>
      </c>
      <c r="S2209" t="e">
        <f>VLOOKUP(Tableau3567691011[[#This Row],[coca]],Table1[[#All],[ID]:[b]],2,FALSE)</f>
        <v>#VALUE!</v>
      </c>
      <c r="T2209" s="9" t="e">
        <f>VLOOKUP(Tableau3567691011[[#This Row],[coca]],Table1[[ID]:[b]],3,FALSE)</f>
        <v>#VALUE!</v>
      </c>
      <c r="U2209" s="9" t="s">
        <v>780</v>
      </c>
      <c r="V220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09" s="9">
        <v>7</v>
      </c>
    </row>
    <row r="2210" spans="1:23">
      <c r="A2210" t="s">
        <v>385</v>
      </c>
      <c r="B2210" t="s">
        <v>393</v>
      </c>
      <c r="C2210" t="s">
        <v>394</v>
      </c>
      <c r="D2210">
        <v>855</v>
      </c>
      <c r="J2210" s="1"/>
      <c r="K2210" s="1"/>
      <c r="M2210" s="10" t="s">
        <v>949</v>
      </c>
      <c r="O2210" t="s">
        <v>789</v>
      </c>
      <c r="P2210" s="5">
        <v>641358310957</v>
      </c>
      <c r="Q2210" t="str">
        <f t="shared" si="79"/>
        <v>GhanaGH27</v>
      </c>
      <c r="R2210" t="e">
        <f>VLOOKUP(Tableau3567691011[[#This Row],[coca]],Table1[ID],1,FALSE)</f>
        <v>#VALUE!</v>
      </c>
      <c r="S2210" t="e">
        <f>VLOOKUP(Tableau3567691011[[#This Row],[coca]],Table1[[#All],[ID]:[b]],2,FALSE)</f>
        <v>#VALUE!</v>
      </c>
      <c r="T2210" s="9" t="e">
        <f>VLOOKUP(Tableau3567691011[[#This Row],[coca]],Table1[[ID]:[b]],3,FALSE)</f>
        <v>#VALUE!</v>
      </c>
      <c r="U2210" s="9" t="s">
        <v>774</v>
      </c>
      <c r="V221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0" s="9">
        <v>3</v>
      </c>
    </row>
    <row r="2211" spans="1:23">
      <c r="A2211" t="s">
        <v>385</v>
      </c>
      <c r="B2211" t="s">
        <v>387</v>
      </c>
      <c r="C2211" t="s">
        <v>388</v>
      </c>
      <c r="D2211">
        <v>4824</v>
      </c>
      <c r="J2211" s="1"/>
      <c r="K2211" s="1"/>
      <c r="M2211" s="10" t="s">
        <v>949</v>
      </c>
      <c r="O2211" s="5">
        <v>-145465197582</v>
      </c>
      <c r="P2211" s="5">
        <v>680233239042</v>
      </c>
      <c r="Q2211" t="str">
        <f t="shared" si="79"/>
        <v>GhanaGH24</v>
      </c>
      <c r="R2211" t="e">
        <f>VLOOKUP(Tableau3567691011[[#This Row],[coca]],Table1[ID],1,FALSE)</f>
        <v>#VALUE!</v>
      </c>
      <c r="S2211" t="e">
        <f>VLOOKUP(Tableau3567691011[[#This Row],[coca]],Table1[[#All],[ID]:[b]],2,FALSE)</f>
        <v>#VALUE!</v>
      </c>
      <c r="T2211" s="9" t="e">
        <f>VLOOKUP(Tableau3567691011[[#This Row],[coca]],Table1[[ID]:[b]],3,FALSE)</f>
        <v>#VALUE!</v>
      </c>
      <c r="U2211" s="9" t="s">
        <v>779</v>
      </c>
      <c r="V221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1" s="9">
        <v>4</v>
      </c>
    </row>
    <row r="2212" spans="1:23">
      <c r="A2212" t="s">
        <v>385</v>
      </c>
      <c r="B2212" t="s">
        <v>391</v>
      </c>
      <c r="C2212" t="s">
        <v>392</v>
      </c>
      <c r="D2212">
        <v>1064</v>
      </c>
      <c r="J2212" s="1"/>
      <c r="K2212" s="1"/>
      <c r="M2212" s="10" t="s">
        <v>949</v>
      </c>
      <c r="O2212" s="5">
        <v>-121158138876</v>
      </c>
      <c r="P2212" s="5">
        <v>556583208459</v>
      </c>
      <c r="Q2212" t="str">
        <f t="shared" si="79"/>
        <v>GhanaGH26</v>
      </c>
      <c r="R2212" t="e">
        <f>VLOOKUP(Tableau3567691011[[#This Row],[coca]],Table1[ID],1,FALSE)</f>
        <v>#VALUE!</v>
      </c>
      <c r="S2212" t="e">
        <f>VLOOKUP(Tableau3567691011[[#This Row],[coca]],Table1[[#All],[ID]:[b]],2,FALSE)</f>
        <v>#VALUE!</v>
      </c>
      <c r="T2212" s="9" t="e">
        <f>VLOOKUP(Tableau3567691011[[#This Row],[coca]],Table1[[ID]:[b]],3,FALSE)</f>
        <v>#VALUE!</v>
      </c>
      <c r="U2212" s="9" t="s">
        <v>778</v>
      </c>
      <c r="V221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2" s="9">
        <v>2</v>
      </c>
    </row>
    <row r="2213" spans="1:23">
      <c r="A2213" t="s">
        <v>385</v>
      </c>
      <c r="B2213" t="s">
        <v>399</v>
      </c>
      <c r="C2213" t="s">
        <v>400</v>
      </c>
      <c r="D2213">
        <v>278</v>
      </c>
      <c r="J2213" s="1"/>
      <c r="K2213" s="1"/>
      <c r="M2213" s="10" t="s">
        <v>949</v>
      </c>
      <c r="O2213" t="s">
        <v>790</v>
      </c>
      <c r="P2213" s="5">
        <v>1077930798300</v>
      </c>
      <c r="Q2213" t="str">
        <f t="shared" si="79"/>
        <v>GhanaGH30</v>
      </c>
      <c r="R2213" t="e">
        <f>VLOOKUP(Tableau3567691011[[#This Row],[coca]],Table1[ID],1,FALSE)</f>
        <v>#VALUE!</v>
      </c>
      <c r="S2213" t="e">
        <f>VLOOKUP(Tableau3567691011[[#This Row],[coca]],Table1[[#All],[ID]:[b]],2,FALSE)</f>
        <v>#VALUE!</v>
      </c>
      <c r="T2213" s="9" t="e">
        <f>VLOOKUP(Tableau3567691011[[#This Row],[coca]],Table1[[ID]:[b]],3,FALSE)</f>
        <v>#VALUE!</v>
      </c>
      <c r="U2213" s="9" t="s">
        <v>778</v>
      </c>
      <c r="V221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3" s="9">
        <v>2</v>
      </c>
    </row>
    <row r="2214" spans="1:23">
      <c r="A2214" t="s">
        <v>385</v>
      </c>
      <c r="B2214" t="s">
        <v>791</v>
      </c>
      <c r="D2214">
        <v>114</v>
      </c>
      <c r="J2214" s="1"/>
      <c r="K2214" s="1"/>
      <c r="M2214" s="10" t="s">
        <v>949</v>
      </c>
      <c r="Q2214" t="str">
        <f t="shared" si="79"/>
        <v>Ghana</v>
      </c>
      <c r="R2214" t="e">
        <f>VLOOKUP(Tableau3567691011[[#This Row],[coca]],Table1[ID],1,FALSE)</f>
        <v>#VALUE!</v>
      </c>
      <c r="S2214" t="e">
        <f>VLOOKUP(Tableau3567691011[[#This Row],[coca]],Table1[[#All],[ID]:[b]],2,FALSE)</f>
        <v>#VALUE!</v>
      </c>
      <c r="T2214" s="9" t="e">
        <f>VLOOKUP(Tableau3567691011[[#This Row],[coca]],Table1[[ID]:[b]],3,FALSE)</f>
        <v>#VALUE!</v>
      </c>
      <c r="U2214" s="9" t="s">
        <v>778</v>
      </c>
      <c r="V221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4" s="9">
        <v>2</v>
      </c>
    </row>
    <row r="2215" spans="1:23">
      <c r="A2215" t="s">
        <v>385</v>
      </c>
      <c r="B2215" t="s">
        <v>403</v>
      </c>
      <c r="C2215" t="s">
        <v>404</v>
      </c>
      <c r="D2215">
        <v>370</v>
      </c>
      <c r="J2215" s="1"/>
      <c r="K2215" s="1"/>
      <c r="M2215" s="10" t="s">
        <v>949</v>
      </c>
      <c r="O2215" t="s">
        <v>792</v>
      </c>
      <c r="P2215" s="5">
        <v>723735932736</v>
      </c>
      <c r="Q2215" t="str">
        <f t="shared" si="79"/>
        <v>GhanaGH32</v>
      </c>
      <c r="R2215" t="e">
        <f>VLOOKUP(Tableau3567691011[[#This Row],[coca]],Table1[ID],1,FALSE)</f>
        <v>#VALUE!</v>
      </c>
      <c r="S2215" t="e">
        <f>VLOOKUP(Tableau3567691011[[#This Row],[coca]],Table1[[#All],[ID]:[b]],2,FALSE)</f>
        <v>#VALUE!</v>
      </c>
      <c r="T2215" s="9" t="e">
        <f>VLOOKUP(Tableau3567691011[[#This Row],[coca]],Table1[[ID]:[b]],3,FALSE)</f>
        <v>#VALUE!</v>
      </c>
      <c r="U2215" s="9" t="s">
        <v>778</v>
      </c>
      <c r="V221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5" s="9">
        <v>2</v>
      </c>
    </row>
    <row r="2216" spans="1:23">
      <c r="A2216" t="s">
        <v>385</v>
      </c>
      <c r="B2216" t="s">
        <v>397</v>
      </c>
      <c r="C2216" t="s">
        <v>398</v>
      </c>
      <c r="D2216">
        <v>163</v>
      </c>
      <c r="J2216" s="1"/>
      <c r="K2216" s="1"/>
      <c r="M2216" s="10" t="s">
        <v>949</v>
      </c>
      <c r="O2216" t="s">
        <v>793</v>
      </c>
      <c r="P2216" s="5">
        <v>935318776009</v>
      </c>
      <c r="Q2216" t="str">
        <f t="shared" si="79"/>
        <v>GhanaGH29</v>
      </c>
      <c r="R2216" t="e">
        <f>VLOOKUP(Tableau3567691011[[#This Row],[coca]],Table1[ID],1,FALSE)</f>
        <v>#VALUE!</v>
      </c>
      <c r="S2216" t="e">
        <f>VLOOKUP(Tableau3567691011[[#This Row],[coca]],Table1[[#All],[ID]:[b]],2,FALSE)</f>
        <v>#VALUE!</v>
      </c>
      <c r="T2216" s="9" t="e">
        <f>VLOOKUP(Tableau3567691011[[#This Row],[coca]],Table1[[ID]:[b]],3,FALSE)</f>
        <v>#VALUE!</v>
      </c>
      <c r="U2216" s="9" t="s">
        <v>778</v>
      </c>
      <c r="V221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6" s="9">
        <v>2</v>
      </c>
    </row>
    <row r="2217" spans="1:23">
      <c r="A2217" t="s">
        <v>385</v>
      </c>
      <c r="B2217" t="s">
        <v>401</v>
      </c>
      <c r="C2217" t="s">
        <v>402</v>
      </c>
      <c r="D2217">
        <v>58</v>
      </c>
      <c r="J2217" s="1"/>
      <c r="K2217" s="1"/>
      <c r="M2217" s="10" t="s">
        <v>949</v>
      </c>
      <c r="O2217" s="5">
        <v>-221686530251</v>
      </c>
      <c r="P2217" s="5">
        <v>1041127367870</v>
      </c>
      <c r="Q2217" t="str">
        <f t="shared" si="79"/>
        <v>GhanaGH31</v>
      </c>
      <c r="R2217" t="e">
        <f>VLOOKUP(Tableau3567691011[[#This Row],[coca]],Table1[ID],1,FALSE)</f>
        <v>#VALUE!</v>
      </c>
      <c r="S2217" t="e">
        <f>VLOOKUP(Tableau3567691011[[#This Row],[coca]],Table1[[#All],[ID]:[b]],2,FALSE)</f>
        <v>#VALUE!</v>
      </c>
      <c r="T2217" s="9" t="e">
        <f>VLOOKUP(Tableau3567691011[[#This Row],[coca]],Table1[[ID]:[b]],3,FALSE)</f>
        <v>#VALUE!</v>
      </c>
      <c r="U2217" s="9" t="s">
        <v>778</v>
      </c>
      <c r="V221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7" s="9">
        <v>2</v>
      </c>
    </row>
    <row r="2218" spans="1:23">
      <c r="A2218" t="s">
        <v>385</v>
      </c>
      <c r="B2218" t="s">
        <v>389</v>
      </c>
      <c r="C2218" t="s">
        <v>390</v>
      </c>
      <c r="D2218">
        <f>96+50+36</f>
        <v>182</v>
      </c>
      <c r="J2218" s="1"/>
      <c r="K2218" s="1"/>
      <c r="M2218" s="10" t="s">
        <v>949</v>
      </c>
      <c r="Q2218" t="str">
        <f t="shared" si="79"/>
        <v>GhanaGH25</v>
      </c>
      <c r="R2218" t="e">
        <f>VLOOKUP(Tableau3567691011[[#This Row],[coca]],Table1[ID],1,FALSE)</f>
        <v>#VALUE!</v>
      </c>
      <c r="S2218" t="e">
        <f>VLOOKUP(Tableau3567691011[[#This Row],[coca]],Table1[[#All],[ID]:[b]],2,FALSE)</f>
        <v>#VALUE!</v>
      </c>
      <c r="T2218" s="9" t="e">
        <f>VLOOKUP(Tableau3567691011[[#This Row],[coca]],Table1[[ID]:[b]],3,FALSE)</f>
        <v>#VALUE!</v>
      </c>
      <c r="U2218" s="9"/>
      <c r="V221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18" s="9"/>
    </row>
    <row r="2219" spans="1:23">
      <c r="A2219" t="s">
        <v>407</v>
      </c>
      <c r="B2219" t="s">
        <v>411</v>
      </c>
      <c r="C2219" t="s">
        <v>412</v>
      </c>
      <c r="D2219">
        <f>4569+109</f>
        <v>4678</v>
      </c>
      <c r="J2219" s="1"/>
      <c r="K2219" s="1"/>
      <c r="M2219" s="10" t="s">
        <v>948</v>
      </c>
      <c r="Q2219" t="str">
        <f t="shared" si="79"/>
        <v>GuineaGN02</v>
      </c>
      <c r="R2219" t="e">
        <f>VLOOKUP(Tableau35676910[[#This Row],[coca]],Table1[ID],1,FALSE)</f>
        <v>#VALUE!</v>
      </c>
      <c r="S2219" t="e">
        <f>VLOOKUP(Tableau35676910[[#This Row],[coca]],Table1[[#All],[ID]:[b]],2,FALSE)</f>
        <v>#VALUE!</v>
      </c>
      <c r="T2219" s="9" t="e">
        <f>VLOOKUP(Tableau35676910[[#This Row],[coca]],Table1[[ID]:[b]],3,FALSE)</f>
        <v>#VALUE!</v>
      </c>
      <c r="U2219" s="9" t="s">
        <v>780</v>
      </c>
      <c r="V221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19" s="9">
        <v>7</v>
      </c>
    </row>
    <row r="2220" spans="1:23">
      <c r="A2220" t="s">
        <v>407</v>
      </c>
      <c r="B2220" t="s">
        <v>409</v>
      </c>
      <c r="C2220" t="s">
        <v>410</v>
      </c>
      <c r="D2220">
        <v>110</v>
      </c>
      <c r="J2220" s="1"/>
      <c r="K2220" s="1"/>
      <c r="M2220" s="10" t="s">
        <v>948</v>
      </c>
      <c r="Q2220" t="str">
        <f t="shared" si="79"/>
        <v>GuineaGN01</v>
      </c>
      <c r="R2220" t="e">
        <f>VLOOKUP(Tableau35676910[[#This Row],[coca]],Table1[ID],1,FALSE)</f>
        <v>#VALUE!</v>
      </c>
      <c r="S2220" t="e">
        <f>VLOOKUP(Tableau35676910[[#This Row],[coca]],Table1[[#All],[ID]:[b]],2,FALSE)</f>
        <v>#VALUE!</v>
      </c>
      <c r="T2220" s="9" t="e">
        <f>VLOOKUP(Tableau35676910[[#This Row],[coca]],Table1[[ID]:[b]],3,FALSE)</f>
        <v>#VALUE!</v>
      </c>
      <c r="U2220" s="9"/>
      <c r="V222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0" s="9"/>
    </row>
    <row r="2221" spans="1:23">
      <c r="A2221" t="s">
        <v>407</v>
      </c>
      <c r="B2221" t="s">
        <v>413</v>
      </c>
      <c r="C2221" t="s">
        <v>414</v>
      </c>
      <c r="D2221">
        <v>1</v>
      </c>
      <c r="J2221" s="1"/>
      <c r="K2221" s="1"/>
      <c r="M2221" s="10" t="s">
        <v>948</v>
      </c>
      <c r="Q2221" t="str">
        <f t="shared" si="79"/>
        <v>GuineaGN03</v>
      </c>
      <c r="R2221" t="e">
        <f>VLOOKUP(Tableau35676910[[#This Row],[coca]],Table1[ID],1,FALSE)</f>
        <v>#VALUE!</v>
      </c>
      <c r="S2221" t="e">
        <f>VLOOKUP(Tableau35676910[[#This Row],[coca]],Table1[[#All],[ID]:[b]],2,FALSE)</f>
        <v>#VALUE!</v>
      </c>
      <c r="T2221" s="9" t="e">
        <f>VLOOKUP(Tableau35676910[[#This Row],[coca]],Table1[[ID]:[b]],3,FALSE)</f>
        <v>#VALUE!</v>
      </c>
      <c r="U2221" s="9"/>
      <c r="V222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1" s="9"/>
    </row>
    <row r="2222" spans="1:23">
      <c r="A2222" t="s">
        <v>407</v>
      </c>
      <c r="B2222" t="s">
        <v>415</v>
      </c>
      <c r="C2222" t="s">
        <v>416</v>
      </c>
      <c r="D2222">
        <v>3</v>
      </c>
      <c r="J2222" s="1"/>
      <c r="K2222" s="1"/>
      <c r="M2222" s="10" t="s">
        <v>948</v>
      </c>
      <c r="Q2222" t="str">
        <f t="shared" si="79"/>
        <v>GuineaGN04</v>
      </c>
      <c r="R2222" t="e">
        <f>VLOOKUP(Tableau35676910[[#This Row],[coca]],Table1[ID],1,FALSE)</f>
        <v>#VALUE!</v>
      </c>
      <c r="S2222" t="e">
        <f>VLOOKUP(Tableau35676910[[#This Row],[coca]],Table1[[#All],[ID]:[b]],2,FALSE)</f>
        <v>#VALUE!</v>
      </c>
      <c r="T2222" s="9" t="e">
        <f>VLOOKUP(Tableau35676910[[#This Row],[coca]],Table1[[ID]:[b]],3,FALSE)</f>
        <v>#VALUE!</v>
      </c>
      <c r="U2222" s="9"/>
      <c r="V222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2" s="9"/>
    </row>
    <row r="2223" spans="1:23">
      <c r="A2223" t="s">
        <v>407</v>
      </c>
      <c r="B2223" t="s">
        <v>417</v>
      </c>
      <c r="C2223" t="s">
        <v>418</v>
      </c>
      <c r="D2223">
        <v>550</v>
      </c>
      <c r="J2223" s="1"/>
      <c r="K2223" s="1"/>
      <c r="M2223" s="10" t="s">
        <v>948</v>
      </c>
      <c r="Q2223" t="str">
        <f t="shared" si="79"/>
        <v>GuineaGN05</v>
      </c>
      <c r="R2223" t="e">
        <f>VLOOKUP(Tableau35676910[[#This Row],[coca]],Table1[ID],1,FALSE)</f>
        <v>#VALUE!</v>
      </c>
      <c r="S2223" t="e">
        <f>VLOOKUP(Tableau35676910[[#This Row],[coca]],Table1[[#All],[ID]:[b]],2,FALSE)</f>
        <v>#VALUE!</v>
      </c>
      <c r="T2223" s="9" t="e">
        <f>VLOOKUP(Tableau35676910[[#This Row],[coca]],Table1[[ID]:[b]],3,FALSE)</f>
        <v>#VALUE!</v>
      </c>
      <c r="U2223" s="9"/>
      <c r="V222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3" s="9"/>
    </row>
    <row r="2224" spans="1:23">
      <c r="A2224" t="s">
        <v>407</v>
      </c>
      <c r="B2224" t="s">
        <v>419</v>
      </c>
      <c r="C2224" t="s">
        <v>420</v>
      </c>
      <c r="D2224">
        <v>1</v>
      </c>
      <c r="J2224" s="1"/>
      <c r="K2224" s="1"/>
      <c r="M2224" s="10" t="s">
        <v>948</v>
      </c>
      <c r="Q2224" t="str">
        <f t="shared" si="79"/>
        <v>GuineaGN06</v>
      </c>
      <c r="R2224" t="e">
        <f>VLOOKUP(Tableau35676910[[#This Row],[coca]],Table1[ID],1,FALSE)</f>
        <v>#VALUE!</v>
      </c>
      <c r="S2224" t="e">
        <f>VLOOKUP(Tableau35676910[[#This Row],[coca]],Table1[[#All],[ID]:[b]],2,FALSE)</f>
        <v>#VALUE!</v>
      </c>
      <c r="T2224" s="9" t="e">
        <f>VLOOKUP(Tableau35676910[[#This Row],[coca]],Table1[[ID]:[b]],3,FALSE)</f>
        <v>#VALUE!</v>
      </c>
      <c r="U2224" s="9"/>
      <c r="V222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4" s="9"/>
    </row>
    <row r="2225" spans="1:23">
      <c r="A2225" t="s">
        <v>407</v>
      </c>
      <c r="B2225" t="s">
        <v>421</v>
      </c>
      <c r="C2225" t="s">
        <v>422</v>
      </c>
      <c r="D2225">
        <v>2</v>
      </c>
      <c r="J2225" s="1"/>
      <c r="K2225" s="1"/>
      <c r="M2225" s="10" t="s">
        <v>948</v>
      </c>
      <c r="Q2225" t="str">
        <f t="shared" si="79"/>
        <v>GuineaGN07</v>
      </c>
      <c r="R2225" t="e">
        <f>VLOOKUP(Tableau35676910[[#This Row],[coca]],Table1[ID],1,FALSE)</f>
        <v>#VALUE!</v>
      </c>
      <c r="S2225" t="e">
        <f>VLOOKUP(Tableau35676910[[#This Row],[coca]],Table1[[#All],[ID]:[b]],2,FALSE)</f>
        <v>#VALUE!</v>
      </c>
      <c r="T2225" s="9" t="e">
        <f>VLOOKUP(Tableau35676910[[#This Row],[coca]],Table1[[ID]:[b]],3,FALSE)</f>
        <v>#VALUE!</v>
      </c>
      <c r="U2225" s="9"/>
      <c r="V222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5" s="9"/>
    </row>
    <row r="2226" spans="1:23">
      <c r="A2226" t="s">
        <v>407</v>
      </c>
      <c r="B2226" t="s">
        <v>423</v>
      </c>
      <c r="C2226" t="s">
        <v>424</v>
      </c>
      <c r="D2226">
        <v>6</v>
      </c>
      <c r="J2226" s="1"/>
      <c r="K2226" s="1"/>
      <c r="M2226" s="10" t="s">
        <v>948</v>
      </c>
      <c r="Q2226" t="str">
        <f t="shared" si="79"/>
        <v>GuineaGN08</v>
      </c>
      <c r="R2226" t="e">
        <f>VLOOKUP(Tableau35676910[[#This Row],[coca]],Table1[ID],1,FALSE)</f>
        <v>#VALUE!</v>
      </c>
      <c r="S2226" t="e">
        <f>VLOOKUP(Tableau35676910[[#This Row],[coca]],Table1[[#All],[ID]:[b]],2,FALSE)</f>
        <v>#VALUE!</v>
      </c>
      <c r="T2226" s="9" t="e">
        <f>VLOOKUP(Tableau35676910[[#This Row],[coca]],Table1[[ID]:[b]],3,FALSE)</f>
        <v>#VALUE!</v>
      </c>
      <c r="U2226" s="9"/>
      <c r="V222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26" s="9"/>
    </row>
    <row r="2227" spans="1:23">
      <c r="A2227" t="s">
        <v>407</v>
      </c>
      <c r="B2227" t="s">
        <v>411</v>
      </c>
      <c r="C2227" t="s">
        <v>412</v>
      </c>
      <c r="D2227" t="s">
        <v>938</v>
      </c>
      <c r="M2227" s="10" t="s">
        <v>947</v>
      </c>
      <c r="Q2227" t="str">
        <f t="shared" si="79"/>
        <v>GuineaGN02</v>
      </c>
      <c r="R2227" t="e">
        <f>VLOOKUP(Tableau356769[[#This Row],[coca]],Table1[ID],1,FALSE)</f>
        <v>#VALUE!</v>
      </c>
      <c r="S2227" t="e">
        <f>VLOOKUP(Tableau356769[[#This Row],[coca]],Table1[[#All],[ID]:[b]],2,FALSE)</f>
        <v>#VALUE!</v>
      </c>
      <c r="T2227" s="9" t="e">
        <f>VLOOKUP(Tableau356769[[#This Row],[coca]],Table1[[ID]:[b]],3,FALSE)</f>
        <v>#VALUE!</v>
      </c>
      <c r="U2227" s="9" t="s">
        <v>780</v>
      </c>
      <c r="V222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27" s="9">
        <v>7</v>
      </c>
    </row>
    <row r="2228" spans="1:23">
      <c r="A2228" t="s">
        <v>407</v>
      </c>
      <c r="B2228" t="s">
        <v>409</v>
      </c>
      <c r="C2228" t="s">
        <v>410</v>
      </c>
      <c r="D2228" t="s">
        <v>938</v>
      </c>
      <c r="M2228" s="10" t="s">
        <v>947</v>
      </c>
      <c r="Q2228" t="str">
        <f t="shared" si="79"/>
        <v>GuineaGN01</v>
      </c>
      <c r="R2228" t="e">
        <f>VLOOKUP(Tableau356769[[#This Row],[coca]],Table1[ID],1,FALSE)</f>
        <v>#VALUE!</v>
      </c>
      <c r="S2228" t="e">
        <f>VLOOKUP(Tableau356769[[#This Row],[coca]],Table1[[#All],[ID]:[b]],2,FALSE)</f>
        <v>#VALUE!</v>
      </c>
      <c r="T2228" s="9" t="e">
        <f>VLOOKUP(Tableau356769[[#This Row],[coca]],Table1[[ID]:[b]],3,FALSE)</f>
        <v>#VALUE!</v>
      </c>
      <c r="U2228" s="9"/>
      <c r="V222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28" s="9"/>
    </row>
    <row r="2229" spans="1:23">
      <c r="A2229" t="s">
        <v>407</v>
      </c>
      <c r="B2229" t="s">
        <v>413</v>
      </c>
      <c r="C2229" t="s">
        <v>414</v>
      </c>
      <c r="D2229" t="s">
        <v>938</v>
      </c>
      <c r="M2229" s="10" t="s">
        <v>947</v>
      </c>
      <c r="Q2229" t="str">
        <f t="shared" si="79"/>
        <v>GuineaGN03</v>
      </c>
      <c r="R2229" t="e">
        <f>VLOOKUP(Tableau356769[[#This Row],[coca]],Table1[ID],1,FALSE)</f>
        <v>#VALUE!</v>
      </c>
      <c r="S2229" t="e">
        <f>VLOOKUP(Tableau356769[[#This Row],[coca]],Table1[[#All],[ID]:[b]],2,FALSE)</f>
        <v>#VALUE!</v>
      </c>
      <c r="T2229" s="9" t="e">
        <f>VLOOKUP(Tableau356769[[#This Row],[coca]],Table1[[ID]:[b]],3,FALSE)</f>
        <v>#VALUE!</v>
      </c>
      <c r="U2229" s="9"/>
      <c r="V222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29" s="9"/>
    </row>
    <row r="2230" spans="1:23">
      <c r="A2230" t="s">
        <v>407</v>
      </c>
      <c r="B2230" t="s">
        <v>415</v>
      </c>
      <c r="C2230" t="s">
        <v>416</v>
      </c>
      <c r="D2230" t="s">
        <v>938</v>
      </c>
      <c r="M2230" s="10" t="s">
        <v>947</v>
      </c>
      <c r="Q2230" t="str">
        <f t="shared" si="79"/>
        <v>GuineaGN04</v>
      </c>
      <c r="R2230" t="e">
        <f>VLOOKUP(Tableau356769[[#This Row],[coca]],Table1[ID],1,FALSE)</f>
        <v>#VALUE!</v>
      </c>
      <c r="S2230" t="e">
        <f>VLOOKUP(Tableau356769[[#This Row],[coca]],Table1[[#All],[ID]:[b]],2,FALSE)</f>
        <v>#VALUE!</v>
      </c>
      <c r="T2230" s="9" t="e">
        <f>VLOOKUP(Tableau356769[[#This Row],[coca]],Table1[[ID]:[b]],3,FALSE)</f>
        <v>#VALUE!</v>
      </c>
      <c r="U2230" s="9"/>
      <c r="V223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30" s="9"/>
    </row>
    <row r="2231" spans="1:23">
      <c r="A2231" t="s">
        <v>407</v>
      </c>
      <c r="B2231" t="s">
        <v>417</v>
      </c>
      <c r="C2231" t="s">
        <v>418</v>
      </c>
      <c r="D2231" t="s">
        <v>938</v>
      </c>
      <c r="M2231" s="10" t="s">
        <v>947</v>
      </c>
      <c r="Q2231" t="str">
        <f t="shared" si="79"/>
        <v>GuineaGN05</v>
      </c>
      <c r="R2231" t="e">
        <f>VLOOKUP(Tableau356769[[#This Row],[coca]],Table1[ID],1,FALSE)</f>
        <v>#VALUE!</v>
      </c>
      <c r="S2231" t="e">
        <f>VLOOKUP(Tableau356769[[#This Row],[coca]],Table1[[#All],[ID]:[b]],2,FALSE)</f>
        <v>#VALUE!</v>
      </c>
      <c r="T2231" s="9" t="e">
        <f>VLOOKUP(Tableau356769[[#This Row],[coca]],Table1[[ID]:[b]],3,FALSE)</f>
        <v>#VALUE!</v>
      </c>
      <c r="U2231" s="9"/>
      <c r="V223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31" s="9"/>
    </row>
    <row r="2232" spans="1:23">
      <c r="A2232" t="s">
        <v>407</v>
      </c>
      <c r="B2232" t="s">
        <v>419</v>
      </c>
      <c r="C2232" t="s">
        <v>420</v>
      </c>
      <c r="D2232" t="s">
        <v>938</v>
      </c>
      <c r="M2232" s="10" t="s">
        <v>947</v>
      </c>
      <c r="Q2232" t="str">
        <f t="shared" si="79"/>
        <v>GuineaGN06</v>
      </c>
      <c r="R2232" t="e">
        <f>VLOOKUP(Tableau356769[[#This Row],[coca]],Table1[ID],1,FALSE)</f>
        <v>#VALUE!</v>
      </c>
      <c r="S2232" t="e">
        <f>VLOOKUP(Tableau356769[[#This Row],[coca]],Table1[[#All],[ID]:[b]],2,FALSE)</f>
        <v>#VALUE!</v>
      </c>
      <c r="T2232" s="9" t="e">
        <f>VLOOKUP(Tableau356769[[#This Row],[coca]],Table1[[ID]:[b]],3,FALSE)</f>
        <v>#VALUE!</v>
      </c>
      <c r="U2232" s="9"/>
      <c r="V223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32" s="9"/>
    </row>
    <row r="2233" spans="1:23">
      <c r="A2233" t="s">
        <v>407</v>
      </c>
      <c r="B2233" t="s">
        <v>421</v>
      </c>
      <c r="C2233" t="s">
        <v>422</v>
      </c>
      <c r="D2233" t="s">
        <v>938</v>
      </c>
      <c r="M2233" s="10" t="s">
        <v>947</v>
      </c>
      <c r="Q2233" t="str">
        <f t="shared" si="79"/>
        <v>GuineaGN07</v>
      </c>
      <c r="R2233" t="e">
        <f>VLOOKUP(Tableau356769[[#This Row],[coca]],Table1[ID],1,FALSE)</f>
        <v>#VALUE!</v>
      </c>
      <c r="S2233" t="e">
        <f>VLOOKUP(Tableau356769[[#This Row],[coca]],Table1[[#All],[ID]:[b]],2,FALSE)</f>
        <v>#VALUE!</v>
      </c>
      <c r="T2233" s="9" t="e">
        <f>VLOOKUP(Tableau356769[[#This Row],[coca]],Table1[[ID]:[b]],3,FALSE)</f>
        <v>#VALUE!</v>
      </c>
      <c r="U2233" s="9"/>
      <c r="V223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33" s="9"/>
    </row>
    <row r="2234" spans="1:23">
      <c r="A2234" t="s">
        <v>407</v>
      </c>
      <c r="B2234" t="s">
        <v>423</v>
      </c>
      <c r="C2234" t="s">
        <v>424</v>
      </c>
      <c r="D2234" t="s">
        <v>938</v>
      </c>
      <c r="M2234" s="10" t="s">
        <v>947</v>
      </c>
      <c r="Q2234" t="str">
        <f t="shared" si="79"/>
        <v>GuineaGN08</v>
      </c>
      <c r="R2234" t="e">
        <f>VLOOKUP(Tableau356769[[#This Row],[coca]],Table1[ID],1,FALSE)</f>
        <v>#VALUE!</v>
      </c>
      <c r="S2234" t="e">
        <f>VLOOKUP(Tableau356769[[#This Row],[coca]],Table1[[#All],[ID]:[b]],2,FALSE)</f>
        <v>#VALUE!</v>
      </c>
      <c r="T2234" s="9" t="e">
        <f>VLOOKUP(Tableau356769[[#This Row],[coca]],Table1[[ID]:[b]],3,FALSE)</f>
        <v>#VALUE!</v>
      </c>
      <c r="U2234" s="9"/>
      <c r="V223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34" s="9"/>
    </row>
    <row r="2235" spans="1:23">
      <c r="A2235" t="s">
        <v>407</v>
      </c>
      <c r="B2235" t="s">
        <v>409</v>
      </c>
      <c r="C2235" t="s">
        <v>410</v>
      </c>
      <c r="D2235">
        <v>23</v>
      </c>
      <c r="M2235" s="10" t="s">
        <v>936</v>
      </c>
      <c r="Q2235" t="str">
        <f t="shared" si="79"/>
        <v>GuineaGN01</v>
      </c>
      <c r="R2235" t="str">
        <f>VLOOKUP(Tableau3[[#This Row],[coca]],Table1[ID],1,FALSE)</f>
        <v>GuineaGN01</v>
      </c>
      <c r="S2235">
        <f>VLOOKUP(Tableau3[[#This Row],[coca]],Table1[[#All],[ID]:[b]],2,FALSE)</f>
        <v>-13.7682855511</v>
      </c>
      <c r="T2235" s="9">
        <f>VLOOKUP(Tableau3[[#This Row],[coca]],Table1[[ID]:[b]],3,FALSE)</f>
        <v>11.3555707663</v>
      </c>
      <c r="U2235" s="9"/>
      <c r="V22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235" s="9"/>
    </row>
    <row r="2236" spans="1:23">
      <c r="A2236" t="s">
        <v>407</v>
      </c>
      <c r="B2236" t="s">
        <v>411</v>
      </c>
      <c r="C2236" t="s">
        <v>412</v>
      </c>
      <c r="D2236">
        <v>2939</v>
      </c>
      <c r="E2236">
        <v>19</v>
      </c>
      <c r="F2236">
        <v>1615</v>
      </c>
      <c r="G2236">
        <v>591</v>
      </c>
      <c r="H2236">
        <v>1307</v>
      </c>
      <c r="I2236">
        <v>3465</v>
      </c>
      <c r="M2236" s="10" t="s">
        <v>936</v>
      </c>
      <c r="Q2236" t="str">
        <f t="shared" si="79"/>
        <v>GuineaGN02</v>
      </c>
      <c r="R2236" t="str">
        <f>VLOOKUP(Tableau3[[#This Row],[coca]],Table1[ID],1,FALSE)</f>
        <v>GuineaGN02</v>
      </c>
      <c r="S2236">
        <f>VLOOKUP(Tableau3[[#This Row],[coca]],Table1[[#All],[ID]:[b]],2,FALSE)</f>
        <v>-13.5749244131</v>
      </c>
      <c r="T2236" s="9">
        <f>VLOOKUP(Tableau3[[#This Row],[coca]],Table1[[ID]:[b]],3,FALSE)</f>
        <v>9.6198873874899995</v>
      </c>
      <c r="U2236" s="9" t="s">
        <v>780</v>
      </c>
      <c r="V223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2236" s="9">
        <v>7</v>
      </c>
    </row>
    <row r="2237" spans="1:23">
      <c r="A2237" t="s">
        <v>407</v>
      </c>
      <c r="B2237" t="s">
        <v>413</v>
      </c>
      <c r="C2237" t="s">
        <v>414</v>
      </c>
      <c r="D2237">
        <v>1</v>
      </c>
      <c r="M2237" s="10" t="s">
        <v>936</v>
      </c>
      <c r="Q2237" t="str">
        <f t="shared" si="79"/>
        <v>GuineaGN03</v>
      </c>
      <c r="R2237" t="str">
        <f>VLOOKUP(Tableau3[[#This Row],[coca]],Table1[ID],1,FALSE)</f>
        <v>GuineaGN03</v>
      </c>
      <c r="S2237">
        <f>VLOOKUP(Tableau3[[#This Row],[coca]],Table1[[#All],[ID]:[b]],2,FALSE)</f>
        <v>-10.6586826166</v>
      </c>
      <c r="T2237" s="9">
        <f>VLOOKUP(Tableau3[[#This Row],[coca]],Table1[[ID]:[b]],3,FALSE)</f>
        <v>10.491887890599999</v>
      </c>
      <c r="U2237" s="9"/>
      <c r="V22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237" s="9"/>
    </row>
    <row r="2238" spans="1:23">
      <c r="A2238" t="s">
        <v>407</v>
      </c>
      <c r="B2238" t="s">
        <v>415</v>
      </c>
      <c r="C2238" t="s">
        <v>416</v>
      </c>
      <c r="D2238">
        <v>1</v>
      </c>
      <c r="M2238" s="10" t="s">
        <v>936</v>
      </c>
      <c r="Q2238" t="str">
        <f t="shared" si="79"/>
        <v>GuineaGN04</v>
      </c>
      <c r="R2238" t="str">
        <f>VLOOKUP(Tableau3[[#This Row],[coca]],Table1[ID],1,FALSE)</f>
        <v>GuineaGN04</v>
      </c>
      <c r="S2238">
        <f>VLOOKUP(Tableau3[[#This Row],[coca]],Table1[[#All],[ID]:[b]],2,FALSE)</f>
        <v>-9.3346776663599993</v>
      </c>
      <c r="T2238" s="9">
        <f>VLOOKUP(Tableau3[[#This Row],[coca]],Table1[[ID]:[b]],3,FALSE)</f>
        <v>10.586139791700001</v>
      </c>
      <c r="U2238" s="9"/>
      <c r="V22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238" s="9"/>
    </row>
    <row r="2239" spans="1:23">
      <c r="A2239" t="s">
        <v>407</v>
      </c>
      <c r="B2239" t="s">
        <v>417</v>
      </c>
      <c r="C2239" t="s">
        <v>418</v>
      </c>
      <c r="D2239">
        <v>148</v>
      </c>
      <c r="M2239" s="10" t="s">
        <v>936</v>
      </c>
      <c r="Q2239" t="str">
        <f t="shared" si="79"/>
        <v>GuineaGN05</v>
      </c>
      <c r="R2239" t="str">
        <f>VLOOKUP(Tableau3[[#This Row],[coca]],Table1[ID],1,FALSE)</f>
        <v>GuineaGN05</v>
      </c>
      <c r="S2239">
        <f>VLOOKUP(Tableau3[[#This Row],[coca]],Table1[[#All],[ID]:[b]],2,FALSE)</f>
        <v>-13.119334112000001</v>
      </c>
      <c r="T2239" s="9">
        <f>VLOOKUP(Tableau3[[#This Row],[coca]],Table1[[ID]:[b]],3,FALSE)</f>
        <v>10.214007778099999</v>
      </c>
      <c r="U2239" s="9"/>
      <c r="V22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239" s="9"/>
    </row>
    <row r="2240" spans="1:23">
      <c r="A2240" t="s">
        <v>407</v>
      </c>
      <c r="B2240" t="s">
        <v>419</v>
      </c>
      <c r="C2240" t="s">
        <v>420</v>
      </c>
      <c r="D2240">
        <v>1</v>
      </c>
      <c r="M2240" s="10" t="s">
        <v>936</v>
      </c>
      <c r="Q2240" t="str">
        <f t="shared" si="79"/>
        <v>GuineaGN06</v>
      </c>
      <c r="R2240" t="str">
        <f>VLOOKUP(Tableau3[[#This Row],[coca]],Table1[ID],1,FALSE)</f>
        <v>GuineaGN06</v>
      </c>
      <c r="S2240">
        <f>VLOOKUP(Tableau3[[#This Row],[coca]],Table1[[#All],[ID]:[b]],2,FALSE)</f>
        <v>-12.0154963352</v>
      </c>
      <c r="T2240" s="9">
        <f>VLOOKUP(Tableau3[[#This Row],[coca]],Table1[[ID]:[b]],3,FALSE)</f>
        <v>11.7523757046</v>
      </c>
      <c r="U2240" s="9"/>
      <c r="V22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240" s="9"/>
    </row>
    <row r="2241" spans="1:23">
      <c r="A2241" t="s">
        <v>407</v>
      </c>
      <c r="B2241" t="s">
        <v>421</v>
      </c>
      <c r="C2241" t="s">
        <v>422</v>
      </c>
      <c r="D2241">
        <v>1</v>
      </c>
      <c r="M2241" s="10" t="s">
        <v>936</v>
      </c>
      <c r="Q2241" t="str">
        <f t="shared" si="79"/>
        <v>GuineaGN07</v>
      </c>
      <c r="R2241" t="str">
        <f>VLOOKUP(Tableau3[[#This Row],[coca]],Table1[ID],1,FALSE)</f>
        <v>GuineaGN07</v>
      </c>
      <c r="S2241">
        <f>VLOOKUP(Tableau3[[#This Row],[coca]],Table1[[#All],[ID]:[b]],2,FALSE)</f>
        <v>-12.0740685303</v>
      </c>
      <c r="T2241" s="9">
        <f>VLOOKUP(Tableau3[[#This Row],[coca]],Table1[[ID]:[b]],3,FALSE)</f>
        <v>10.669852945500001</v>
      </c>
      <c r="U2241" s="9"/>
      <c r="V224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241" s="9"/>
    </row>
    <row r="2242" spans="1:23">
      <c r="A2242" t="s">
        <v>407</v>
      </c>
      <c r="B2242" t="s">
        <v>423</v>
      </c>
      <c r="C2242" t="s">
        <v>424</v>
      </c>
      <c r="M2242" s="10" t="s">
        <v>936</v>
      </c>
      <c r="Q2242" t="str">
        <f t="shared" si="79"/>
        <v>GuineaGN08</v>
      </c>
      <c r="R2242" t="str">
        <f>VLOOKUP(Tableau3[[#This Row],[coca]],Table1[ID],1,FALSE)</f>
        <v>GuineaGN08</v>
      </c>
      <c r="S2242">
        <f>VLOOKUP(Tableau3[[#This Row],[coca]],Table1[[#All],[ID]:[b]],2,FALSE)</f>
        <v>-8.8920086635600004</v>
      </c>
      <c r="T2242" s="9">
        <f>VLOOKUP(Tableau3[[#This Row],[coca]],Table1[[ID]:[b]],3,FALSE)</f>
        <v>8.4413049633000004</v>
      </c>
      <c r="U2242" s="9"/>
      <c r="V224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242" s="9"/>
    </row>
    <row r="2243" spans="1:23">
      <c r="A2243" t="s">
        <v>407</v>
      </c>
      <c r="B2243" t="s">
        <v>409</v>
      </c>
      <c r="C2243" t="s">
        <v>410</v>
      </c>
      <c r="D2243">
        <v>27</v>
      </c>
      <c r="M2243" t="s">
        <v>937</v>
      </c>
      <c r="Q2243" t="str">
        <f t="shared" si="79"/>
        <v>GuineaGN01</v>
      </c>
      <c r="R2243" t="str">
        <f>VLOOKUP(Tableau3[[#This Row],[coca]],Table1[ID],1,FALSE)</f>
        <v>GuineaGN01</v>
      </c>
      <c r="S2243" t="e">
        <f>VLOOKUP(Tableau35[[#This Row],[coca]],Table1[[#All],[ID]:[b]],2,FALSE)</f>
        <v>#VALUE!</v>
      </c>
      <c r="T2243" s="9" t="e">
        <f>VLOOKUP(Tableau35[[#This Row],[coca]],Table1[[ID]:[b]],3,FALSE)</f>
        <v>#VALUE!</v>
      </c>
      <c r="U2243" s="9"/>
      <c r="V224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3" s="9"/>
    </row>
    <row r="2244" spans="1:23">
      <c r="A2244" t="s">
        <v>407</v>
      </c>
      <c r="B2244" t="s">
        <v>411</v>
      </c>
      <c r="C2244" t="s">
        <v>412</v>
      </c>
      <c r="D2244">
        <v>3089</v>
      </c>
      <c r="M2244" s="7" t="s">
        <v>937</v>
      </c>
      <c r="Q2244" t="str">
        <f t="shared" si="79"/>
        <v>GuineaGN02</v>
      </c>
      <c r="R2244" t="str">
        <f>VLOOKUP(Tableau3[[#This Row],[coca]],Table1[ID],1,FALSE)</f>
        <v>GuineaGN02</v>
      </c>
      <c r="S2244" t="e">
        <f>VLOOKUP(Tableau35[[#This Row],[coca]],Table1[[#All],[ID]:[b]],2,FALSE)</f>
        <v>#VALUE!</v>
      </c>
      <c r="T2244" s="9" t="e">
        <f>VLOOKUP(Tableau35[[#This Row],[coca]],Table1[[ID]:[b]],3,FALSE)</f>
        <v>#VALUE!</v>
      </c>
      <c r="U2244" s="9" t="s">
        <v>780</v>
      </c>
      <c r="V224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4" s="9">
        <v>7</v>
      </c>
    </row>
    <row r="2245" spans="1:23">
      <c r="A2245" t="s">
        <v>407</v>
      </c>
      <c r="B2245" t="s">
        <v>413</v>
      </c>
      <c r="C2245" t="s">
        <v>414</v>
      </c>
      <c r="D2245">
        <v>1</v>
      </c>
      <c r="M2245" t="s">
        <v>937</v>
      </c>
      <c r="Q2245" t="str">
        <f t="shared" si="79"/>
        <v>GuineaGN03</v>
      </c>
      <c r="R2245" t="str">
        <f>VLOOKUP(Tableau3[[#This Row],[coca]],Table1[ID],1,FALSE)</f>
        <v>GuineaGN03</v>
      </c>
      <c r="S2245" t="e">
        <f>VLOOKUP(Tableau35[[#This Row],[coca]],Table1[[#All],[ID]:[b]],2,FALSE)</f>
        <v>#VALUE!</v>
      </c>
      <c r="T2245" s="9" t="e">
        <f>VLOOKUP(Tableau35[[#This Row],[coca]],Table1[[ID]:[b]],3,FALSE)</f>
        <v>#VALUE!</v>
      </c>
      <c r="U2245" s="9"/>
      <c r="V224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5" s="9"/>
    </row>
    <row r="2246" spans="1:23">
      <c r="A2246" t="s">
        <v>407</v>
      </c>
      <c r="B2246" t="s">
        <v>415</v>
      </c>
      <c r="C2246" t="s">
        <v>416</v>
      </c>
      <c r="D2246">
        <v>1</v>
      </c>
      <c r="M2246" t="s">
        <v>937</v>
      </c>
      <c r="Q2246" t="str">
        <f t="shared" si="79"/>
        <v>GuineaGN04</v>
      </c>
      <c r="R2246" t="str">
        <f>VLOOKUP(Tableau3[[#This Row],[coca]],Table1[ID],1,FALSE)</f>
        <v>GuineaGN04</v>
      </c>
      <c r="S2246" t="e">
        <f>VLOOKUP(Tableau35[[#This Row],[coca]],Table1[[#All],[ID]:[b]],2,FALSE)</f>
        <v>#VALUE!</v>
      </c>
      <c r="T2246" s="9" t="e">
        <f>VLOOKUP(Tableau35[[#This Row],[coca]],Table1[[ID]:[b]],3,FALSE)</f>
        <v>#VALUE!</v>
      </c>
      <c r="U2246" s="9"/>
      <c r="V224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6" s="9"/>
    </row>
    <row r="2247" spans="1:23">
      <c r="A2247" t="s">
        <v>407</v>
      </c>
      <c r="B2247" t="s">
        <v>417</v>
      </c>
      <c r="C2247" t="s">
        <v>418</v>
      </c>
      <c r="D2247">
        <v>133</v>
      </c>
      <c r="M2247" t="s">
        <v>937</v>
      </c>
      <c r="Q2247" t="str">
        <f t="shared" si="79"/>
        <v>GuineaGN05</v>
      </c>
      <c r="R2247" t="str">
        <f>VLOOKUP(Tableau3[[#This Row],[coca]],Table1[ID],1,FALSE)</f>
        <v>GuineaGN05</v>
      </c>
      <c r="S2247" t="e">
        <f>VLOOKUP(Tableau35[[#This Row],[coca]],Table1[[#All],[ID]:[b]],2,FALSE)</f>
        <v>#VALUE!</v>
      </c>
      <c r="T2247" s="9" t="e">
        <f>VLOOKUP(Tableau35[[#This Row],[coca]],Table1[[ID]:[b]],3,FALSE)</f>
        <v>#VALUE!</v>
      </c>
      <c r="U2247" s="9"/>
      <c r="V22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7" s="9"/>
    </row>
    <row r="2248" spans="1:23">
      <c r="A2248" t="s">
        <v>407</v>
      </c>
      <c r="B2248" t="s">
        <v>419</v>
      </c>
      <c r="C2248" t="s">
        <v>420</v>
      </c>
      <c r="D2248">
        <v>1</v>
      </c>
      <c r="M2248" t="s">
        <v>937</v>
      </c>
      <c r="Q2248" t="str">
        <f t="shared" si="79"/>
        <v>GuineaGN06</v>
      </c>
      <c r="R2248" t="str">
        <f>VLOOKUP(Tableau3[[#This Row],[coca]],Table1[ID],1,FALSE)</f>
        <v>GuineaGN06</v>
      </c>
      <c r="S2248" t="e">
        <f>VLOOKUP(Tableau35[[#This Row],[coca]],Table1[[#All],[ID]:[b]],2,FALSE)</f>
        <v>#VALUE!</v>
      </c>
      <c r="T2248" s="9" t="e">
        <f>VLOOKUP(Tableau35[[#This Row],[coca]],Table1[[ID]:[b]],3,FALSE)</f>
        <v>#VALUE!</v>
      </c>
      <c r="U2248" s="9"/>
      <c r="V22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8" s="9"/>
    </row>
    <row r="2249" spans="1:23">
      <c r="A2249" t="s">
        <v>407</v>
      </c>
      <c r="B2249" t="s">
        <v>421</v>
      </c>
      <c r="C2249" t="s">
        <v>422</v>
      </c>
      <c r="D2249">
        <v>1</v>
      </c>
      <c r="M2249" t="s">
        <v>937</v>
      </c>
      <c r="Q2249" t="str">
        <f t="shared" si="79"/>
        <v>GuineaGN07</v>
      </c>
      <c r="R2249" t="str">
        <f>VLOOKUP(Tableau3[[#This Row],[coca]],Table1[ID],1,FALSE)</f>
        <v>GuineaGN07</v>
      </c>
      <c r="S2249" t="e">
        <f>VLOOKUP(Tableau35[[#This Row],[coca]],Table1[[#All],[ID]:[b]],2,FALSE)</f>
        <v>#VALUE!</v>
      </c>
      <c r="T2249" s="9" t="e">
        <f>VLOOKUP(Tableau35[[#This Row],[coca]],Table1[[ID]:[b]],3,FALSE)</f>
        <v>#VALUE!</v>
      </c>
      <c r="U2249" s="9"/>
      <c r="V22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49" s="9"/>
    </row>
    <row r="2250" spans="1:23">
      <c r="A2250" t="s">
        <v>407</v>
      </c>
      <c r="B2250" t="s">
        <v>423</v>
      </c>
      <c r="C2250" t="s">
        <v>424</v>
      </c>
      <c r="D2250">
        <v>105</v>
      </c>
      <c r="M2250" t="s">
        <v>937</v>
      </c>
      <c r="Q2250" t="str">
        <f t="shared" si="79"/>
        <v>GuineaGN08</v>
      </c>
      <c r="R2250" t="str">
        <f>VLOOKUP(Tableau3[[#This Row],[coca]],Table1[ID],1,FALSE)</f>
        <v>GuineaGN08</v>
      </c>
      <c r="S2250" t="e">
        <f>VLOOKUP(Tableau35[[#This Row],[coca]],Table1[[#All],[ID]:[b]],2,FALSE)</f>
        <v>#VALUE!</v>
      </c>
      <c r="T2250" s="9" t="e">
        <f>VLOOKUP(Tableau35[[#This Row],[coca]],Table1[[ID]:[b]],3,FALSE)</f>
        <v>#VALUE!</v>
      </c>
      <c r="U2250" s="9"/>
      <c r="V22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250" s="9"/>
    </row>
    <row r="2251" spans="1:23">
      <c r="A2251" t="s">
        <v>407</v>
      </c>
      <c r="B2251" t="s">
        <v>411</v>
      </c>
      <c r="C2251" t="s">
        <v>412</v>
      </c>
      <c r="D2251">
        <v>3411</v>
      </c>
      <c r="L2251" s="7"/>
      <c r="M2251" s="10" t="s">
        <v>940</v>
      </c>
      <c r="P2251" t="str">
        <f t="shared" ref="P2251:P2266" si="80">_xlfn.CONCAT(A2251,C2251)</f>
        <v>GuineaGN02</v>
      </c>
      <c r="Q2251" t="e">
        <f>VLOOKUP(#REF!,Table1[ID],1,FALSE)</f>
        <v>#REF!</v>
      </c>
      <c r="R2251" t="e">
        <f>VLOOKUP(#REF!,Table1[[#All],[ID]:[b]],2,FALSE)</f>
        <v>#REF!</v>
      </c>
      <c r="S2251" s="9" t="e">
        <f>VLOOKUP(#REF!,Table1[[ID]:[b]],3,FALSE)</f>
        <v>#REF!</v>
      </c>
      <c r="T2251" s="9" t="s">
        <v>780</v>
      </c>
      <c r="U2251" s="9" t="e">
        <f>IF(#REF!&lt;=10,"A:&lt;10",IF(#REF!&lt;=50,"B:10-50",IF(#REF!&lt;=100,"C:50 - 100",IF(#REF!&lt;=250,"D:100 - 250",IF(#REF!&lt;=500,"E:250 - 500",IF(#REF!&lt;=1000,"F:500 - 1000","G:1000 et plus"))))))</f>
        <v>#REF!</v>
      </c>
      <c r="V2251" s="9">
        <v>7</v>
      </c>
    </row>
    <row r="2252" spans="1:23">
      <c r="A2252" t="s">
        <v>407</v>
      </c>
      <c r="B2252" t="s">
        <v>409</v>
      </c>
      <c r="C2252" t="s">
        <v>410</v>
      </c>
      <c r="D2252">
        <v>10</v>
      </c>
      <c r="L2252" s="7"/>
      <c r="M2252" s="10" t="s">
        <v>940</v>
      </c>
      <c r="P2252" t="str">
        <f t="shared" si="80"/>
        <v>GuineaGN01</v>
      </c>
      <c r="Q2252" t="e">
        <f>VLOOKUP(#REF!,Table1[ID],1,FALSE)</f>
        <v>#REF!</v>
      </c>
      <c r="R2252" t="e">
        <f>VLOOKUP(#REF!,Table1[[#All],[ID]:[b]],2,FALSE)</f>
        <v>#REF!</v>
      </c>
      <c r="S2252" s="9" t="e">
        <f>VLOOKUP(#REF!,Table1[[ID]:[b]],3,FALSE)</f>
        <v>#REF!</v>
      </c>
      <c r="T2252" s="9"/>
      <c r="U2252" s="9" t="e">
        <f>IF(#REF!&lt;=10,"A:&lt;10",IF(#REF!&lt;=50,"B:10-50",IF(#REF!&lt;=100,"C:50 - 100",IF(#REF!&lt;=250,"D:100 - 250",IF(#REF!&lt;=500,"E:250 - 500",IF(#REF!&lt;=1000,"F:500 - 1000","G:1000 et plus"))))))</f>
        <v>#REF!</v>
      </c>
      <c r="V2252" s="9"/>
    </row>
    <row r="2253" spans="1:23">
      <c r="A2253" t="s">
        <v>407</v>
      </c>
      <c r="B2253" t="s">
        <v>413</v>
      </c>
      <c r="C2253" t="s">
        <v>414</v>
      </c>
      <c r="D2253">
        <v>1</v>
      </c>
      <c r="L2253" s="7"/>
      <c r="M2253" s="10" t="s">
        <v>940</v>
      </c>
      <c r="P2253" t="str">
        <f t="shared" si="80"/>
        <v>GuineaGN03</v>
      </c>
      <c r="Q2253" t="e">
        <f>VLOOKUP(#REF!,Table1[ID],1,FALSE)</f>
        <v>#REF!</v>
      </c>
      <c r="R2253" t="e">
        <f>VLOOKUP(#REF!,Table1[[#All],[ID]:[b]],2,FALSE)</f>
        <v>#REF!</v>
      </c>
      <c r="S2253" s="9" t="e">
        <f>VLOOKUP(#REF!,Table1[[ID]:[b]],3,FALSE)</f>
        <v>#REF!</v>
      </c>
      <c r="T2253" s="9"/>
      <c r="U2253" s="9" t="e">
        <f>IF(#REF!&lt;=10,"A:&lt;10",IF(#REF!&lt;=50,"B:10-50",IF(#REF!&lt;=100,"C:50 - 100",IF(#REF!&lt;=250,"D:100 - 250",IF(#REF!&lt;=500,"E:250 - 500",IF(#REF!&lt;=1000,"F:500 - 1000","G:1000 et plus"))))))</f>
        <v>#REF!</v>
      </c>
      <c r="V2253" s="9"/>
    </row>
    <row r="2254" spans="1:23">
      <c r="A2254" t="s">
        <v>407</v>
      </c>
      <c r="B2254" t="s">
        <v>415</v>
      </c>
      <c r="C2254" t="s">
        <v>416</v>
      </c>
      <c r="D2254">
        <v>1</v>
      </c>
      <c r="L2254" s="7"/>
      <c r="M2254" s="10" t="s">
        <v>940</v>
      </c>
      <c r="P2254" t="str">
        <f t="shared" si="80"/>
        <v>GuineaGN04</v>
      </c>
      <c r="Q2254" t="e">
        <f>VLOOKUP(#REF!,Table1[ID],1,FALSE)</f>
        <v>#REF!</v>
      </c>
      <c r="R2254" t="e">
        <f>VLOOKUP(#REF!,Table1[[#All],[ID]:[b]],2,FALSE)</f>
        <v>#REF!</v>
      </c>
      <c r="S2254" s="9" t="e">
        <f>VLOOKUP(#REF!,Table1[[ID]:[b]],3,FALSE)</f>
        <v>#REF!</v>
      </c>
      <c r="T2254" s="9"/>
      <c r="U2254" s="9" t="e">
        <f>IF(#REF!&lt;=10,"A:&lt;10",IF(#REF!&lt;=50,"B:10-50",IF(#REF!&lt;=100,"C:50 - 100",IF(#REF!&lt;=250,"D:100 - 250",IF(#REF!&lt;=500,"E:250 - 500",IF(#REF!&lt;=1000,"F:500 - 1000","G:1000 et plus"))))))</f>
        <v>#REF!</v>
      </c>
      <c r="V2254" s="9"/>
    </row>
    <row r="2255" spans="1:23">
      <c r="A2255" t="s">
        <v>407</v>
      </c>
      <c r="B2255" t="s">
        <v>417</v>
      </c>
      <c r="C2255" t="s">
        <v>418</v>
      </c>
      <c r="D2255">
        <v>232</v>
      </c>
      <c r="L2255" s="7"/>
      <c r="M2255" s="10" t="s">
        <v>940</v>
      </c>
      <c r="P2255" t="str">
        <f t="shared" si="80"/>
        <v>GuineaGN05</v>
      </c>
      <c r="Q2255" t="e">
        <f>VLOOKUP(#REF!,Table1[ID],1,FALSE)</f>
        <v>#REF!</v>
      </c>
      <c r="R2255" t="e">
        <f>VLOOKUP(#REF!,Table1[[#All],[ID]:[b]],2,FALSE)</f>
        <v>#REF!</v>
      </c>
      <c r="S2255" s="9" t="e">
        <f>VLOOKUP(#REF!,Table1[[ID]:[b]],3,FALSE)</f>
        <v>#REF!</v>
      </c>
      <c r="T2255" s="9"/>
      <c r="U2255" s="9" t="e">
        <f>IF(#REF!&lt;=10,"A:&lt;10",IF(#REF!&lt;=50,"B:10-50",IF(#REF!&lt;=100,"C:50 - 100",IF(#REF!&lt;=250,"D:100 - 250",IF(#REF!&lt;=500,"E:250 - 500",IF(#REF!&lt;=1000,"F:500 - 1000","G:1000 et plus"))))))</f>
        <v>#REF!</v>
      </c>
      <c r="V2255" s="9"/>
    </row>
    <row r="2256" spans="1:23">
      <c r="A2256" t="s">
        <v>407</v>
      </c>
      <c r="B2256" t="s">
        <v>419</v>
      </c>
      <c r="C2256" t="s">
        <v>420</v>
      </c>
      <c r="D2256">
        <v>1</v>
      </c>
      <c r="L2256" s="7"/>
      <c r="M2256" s="10" t="s">
        <v>940</v>
      </c>
      <c r="P2256" t="str">
        <f t="shared" si="80"/>
        <v>GuineaGN06</v>
      </c>
      <c r="Q2256" t="e">
        <f>VLOOKUP(#REF!,Table1[ID],1,FALSE)</f>
        <v>#REF!</v>
      </c>
      <c r="R2256" t="e">
        <f>VLOOKUP(#REF!,Table1[[#All],[ID]:[b]],2,FALSE)</f>
        <v>#REF!</v>
      </c>
      <c r="S2256" s="9" t="e">
        <f>VLOOKUP(#REF!,Table1[[ID]:[b]],3,FALSE)</f>
        <v>#REF!</v>
      </c>
      <c r="T2256" s="9"/>
      <c r="U2256" s="9" t="e">
        <f>IF(#REF!&lt;=10,"A:&lt;10",IF(#REF!&lt;=50,"B:10-50",IF(#REF!&lt;=100,"C:50 - 100",IF(#REF!&lt;=250,"D:100 - 250",IF(#REF!&lt;=500,"E:250 - 500",IF(#REF!&lt;=1000,"F:500 - 1000","G:1000 et plus"))))))</f>
        <v>#REF!</v>
      </c>
      <c r="V2256" s="9"/>
    </row>
    <row r="2257" spans="1:23">
      <c r="A2257" t="s">
        <v>407</v>
      </c>
      <c r="B2257" t="s">
        <v>421</v>
      </c>
      <c r="C2257" t="s">
        <v>422</v>
      </c>
      <c r="D2257">
        <v>1</v>
      </c>
      <c r="L2257" s="7"/>
      <c r="M2257" s="10" t="s">
        <v>940</v>
      </c>
      <c r="P2257" t="str">
        <f t="shared" si="80"/>
        <v>GuineaGN07</v>
      </c>
      <c r="Q2257" t="e">
        <f>VLOOKUP(#REF!,Table1[ID],1,FALSE)</f>
        <v>#REF!</v>
      </c>
      <c r="R2257" t="e">
        <f>VLOOKUP(#REF!,Table1[[#All],[ID]:[b]],2,FALSE)</f>
        <v>#REF!</v>
      </c>
      <c r="S2257" s="9" t="e">
        <f>VLOOKUP(#REF!,Table1[[ID]:[b]],3,FALSE)</f>
        <v>#REF!</v>
      </c>
      <c r="T2257" s="9"/>
      <c r="U2257" s="9" t="e">
        <f>IF(#REF!&lt;=10,"A:&lt;10",IF(#REF!&lt;=50,"B:10-50",IF(#REF!&lt;=100,"C:50 - 100",IF(#REF!&lt;=250,"D:100 - 250",IF(#REF!&lt;=500,"E:250 - 500",IF(#REF!&lt;=1000,"F:500 - 1000","G:1000 et plus"))))))</f>
        <v>#REF!</v>
      </c>
      <c r="V2257" s="9"/>
    </row>
    <row r="2258" spans="1:23">
      <c r="A2258" t="s">
        <v>407</v>
      </c>
      <c r="B2258" t="s">
        <v>423</v>
      </c>
      <c r="C2258" t="s">
        <v>424</v>
      </c>
      <c r="D2258">
        <v>0</v>
      </c>
      <c r="L2258" s="7"/>
      <c r="M2258" s="10" t="s">
        <v>940</v>
      </c>
      <c r="P2258" t="str">
        <f t="shared" si="80"/>
        <v>GuineaGN08</v>
      </c>
      <c r="Q2258" t="e">
        <f>VLOOKUP(#REF!,Table1[ID],1,FALSE)</f>
        <v>#REF!</v>
      </c>
      <c r="R2258" t="e">
        <f>VLOOKUP(#REF!,Table1[[#All],[ID]:[b]],2,FALSE)</f>
        <v>#REF!</v>
      </c>
      <c r="S2258" s="9" t="e">
        <f>VLOOKUP(#REF!,Table1[[ID]:[b]],3,FALSE)</f>
        <v>#REF!</v>
      </c>
      <c r="T2258" s="9"/>
      <c r="U2258" s="9" t="e">
        <f>IF(#REF!&lt;=10,"A:&lt;10",IF(#REF!&lt;=50,"B:10-50",IF(#REF!&lt;=100,"C:50 - 100",IF(#REF!&lt;=250,"D:100 - 250",IF(#REF!&lt;=500,"E:250 - 500",IF(#REF!&lt;=1000,"F:500 - 1000","G:1000 et plus"))))))</f>
        <v>#REF!</v>
      </c>
      <c r="V2258" s="9"/>
    </row>
    <row r="2259" spans="1:23">
      <c r="A2259" t="s">
        <v>407</v>
      </c>
      <c r="B2259" t="s">
        <v>411</v>
      </c>
      <c r="C2259" t="s">
        <v>412</v>
      </c>
      <c r="D2259">
        <v>3815</v>
      </c>
      <c r="L2259" s="10"/>
      <c r="M2259" s="10" t="s">
        <v>944</v>
      </c>
      <c r="P2259" t="str">
        <f t="shared" si="80"/>
        <v>GuineaGN02</v>
      </c>
      <c r="Q2259" t="e">
        <f>VLOOKUP(Tableau3567[[#This Row],[coca]],Table1[ID],1,FALSE)</f>
        <v>#VALUE!</v>
      </c>
      <c r="R2259" t="e">
        <f>VLOOKUP(Tableau3567[[#This Row],[coca]],Table1[[#All],[ID]:[b]],2,FALSE)</f>
        <v>#VALUE!</v>
      </c>
      <c r="S2259" s="9" t="e">
        <f>VLOOKUP(Tableau3567[[#This Row],[coca]],Table1[[ID]:[b]],3,FALSE)</f>
        <v>#VALUE!</v>
      </c>
      <c r="T2259" s="9" t="s">
        <v>780</v>
      </c>
      <c r="U225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59" s="9">
        <v>7</v>
      </c>
    </row>
    <row r="2260" spans="1:23">
      <c r="A2260" t="s">
        <v>407</v>
      </c>
      <c r="B2260" t="s">
        <v>409</v>
      </c>
      <c r="C2260" t="s">
        <v>410</v>
      </c>
      <c r="D2260">
        <v>40</v>
      </c>
      <c r="L2260" s="10"/>
      <c r="M2260" s="10" t="s">
        <v>944</v>
      </c>
      <c r="P2260" t="str">
        <f t="shared" si="80"/>
        <v>GuineaGN01</v>
      </c>
      <c r="Q2260" t="e">
        <f>VLOOKUP(Tableau3567[[#This Row],[coca]],Table1[ID],1,FALSE)</f>
        <v>#VALUE!</v>
      </c>
      <c r="R2260" t="e">
        <f>VLOOKUP(Tableau3567[[#This Row],[coca]],Table1[[#All],[ID]:[b]],2,FALSE)</f>
        <v>#VALUE!</v>
      </c>
      <c r="S2260" s="9" t="e">
        <f>VLOOKUP(Tableau3567[[#This Row],[coca]],Table1[[ID]:[b]],3,FALSE)</f>
        <v>#VALUE!</v>
      </c>
      <c r="T2260" s="9"/>
      <c r="U226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0" s="9"/>
    </row>
    <row r="2261" spans="1:23">
      <c r="A2261" t="s">
        <v>407</v>
      </c>
      <c r="B2261" t="s">
        <v>413</v>
      </c>
      <c r="C2261" t="s">
        <v>414</v>
      </c>
      <c r="D2261">
        <v>1</v>
      </c>
      <c r="L2261" s="10"/>
      <c r="M2261" s="10" t="s">
        <v>944</v>
      </c>
      <c r="P2261" t="str">
        <f t="shared" si="80"/>
        <v>GuineaGN03</v>
      </c>
      <c r="Q2261" t="e">
        <f>VLOOKUP(Tableau3567[[#This Row],[coca]],Table1[ID],1,FALSE)</f>
        <v>#VALUE!</v>
      </c>
      <c r="R2261" t="e">
        <f>VLOOKUP(Tableau3567[[#This Row],[coca]],Table1[[#All],[ID]:[b]],2,FALSE)</f>
        <v>#VALUE!</v>
      </c>
      <c r="S2261" s="9" t="e">
        <f>VLOOKUP(Tableau3567[[#This Row],[coca]],Table1[[ID]:[b]],3,FALSE)</f>
        <v>#VALUE!</v>
      </c>
      <c r="T2261" s="9"/>
      <c r="U226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1" s="9"/>
    </row>
    <row r="2262" spans="1:23">
      <c r="A2262" t="s">
        <v>407</v>
      </c>
      <c r="B2262" t="s">
        <v>415</v>
      </c>
      <c r="C2262" t="s">
        <v>416</v>
      </c>
      <c r="D2262">
        <v>2</v>
      </c>
      <c r="L2262" s="10"/>
      <c r="M2262" s="10" t="s">
        <v>944</v>
      </c>
      <c r="P2262" t="str">
        <f t="shared" si="80"/>
        <v>GuineaGN04</v>
      </c>
      <c r="Q2262" t="e">
        <f>VLOOKUP(Tableau3567[[#This Row],[coca]],Table1[ID],1,FALSE)</f>
        <v>#VALUE!</v>
      </c>
      <c r="R2262" t="e">
        <f>VLOOKUP(Tableau3567[[#This Row],[coca]],Table1[[#All],[ID]:[b]],2,FALSE)</f>
        <v>#VALUE!</v>
      </c>
      <c r="S2262" s="9" t="e">
        <f>VLOOKUP(Tableau3567[[#This Row],[coca]],Table1[[ID]:[b]],3,FALSE)</f>
        <v>#VALUE!</v>
      </c>
      <c r="T2262" s="9"/>
      <c r="U226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2" s="9"/>
    </row>
    <row r="2263" spans="1:23">
      <c r="A2263" t="s">
        <v>407</v>
      </c>
      <c r="B2263" t="s">
        <v>417</v>
      </c>
      <c r="C2263" t="s">
        <v>418</v>
      </c>
      <c r="D2263">
        <v>398</v>
      </c>
      <c r="L2263" s="10"/>
      <c r="M2263" s="10" t="s">
        <v>944</v>
      </c>
      <c r="P2263" t="str">
        <f t="shared" si="80"/>
        <v>GuineaGN05</v>
      </c>
      <c r="Q2263" t="e">
        <f>VLOOKUP(Tableau3567[[#This Row],[coca]],Table1[ID],1,FALSE)</f>
        <v>#VALUE!</v>
      </c>
      <c r="R2263" t="e">
        <f>VLOOKUP(Tableau3567[[#This Row],[coca]],Table1[[#All],[ID]:[b]],2,FALSE)</f>
        <v>#VALUE!</v>
      </c>
      <c r="S2263" s="9" t="e">
        <f>VLOOKUP(Tableau3567[[#This Row],[coca]],Table1[[ID]:[b]],3,FALSE)</f>
        <v>#VALUE!</v>
      </c>
      <c r="T2263" s="9"/>
      <c r="U226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3" s="9"/>
    </row>
    <row r="2264" spans="1:23">
      <c r="A2264" t="s">
        <v>407</v>
      </c>
      <c r="B2264" t="s">
        <v>419</v>
      </c>
      <c r="C2264" t="s">
        <v>420</v>
      </c>
      <c r="D2264">
        <v>1</v>
      </c>
      <c r="L2264" s="10"/>
      <c r="M2264" s="10" t="s">
        <v>944</v>
      </c>
      <c r="P2264" t="str">
        <f t="shared" si="80"/>
        <v>GuineaGN06</v>
      </c>
      <c r="Q2264" t="e">
        <f>VLOOKUP(Tableau3567[[#This Row],[coca]],Table1[ID],1,FALSE)</f>
        <v>#VALUE!</v>
      </c>
      <c r="R2264" t="e">
        <f>VLOOKUP(Tableau3567[[#This Row],[coca]],Table1[[#All],[ID]:[b]],2,FALSE)</f>
        <v>#VALUE!</v>
      </c>
      <c r="S2264" s="9" t="e">
        <f>VLOOKUP(Tableau3567[[#This Row],[coca]],Table1[[ID]:[b]],3,FALSE)</f>
        <v>#VALUE!</v>
      </c>
      <c r="T2264" s="9"/>
      <c r="U226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4" s="9"/>
    </row>
    <row r="2265" spans="1:23">
      <c r="A2265" t="s">
        <v>407</v>
      </c>
      <c r="B2265" t="s">
        <v>421</v>
      </c>
      <c r="C2265" t="s">
        <v>422</v>
      </c>
      <c r="D2265">
        <v>1</v>
      </c>
      <c r="L2265" s="10"/>
      <c r="M2265" s="10" t="s">
        <v>944</v>
      </c>
      <c r="P2265" t="str">
        <f t="shared" si="80"/>
        <v>GuineaGN07</v>
      </c>
      <c r="Q2265" t="e">
        <f>VLOOKUP(Tableau3567[[#This Row],[coca]],Table1[ID],1,FALSE)</f>
        <v>#VALUE!</v>
      </c>
      <c r="R2265" t="e">
        <f>VLOOKUP(Tableau3567[[#This Row],[coca]],Table1[[#All],[ID]:[b]],2,FALSE)</f>
        <v>#VALUE!</v>
      </c>
      <c r="S2265" s="9" t="e">
        <f>VLOOKUP(Tableau3567[[#This Row],[coca]],Table1[[ID]:[b]],3,FALSE)</f>
        <v>#VALUE!</v>
      </c>
      <c r="T2265" s="9"/>
      <c r="U226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5" s="9"/>
    </row>
    <row r="2266" spans="1:23">
      <c r="A2266" t="s">
        <v>407</v>
      </c>
      <c r="B2266" t="s">
        <v>423</v>
      </c>
      <c r="C2266" t="s">
        <v>424</v>
      </c>
      <c r="D2266">
        <v>0</v>
      </c>
      <c r="L2266" s="10"/>
      <c r="M2266" s="10" t="s">
        <v>944</v>
      </c>
      <c r="P2266" t="str">
        <f t="shared" si="80"/>
        <v>GuineaGN08</v>
      </c>
      <c r="Q2266" t="e">
        <f>VLOOKUP(Tableau3567[[#This Row],[coca]],Table1[ID],1,FALSE)</f>
        <v>#VALUE!</v>
      </c>
      <c r="R2266" t="e">
        <f>VLOOKUP(Tableau3567[[#This Row],[coca]],Table1[[#All],[ID]:[b]],2,FALSE)</f>
        <v>#VALUE!</v>
      </c>
      <c r="S2266" s="9" t="e">
        <f>VLOOKUP(Tableau3567[[#This Row],[coca]],Table1[[ID]:[b]],3,FALSE)</f>
        <v>#VALUE!</v>
      </c>
      <c r="T2266" s="9"/>
      <c r="U226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266" s="9"/>
    </row>
    <row r="2267" spans="1:23">
      <c r="A2267" t="s">
        <v>407</v>
      </c>
      <c r="B2267" t="s">
        <v>411</v>
      </c>
      <c r="C2267" t="s">
        <v>412</v>
      </c>
      <c r="D2267">
        <v>3947</v>
      </c>
      <c r="E2267">
        <v>24</v>
      </c>
      <c r="F2267">
        <v>3106</v>
      </c>
      <c r="M2267" s="10" t="s">
        <v>946</v>
      </c>
      <c r="Q2267" t="str">
        <f t="shared" ref="Q2267:Q2298" si="81">_xlfn.CONCAT(A2267,C2267)</f>
        <v>GuineaGN02</v>
      </c>
      <c r="R2267" t="e">
        <f>VLOOKUP(Tableau35676[[#This Row],[coca]],Table1[ID],1,FALSE)</f>
        <v>#VALUE!</v>
      </c>
      <c r="S2267" t="e">
        <f>VLOOKUP(Tableau35676[[#This Row],[coca]],Table1[[#All],[ID]:[b]],2,FALSE)</f>
        <v>#VALUE!</v>
      </c>
      <c r="T2267" s="9" t="e">
        <f>VLOOKUP(Tableau35676[[#This Row],[coca]],Table1[[ID]:[b]],3,FALSE)</f>
        <v>#VALUE!</v>
      </c>
      <c r="U2267" s="9" t="s">
        <v>780</v>
      </c>
      <c r="V226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67" s="9">
        <v>7</v>
      </c>
    </row>
    <row r="2268" spans="1:23">
      <c r="A2268" t="s">
        <v>407</v>
      </c>
      <c r="B2268" t="s">
        <v>409</v>
      </c>
      <c r="C2268" t="s">
        <v>410</v>
      </c>
      <c r="D2268">
        <f>48+27</f>
        <v>75</v>
      </c>
      <c r="M2268" s="10" t="s">
        <v>946</v>
      </c>
      <c r="Q2268" t="str">
        <f t="shared" si="81"/>
        <v>GuineaGN01</v>
      </c>
      <c r="R2268" t="e">
        <f>VLOOKUP(Tableau35676[[#This Row],[coca]],Table1[ID],1,FALSE)</f>
        <v>#VALUE!</v>
      </c>
      <c r="S2268" t="e">
        <f>VLOOKUP(Tableau35676[[#This Row],[coca]],Table1[[#All],[ID]:[b]],2,FALSE)</f>
        <v>#VALUE!</v>
      </c>
      <c r="T2268" s="9" t="e">
        <f>VLOOKUP(Tableau35676[[#This Row],[coca]],Table1[[ID]:[b]],3,FALSE)</f>
        <v>#VALUE!</v>
      </c>
      <c r="U2268" s="9"/>
      <c r="V226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68" s="9"/>
    </row>
    <row r="2269" spans="1:23">
      <c r="A2269" t="s">
        <v>407</v>
      </c>
      <c r="B2269" t="s">
        <v>413</v>
      </c>
      <c r="C2269" t="s">
        <v>414</v>
      </c>
      <c r="D2269">
        <v>1</v>
      </c>
      <c r="M2269" s="10" t="s">
        <v>946</v>
      </c>
      <c r="Q2269" t="str">
        <f t="shared" si="81"/>
        <v>GuineaGN03</v>
      </c>
      <c r="R2269" t="e">
        <f>VLOOKUP(Tableau35676[[#This Row],[coca]],Table1[ID],1,FALSE)</f>
        <v>#VALUE!</v>
      </c>
      <c r="S2269" t="e">
        <f>VLOOKUP(Tableau35676[[#This Row],[coca]],Table1[[#All],[ID]:[b]],2,FALSE)</f>
        <v>#VALUE!</v>
      </c>
      <c r="T2269" s="9" t="e">
        <f>VLOOKUP(Tableau35676[[#This Row],[coca]],Table1[[ID]:[b]],3,FALSE)</f>
        <v>#VALUE!</v>
      </c>
      <c r="U2269" s="9"/>
      <c r="V226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69" s="9"/>
    </row>
    <row r="2270" spans="1:23">
      <c r="A2270" t="s">
        <v>407</v>
      </c>
      <c r="B2270" t="s">
        <v>415</v>
      </c>
      <c r="C2270" t="s">
        <v>416</v>
      </c>
      <c r="D2270">
        <v>2</v>
      </c>
      <c r="M2270" s="10" t="s">
        <v>946</v>
      </c>
      <c r="Q2270" t="str">
        <f t="shared" si="81"/>
        <v>GuineaGN04</v>
      </c>
      <c r="R2270" t="e">
        <f>VLOOKUP(Tableau35676[[#This Row],[coca]],Table1[ID],1,FALSE)</f>
        <v>#VALUE!</v>
      </c>
      <c r="S2270" t="e">
        <f>VLOOKUP(Tableau35676[[#This Row],[coca]],Table1[[#All],[ID]:[b]],2,FALSE)</f>
        <v>#VALUE!</v>
      </c>
      <c r="T2270" s="9" t="e">
        <f>VLOOKUP(Tableau35676[[#This Row],[coca]],Table1[[ID]:[b]],3,FALSE)</f>
        <v>#VALUE!</v>
      </c>
      <c r="U2270" s="9"/>
      <c r="V227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70" s="9"/>
    </row>
    <row r="2271" spans="1:23">
      <c r="A2271" t="s">
        <v>407</v>
      </c>
      <c r="B2271" t="s">
        <v>417</v>
      </c>
      <c r="C2271" t="s">
        <v>418</v>
      </c>
      <c r="D2271">
        <v>400</v>
      </c>
      <c r="M2271" s="10" t="s">
        <v>946</v>
      </c>
      <c r="Q2271" t="str">
        <f t="shared" si="81"/>
        <v>GuineaGN05</v>
      </c>
      <c r="R2271" t="e">
        <f>VLOOKUP(Tableau35676[[#This Row],[coca]],Table1[ID],1,FALSE)</f>
        <v>#VALUE!</v>
      </c>
      <c r="S2271" t="e">
        <f>VLOOKUP(Tableau35676[[#This Row],[coca]],Table1[[#All],[ID]:[b]],2,FALSE)</f>
        <v>#VALUE!</v>
      </c>
      <c r="T2271" s="9" t="e">
        <f>VLOOKUP(Tableau35676[[#This Row],[coca]],Table1[[ID]:[b]],3,FALSE)</f>
        <v>#VALUE!</v>
      </c>
      <c r="U2271" s="9"/>
      <c r="V227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71" s="9"/>
    </row>
    <row r="2272" spans="1:23">
      <c r="A2272" t="s">
        <v>407</v>
      </c>
      <c r="B2272" t="s">
        <v>419</v>
      </c>
      <c r="C2272" t="s">
        <v>420</v>
      </c>
      <c r="D2272">
        <v>1</v>
      </c>
      <c r="M2272" s="10" t="s">
        <v>946</v>
      </c>
      <c r="Q2272" t="str">
        <f t="shared" si="81"/>
        <v>GuineaGN06</v>
      </c>
      <c r="R2272" t="e">
        <f>VLOOKUP(Tableau35676[[#This Row],[coca]],Table1[ID],1,FALSE)</f>
        <v>#VALUE!</v>
      </c>
      <c r="S2272" t="e">
        <f>VLOOKUP(Tableau35676[[#This Row],[coca]],Table1[[#All],[ID]:[b]],2,FALSE)</f>
        <v>#VALUE!</v>
      </c>
      <c r="T2272" s="9" t="e">
        <f>VLOOKUP(Tableau35676[[#This Row],[coca]],Table1[[ID]:[b]],3,FALSE)</f>
        <v>#VALUE!</v>
      </c>
      <c r="U2272" s="9"/>
      <c r="V227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72" s="9"/>
    </row>
    <row r="2273" spans="1:23">
      <c r="A2273" t="s">
        <v>407</v>
      </c>
      <c r="B2273" t="s">
        <v>421</v>
      </c>
      <c r="C2273" t="s">
        <v>422</v>
      </c>
      <c r="D2273">
        <v>1</v>
      </c>
      <c r="M2273" s="10" t="s">
        <v>946</v>
      </c>
      <c r="Q2273" t="str">
        <f t="shared" si="81"/>
        <v>GuineaGN07</v>
      </c>
      <c r="R2273" t="e">
        <f>VLOOKUP(Tableau35676[[#This Row],[coca]],Table1[ID],1,FALSE)</f>
        <v>#VALUE!</v>
      </c>
      <c r="S2273" t="e">
        <f>VLOOKUP(Tableau35676[[#This Row],[coca]],Table1[[#All],[ID]:[b]],2,FALSE)</f>
        <v>#VALUE!</v>
      </c>
      <c r="T2273" s="9" t="e">
        <f>VLOOKUP(Tableau35676[[#This Row],[coca]],Table1[[ID]:[b]],3,FALSE)</f>
        <v>#VALUE!</v>
      </c>
      <c r="U2273" s="9"/>
      <c r="V227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73" s="9"/>
    </row>
    <row r="2274" spans="1:23">
      <c r="A2274" t="s">
        <v>407</v>
      </c>
      <c r="B2274" t="s">
        <v>423</v>
      </c>
      <c r="C2274" t="s">
        <v>424</v>
      </c>
      <c r="D2274">
        <v>0</v>
      </c>
      <c r="M2274" s="10" t="s">
        <v>946</v>
      </c>
      <c r="Q2274" t="str">
        <f t="shared" si="81"/>
        <v>GuineaGN08</v>
      </c>
      <c r="R2274" t="e">
        <f>VLOOKUP(Tableau35676[[#This Row],[coca]],Table1[ID],1,FALSE)</f>
        <v>#VALUE!</v>
      </c>
      <c r="S2274" t="e">
        <f>VLOOKUP(Tableau35676[[#This Row],[coca]],Table1[[#All],[ID]:[b]],2,FALSE)</f>
        <v>#VALUE!</v>
      </c>
      <c r="T2274" s="9" t="e">
        <f>VLOOKUP(Tableau35676[[#This Row],[coca]],Table1[[ID]:[b]],3,FALSE)</f>
        <v>#VALUE!</v>
      </c>
      <c r="U2274" s="9"/>
      <c r="V227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274" s="9"/>
    </row>
    <row r="2275" spans="1:23">
      <c r="A2275" t="s">
        <v>407</v>
      </c>
      <c r="B2275" t="s">
        <v>411</v>
      </c>
      <c r="C2275" t="s">
        <v>412</v>
      </c>
      <c r="D2275">
        <v>4841</v>
      </c>
      <c r="J2275" s="1"/>
      <c r="K2275" s="1"/>
      <c r="M2275" s="10" t="s">
        <v>949</v>
      </c>
      <c r="Q2275" t="str">
        <f t="shared" si="81"/>
        <v>GuineaGN02</v>
      </c>
      <c r="R2275" t="e">
        <f>VLOOKUP(Tableau3567691011[[#This Row],[coca]],Table1[ID],1,FALSE)</f>
        <v>#VALUE!</v>
      </c>
      <c r="S2275" t="e">
        <f>VLOOKUP(Tableau3567691011[[#This Row],[coca]],Table1[[#All],[ID]:[b]],2,FALSE)</f>
        <v>#VALUE!</v>
      </c>
      <c r="T2275" s="9" t="e">
        <f>VLOOKUP(Tableau3567691011[[#This Row],[coca]],Table1[[ID]:[b]],3,FALSE)</f>
        <v>#VALUE!</v>
      </c>
      <c r="U2275" s="9" t="s">
        <v>780</v>
      </c>
      <c r="V227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75" s="9">
        <v>7</v>
      </c>
    </row>
    <row r="2276" spans="1:23">
      <c r="A2276" t="s">
        <v>407</v>
      </c>
      <c r="B2276" t="s">
        <v>409</v>
      </c>
      <c r="C2276" t="s">
        <v>410</v>
      </c>
      <c r="D2276">
        <v>171</v>
      </c>
      <c r="J2276" s="1"/>
      <c r="K2276" s="1"/>
      <c r="M2276" s="10" t="s">
        <v>949</v>
      </c>
      <c r="Q2276" t="str">
        <f t="shared" si="81"/>
        <v>GuineaGN01</v>
      </c>
      <c r="R2276" t="e">
        <f>VLOOKUP(Tableau3567691011[[#This Row],[coca]],Table1[ID],1,FALSE)</f>
        <v>#VALUE!</v>
      </c>
      <c r="S2276" t="e">
        <f>VLOOKUP(Tableau3567691011[[#This Row],[coca]],Table1[[#All],[ID]:[b]],2,FALSE)</f>
        <v>#VALUE!</v>
      </c>
      <c r="T2276" s="9" t="e">
        <f>VLOOKUP(Tableau3567691011[[#This Row],[coca]],Table1[[ID]:[b]],3,FALSE)</f>
        <v>#VALUE!</v>
      </c>
      <c r="U2276" s="9"/>
      <c r="V227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76" s="9"/>
    </row>
    <row r="2277" spans="1:23">
      <c r="A2277" t="s">
        <v>407</v>
      </c>
      <c r="B2277" t="s">
        <v>413</v>
      </c>
      <c r="C2277" t="s">
        <v>414</v>
      </c>
      <c r="D2277">
        <v>0</v>
      </c>
      <c r="J2277" s="1"/>
      <c r="K2277" s="1"/>
      <c r="M2277" s="10" t="s">
        <v>949</v>
      </c>
      <c r="Q2277" t="str">
        <f t="shared" si="81"/>
        <v>GuineaGN03</v>
      </c>
      <c r="R2277" t="e">
        <f>VLOOKUP(Tableau3567691011[[#This Row],[coca]],Table1[ID],1,FALSE)</f>
        <v>#VALUE!</v>
      </c>
      <c r="S2277" t="e">
        <f>VLOOKUP(Tableau3567691011[[#This Row],[coca]],Table1[[#All],[ID]:[b]],2,FALSE)</f>
        <v>#VALUE!</v>
      </c>
      <c r="T2277" s="9" t="e">
        <f>VLOOKUP(Tableau3567691011[[#This Row],[coca]],Table1[[ID]:[b]],3,FALSE)</f>
        <v>#VALUE!</v>
      </c>
      <c r="U2277" s="9"/>
      <c r="V227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77" s="9"/>
    </row>
    <row r="2278" spans="1:23">
      <c r="A2278" t="s">
        <v>407</v>
      </c>
      <c r="B2278" t="s">
        <v>415</v>
      </c>
      <c r="C2278" t="s">
        <v>416</v>
      </c>
      <c r="D2278">
        <v>4</v>
      </c>
      <c r="J2278" s="1"/>
      <c r="K2278" s="1"/>
      <c r="M2278" s="10" t="s">
        <v>949</v>
      </c>
      <c r="Q2278" t="str">
        <f t="shared" si="81"/>
        <v>GuineaGN04</v>
      </c>
      <c r="R2278" t="e">
        <f>VLOOKUP(Tableau3567691011[[#This Row],[coca]],Table1[ID],1,FALSE)</f>
        <v>#VALUE!</v>
      </c>
      <c r="S2278" t="e">
        <f>VLOOKUP(Tableau3567691011[[#This Row],[coca]],Table1[[#All],[ID]:[b]],2,FALSE)</f>
        <v>#VALUE!</v>
      </c>
      <c r="T2278" s="9" t="e">
        <f>VLOOKUP(Tableau3567691011[[#This Row],[coca]],Table1[[ID]:[b]],3,FALSE)</f>
        <v>#VALUE!</v>
      </c>
      <c r="U2278" s="9"/>
      <c r="V227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78" s="9"/>
    </row>
    <row r="2279" spans="1:23">
      <c r="A2279" t="s">
        <v>407</v>
      </c>
      <c r="B2279" t="s">
        <v>417</v>
      </c>
      <c r="C2279" t="s">
        <v>418</v>
      </c>
      <c r="D2279">
        <v>609</v>
      </c>
      <c r="J2279" s="1"/>
      <c r="K2279" s="1"/>
      <c r="M2279" s="10" t="s">
        <v>949</v>
      </c>
      <c r="Q2279" t="str">
        <f t="shared" si="81"/>
        <v>GuineaGN05</v>
      </c>
      <c r="R2279" t="e">
        <f>VLOOKUP(Tableau3567691011[[#This Row],[coca]],Table1[ID],1,FALSE)</f>
        <v>#VALUE!</v>
      </c>
      <c r="S2279" t="e">
        <f>VLOOKUP(Tableau3567691011[[#This Row],[coca]],Table1[[#All],[ID]:[b]],2,FALSE)</f>
        <v>#VALUE!</v>
      </c>
      <c r="T2279" s="9" t="e">
        <f>VLOOKUP(Tableau3567691011[[#This Row],[coca]],Table1[[ID]:[b]],3,FALSE)</f>
        <v>#VALUE!</v>
      </c>
      <c r="U2279" s="9"/>
      <c r="V227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79" s="9"/>
    </row>
    <row r="2280" spans="1:23">
      <c r="A2280" t="s">
        <v>407</v>
      </c>
      <c r="B2280" t="s">
        <v>419</v>
      </c>
      <c r="C2280" t="s">
        <v>420</v>
      </c>
      <c r="D2280">
        <v>2</v>
      </c>
      <c r="J2280" s="1"/>
      <c r="K2280" s="1"/>
      <c r="M2280" s="10" t="s">
        <v>949</v>
      </c>
      <c r="Q2280" t="str">
        <f t="shared" si="81"/>
        <v>GuineaGN06</v>
      </c>
      <c r="R2280" t="e">
        <f>VLOOKUP(Tableau3567691011[[#This Row],[coca]],Table1[ID],1,FALSE)</f>
        <v>#VALUE!</v>
      </c>
      <c r="S2280" t="e">
        <f>VLOOKUP(Tableau3567691011[[#This Row],[coca]],Table1[[#All],[ID]:[b]],2,FALSE)</f>
        <v>#VALUE!</v>
      </c>
      <c r="T2280" s="9" t="e">
        <f>VLOOKUP(Tableau3567691011[[#This Row],[coca]],Table1[[ID]:[b]],3,FALSE)</f>
        <v>#VALUE!</v>
      </c>
      <c r="U2280" s="9"/>
      <c r="V228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80" s="9"/>
    </row>
    <row r="2281" spans="1:23">
      <c r="A2281" t="s">
        <v>407</v>
      </c>
      <c r="B2281" t="s">
        <v>421</v>
      </c>
      <c r="C2281" t="s">
        <v>422</v>
      </c>
      <c r="D2281">
        <v>2</v>
      </c>
      <c r="J2281" s="1"/>
      <c r="K2281" s="1"/>
      <c r="M2281" s="10" t="s">
        <v>949</v>
      </c>
      <c r="Q2281" t="str">
        <f t="shared" si="81"/>
        <v>GuineaGN07</v>
      </c>
      <c r="R2281" t="e">
        <f>VLOOKUP(Tableau3567691011[[#This Row],[coca]],Table1[ID],1,FALSE)</f>
        <v>#VALUE!</v>
      </c>
      <c r="S2281" t="e">
        <f>VLOOKUP(Tableau3567691011[[#This Row],[coca]],Table1[[#All],[ID]:[b]],2,FALSE)</f>
        <v>#VALUE!</v>
      </c>
      <c r="T2281" s="9" t="e">
        <f>VLOOKUP(Tableau3567691011[[#This Row],[coca]],Table1[[ID]:[b]],3,FALSE)</f>
        <v>#VALUE!</v>
      </c>
      <c r="U2281" s="9"/>
      <c r="V228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81" s="9"/>
    </row>
    <row r="2282" spans="1:23">
      <c r="A2282" t="s">
        <v>407</v>
      </c>
      <c r="B2282" t="s">
        <v>423</v>
      </c>
      <c r="C2282" t="s">
        <v>424</v>
      </c>
      <c r="D2282">
        <v>7</v>
      </c>
      <c r="J2282" s="1"/>
      <c r="K2282" s="1"/>
      <c r="M2282" s="10" t="s">
        <v>949</v>
      </c>
      <c r="Q2282" t="str">
        <f t="shared" si="81"/>
        <v>GuineaGN08</v>
      </c>
      <c r="R2282" t="e">
        <f>VLOOKUP(Tableau3567691011[[#This Row],[coca]],Table1[ID],1,FALSE)</f>
        <v>#VALUE!</v>
      </c>
      <c r="S2282" t="e">
        <f>VLOOKUP(Tableau3567691011[[#This Row],[coca]],Table1[[#All],[ID]:[b]],2,FALSE)</f>
        <v>#VALUE!</v>
      </c>
      <c r="T2282" s="9" t="e">
        <f>VLOOKUP(Tableau3567691011[[#This Row],[coca]],Table1[[ID]:[b]],3,FALSE)</f>
        <v>#VALUE!</v>
      </c>
      <c r="U2282" s="9"/>
      <c r="V228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282" s="9"/>
    </row>
    <row r="2283" spans="1:23">
      <c r="A2283" t="s">
        <v>425</v>
      </c>
      <c r="B2283" t="s">
        <v>431</v>
      </c>
      <c r="C2283" t="s">
        <v>432</v>
      </c>
      <c r="D2283">
        <v>1515</v>
      </c>
      <c r="E2283">
        <v>20</v>
      </c>
      <c r="F2283">
        <v>159</v>
      </c>
      <c r="J2283" s="1"/>
      <c r="K2283" s="1"/>
      <c r="M2283" s="10" t="s">
        <v>948</v>
      </c>
      <c r="Q2283" t="str">
        <f t="shared" si="81"/>
        <v>Guinea BissauGW08</v>
      </c>
      <c r="R2283" t="e">
        <f>VLOOKUP(Tableau35676910[[#This Row],[coca]],Table1[ID],1,FALSE)</f>
        <v>#VALUE!</v>
      </c>
      <c r="S2283" t="e">
        <f>VLOOKUP(Tableau35676910[[#This Row],[coca]],Table1[[#All],[ID]:[b]],2,FALSE)</f>
        <v>#VALUE!</v>
      </c>
      <c r="T2283" s="9" t="e">
        <f>VLOOKUP(Tableau35676910[[#This Row],[coca]],Table1[[ID]:[b]],3,FALSE)</f>
        <v>#VALUE!</v>
      </c>
      <c r="U2283" s="9" t="s">
        <v>777</v>
      </c>
      <c r="V228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3" s="9">
        <v>5</v>
      </c>
    </row>
    <row r="2284" spans="1:23">
      <c r="A2284" t="s">
        <v>425</v>
      </c>
      <c r="B2284" t="s">
        <v>427</v>
      </c>
      <c r="C2284" t="s">
        <v>428</v>
      </c>
      <c r="D2284">
        <v>10</v>
      </c>
      <c r="E2284">
        <v>1</v>
      </c>
      <c r="F2284">
        <v>0</v>
      </c>
      <c r="J2284" s="1"/>
      <c r="K2284" s="1"/>
      <c r="M2284" s="10" t="s">
        <v>948</v>
      </c>
      <c r="Q2284" t="str">
        <f t="shared" si="81"/>
        <v>Guinea BissauGW01</v>
      </c>
      <c r="R2284" t="e">
        <f>VLOOKUP(Tableau35676910[[#This Row],[coca]],Table1[ID],1,FALSE)</f>
        <v>#VALUE!</v>
      </c>
      <c r="S2284" t="e">
        <f>VLOOKUP(Tableau35676910[[#This Row],[coca]],Table1[[#All],[ID]:[b]],2,FALSE)</f>
        <v>#VALUE!</v>
      </c>
      <c r="T2284" s="9" t="e">
        <f>VLOOKUP(Tableau35676910[[#This Row],[coca]],Table1[[ID]:[b]],3,FALSE)</f>
        <v>#VALUE!</v>
      </c>
      <c r="U2284" s="9"/>
      <c r="V228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4" s="9"/>
    </row>
    <row r="2285" spans="1:23">
      <c r="A2285" t="s">
        <v>425</v>
      </c>
      <c r="B2285" t="s">
        <v>429</v>
      </c>
      <c r="C2285" t="s">
        <v>430</v>
      </c>
      <c r="D2285">
        <v>57</v>
      </c>
      <c r="E2285">
        <v>0</v>
      </c>
      <c r="F2285">
        <v>15</v>
      </c>
      <c r="J2285" s="1"/>
      <c r="K2285" s="1"/>
      <c r="M2285" s="10" t="s">
        <v>948</v>
      </c>
      <c r="Q2285" t="str">
        <f t="shared" si="81"/>
        <v>Guinea BissauGW02</v>
      </c>
      <c r="R2285" t="e">
        <f>VLOOKUP(Tableau35676910[[#This Row],[coca]],Table1[ID],1,FALSE)</f>
        <v>#VALUE!</v>
      </c>
      <c r="S2285" t="e">
        <f>VLOOKUP(Tableau35676910[[#This Row],[coca]],Table1[[#All],[ID]:[b]],2,FALSE)</f>
        <v>#VALUE!</v>
      </c>
      <c r="T2285" s="9" t="e">
        <f>VLOOKUP(Tableau35676910[[#This Row],[coca]],Table1[[ID]:[b]],3,FALSE)</f>
        <v>#VALUE!</v>
      </c>
      <c r="U2285" s="9"/>
      <c r="V228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5" s="9"/>
    </row>
    <row r="2286" spans="1:23">
      <c r="A2286" t="s">
        <v>425</v>
      </c>
      <c r="B2286" t="s">
        <v>433</v>
      </c>
      <c r="C2286" t="s">
        <v>434</v>
      </c>
      <c r="D2286">
        <v>0</v>
      </c>
      <c r="E2286">
        <v>0</v>
      </c>
      <c r="F2286">
        <v>0</v>
      </c>
      <c r="J2286" s="1"/>
      <c r="K2286" s="1"/>
      <c r="M2286" s="10" t="s">
        <v>948</v>
      </c>
      <c r="Q2286" t="str">
        <f t="shared" si="81"/>
        <v>Guinea BissauGW03</v>
      </c>
      <c r="R2286" t="e">
        <f>VLOOKUP(Tableau35676910[[#This Row],[coca]],Table1[ID],1,FALSE)</f>
        <v>#VALUE!</v>
      </c>
      <c r="S2286" t="e">
        <f>VLOOKUP(Tableau35676910[[#This Row],[coca]],Table1[[#All],[ID]:[b]],2,FALSE)</f>
        <v>#VALUE!</v>
      </c>
      <c r="T2286" s="9" t="e">
        <f>VLOOKUP(Tableau35676910[[#This Row],[coca]],Table1[[ID]:[b]],3,FALSE)</f>
        <v>#VALUE!</v>
      </c>
      <c r="U2286" s="9"/>
      <c r="V228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6" s="9"/>
    </row>
    <row r="2287" spans="1:23">
      <c r="A2287" t="s">
        <v>425</v>
      </c>
      <c r="B2287" t="s">
        <v>435</v>
      </c>
      <c r="C2287" t="s">
        <v>436</v>
      </c>
      <c r="D2287">
        <v>26</v>
      </c>
      <c r="E2287">
        <v>0</v>
      </c>
      <c r="F2287">
        <v>6</v>
      </c>
      <c r="J2287" s="1"/>
      <c r="K2287" s="1"/>
      <c r="M2287" s="10" t="s">
        <v>948</v>
      </c>
      <c r="Q2287" t="str">
        <f t="shared" si="81"/>
        <v>Guinea BissauGW04</v>
      </c>
      <c r="R2287" t="e">
        <f>VLOOKUP(Tableau35676910[[#This Row],[coca]],Table1[ID],1,FALSE)</f>
        <v>#VALUE!</v>
      </c>
      <c r="S2287" t="e">
        <f>VLOOKUP(Tableau35676910[[#This Row],[coca]],Table1[[#All],[ID]:[b]],2,FALSE)</f>
        <v>#VALUE!</v>
      </c>
      <c r="T2287" s="9" t="e">
        <f>VLOOKUP(Tableau35676910[[#This Row],[coca]],Table1[[ID]:[b]],3,FALSE)</f>
        <v>#VALUE!</v>
      </c>
      <c r="U2287" s="9"/>
      <c r="V228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7" s="9"/>
    </row>
    <row r="2288" spans="1:23">
      <c r="A2288" t="s">
        <v>425</v>
      </c>
      <c r="B2288" t="s">
        <v>437</v>
      </c>
      <c r="C2288" t="s">
        <v>438</v>
      </c>
      <c r="D2288">
        <v>2</v>
      </c>
      <c r="E2288">
        <v>0</v>
      </c>
      <c r="F2288">
        <v>0</v>
      </c>
      <c r="J2288" s="1"/>
      <c r="K2288" s="1"/>
      <c r="M2288" s="10" t="s">
        <v>948</v>
      </c>
      <c r="Q2288" t="str">
        <f t="shared" si="81"/>
        <v>Guinea BissauGW05</v>
      </c>
      <c r="R2288" t="e">
        <f>VLOOKUP(Tableau35676910[[#This Row],[coca]],Table1[ID],1,FALSE)</f>
        <v>#VALUE!</v>
      </c>
      <c r="S2288" t="e">
        <f>VLOOKUP(Tableau35676910[[#This Row],[coca]],Table1[[#All],[ID]:[b]],2,FALSE)</f>
        <v>#VALUE!</v>
      </c>
      <c r="T2288" s="9" t="e">
        <f>VLOOKUP(Tableau35676910[[#This Row],[coca]],Table1[[ID]:[b]],3,FALSE)</f>
        <v>#VALUE!</v>
      </c>
      <c r="U2288" s="9"/>
      <c r="V228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8" s="9"/>
    </row>
    <row r="2289" spans="1:23">
      <c r="A2289" t="s">
        <v>425</v>
      </c>
      <c r="B2289" t="s">
        <v>439</v>
      </c>
      <c r="C2289" t="s">
        <v>440</v>
      </c>
      <c r="D2289">
        <v>4</v>
      </c>
      <c r="E2289">
        <v>0</v>
      </c>
      <c r="F2289">
        <v>0</v>
      </c>
      <c r="J2289" s="1"/>
      <c r="K2289" s="1"/>
      <c r="M2289" s="10" t="s">
        <v>948</v>
      </c>
      <c r="Q2289" t="str">
        <f t="shared" si="81"/>
        <v>Guinea BissauGW06</v>
      </c>
      <c r="R2289" t="e">
        <f>VLOOKUP(Tableau35676910[[#This Row],[coca]],Table1[ID],1,FALSE)</f>
        <v>#VALUE!</v>
      </c>
      <c r="S2289" t="e">
        <f>VLOOKUP(Tableau35676910[[#This Row],[coca]],Table1[[#All],[ID]:[b]],2,FALSE)</f>
        <v>#VALUE!</v>
      </c>
      <c r="T2289" s="9" t="e">
        <f>VLOOKUP(Tableau35676910[[#This Row],[coca]],Table1[[ID]:[b]],3,FALSE)</f>
        <v>#VALUE!</v>
      </c>
      <c r="U2289" s="9"/>
      <c r="V228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89" s="9"/>
    </row>
    <row r="2290" spans="1:23">
      <c r="A2290" t="s">
        <v>425</v>
      </c>
      <c r="B2290" t="s">
        <v>441</v>
      </c>
      <c r="C2290" t="s">
        <v>442</v>
      </c>
      <c r="D2290">
        <v>0</v>
      </c>
      <c r="E2290">
        <v>0</v>
      </c>
      <c r="F2290">
        <v>0</v>
      </c>
      <c r="J2290" s="1"/>
      <c r="K2290" s="1"/>
      <c r="M2290" s="10" t="s">
        <v>948</v>
      </c>
      <c r="Q2290" t="str">
        <f t="shared" si="81"/>
        <v>Guinea BissauGW07</v>
      </c>
      <c r="R2290" t="e">
        <f>VLOOKUP(Tableau35676910[[#This Row],[coca]],Table1[ID],1,FALSE)</f>
        <v>#VALUE!</v>
      </c>
      <c r="S2290" t="e">
        <f>VLOOKUP(Tableau35676910[[#This Row],[coca]],Table1[[#All],[ID]:[b]],2,FALSE)</f>
        <v>#VALUE!</v>
      </c>
      <c r="T2290" s="9" t="e">
        <f>VLOOKUP(Tableau35676910[[#This Row],[coca]],Table1[[ID]:[b]],3,FALSE)</f>
        <v>#VALUE!</v>
      </c>
      <c r="U2290" s="9"/>
      <c r="V229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90" s="9"/>
    </row>
    <row r="2291" spans="1:23">
      <c r="A2291" t="s">
        <v>425</v>
      </c>
      <c r="B2291" t="s">
        <v>443</v>
      </c>
      <c r="C2291" t="s">
        <v>444</v>
      </c>
      <c r="D2291">
        <v>0</v>
      </c>
      <c r="E2291">
        <v>0</v>
      </c>
      <c r="F2291">
        <v>0</v>
      </c>
      <c r="J2291" s="1"/>
      <c r="K2291" s="1"/>
      <c r="M2291" s="10" t="s">
        <v>948</v>
      </c>
      <c r="Q2291" t="str">
        <f t="shared" si="81"/>
        <v>Guinea BissauGW09</v>
      </c>
      <c r="R2291" t="e">
        <f>VLOOKUP(Tableau35676910[[#This Row],[coca]],Table1[ID],1,FALSE)</f>
        <v>#VALUE!</v>
      </c>
      <c r="S2291" t="e">
        <f>VLOOKUP(Tableau35676910[[#This Row],[coca]],Table1[[#All],[ID]:[b]],2,FALSE)</f>
        <v>#VALUE!</v>
      </c>
      <c r="T2291" s="9" t="e">
        <f>VLOOKUP(Tableau35676910[[#This Row],[coca]],Table1[[ID]:[b]],3,FALSE)</f>
        <v>#VALUE!</v>
      </c>
      <c r="U2291" s="9"/>
      <c r="V229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291" s="9"/>
    </row>
    <row r="2292" spans="1:23">
      <c r="A2292" t="s">
        <v>425</v>
      </c>
      <c r="B2292" t="s">
        <v>431</v>
      </c>
      <c r="C2292" t="s">
        <v>432</v>
      </c>
      <c r="D2292">
        <v>1468</v>
      </c>
      <c r="M2292" s="10" t="s">
        <v>947</v>
      </c>
      <c r="Q2292" t="str">
        <f t="shared" si="81"/>
        <v>Guinea BissauGW08</v>
      </c>
      <c r="R2292" t="e">
        <f>VLOOKUP(Tableau356769[[#This Row],[coca]],Table1[ID],1,FALSE)</f>
        <v>#VALUE!</v>
      </c>
      <c r="S2292" t="e">
        <f>VLOOKUP(Tableau356769[[#This Row],[coca]],Table1[[#All],[ID]:[b]],2,FALSE)</f>
        <v>#VALUE!</v>
      </c>
      <c r="T2292" s="9" t="e">
        <f>VLOOKUP(Tableau356769[[#This Row],[coca]],Table1[[ID]:[b]],3,FALSE)</f>
        <v>#VALUE!</v>
      </c>
      <c r="U2292" s="9" t="s">
        <v>777</v>
      </c>
      <c r="V229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2" s="9">
        <v>5</v>
      </c>
    </row>
    <row r="2293" spans="1:23">
      <c r="A2293" t="s">
        <v>425</v>
      </c>
      <c r="B2293" t="s">
        <v>427</v>
      </c>
      <c r="C2293" t="s">
        <v>428</v>
      </c>
      <c r="D2293">
        <v>7</v>
      </c>
      <c r="M2293" s="10" t="s">
        <v>947</v>
      </c>
      <c r="Q2293" t="str">
        <f t="shared" si="81"/>
        <v>Guinea BissauGW01</v>
      </c>
      <c r="R2293" t="e">
        <f>VLOOKUP(Tableau356769[[#This Row],[coca]],Table1[ID],1,FALSE)</f>
        <v>#VALUE!</v>
      </c>
      <c r="S2293" t="e">
        <f>VLOOKUP(Tableau356769[[#This Row],[coca]],Table1[[#All],[ID]:[b]],2,FALSE)</f>
        <v>#VALUE!</v>
      </c>
      <c r="T2293" s="9" t="e">
        <f>VLOOKUP(Tableau356769[[#This Row],[coca]],Table1[[ID]:[b]],3,FALSE)</f>
        <v>#VALUE!</v>
      </c>
      <c r="U2293" s="9"/>
      <c r="V229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3" s="9"/>
    </row>
    <row r="2294" spans="1:23">
      <c r="A2294" t="s">
        <v>425</v>
      </c>
      <c r="B2294" t="s">
        <v>429</v>
      </c>
      <c r="C2294" t="s">
        <v>430</v>
      </c>
      <c r="D2294">
        <v>52</v>
      </c>
      <c r="M2294" s="10" t="s">
        <v>947</v>
      </c>
      <c r="Q2294" t="str">
        <f t="shared" si="81"/>
        <v>Guinea BissauGW02</v>
      </c>
      <c r="R2294" t="e">
        <f>VLOOKUP(Tableau356769[[#This Row],[coca]],Table1[ID],1,FALSE)</f>
        <v>#VALUE!</v>
      </c>
      <c r="S2294" t="e">
        <f>VLOOKUP(Tableau356769[[#This Row],[coca]],Table1[[#All],[ID]:[b]],2,FALSE)</f>
        <v>#VALUE!</v>
      </c>
      <c r="T2294" s="9" t="e">
        <f>VLOOKUP(Tableau356769[[#This Row],[coca]],Table1[[ID]:[b]],3,FALSE)</f>
        <v>#VALUE!</v>
      </c>
      <c r="U2294" s="9"/>
      <c r="V229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4" s="9"/>
    </row>
    <row r="2295" spans="1:23">
      <c r="A2295" t="s">
        <v>425</v>
      </c>
      <c r="B2295" t="s">
        <v>433</v>
      </c>
      <c r="C2295" t="s">
        <v>434</v>
      </c>
      <c r="D2295">
        <v>0</v>
      </c>
      <c r="M2295" s="10" t="s">
        <v>947</v>
      </c>
      <c r="Q2295" t="str">
        <f t="shared" si="81"/>
        <v>Guinea BissauGW03</v>
      </c>
      <c r="R2295" t="e">
        <f>VLOOKUP(Tableau356769[[#This Row],[coca]],Table1[ID],1,FALSE)</f>
        <v>#VALUE!</v>
      </c>
      <c r="S2295" t="e">
        <f>VLOOKUP(Tableau356769[[#This Row],[coca]],Table1[[#All],[ID]:[b]],2,FALSE)</f>
        <v>#VALUE!</v>
      </c>
      <c r="T2295" s="9" t="e">
        <f>VLOOKUP(Tableau356769[[#This Row],[coca]],Table1[[ID]:[b]],3,FALSE)</f>
        <v>#VALUE!</v>
      </c>
      <c r="U2295" s="9"/>
      <c r="V229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5" s="9"/>
    </row>
    <row r="2296" spans="1:23">
      <c r="A2296" t="s">
        <v>425</v>
      </c>
      <c r="B2296" t="s">
        <v>435</v>
      </c>
      <c r="C2296" t="s">
        <v>436</v>
      </c>
      <c r="D2296">
        <v>26</v>
      </c>
      <c r="M2296" s="10" t="s">
        <v>947</v>
      </c>
      <c r="Q2296" t="str">
        <f t="shared" si="81"/>
        <v>Guinea BissauGW04</v>
      </c>
      <c r="R2296" t="e">
        <f>VLOOKUP(Tableau356769[[#This Row],[coca]],Table1[ID],1,FALSE)</f>
        <v>#VALUE!</v>
      </c>
      <c r="S2296" t="e">
        <f>VLOOKUP(Tableau356769[[#This Row],[coca]],Table1[[#All],[ID]:[b]],2,FALSE)</f>
        <v>#VALUE!</v>
      </c>
      <c r="T2296" s="9" t="e">
        <f>VLOOKUP(Tableau356769[[#This Row],[coca]],Table1[[ID]:[b]],3,FALSE)</f>
        <v>#VALUE!</v>
      </c>
      <c r="U2296" s="9"/>
      <c r="V229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6" s="9"/>
    </row>
    <row r="2297" spans="1:23">
      <c r="A2297" t="s">
        <v>425</v>
      </c>
      <c r="B2297" t="s">
        <v>437</v>
      </c>
      <c r="C2297" t="s">
        <v>438</v>
      </c>
      <c r="D2297">
        <v>2</v>
      </c>
      <c r="M2297" s="10" t="s">
        <v>947</v>
      </c>
      <c r="Q2297" t="str">
        <f t="shared" si="81"/>
        <v>Guinea BissauGW05</v>
      </c>
      <c r="R2297" t="e">
        <f>VLOOKUP(Tableau356769[[#This Row],[coca]],Table1[ID],1,FALSE)</f>
        <v>#VALUE!</v>
      </c>
      <c r="S2297" t="e">
        <f>VLOOKUP(Tableau356769[[#This Row],[coca]],Table1[[#All],[ID]:[b]],2,FALSE)</f>
        <v>#VALUE!</v>
      </c>
      <c r="T2297" s="9" t="e">
        <f>VLOOKUP(Tableau356769[[#This Row],[coca]],Table1[[ID]:[b]],3,FALSE)</f>
        <v>#VALUE!</v>
      </c>
      <c r="U2297" s="9"/>
      <c r="V229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7" s="9"/>
    </row>
    <row r="2298" spans="1:23">
      <c r="A2298" t="s">
        <v>425</v>
      </c>
      <c r="B2298" t="s">
        <v>439</v>
      </c>
      <c r="C2298" t="s">
        <v>440</v>
      </c>
      <c r="D2298">
        <v>1</v>
      </c>
      <c r="M2298" s="10" t="s">
        <v>947</v>
      </c>
      <c r="Q2298" t="str">
        <f t="shared" si="81"/>
        <v>Guinea BissauGW06</v>
      </c>
      <c r="R2298" t="e">
        <f>VLOOKUP(Tableau356769[[#This Row],[coca]],Table1[ID],1,FALSE)</f>
        <v>#VALUE!</v>
      </c>
      <c r="S2298" t="e">
        <f>VLOOKUP(Tableau356769[[#This Row],[coca]],Table1[[#All],[ID]:[b]],2,FALSE)</f>
        <v>#VALUE!</v>
      </c>
      <c r="T2298" s="9" t="e">
        <f>VLOOKUP(Tableau356769[[#This Row],[coca]],Table1[[ID]:[b]],3,FALSE)</f>
        <v>#VALUE!</v>
      </c>
      <c r="U2298" s="9"/>
      <c r="V229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8" s="9"/>
    </row>
    <row r="2299" spans="1:23">
      <c r="A2299" t="s">
        <v>425</v>
      </c>
      <c r="B2299" t="s">
        <v>441</v>
      </c>
      <c r="C2299" t="s">
        <v>442</v>
      </c>
      <c r="D2299">
        <v>0</v>
      </c>
      <c r="M2299" s="10" t="s">
        <v>947</v>
      </c>
      <c r="Q2299" t="str">
        <f t="shared" ref="Q2299:Q2318" si="82">_xlfn.CONCAT(A2299,C2299)</f>
        <v>Guinea BissauGW07</v>
      </c>
      <c r="R2299" t="e">
        <f>VLOOKUP(Tableau356769[[#This Row],[coca]],Table1[ID],1,FALSE)</f>
        <v>#VALUE!</v>
      </c>
      <c r="S2299" t="e">
        <f>VLOOKUP(Tableau356769[[#This Row],[coca]],Table1[[#All],[ID]:[b]],2,FALSE)</f>
        <v>#VALUE!</v>
      </c>
      <c r="T2299" s="9" t="e">
        <f>VLOOKUP(Tableau356769[[#This Row],[coca]],Table1[[ID]:[b]],3,FALSE)</f>
        <v>#VALUE!</v>
      </c>
      <c r="U2299" s="9"/>
      <c r="V229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299" s="9"/>
    </row>
    <row r="2300" spans="1:23">
      <c r="A2300" t="s">
        <v>425</v>
      </c>
      <c r="B2300" t="s">
        <v>443</v>
      </c>
      <c r="C2300" t="s">
        <v>444</v>
      </c>
      <c r="D2300">
        <v>0</v>
      </c>
      <c r="M2300" s="10" t="s">
        <v>947</v>
      </c>
      <c r="Q2300" t="str">
        <f t="shared" si="82"/>
        <v>Guinea BissauGW09</v>
      </c>
      <c r="R2300" t="e">
        <f>VLOOKUP(Tableau356769[[#This Row],[coca]],Table1[ID],1,FALSE)</f>
        <v>#VALUE!</v>
      </c>
      <c r="S2300" t="e">
        <f>VLOOKUP(Tableau356769[[#This Row],[coca]],Table1[[#All],[ID]:[b]],2,FALSE)</f>
        <v>#VALUE!</v>
      </c>
      <c r="T2300" s="9" t="e">
        <f>VLOOKUP(Tableau356769[[#This Row],[coca]],Table1[[ID]:[b]],3,FALSE)</f>
        <v>#VALUE!</v>
      </c>
      <c r="U2300" s="9"/>
      <c r="V230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00" s="9"/>
    </row>
    <row r="2301" spans="1:23">
      <c r="A2301" t="s">
        <v>425</v>
      </c>
      <c r="B2301" t="s">
        <v>427</v>
      </c>
      <c r="C2301" t="s">
        <v>428</v>
      </c>
      <c r="M2301" s="10" t="s">
        <v>936</v>
      </c>
      <c r="Q2301" t="str">
        <f t="shared" si="82"/>
        <v>Guinea BissauGW01</v>
      </c>
      <c r="R2301" t="str">
        <f>VLOOKUP(Tableau3[[#This Row],[coca]],Table1[ID],1,FALSE)</f>
        <v>Guinea BissauGW01</v>
      </c>
      <c r="S2301">
        <f>VLOOKUP(Tableau3[[#This Row],[coca]],Table1[[#All],[ID]:[b]],2,FALSE)</f>
        <v>-14.707570712800001</v>
      </c>
      <c r="T2301" s="9">
        <f>VLOOKUP(Tableau3[[#This Row],[coca]],Table1[[ID]:[b]],3,FALSE)</f>
        <v>12.1616942034</v>
      </c>
      <c r="U2301" s="9"/>
      <c r="V230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1" s="9"/>
    </row>
    <row r="2302" spans="1:23">
      <c r="A2302" t="s">
        <v>425</v>
      </c>
      <c r="B2302" t="s">
        <v>429</v>
      </c>
      <c r="C2302" t="s">
        <v>430</v>
      </c>
      <c r="D2302">
        <v>10</v>
      </c>
      <c r="M2302" s="10" t="s">
        <v>936</v>
      </c>
      <c r="Q2302" t="str">
        <f t="shared" si="82"/>
        <v>Guinea BissauGW02</v>
      </c>
      <c r="R2302" t="str">
        <f>VLOOKUP(Tableau3[[#This Row],[coca]],Table1[ID],1,FALSE)</f>
        <v>Guinea BissauGW02</v>
      </c>
      <c r="S2302">
        <f>VLOOKUP(Tableau3[[#This Row],[coca]],Table1[[#All],[ID]:[b]],2,FALSE)</f>
        <v>-15.7860710669</v>
      </c>
      <c r="T2302" s="9">
        <f>VLOOKUP(Tableau3[[#This Row],[coca]],Table1[[ID]:[b]],3,FALSE)</f>
        <v>11.883298998100001</v>
      </c>
      <c r="U2302" s="9"/>
      <c r="V230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2" s="9"/>
    </row>
    <row r="2303" spans="1:23">
      <c r="A2303" t="s">
        <v>425</v>
      </c>
      <c r="B2303" t="s">
        <v>433</v>
      </c>
      <c r="C2303" t="s">
        <v>434</v>
      </c>
      <c r="M2303" s="10" t="s">
        <v>936</v>
      </c>
      <c r="Q2303" t="str">
        <f t="shared" si="82"/>
        <v>Guinea BissauGW03</v>
      </c>
      <c r="R2303" t="str">
        <f>VLOOKUP(Tableau3[[#This Row],[coca]],Table1[ID],1,FALSE)</f>
        <v>Guinea BissauGW03</v>
      </c>
      <c r="S2303">
        <f>VLOOKUP(Tableau3[[#This Row],[coca]],Table1[[#All],[ID]:[b]],2,FALSE)</f>
        <v>-15.970272488399999</v>
      </c>
      <c r="T2303" s="9">
        <f>VLOOKUP(Tableau3[[#This Row],[coca]],Table1[[ID]:[b]],3,FALSE)</f>
        <v>11.3343515791</v>
      </c>
      <c r="U2303" s="9"/>
      <c r="V230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3" s="9"/>
    </row>
    <row r="2304" spans="1:23">
      <c r="A2304" t="s">
        <v>425</v>
      </c>
      <c r="B2304" t="s">
        <v>435</v>
      </c>
      <c r="C2304" t="s">
        <v>436</v>
      </c>
      <c r="D2304">
        <v>9</v>
      </c>
      <c r="M2304" s="10" t="s">
        <v>936</v>
      </c>
      <c r="Q2304" t="str">
        <f t="shared" si="82"/>
        <v>Guinea BissauGW04</v>
      </c>
      <c r="R2304" t="str">
        <f>VLOOKUP(Tableau3[[#This Row],[coca]],Table1[ID],1,FALSE)</f>
        <v>Guinea BissauGW04</v>
      </c>
      <c r="S2304">
        <f>VLOOKUP(Tableau3[[#This Row],[coca]],Table1[[#All],[ID]:[b]],2,FALSE)</f>
        <v>-16.0507752581</v>
      </c>
      <c r="T2304" s="9">
        <f>VLOOKUP(Tableau3[[#This Row],[coca]],Table1[[ID]:[b]],3,FALSE)</f>
        <v>12.1920039873</v>
      </c>
      <c r="U2304" s="9"/>
      <c r="V230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4" s="9"/>
    </row>
    <row r="2305" spans="1:23">
      <c r="A2305" t="s">
        <v>425</v>
      </c>
      <c r="B2305" t="s">
        <v>437</v>
      </c>
      <c r="C2305" t="s">
        <v>438</v>
      </c>
      <c r="M2305" s="10" t="s">
        <v>936</v>
      </c>
      <c r="Q2305" t="str">
        <f t="shared" si="82"/>
        <v>Guinea BissauGW05</v>
      </c>
      <c r="R2305" t="str">
        <f>VLOOKUP(Tableau3[[#This Row],[coca]],Table1[ID],1,FALSE)</f>
        <v>Guinea BissauGW05</v>
      </c>
      <c r="S2305">
        <f>VLOOKUP(Tableau3[[#This Row],[coca]],Table1[[#All],[ID]:[b]],2,FALSE)</f>
        <v>-14.11020268</v>
      </c>
      <c r="T2305" s="9">
        <f>VLOOKUP(Tableau3[[#This Row],[coca]],Table1[[ID]:[b]],3,FALSE)</f>
        <v>12.1632467851</v>
      </c>
      <c r="U2305" s="9"/>
      <c r="V230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5" s="9"/>
    </row>
    <row r="2306" spans="1:23">
      <c r="A2306" t="s">
        <v>425</v>
      </c>
      <c r="B2306" t="s">
        <v>439</v>
      </c>
      <c r="C2306" t="s">
        <v>440</v>
      </c>
      <c r="M2306" s="10" t="s">
        <v>936</v>
      </c>
      <c r="Q2306" t="str">
        <f t="shared" si="82"/>
        <v>Guinea BissauGW06</v>
      </c>
      <c r="R2306" t="str">
        <f>VLOOKUP(Tableau3[[#This Row],[coca]],Table1[ID],1,FALSE)</f>
        <v>Guinea BissauGW06</v>
      </c>
      <c r="S2306">
        <f>VLOOKUP(Tableau3[[#This Row],[coca]],Table1[[#All],[ID]:[b]],2,FALSE)</f>
        <v>-15.270771178</v>
      </c>
      <c r="T2306" s="9">
        <f>VLOOKUP(Tableau3[[#This Row],[coca]],Table1[[ID]:[b]],3,FALSE)</f>
        <v>12.285839340000001</v>
      </c>
      <c r="U2306" s="9"/>
      <c r="V230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6" s="9"/>
    </row>
    <row r="2307" spans="1:23">
      <c r="A2307" t="s">
        <v>425</v>
      </c>
      <c r="B2307" t="s">
        <v>441</v>
      </c>
      <c r="C2307" t="s">
        <v>442</v>
      </c>
      <c r="M2307" s="10" t="s">
        <v>936</v>
      </c>
      <c r="Q2307" t="str">
        <f t="shared" si="82"/>
        <v>Guinea BissauGW07</v>
      </c>
      <c r="R2307" t="str">
        <f>VLOOKUP(Tableau3[[#This Row],[coca]],Table1[ID],1,FALSE)</f>
        <v>Guinea BissauGW07</v>
      </c>
      <c r="S2307">
        <f>VLOOKUP(Tableau3[[#This Row],[coca]],Table1[[#All],[ID]:[b]],2,FALSE)</f>
        <v>-15.1793478855</v>
      </c>
      <c r="T2307" s="9">
        <f>VLOOKUP(Tableau3[[#This Row],[coca]],Table1[[ID]:[b]],3,FALSE)</f>
        <v>11.665156119500001</v>
      </c>
      <c r="U2307" s="9"/>
      <c r="V230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7" s="9"/>
    </row>
    <row r="2308" spans="1:23">
      <c r="A2308" t="s">
        <v>425</v>
      </c>
      <c r="B2308" t="s">
        <v>431</v>
      </c>
      <c r="C2308" t="s">
        <v>432</v>
      </c>
      <c r="D2308">
        <v>194</v>
      </c>
      <c r="E2308">
        <v>1</v>
      </c>
      <c r="F2308">
        <v>19</v>
      </c>
      <c r="G2308">
        <v>47</v>
      </c>
      <c r="M2308" s="10" t="s">
        <v>936</v>
      </c>
      <c r="Q2308" t="str">
        <f t="shared" si="82"/>
        <v>Guinea BissauGW08</v>
      </c>
      <c r="R2308" t="str">
        <f>VLOOKUP(Tableau3[[#This Row],[coca]],Table1[ID],1,FALSE)</f>
        <v>Guinea BissauGW08</v>
      </c>
      <c r="S2308">
        <f>VLOOKUP(Tableau3[[#This Row],[coca]],Table1[[#All],[ID]:[b]],2,FALSE)</f>
        <v>-15.6106516759</v>
      </c>
      <c r="T2308" s="9">
        <f>VLOOKUP(Tableau3[[#This Row],[coca]],Table1[[ID]:[b]],3,FALSE)</f>
        <v>11.875642397</v>
      </c>
      <c r="U2308" s="9" t="s">
        <v>777</v>
      </c>
      <c r="V230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308" s="9">
        <v>5</v>
      </c>
    </row>
    <row r="2309" spans="1:23">
      <c r="A2309" t="s">
        <v>425</v>
      </c>
      <c r="B2309" t="s">
        <v>443</v>
      </c>
      <c r="C2309" t="s">
        <v>444</v>
      </c>
      <c r="M2309" s="10" t="s">
        <v>936</v>
      </c>
      <c r="Q2309" t="str">
        <f t="shared" si="82"/>
        <v>Guinea BissauGW09</v>
      </c>
      <c r="R2309" t="str">
        <f>VLOOKUP(Tableau3[[#This Row],[coca]],Table1[ID],1,FALSE)</f>
        <v>Guinea BissauGW09</v>
      </c>
      <c r="S2309">
        <f>VLOOKUP(Tableau3[[#This Row],[coca]],Table1[[#All],[ID]:[b]],2,FALSE)</f>
        <v>-14.992859600099999</v>
      </c>
      <c r="T2309" s="9">
        <f>VLOOKUP(Tableau3[[#This Row],[coca]],Table1[[ID]:[b]],3,FALSE)</f>
        <v>11.3286335105</v>
      </c>
      <c r="U2309" s="9"/>
      <c r="V230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09" s="9"/>
    </row>
    <row r="2310" spans="1:23">
      <c r="A2310" t="s">
        <v>425</v>
      </c>
      <c r="B2310" t="s">
        <v>427</v>
      </c>
      <c r="C2310" t="s">
        <v>428</v>
      </c>
      <c r="D2310" t="s">
        <v>938</v>
      </c>
      <c r="M2310" t="s">
        <v>937</v>
      </c>
      <c r="Q2310" t="str">
        <f t="shared" si="82"/>
        <v>Guinea BissauGW01</v>
      </c>
      <c r="R2310" t="str">
        <f>VLOOKUP(Tableau3[[#This Row],[coca]],Table1[ID],1,FALSE)</f>
        <v>Guinea BissauGW01</v>
      </c>
      <c r="S2310" t="e">
        <f>VLOOKUP(Tableau35[[#This Row],[coca]],Table1[[#All],[ID]:[b]],2,FALSE)</f>
        <v>#VALUE!</v>
      </c>
      <c r="T2310" s="9" t="e">
        <f>VLOOKUP(Tableau35[[#This Row],[coca]],Table1[[ID]:[b]],3,FALSE)</f>
        <v>#VALUE!</v>
      </c>
      <c r="U2310" s="9"/>
      <c r="V231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0" s="9"/>
    </row>
    <row r="2311" spans="1:23">
      <c r="A2311" t="s">
        <v>425</v>
      </c>
      <c r="B2311" t="s">
        <v>429</v>
      </c>
      <c r="C2311" t="s">
        <v>430</v>
      </c>
      <c r="D2311" t="s">
        <v>938</v>
      </c>
      <c r="M2311" t="s">
        <v>937</v>
      </c>
      <c r="Q2311" t="str">
        <f t="shared" si="82"/>
        <v>Guinea BissauGW02</v>
      </c>
      <c r="R2311" t="str">
        <f>VLOOKUP(Tableau3[[#This Row],[coca]],Table1[ID],1,FALSE)</f>
        <v>Guinea BissauGW02</v>
      </c>
      <c r="S2311" t="e">
        <f>VLOOKUP(Tableau35[[#This Row],[coca]],Table1[[#All],[ID]:[b]],2,FALSE)</f>
        <v>#VALUE!</v>
      </c>
      <c r="T2311" s="9" t="e">
        <f>VLOOKUP(Tableau35[[#This Row],[coca]],Table1[[ID]:[b]],3,FALSE)</f>
        <v>#VALUE!</v>
      </c>
      <c r="U2311" s="9"/>
      <c r="V231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1" s="9"/>
    </row>
    <row r="2312" spans="1:23">
      <c r="A2312" t="s">
        <v>425</v>
      </c>
      <c r="B2312" t="s">
        <v>433</v>
      </c>
      <c r="C2312" t="s">
        <v>434</v>
      </c>
      <c r="D2312" t="s">
        <v>938</v>
      </c>
      <c r="M2312" t="s">
        <v>937</v>
      </c>
      <c r="Q2312" t="str">
        <f t="shared" si="82"/>
        <v>Guinea BissauGW03</v>
      </c>
      <c r="R2312" t="str">
        <f>VLOOKUP(Tableau3[[#This Row],[coca]],Table1[ID],1,FALSE)</f>
        <v>Guinea BissauGW03</v>
      </c>
      <c r="S2312" t="e">
        <f>VLOOKUP(Tableau35[[#This Row],[coca]],Table1[[#All],[ID]:[b]],2,FALSE)</f>
        <v>#VALUE!</v>
      </c>
      <c r="T2312" s="9" t="e">
        <f>VLOOKUP(Tableau35[[#This Row],[coca]],Table1[[ID]:[b]],3,FALSE)</f>
        <v>#VALUE!</v>
      </c>
      <c r="U2312" s="9"/>
      <c r="V231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2" s="9"/>
    </row>
    <row r="2313" spans="1:23">
      <c r="A2313" t="s">
        <v>425</v>
      </c>
      <c r="B2313" t="s">
        <v>435</v>
      </c>
      <c r="C2313" t="s">
        <v>436</v>
      </c>
      <c r="D2313" t="s">
        <v>938</v>
      </c>
      <c r="M2313" t="s">
        <v>937</v>
      </c>
      <c r="Q2313" t="str">
        <f t="shared" si="82"/>
        <v>Guinea BissauGW04</v>
      </c>
      <c r="R2313" t="str">
        <f>VLOOKUP(Tableau3[[#This Row],[coca]],Table1[ID],1,FALSE)</f>
        <v>Guinea BissauGW04</v>
      </c>
      <c r="S2313" t="e">
        <f>VLOOKUP(Tableau35[[#This Row],[coca]],Table1[[#All],[ID]:[b]],2,FALSE)</f>
        <v>#VALUE!</v>
      </c>
      <c r="T2313" s="9" t="e">
        <f>VLOOKUP(Tableau35[[#This Row],[coca]],Table1[[ID]:[b]],3,FALSE)</f>
        <v>#VALUE!</v>
      </c>
      <c r="U2313" s="9"/>
      <c r="V231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3" s="9"/>
    </row>
    <row r="2314" spans="1:23">
      <c r="A2314" t="s">
        <v>425</v>
      </c>
      <c r="B2314" t="s">
        <v>437</v>
      </c>
      <c r="C2314" t="s">
        <v>438</v>
      </c>
      <c r="D2314" t="s">
        <v>938</v>
      </c>
      <c r="M2314" t="s">
        <v>937</v>
      </c>
      <c r="Q2314" t="str">
        <f t="shared" si="82"/>
        <v>Guinea BissauGW05</v>
      </c>
      <c r="R2314" t="str">
        <f>VLOOKUP(Tableau3[[#This Row],[coca]],Table1[ID],1,FALSE)</f>
        <v>Guinea BissauGW05</v>
      </c>
      <c r="S2314" t="e">
        <f>VLOOKUP(Tableau35[[#This Row],[coca]],Table1[[#All],[ID]:[b]],2,FALSE)</f>
        <v>#VALUE!</v>
      </c>
      <c r="T2314" s="9" t="e">
        <f>VLOOKUP(Tableau35[[#This Row],[coca]],Table1[[ID]:[b]],3,FALSE)</f>
        <v>#VALUE!</v>
      </c>
      <c r="U2314" s="9"/>
      <c r="V231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4" s="9"/>
    </row>
    <row r="2315" spans="1:23">
      <c r="A2315" t="s">
        <v>425</v>
      </c>
      <c r="B2315" t="s">
        <v>439</v>
      </c>
      <c r="C2315" t="s">
        <v>440</v>
      </c>
      <c r="D2315" t="s">
        <v>938</v>
      </c>
      <c r="M2315" t="s">
        <v>937</v>
      </c>
      <c r="Q2315" t="str">
        <f t="shared" si="82"/>
        <v>Guinea BissauGW06</v>
      </c>
      <c r="R2315" t="str">
        <f>VLOOKUP(Tableau3[[#This Row],[coca]],Table1[ID],1,FALSE)</f>
        <v>Guinea BissauGW06</v>
      </c>
      <c r="S2315" t="e">
        <f>VLOOKUP(Tableau35[[#This Row],[coca]],Table1[[#All],[ID]:[b]],2,FALSE)</f>
        <v>#VALUE!</v>
      </c>
      <c r="T2315" s="9" t="e">
        <f>VLOOKUP(Tableau35[[#This Row],[coca]],Table1[[ID]:[b]],3,FALSE)</f>
        <v>#VALUE!</v>
      </c>
      <c r="U2315" s="9"/>
      <c r="V231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5" s="9"/>
    </row>
    <row r="2316" spans="1:23">
      <c r="A2316" t="s">
        <v>425</v>
      </c>
      <c r="B2316" t="s">
        <v>441</v>
      </c>
      <c r="C2316" t="s">
        <v>442</v>
      </c>
      <c r="D2316" t="s">
        <v>938</v>
      </c>
      <c r="M2316" t="s">
        <v>937</v>
      </c>
      <c r="Q2316" t="str">
        <f t="shared" si="82"/>
        <v>Guinea BissauGW07</v>
      </c>
      <c r="R2316" t="str">
        <f>VLOOKUP(Tableau3[[#This Row],[coca]],Table1[ID],1,FALSE)</f>
        <v>Guinea BissauGW07</v>
      </c>
      <c r="S2316" t="e">
        <f>VLOOKUP(Tableau35[[#This Row],[coca]],Table1[[#All],[ID]:[b]],2,FALSE)</f>
        <v>#VALUE!</v>
      </c>
      <c r="T2316" s="9" t="e">
        <f>VLOOKUP(Tableau35[[#This Row],[coca]],Table1[[ID]:[b]],3,FALSE)</f>
        <v>#VALUE!</v>
      </c>
      <c r="U2316" s="9"/>
      <c r="V231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6" s="9"/>
    </row>
    <row r="2317" spans="1:23">
      <c r="A2317" t="s">
        <v>425</v>
      </c>
      <c r="B2317" t="s">
        <v>431</v>
      </c>
      <c r="C2317" t="s">
        <v>432</v>
      </c>
      <c r="D2317">
        <v>1195</v>
      </c>
      <c r="E2317">
        <v>7</v>
      </c>
      <c r="F2317">
        <v>42</v>
      </c>
      <c r="M2317" s="10" t="s">
        <v>937</v>
      </c>
      <c r="Q2317" t="str">
        <f t="shared" si="82"/>
        <v>Guinea BissauGW08</v>
      </c>
      <c r="R2317" t="str">
        <f>VLOOKUP(Tableau3[[#This Row],[coca]],Table1[ID],1,FALSE)</f>
        <v>Guinea BissauGW08</v>
      </c>
      <c r="S2317" t="e">
        <f>VLOOKUP(Tableau35[[#This Row],[coca]],Table1[[#All],[ID]:[b]],2,FALSE)</f>
        <v>#VALUE!</v>
      </c>
      <c r="T2317" s="9" t="e">
        <f>VLOOKUP(Tableau35[[#This Row],[coca]],Table1[[ID]:[b]],3,FALSE)</f>
        <v>#VALUE!</v>
      </c>
      <c r="U2317" s="9" t="s">
        <v>777</v>
      </c>
      <c r="V231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7" s="9">
        <v>5</v>
      </c>
    </row>
    <row r="2318" spans="1:23">
      <c r="A2318" t="s">
        <v>425</v>
      </c>
      <c r="B2318" t="s">
        <v>443</v>
      </c>
      <c r="C2318" t="s">
        <v>444</v>
      </c>
      <c r="D2318" t="s">
        <v>938</v>
      </c>
      <c r="M2318" t="s">
        <v>937</v>
      </c>
      <c r="Q2318" t="str">
        <f t="shared" si="82"/>
        <v>Guinea BissauGW09</v>
      </c>
      <c r="R2318" t="str">
        <f>VLOOKUP(Tableau3[[#This Row],[coca]],Table1[ID],1,FALSE)</f>
        <v>Guinea BissauGW09</v>
      </c>
      <c r="S2318" t="e">
        <f>VLOOKUP(Tableau35[[#This Row],[coca]],Table1[[#All],[ID]:[b]],2,FALSE)</f>
        <v>#VALUE!</v>
      </c>
      <c r="T2318" s="9" t="e">
        <f>VLOOKUP(Tableau35[[#This Row],[coca]],Table1[[ID]:[b]],3,FALSE)</f>
        <v>#VALUE!</v>
      </c>
      <c r="U2318" s="9"/>
      <c r="V231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318" s="9"/>
    </row>
    <row r="2319" spans="1:23">
      <c r="A2319" t="s">
        <v>425</v>
      </c>
      <c r="B2319" t="s">
        <v>431</v>
      </c>
      <c r="C2319" t="s">
        <v>432</v>
      </c>
      <c r="D2319">
        <v>1270</v>
      </c>
      <c r="E2319">
        <v>53</v>
      </c>
      <c r="F2319">
        <v>8</v>
      </c>
      <c r="L2319" s="10"/>
      <c r="M2319" s="10" t="s">
        <v>940</v>
      </c>
      <c r="P2319" t="str">
        <f t="shared" ref="P2319:P2336" si="83">_xlfn.CONCAT(A2319,C2319)</f>
        <v>Guinea BissauGW08</v>
      </c>
      <c r="Q2319" t="e">
        <f>VLOOKUP(#REF!,Table1[ID],1,FALSE)</f>
        <v>#REF!</v>
      </c>
      <c r="R2319" t="e">
        <f>VLOOKUP(#REF!,Table1[[#All],[ID]:[b]],2,FALSE)</f>
        <v>#REF!</v>
      </c>
      <c r="S2319" s="9" t="e">
        <f>VLOOKUP(#REF!,Table1[[ID]:[b]],3,FALSE)</f>
        <v>#REF!</v>
      </c>
      <c r="T2319" s="9" t="s">
        <v>777</v>
      </c>
      <c r="U2319" s="9" t="e">
        <f>IF(#REF!&lt;=10,"A:&lt;10",IF(#REF!&lt;=50,"B:10-50",IF(#REF!&lt;=100,"C:50 - 100",IF(#REF!&lt;=250,"D:100 - 250",IF(#REF!&lt;=500,"E:250 - 500",IF(#REF!&lt;=1000,"F:500 - 1000","G:1000 et plus"))))))</f>
        <v>#REF!</v>
      </c>
      <c r="V2319" s="9">
        <v>5</v>
      </c>
    </row>
    <row r="2320" spans="1:23">
      <c r="A2320" t="s">
        <v>425</v>
      </c>
      <c r="B2320" t="s">
        <v>427</v>
      </c>
      <c r="C2320" t="s">
        <v>428</v>
      </c>
      <c r="D2320">
        <v>3</v>
      </c>
      <c r="M2320" s="10" t="s">
        <v>940</v>
      </c>
      <c r="P2320" t="str">
        <f t="shared" si="83"/>
        <v>Guinea BissauGW01</v>
      </c>
      <c r="Q2320" t="e">
        <f>VLOOKUP(#REF!,Table1[ID],1,FALSE)</f>
        <v>#REF!</v>
      </c>
      <c r="R2320" t="e">
        <f>VLOOKUP(#REF!,Table1[[#All],[ID]:[b]],2,FALSE)</f>
        <v>#REF!</v>
      </c>
      <c r="S2320" s="9" t="e">
        <f>VLOOKUP(#REF!,Table1[[ID]:[b]],3,FALSE)</f>
        <v>#REF!</v>
      </c>
      <c r="T2320" s="9"/>
      <c r="U2320" s="9" t="e">
        <f>IF(#REF!&lt;=10,"A:&lt;10",IF(#REF!&lt;=50,"B:10-50",IF(#REF!&lt;=100,"C:50 - 100",IF(#REF!&lt;=250,"D:100 - 250",IF(#REF!&lt;=500,"E:250 - 500",IF(#REF!&lt;=1000,"F:500 - 1000","G:1000 et plus"))))))</f>
        <v>#REF!</v>
      </c>
      <c r="V2320" s="9"/>
    </row>
    <row r="2321" spans="1:22">
      <c r="A2321" t="s">
        <v>425</v>
      </c>
      <c r="B2321" t="s">
        <v>429</v>
      </c>
      <c r="C2321" t="s">
        <v>430</v>
      </c>
      <c r="D2321">
        <v>42</v>
      </c>
      <c r="M2321" s="10" t="s">
        <v>940</v>
      </c>
      <c r="P2321" t="str">
        <f t="shared" si="83"/>
        <v>Guinea BissauGW02</v>
      </c>
      <c r="Q2321" t="e">
        <f>VLOOKUP(#REF!,Table1[ID],1,FALSE)</f>
        <v>#REF!</v>
      </c>
      <c r="R2321" t="e">
        <f>VLOOKUP(#REF!,Table1[[#All],[ID]:[b]],2,FALSE)</f>
        <v>#REF!</v>
      </c>
      <c r="S2321" s="9" t="e">
        <f>VLOOKUP(#REF!,Table1[[ID]:[b]],3,FALSE)</f>
        <v>#REF!</v>
      </c>
      <c r="T2321" s="9"/>
      <c r="U2321" s="9" t="e">
        <f>IF(#REF!&lt;=10,"A:&lt;10",IF(#REF!&lt;=50,"B:10-50",IF(#REF!&lt;=100,"C:50 - 100",IF(#REF!&lt;=250,"D:100 - 250",IF(#REF!&lt;=500,"E:250 - 500",IF(#REF!&lt;=1000,"F:500 - 1000","G:1000 et plus"))))))</f>
        <v>#REF!</v>
      </c>
      <c r="V2321" s="9"/>
    </row>
    <row r="2322" spans="1:22">
      <c r="A2322" t="s">
        <v>425</v>
      </c>
      <c r="B2322" t="s">
        <v>433</v>
      </c>
      <c r="C2322" t="s">
        <v>434</v>
      </c>
      <c r="D2322">
        <v>0</v>
      </c>
      <c r="M2322" s="10" t="s">
        <v>940</v>
      </c>
      <c r="P2322" t="str">
        <f t="shared" si="83"/>
        <v>Guinea BissauGW03</v>
      </c>
      <c r="Q2322" t="e">
        <f>VLOOKUP(#REF!,Table1[ID],1,FALSE)</f>
        <v>#REF!</v>
      </c>
      <c r="R2322" t="e">
        <f>VLOOKUP(#REF!,Table1[[#All],[ID]:[b]],2,FALSE)</f>
        <v>#REF!</v>
      </c>
      <c r="S2322" s="9" t="e">
        <f>VLOOKUP(#REF!,Table1[[ID]:[b]],3,FALSE)</f>
        <v>#REF!</v>
      </c>
      <c r="T2322" s="9"/>
      <c r="U2322" s="9" t="e">
        <f>IF(#REF!&lt;=10,"A:&lt;10",IF(#REF!&lt;=50,"B:10-50",IF(#REF!&lt;=100,"C:50 - 100",IF(#REF!&lt;=250,"D:100 - 250",IF(#REF!&lt;=500,"E:250 - 500",IF(#REF!&lt;=1000,"F:500 - 1000","G:1000 et plus"))))))</f>
        <v>#REF!</v>
      </c>
      <c r="V2322" s="9"/>
    </row>
    <row r="2323" spans="1:22">
      <c r="A2323" t="s">
        <v>425</v>
      </c>
      <c r="B2323" t="s">
        <v>435</v>
      </c>
      <c r="C2323" t="s">
        <v>436</v>
      </c>
      <c r="D2323">
        <v>22</v>
      </c>
      <c r="M2323" s="10" t="s">
        <v>940</v>
      </c>
      <c r="P2323" t="str">
        <f t="shared" si="83"/>
        <v>Guinea BissauGW04</v>
      </c>
      <c r="Q2323" t="e">
        <f>VLOOKUP(#REF!,Table1[ID],1,FALSE)</f>
        <v>#REF!</v>
      </c>
      <c r="R2323" t="e">
        <f>VLOOKUP(#REF!,Table1[[#All],[ID]:[b]],2,FALSE)</f>
        <v>#REF!</v>
      </c>
      <c r="S2323" s="9" t="e">
        <f>VLOOKUP(#REF!,Table1[[ID]:[b]],3,FALSE)</f>
        <v>#REF!</v>
      </c>
      <c r="T2323" s="9"/>
      <c r="U2323" s="9" t="e">
        <f>IF(#REF!&lt;=10,"A:&lt;10",IF(#REF!&lt;=50,"B:10-50",IF(#REF!&lt;=100,"C:50 - 100",IF(#REF!&lt;=250,"D:100 - 250",IF(#REF!&lt;=500,"E:250 - 500",IF(#REF!&lt;=1000,"F:500 - 1000","G:1000 et plus"))))))</f>
        <v>#REF!</v>
      </c>
      <c r="V2323" s="9"/>
    </row>
    <row r="2324" spans="1:22">
      <c r="A2324" t="s">
        <v>425</v>
      </c>
      <c r="B2324" t="s">
        <v>437</v>
      </c>
      <c r="C2324" t="s">
        <v>438</v>
      </c>
      <c r="D2324">
        <v>2</v>
      </c>
      <c r="M2324" s="10" t="s">
        <v>940</v>
      </c>
      <c r="P2324" t="str">
        <f t="shared" si="83"/>
        <v>Guinea BissauGW05</v>
      </c>
      <c r="Q2324" t="e">
        <f>VLOOKUP(#REF!,Table1[ID],1,FALSE)</f>
        <v>#REF!</v>
      </c>
      <c r="R2324" t="e">
        <f>VLOOKUP(#REF!,Table1[[#All],[ID]:[b]],2,FALSE)</f>
        <v>#REF!</v>
      </c>
      <c r="S2324" s="9" t="e">
        <f>VLOOKUP(#REF!,Table1[[ID]:[b]],3,FALSE)</f>
        <v>#REF!</v>
      </c>
      <c r="T2324" s="9"/>
      <c r="U2324" s="9" t="e">
        <f>IF(#REF!&lt;=10,"A:&lt;10",IF(#REF!&lt;=50,"B:10-50",IF(#REF!&lt;=100,"C:50 - 100",IF(#REF!&lt;=250,"D:100 - 250",IF(#REF!&lt;=500,"E:250 - 500",IF(#REF!&lt;=1000,"F:500 - 1000","G:1000 et plus"))))))</f>
        <v>#REF!</v>
      </c>
      <c r="V2324" s="9"/>
    </row>
    <row r="2325" spans="1:22">
      <c r="A2325" t="s">
        <v>425</v>
      </c>
      <c r="B2325" t="s">
        <v>439</v>
      </c>
      <c r="C2325" t="s">
        <v>440</v>
      </c>
      <c r="D2325">
        <v>0</v>
      </c>
      <c r="M2325" s="10" t="s">
        <v>940</v>
      </c>
      <c r="P2325" t="str">
        <f t="shared" si="83"/>
        <v>Guinea BissauGW06</v>
      </c>
      <c r="Q2325" t="e">
        <f>VLOOKUP(#REF!,Table1[ID],1,FALSE)</f>
        <v>#REF!</v>
      </c>
      <c r="R2325" t="e">
        <f>VLOOKUP(#REF!,Table1[[#All],[ID]:[b]],2,FALSE)</f>
        <v>#REF!</v>
      </c>
      <c r="S2325" s="9" t="e">
        <f>VLOOKUP(#REF!,Table1[[ID]:[b]],3,FALSE)</f>
        <v>#REF!</v>
      </c>
      <c r="T2325" s="9"/>
      <c r="U2325" s="9" t="e">
        <f>IF(#REF!&lt;=10,"A:&lt;10",IF(#REF!&lt;=50,"B:10-50",IF(#REF!&lt;=100,"C:50 - 100",IF(#REF!&lt;=250,"D:100 - 250",IF(#REF!&lt;=500,"E:250 - 500",IF(#REF!&lt;=1000,"F:500 - 1000","G:1000 et plus"))))))</f>
        <v>#REF!</v>
      </c>
      <c r="V2325" s="9"/>
    </row>
    <row r="2326" spans="1:22">
      <c r="A2326" t="s">
        <v>425</v>
      </c>
      <c r="B2326" t="s">
        <v>441</v>
      </c>
      <c r="C2326" t="s">
        <v>442</v>
      </c>
      <c r="D2326">
        <v>0</v>
      </c>
      <c r="M2326" s="10" t="s">
        <v>940</v>
      </c>
      <c r="P2326" t="str">
        <f t="shared" si="83"/>
        <v>Guinea BissauGW07</v>
      </c>
      <c r="Q2326" t="e">
        <f>VLOOKUP(#REF!,Table1[ID],1,FALSE)</f>
        <v>#REF!</v>
      </c>
      <c r="R2326" t="e">
        <f>VLOOKUP(#REF!,Table1[[#All],[ID]:[b]],2,FALSE)</f>
        <v>#REF!</v>
      </c>
      <c r="S2326" s="9" t="e">
        <f>VLOOKUP(#REF!,Table1[[ID]:[b]],3,FALSE)</f>
        <v>#REF!</v>
      </c>
      <c r="T2326" s="9"/>
      <c r="U2326" s="9" t="e">
        <f>IF(#REF!&lt;=10,"A:&lt;10",IF(#REF!&lt;=50,"B:10-50",IF(#REF!&lt;=100,"C:50 - 100",IF(#REF!&lt;=250,"D:100 - 250",IF(#REF!&lt;=500,"E:250 - 500",IF(#REF!&lt;=1000,"F:500 - 1000","G:1000 et plus"))))))</f>
        <v>#REF!</v>
      </c>
      <c r="V2326" s="9"/>
    </row>
    <row r="2327" spans="1:22">
      <c r="A2327" t="s">
        <v>425</v>
      </c>
      <c r="B2327" t="s">
        <v>443</v>
      </c>
      <c r="C2327" t="s">
        <v>444</v>
      </c>
      <c r="D2327">
        <v>0</v>
      </c>
      <c r="M2327" s="10" t="s">
        <v>940</v>
      </c>
      <c r="P2327" t="str">
        <f t="shared" si="83"/>
        <v>Guinea BissauGW09</v>
      </c>
      <c r="Q2327" t="e">
        <f>VLOOKUP(#REF!,Table1[ID],1,FALSE)</f>
        <v>#REF!</v>
      </c>
      <c r="R2327" t="e">
        <f>VLOOKUP(#REF!,Table1[[#All],[ID]:[b]],2,FALSE)</f>
        <v>#REF!</v>
      </c>
      <c r="S2327" s="9" t="e">
        <f>VLOOKUP(#REF!,Table1[[ID]:[b]],3,FALSE)</f>
        <v>#REF!</v>
      </c>
      <c r="T2327" s="9"/>
      <c r="U2327" s="9" t="e">
        <f>IF(#REF!&lt;=10,"A:&lt;10",IF(#REF!&lt;=50,"B:10-50",IF(#REF!&lt;=100,"C:50 - 100",IF(#REF!&lt;=250,"D:100 - 250",IF(#REF!&lt;=500,"E:250 - 500",IF(#REF!&lt;=1000,"F:500 - 1000","G:1000 et plus"))))))</f>
        <v>#REF!</v>
      </c>
      <c r="V2327" s="9"/>
    </row>
    <row r="2328" spans="1:22">
      <c r="A2328" t="s">
        <v>425</v>
      </c>
      <c r="B2328" t="s">
        <v>431</v>
      </c>
      <c r="C2328" t="s">
        <v>432</v>
      </c>
      <c r="D2328">
        <v>1308</v>
      </c>
      <c r="L2328" s="10"/>
      <c r="M2328" s="10" t="s">
        <v>944</v>
      </c>
      <c r="P2328" t="str">
        <f t="shared" si="83"/>
        <v>Guinea BissauGW08</v>
      </c>
      <c r="Q2328" t="e">
        <f>VLOOKUP(Tableau3567[[#This Row],[coca]],Table1[ID],1,FALSE)</f>
        <v>#VALUE!</v>
      </c>
      <c r="R2328" t="e">
        <f>VLOOKUP(Tableau3567[[#This Row],[coca]],Table1[[#All],[ID]:[b]],2,FALSE)</f>
        <v>#VALUE!</v>
      </c>
      <c r="S2328" s="9" t="e">
        <f>VLOOKUP(Tableau3567[[#This Row],[coca]],Table1[[ID]:[b]],3,FALSE)</f>
        <v>#VALUE!</v>
      </c>
      <c r="T2328" s="9" t="s">
        <v>777</v>
      </c>
      <c r="U23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28" s="9">
        <v>5</v>
      </c>
    </row>
    <row r="2329" spans="1:22">
      <c r="A2329" t="s">
        <v>425</v>
      </c>
      <c r="B2329" t="s">
        <v>427</v>
      </c>
      <c r="C2329" t="s">
        <v>428</v>
      </c>
      <c r="D2329">
        <v>5</v>
      </c>
      <c r="M2329" s="10" t="s">
        <v>944</v>
      </c>
      <c r="P2329" t="str">
        <f t="shared" si="83"/>
        <v>Guinea BissauGW01</v>
      </c>
      <c r="Q2329" t="e">
        <f>VLOOKUP(Tableau3567[[#This Row],[coca]],Table1[ID],1,FALSE)</f>
        <v>#VALUE!</v>
      </c>
      <c r="R2329" t="e">
        <f>VLOOKUP(Tableau3567[[#This Row],[coca]],Table1[[#All],[ID]:[b]],2,FALSE)</f>
        <v>#VALUE!</v>
      </c>
      <c r="S2329" s="9" t="e">
        <f>VLOOKUP(Tableau3567[[#This Row],[coca]],Table1[[ID]:[b]],3,FALSE)</f>
        <v>#VALUE!</v>
      </c>
      <c r="T2329" s="9"/>
      <c r="U232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29" s="9"/>
    </row>
    <row r="2330" spans="1:22">
      <c r="A2330" t="s">
        <v>425</v>
      </c>
      <c r="B2330" t="s">
        <v>429</v>
      </c>
      <c r="C2330" t="s">
        <v>430</v>
      </c>
      <c r="D2330">
        <v>52</v>
      </c>
      <c r="M2330" s="10" t="s">
        <v>944</v>
      </c>
      <c r="P2330" t="str">
        <f t="shared" si="83"/>
        <v>Guinea BissauGW02</v>
      </c>
      <c r="Q2330" t="e">
        <f>VLOOKUP(Tableau3567[[#This Row],[coca]],Table1[ID],1,FALSE)</f>
        <v>#VALUE!</v>
      </c>
      <c r="R2330" t="e">
        <f>VLOOKUP(Tableau3567[[#This Row],[coca]],Table1[[#All],[ID]:[b]],2,FALSE)</f>
        <v>#VALUE!</v>
      </c>
      <c r="S2330" s="9" t="e">
        <f>VLOOKUP(Tableau3567[[#This Row],[coca]],Table1[[ID]:[b]],3,FALSE)</f>
        <v>#VALUE!</v>
      </c>
      <c r="T2330" s="9"/>
      <c r="U23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0" s="9"/>
    </row>
    <row r="2331" spans="1:22">
      <c r="A2331" t="s">
        <v>425</v>
      </c>
      <c r="B2331" t="s">
        <v>433</v>
      </c>
      <c r="C2331" t="s">
        <v>434</v>
      </c>
      <c r="D2331">
        <v>0</v>
      </c>
      <c r="M2331" s="10" t="s">
        <v>944</v>
      </c>
      <c r="P2331" t="str">
        <f t="shared" si="83"/>
        <v>Guinea BissauGW03</v>
      </c>
      <c r="Q2331" t="e">
        <f>VLOOKUP(Tableau3567[[#This Row],[coca]],Table1[ID],1,FALSE)</f>
        <v>#VALUE!</v>
      </c>
      <c r="R2331" t="e">
        <f>VLOOKUP(Tableau3567[[#This Row],[coca]],Table1[[#All],[ID]:[b]],2,FALSE)</f>
        <v>#VALUE!</v>
      </c>
      <c r="S2331" s="9" t="e">
        <f>VLOOKUP(Tableau3567[[#This Row],[coca]],Table1[[ID]:[b]],3,FALSE)</f>
        <v>#VALUE!</v>
      </c>
      <c r="T2331" s="9"/>
      <c r="U23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1" s="9"/>
    </row>
    <row r="2332" spans="1:22">
      <c r="A2332" t="s">
        <v>425</v>
      </c>
      <c r="B2332" t="s">
        <v>435</v>
      </c>
      <c r="C2332" t="s">
        <v>436</v>
      </c>
      <c r="D2332">
        <v>22</v>
      </c>
      <c r="M2332" s="10" t="s">
        <v>944</v>
      </c>
      <c r="P2332" t="str">
        <f t="shared" si="83"/>
        <v>Guinea BissauGW04</v>
      </c>
      <c r="Q2332" t="e">
        <f>VLOOKUP(Tableau3567[[#This Row],[coca]],Table1[ID],1,FALSE)</f>
        <v>#VALUE!</v>
      </c>
      <c r="R2332" t="e">
        <f>VLOOKUP(Tableau3567[[#This Row],[coca]],Table1[[#All],[ID]:[b]],2,FALSE)</f>
        <v>#VALUE!</v>
      </c>
      <c r="S2332" s="9" t="e">
        <f>VLOOKUP(Tableau3567[[#This Row],[coca]],Table1[[ID]:[b]],3,FALSE)</f>
        <v>#VALUE!</v>
      </c>
      <c r="T2332" s="9"/>
      <c r="U23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2" s="9"/>
    </row>
    <row r="2333" spans="1:22">
      <c r="A2333" t="s">
        <v>425</v>
      </c>
      <c r="B2333" t="s">
        <v>437</v>
      </c>
      <c r="C2333" t="s">
        <v>438</v>
      </c>
      <c r="D2333">
        <v>2</v>
      </c>
      <c r="M2333" s="10" t="s">
        <v>944</v>
      </c>
      <c r="P2333" t="str">
        <f t="shared" si="83"/>
        <v>Guinea BissauGW05</v>
      </c>
      <c r="Q2333" t="e">
        <f>VLOOKUP(Tableau3567[[#This Row],[coca]],Table1[ID],1,FALSE)</f>
        <v>#VALUE!</v>
      </c>
      <c r="R2333" t="e">
        <f>VLOOKUP(Tableau3567[[#This Row],[coca]],Table1[[#All],[ID]:[b]],2,FALSE)</f>
        <v>#VALUE!</v>
      </c>
      <c r="S2333" s="9" t="e">
        <f>VLOOKUP(Tableau3567[[#This Row],[coca]],Table1[[ID]:[b]],3,FALSE)</f>
        <v>#VALUE!</v>
      </c>
      <c r="T2333" s="9"/>
      <c r="U233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3" s="9"/>
    </row>
    <row r="2334" spans="1:22">
      <c r="A2334" t="s">
        <v>425</v>
      </c>
      <c r="B2334" t="s">
        <v>439</v>
      </c>
      <c r="C2334" t="s">
        <v>440</v>
      </c>
      <c r="D2334">
        <v>0</v>
      </c>
      <c r="M2334" s="10" t="s">
        <v>944</v>
      </c>
      <c r="P2334" t="str">
        <f t="shared" si="83"/>
        <v>Guinea BissauGW06</v>
      </c>
      <c r="Q2334" t="e">
        <f>VLOOKUP(Tableau3567[[#This Row],[coca]],Table1[ID],1,FALSE)</f>
        <v>#VALUE!</v>
      </c>
      <c r="R2334" t="e">
        <f>VLOOKUP(Tableau3567[[#This Row],[coca]],Table1[[#All],[ID]:[b]],2,FALSE)</f>
        <v>#VALUE!</v>
      </c>
      <c r="S2334" s="9" t="e">
        <f>VLOOKUP(Tableau3567[[#This Row],[coca]],Table1[[ID]:[b]],3,FALSE)</f>
        <v>#VALUE!</v>
      </c>
      <c r="T2334" s="9"/>
      <c r="U233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4" s="9"/>
    </row>
    <row r="2335" spans="1:22">
      <c r="A2335" t="s">
        <v>425</v>
      </c>
      <c r="B2335" t="s">
        <v>441</v>
      </c>
      <c r="C2335" t="s">
        <v>442</v>
      </c>
      <c r="D2335">
        <v>0</v>
      </c>
      <c r="M2335" s="10" t="s">
        <v>944</v>
      </c>
      <c r="P2335" t="str">
        <f t="shared" si="83"/>
        <v>Guinea BissauGW07</v>
      </c>
      <c r="Q2335" t="e">
        <f>VLOOKUP(Tableau3567[[#This Row],[coca]],Table1[ID],1,FALSE)</f>
        <v>#VALUE!</v>
      </c>
      <c r="R2335" t="e">
        <f>VLOOKUP(Tableau3567[[#This Row],[coca]],Table1[[#All],[ID]:[b]],2,FALSE)</f>
        <v>#VALUE!</v>
      </c>
      <c r="S2335" s="9" t="e">
        <f>VLOOKUP(Tableau3567[[#This Row],[coca]],Table1[[ID]:[b]],3,FALSE)</f>
        <v>#VALUE!</v>
      </c>
      <c r="T2335" s="9"/>
      <c r="U233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5" s="9"/>
    </row>
    <row r="2336" spans="1:22">
      <c r="A2336" t="s">
        <v>425</v>
      </c>
      <c r="B2336" t="s">
        <v>443</v>
      </c>
      <c r="C2336" t="s">
        <v>444</v>
      </c>
      <c r="D2336">
        <v>0</v>
      </c>
      <c r="E2336">
        <v>0</v>
      </c>
      <c r="F2336">
        <v>0</v>
      </c>
      <c r="M2336" s="10" t="s">
        <v>944</v>
      </c>
      <c r="P2336" t="str">
        <f t="shared" si="83"/>
        <v>Guinea BissauGW09</v>
      </c>
      <c r="Q2336" t="e">
        <f>VLOOKUP(Tableau3567[[#This Row],[coca]],Table1[ID],1,FALSE)</f>
        <v>#VALUE!</v>
      </c>
      <c r="R2336" t="e">
        <f>VLOOKUP(Tableau3567[[#This Row],[coca]],Table1[[#All],[ID]:[b]],2,FALSE)</f>
        <v>#VALUE!</v>
      </c>
      <c r="S2336" s="9" t="e">
        <f>VLOOKUP(Tableau3567[[#This Row],[coca]],Table1[[ID]:[b]],3,FALSE)</f>
        <v>#VALUE!</v>
      </c>
      <c r="T2336" s="9"/>
      <c r="U233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336" s="9"/>
    </row>
    <row r="2337" spans="1:23">
      <c r="A2337" t="s">
        <v>425</v>
      </c>
      <c r="B2337" t="s">
        <v>431</v>
      </c>
      <c r="C2337" t="s">
        <v>432</v>
      </c>
      <c r="D2337">
        <v>1407</v>
      </c>
      <c r="E2337">
        <v>15</v>
      </c>
      <c r="F2337">
        <v>153</v>
      </c>
      <c r="M2337" s="10" t="s">
        <v>946</v>
      </c>
      <c r="Q2337" t="str">
        <f t="shared" ref="Q2337:Q2368" si="84">_xlfn.CONCAT(A2337,C2337)</f>
        <v>Guinea BissauGW08</v>
      </c>
      <c r="R2337" t="e">
        <f>VLOOKUP(Tableau35676[[#This Row],[coca]],Table1[ID],1,FALSE)</f>
        <v>#VALUE!</v>
      </c>
      <c r="S2337" t="e">
        <f>VLOOKUP(Tableau35676[[#This Row],[coca]],Table1[[#All],[ID]:[b]],2,FALSE)</f>
        <v>#VALUE!</v>
      </c>
      <c r="T2337" s="9" t="e">
        <f>VLOOKUP(Tableau35676[[#This Row],[coca]],Table1[[ID]:[b]],3,FALSE)</f>
        <v>#VALUE!</v>
      </c>
      <c r="U2337" s="9" t="s">
        <v>777</v>
      </c>
      <c r="V233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37" s="9">
        <v>5</v>
      </c>
    </row>
    <row r="2338" spans="1:23">
      <c r="A2338" t="s">
        <v>425</v>
      </c>
      <c r="B2338" t="s">
        <v>427</v>
      </c>
      <c r="C2338" t="s">
        <v>428</v>
      </c>
      <c r="D2338">
        <v>6</v>
      </c>
      <c r="M2338" s="10" t="s">
        <v>946</v>
      </c>
      <c r="Q2338" t="str">
        <f t="shared" si="84"/>
        <v>Guinea BissauGW01</v>
      </c>
      <c r="R2338" t="e">
        <f>VLOOKUP(Tableau35676[[#This Row],[coca]],Table1[ID],1,FALSE)</f>
        <v>#VALUE!</v>
      </c>
      <c r="S2338" t="e">
        <f>VLOOKUP(Tableau35676[[#This Row],[coca]],Table1[[#All],[ID]:[b]],2,FALSE)</f>
        <v>#VALUE!</v>
      </c>
      <c r="T2338" s="9" t="e">
        <f>VLOOKUP(Tableau35676[[#This Row],[coca]],Table1[[ID]:[b]],3,FALSE)</f>
        <v>#VALUE!</v>
      </c>
      <c r="U2338" s="9"/>
      <c r="V233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38" s="9"/>
    </row>
    <row r="2339" spans="1:23">
      <c r="A2339" t="s">
        <v>425</v>
      </c>
      <c r="B2339" t="s">
        <v>429</v>
      </c>
      <c r="C2339" t="s">
        <v>430</v>
      </c>
      <c r="D2339">
        <v>52</v>
      </c>
      <c r="M2339" s="10" t="s">
        <v>946</v>
      </c>
      <c r="Q2339" t="str">
        <f t="shared" si="84"/>
        <v>Guinea BissauGW02</v>
      </c>
      <c r="R2339" t="e">
        <f>VLOOKUP(Tableau35676[[#This Row],[coca]],Table1[ID],1,FALSE)</f>
        <v>#VALUE!</v>
      </c>
      <c r="S2339" t="e">
        <f>VLOOKUP(Tableau35676[[#This Row],[coca]],Table1[[#All],[ID]:[b]],2,FALSE)</f>
        <v>#VALUE!</v>
      </c>
      <c r="T2339" s="9" t="e">
        <f>VLOOKUP(Tableau35676[[#This Row],[coca]],Table1[[ID]:[b]],3,FALSE)</f>
        <v>#VALUE!</v>
      </c>
      <c r="U2339" s="9"/>
      <c r="V233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39" s="9"/>
    </row>
    <row r="2340" spans="1:23">
      <c r="A2340" t="s">
        <v>425</v>
      </c>
      <c r="B2340" t="s">
        <v>433</v>
      </c>
      <c r="C2340" t="s">
        <v>434</v>
      </c>
      <c r="D2340">
        <v>0</v>
      </c>
      <c r="M2340" s="10" t="s">
        <v>946</v>
      </c>
      <c r="Q2340" t="str">
        <f t="shared" si="84"/>
        <v>Guinea BissauGW03</v>
      </c>
      <c r="R2340" t="e">
        <f>VLOOKUP(Tableau35676[[#This Row],[coca]],Table1[ID],1,FALSE)</f>
        <v>#VALUE!</v>
      </c>
      <c r="S2340" t="e">
        <f>VLOOKUP(Tableau35676[[#This Row],[coca]],Table1[[#All],[ID]:[b]],2,FALSE)</f>
        <v>#VALUE!</v>
      </c>
      <c r="T2340" s="9" t="e">
        <f>VLOOKUP(Tableau35676[[#This Row],[coca]],Table1[[ID]:[b]],3,FALSE)</f>
        <v>#VALUE!</v>
      </c>
      <c r="U2340" s="9"/>
      <c r="V234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40" s="9"/>
    </row>
    <row r="2341" spans="1:23">
      <c r="A2341" t="s">
        <v>425</v>
      </c>
      <c r="B2341" t="s">
        <v>435</v>
      </c>
      <c r="C2341" t="s">
        <v>436</v>
      </c>
      <c r="D2341">
        <v>24</v>
      </c>
      <c r="M2341" s="10" t="s">
        <v>946</v>
      </c>
      <c r="Q2341" t="str">
        <f t="shared" si="84"/>
        <v>Guinea BissauGW04</v>
      </c>
      <c r="R2341" t="e">
        <f>VLOOKUP(Tableau35676[[#This Row],[coca]],Table1[ID],1,FALSE)</f>
        <v>#VALUE!</v>
      </c>
      <c r="S2341" t="e">
        <f>VLOOKUP(Tableau35676[[#This Row],[coca]],Table1[[#All],[ID]:[b]],2,FALSE)</f>
        <v>#VALUE!</v>
      </c>
      <c r="T2341" s="9" t="e">
        <f>VLOOKUP(Tableau35676[[#This Row],[coca]],Table1[[ID]:[b]],3,FALSE)</f>
        <v>#VALUE!</v>
      </c>
      <c r="U2341" s="9"/>
      <c r="V234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41" s="9"/>
    </row>
    <row r="2342" spans="1:23">
      <c r="A2342" t="s">
        <v>425</v>
      </c>
      <c r="B2342" t="s">
        <v>437</v>
      </c>
      <c r="C2342" t="s">
        <v>438</v>
      </c>
      <c r="D2342">
        <v>2</v>
      </c>
      <c r="M2342" s="10" t="s">
        <v>946</v>
      </c>
      <c r="Q2342" t="str">
        <f t="shared" si="84"/>
        <v>Guinea BissauGW05</v>
      </c>
      <c r="R2342" t="e">
        <f>VLOOKUP(Tableau35676[[#This Row],[coca]],Table1[ID],1,FALSE)</f>
        <v>#VALUE!</v>
      </c>
      <c r="S2342" t="e">
        <f>VLOOKUP(Tableau35676[[#This Row],[coca]],Table1[[#All],[ID]:[b]],2,FALSE)</f>
        <v>#VALUE!</v>
      </c>
      <c r="T2342" s="9" t="e">
        <f>VLOOKUP(Tableau35676[[#This Row],[coca]],Table1[[ID]:[b]],3,FALSE)</f>
        <v>#VALUE!</v>
      </c>
      <c r="U2342" s="9"/>
      <c r="V234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42" s="9"/>
    </row>
    <row r="2343" spans="1:23">
      <c r="A2343" t="s">
        <v>425</v>
      </c>
      <c r="B2343" t="s">
        <v>439</v>
      </c>
      <c r="C2343" t="s">
        <v>440</v>
      </c>
      <c r="D2343">
        <v>1</v>
      </c>
      <c r="M2343" s="10" t="s">
        <v>946</v>
      </c>
      <c r="Q2343" t="str">
        <f t="shared" si="84"/>
        <v>Guinea BissauGW06</v>
      </c>
      <c r="R2343" t="e">
        <f>VLOOKUP(Tableau35676[[#This Row],[coca]],Table1[ID],1,FALSE)</f>
        <v>#VALUE!</v>
      </c>
      <c r="S2343" t="e">
        <f>VLOOKUP(Tableau35676[[#This Row],[coca]],Table1[[#All],[ID]:[b]],2,FALSE)</f>
        <v>#VALUE!</v>
      </c>
      <c r="T2343" s="9" t="e">
        <f>VLOOKUP(Tableau35676[[#This Row],[coca]],Table1[[ID]:[b]],3,FALSE)</f>
        <v>#VALUE!</v>
      </c>
      <c r="U2343" s="9"/>
      <c r="V234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43" s="9"/>
    </row>
    <row r="2344" spans="1:23">
      <c r="A2344" t="s">
        <v>425</v>
      </c>
      <c r="B2344" t="s">
        <v>441</v>
      </c>
      <c r="C2344" t="s">
        <v>442</v>
      </c>
      <c r="D2344">
        <v>0</v>
      </c>
      <c r="M2344" s="10" t="s">
        <v>946</v>
      </c>
      <c r="Q2344" t="str">
        <f t="shared" si="84"/>
        <v>Guinea BissauGW07</v>
      </c>
      <c r="R2344" t="e">
        <f>VLOOKUP(Tableau35676[[#This Row],[coca]],Table1[ID],1,FALSE)</f>
        <v>#VALUE!</v>
      </c>
      <c r="S2344" t="e">
        <f>VLOOKUP(Tableau35676[[#This Row],[coca]],Table1[[#All],[ID]:[b]],2,FALSE)</f>
        <v>#VALUE!</v>
      </c>
      <c r="T2344" s="9" t="e">
        <f>VLOOKUP(Tableau35676[[#This Row],[coca]],Table1[[ID]:[b]],3,FALSE)</f>
        <v>#VALUE!</v>
      </c>
      <c r="U2344" s="9"/>
      <c r="V234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44" s="9"/>
    </row>
    <row r="2345" spans="1:23">
      <c r="A2345" t="s">
        <v>425</v>
      </c>
      <c r="B2345" t="s">
        <v>443</v>
      </c>
      <c r="C2345" t="s">
        <v>444</v>
      </c>
      <c r="D2345">
        <v>0</v>
      </c>
      <c r="M2345" s="10" t="s">
        <v>946</v>
      </c>
      <c r="Q2345" t="str">
        <f t="shared" si="84"/>
        <v>Guinea BissauGW09</v>
      </c>
      <c r="R2345" t="e">
        <f>VLOOKUP(Tableau35676[[#This Row],[coca]],Table1[ID],1,FALSE)</f>
        <v>#VALUE!</v>
      </c>
      <c r="S2345" t="e">
        <f>VLOOKUP(Tableau35676[[#This Row],[coca]],Table1[[#All],[ID]:[b]],2,FALSE)</f>
        <v>#VALUE!</v>
      </c>
      <c r="T2345" s="9" t="e">
        <f>VLOOKUP(Tableau35676[[#This Row],[coca]],Table1[[ID]:[b]],3,FALSE)</f>
        <v>#VALUE!</v>
      </c>
      <c r="U2345" s="9"/>
      <c r="V234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345" s="9"/>
    </row>
    <row r="2346" spans="1:23">
      <c r="A2346" t="s">
        <v>425</v>
      </c>
      <c r="B2346" t="s">
        <v>431</v>
      </c>
      <c r="C2346" t="s">
        <v>432</v>
      </c>
      <c r="D2346">
        <v>1629</v>
      </c>
      <c r="E2346">
        <v>25</v>
      </c>
      <c r="F2346">
        <v>710</v>
      </c>
      <c r="J2346" s="1"/>
      <c r="K2346" s="1"/>
      <c r="M2346" s="10" t="s">
        <v>949</v>
      </c>
      <c r="Q2346" t="str">
        <f t="shared" si="84"/>
        <v>Guinea BissauGW08</v>
      </c>
      <c r="R2346" t="e">
        <f>VLOOKUP(Tableau3567691011[[#This Row],[coca]],Table1[ID],1,FALSE)</f>
        <v>#VALUE!</v>
      </c>
      <c r="S2346" t="e">
        <f>VLOOKUP(Tableau3567691011[[#This Row],[coca]],Table1[[#All],[ID]:[b]],2,FALSE)</f>
        <v>#VALUE!</v>
      </c>
      <c r="T2346" s="9" t="e">
        <f>VLOOKUP(Tableau3567691011[[#This Row],[coca]],Table1[[ID]:[b]],3,FALSE)</f>
        <v>#VALUE!</v>
      </c>
      <c r="U2346" s="9" t="s">
        <v>777</v>
      </c>
      <c r="V23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46" s="9">
        <v>5</v>
      </c>
    </row>
    <row r="2347" spans="1:23">
      <c r="A2347" t="s">
        <v>425</v>
      </c>
      <c r="B2347" t="s">
        <v>427</v>
      </c>
      <c r="C2347" t="s">
        <v>428</v>
      </c>
      <c r="D2347">
        <v>20</v>
      </c>
      <c r="J2347" s="1"/>
      <c r="K2347" s="1"/>
      <c r="M2347" s="10" t="s">
        <v>949</v>
      </c>
      <c r="Q2347" t="str">
        <f t="shared" si="84"/>
        <v>Guinea BissauGW01</v>
      </c>
      <c r="R2347" t="e">
        <f>VLOOKUP(Tableau3567691011[[#This Row],[coca]],Table1[ID],1,FALSE)</f>
        <v>#VALUE!</v>
      </c>
      <c r="S2347" t="e">
        <f>VLOOKUP(Tableau3567691011[[#This Row],[coca]],Table1[[#All],[ID]:[b]],2,FALSE)</f>
        <v>#VALUE!</v>
      </c>
      <c r="T2347" s="9" t="e">
        <f>VLOOKUP(Tableau3567691011[[#This Row],[coca]],Table1[[ID]:[b]],3,FALSE)</f>
        <v>#VALUE!</v>
      </c>
      <c r="U2347" s="9"/>
      <c r="V234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47" s="9"/>
    </row>
    <row r="2348" spans="1:23">
      <c r="A2348" t="s">
        <v>425</v>
      </c>
      <c r="B2348" t="s">
        <v>429</v>
      </c>
      <c r="C2348" t="s">
        <v>430</v>
      </c>
      <c r="D2348">
        <v>95</v>
      </c>
      <c r="J2348" s="1"/>
      <c r="K2348" s="1"/>
      <c r="M2348" s="10" t="s">
        <v>949</v>
      </c>
      <c r="Q2348" t="str">
        <f t="shared" si="84"/>
        <v>Guinea BissauGW02</v>
      </c>
      <c r="R2348" t="e">
        <f>VLOOKUP(Tableau3567691011[[#This Row],[coca]],Table1[ID],1,FALSE)</f>
        <v>#VALUE!</v>
      </c>
      <c r="S2348" t="e">
        <f>VLOOKUP(Tableau3567691011[[#This Row],[coca]],Table1[[#All],[ID]:[b]],2,FALSE)</f>
        <v>#VALUE!</v>
      </c>
      <c r="T2348" s="9" t="e">
        <f>VLOOKUP(Tableau3567691011[[#This Row],[coca]],Table1[[ID]:[b]],3,FALSE)</f>
        <v>#VALUE!</v>
      </c>
      <c r="U2348" s="9"/>
      <c r="V234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48" s="9"/>
    </row>
    <row r="2349" spans="1:23">
      <c r="A2349" t="s">
        <v>425</v>
      </c>
      <c r="B2349" t="s">
        <v>433</v>
      </c>
      <c r="C2349" t="s">
        <v>434</v>
      </c>
      <c r="D2349">
        <v>0</v>
      </c>
      <c r="J2349" s="1"/>
      <c r="K2349" s="1"/>
      <c r="M2349" s="10" t="s">
        <v>949</v>
      </c>
      <c r="Q2349" t="str">
        <f t="shared" si="84"/>
        <v>Guinea BissauGW03</v>
      </c>
      <c r="R2349" t="e">
        <f>VLOOKUP(Tableau3567691011[[#This Row],[coca]],Table1[ID],1,FALSE)</f>
        <v>#VALUE!</v>
      </c>
      <c r="S2349" t="e">
        <f>VLOOKUP(Tableau3567691011[[#This Row],[coca]],Table1[[#All],[ID]:[b]],2,FALSE)</f>
        <v>#VALUE!</v>
      </c>
      <c r="T2349" s="9" t="e">
        <f>VLOOKUP(Tableau3567691011[[#This Row],[coca]],Table1[[ID]:[b]],3,FALSE)</f>
        <v>#VALUE!</v>
      </c>
      <c r="U2349" s="9"/>
      <c r="V234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49" s="9"/>
    </row>
    <row r="2350" spans="1:23" ht="13.5" customHeight="1">
      <c r="A2350" t="s">
        <v>425</v>
      </c>
      <c r="B2350" t="s">
        <v>435</v>
      </c>
      <c r="C2350" t="s">
        <v>436</v>
      </c>
      <c r="D2350">
        <v>29</v>
      </c>
      <c r="J2350" s="1"/>
      <c r="K2350" s="1"/>
      <c r="M2350" s="10" t="s">
        <v>949</v>
      </c>
      <c r="Q2350" t="str">
        <f t="shared" si="84"/>
        <v>Guinea BissauGW04</v>
      </c>
      <c r="R2350" t="e">
        <f>VLOOKUP(Tableau3567691011[[#This Row],[coca]],Table1[ID],1,FALSE)</f>
        <v>#VALUE!</v>
      </c>
      <c r="S2350" t="e">
        <f>VLOOKUP(Tableau3567691011[[#This Row],[coca]],Table1[[#All],[ID]:[b]],2,FALSE)</f>
        <v>#VALUE!</v>
      </c>
      <c r="T2350" s="9" t="e">
        <f>VLOOKUP(Tableau3567691011[[#This Row],[coca]],Table1[[ID]:[b]],3,FALSE)</f>
        <v>#VALUE!</v>
      </c>
      <c r="U2350" s="9"/>
      <c r="V23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50" s="9"/>
    </row>
    <row r="2351" spans="1:23">
      <c r="A2351" t="s">
        <v>425</v>
      </c>
      <c r="B2351" t="s">
        <v>437</v>
      </c>
      <c r="C2351" t="s">
        <v>438</v>
      </c>
      <c r="D2351">
        <v>3</v>
      </c>
      <c r="J2351" s="1"/>
      <c r="K2351" s="1"/>
      <c r="M2351" s="10" t="s">
        <v>949</v>
      </c>
      <c r="Q2351" t="str">
        <f t="shared" si="84"/>
        <v>Guinea BissauGW05</v>
      </c>
      <c r="R2351" t="e">
        <f>VLOOKUP(Tableau3567691011[[#This Row],[coca]],Table1[ID],1,FALSE)</f>
        <v>#VALUE!</v>
      </c>
      <c r="S2351" t="e">
        <f>VLOOKUP(Tableau3567691011[[#This Row],[coca]],Table1[[#All],[ID]:[b]],2,FALSE)</f>
        <v>#VALUE!</v>
      </c>
      <c r="T2351" s="9" t="e">
        <f>VLOOKUP(Tableau3567691011[[#This Row],[coca]],Table1[[ID]:[b]],3,FALSE)</f>
        <v>#VALUE!</v>
      </c>
      <c r="U2351" s="9"/>
      <c r="V235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51" s="9"/>
    </row>
    <row r="2352" spans="1:23">
      <c r="A2352" t="s">
        <v>425</v>
      </c>
      <c r="B2352" t="s">
        <v>439</v>
      </c>
      <c r="C2352" t="s">
        <v>440</v>
      </c>
      <c r="D2352">
        <v>12</v>
      </c>
      <c r="J2352" s="1"/>
      <c r="K2352" s="1"/>
      <c r="M2352" s="10" t="s">
        <v>949</v>
      </c>
      <c r="Q2352" t="str">
        <f t="shared" si="84"/>
        <v>Guinea BissauGW06</v>
      </c>
      <c r="R2352" t="e">
        <f>VLOOKUP(Tableau3567691011[[#This Row],[coca]],Table1[ID],1,FALSE)</f>
        <v>#VALUE!</v>
      </c>
      <c r="S2352" t="e">
        <f>VLOOKUP(Tableau3567691011[[#This Row],[coca]],Table1[[#All],[ID]:[b]],2,FALSE)</f>
        <v>#VALUE!</v>
      </c>
      <c r="T2352" s="9" t="e">
        <f>VLOOKUP(Tableau3567691011[[#This Row],[coca]],Table1[[ID]:[b]],3,FALSE)</f>
        <v>#VALUE!</v>
      </c>
      <c r="U2352" s="9"/>
      <c r="V235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52" s="9"/>
    </row>
    <row r="2353" spans="1:23">
      <c r="A2353" t="s">
        <v>425</v>
      </c>
      <c r="B2353" t="s">
        <v>441</v>
      </c>
      <c r="C2353" t="s">
        <v>442</v>
      </c>
      <c r="D2353">
        <v>0</v>
      </c>
      <c r="J2353" s="1"/>
      <c r="K2353" s="1"/>
      <c r="M2353" s="10" t="s">
        <v>949</v>
      </c>
      <c r="Q2353" t="str">
        <f t="shared" si="84"/>
        <v>Guinea BissauGW07</v>
      </c>
      <c r="R2353" t="e">
        <f>VLOOKUP(Tableau3567691011[[#This Row],[coca]],Table1[ID],1,FALSE)</f>
        <v>#VALUE!</v>
      </c>
      <c r="S2353" t="e">
        <f>VLOOKUP(Tableau3567691011[[#This Row],[coca]],Table1[[#All],[ID]:[b]],2,FALSE)</f>
        <v>#VALUE!</v>
      </c>
      <c r="T2353" s="9" t="e">
        <f>VLOOKUP(Tableau3567691011[[#This Row],[coca]],Table1[[ID]:[b]],3,FALSE)</f>
        <v>#VALUE!</v>
      </c>
      <c r="U2353" s="9"/>
      <c r="V235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53" s="9"/>
    </row>
    <row r="2354" spans="1:23">
      <c r="A2354" t="s">
        <v>425</v>
      </c>
      <c r="B2354" t="s">
        <v>443</v>
      </c>
      <c r="C2354" t="s">
        <v>444</v>
      </c>
      <c r="D2354">
        <v>2</v>
      </c>
      <c r="J2354" s="1"/>
      <c r="K2354" s="1"/>
      <c r="M2354" s="10" t="s">
        <v>949</v>
      </c>
      <c r="Q2354" t="str">
        <f t="shared" si="84"/>
        <v>Guinea BissauGW09</v>
      </c>
      <c r="R2354" t="e">
        <f>VLOOKUP(Tableau3567691011[[#This Row],[coca]],Table1[ID],1,FALSE)</f>
        <v>#VALUE!</v>
      </c>
      <c r="S2354" t="e">
        <f>VLOOKUP(Tableau3567691011[[#This Row],[coca]],Table1[[#All],[ID]:[b]],2,FALSE)</f>
        <v>#VALUE!</v>
      </c>
      <c r="T2354" s="9" t="e">
        <f>VLOOKUP(Tableau3567691011[[#This Row],[coca]],Table1[[ID]:[b]],3,FALSE)</f>
        <v>#VALUE!</v>
      </c>
      <c r="U2354" s="9"/>
      <c r="V235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354" s="9"/>
    </row>
    <row r="2355" spans="1:23">
      <c r="A2355" t="s">
        <v>445</v>
      </c>
      <c r="B2355" t="s">
        <v>455</v>
      </c>
      <c r="C2355" t="s">
        <v>456</v>
      </c>
      <c r="D2355">
        <v>1</v>
      </c>
      <c r="E2355">
        <v>0</v>
      </c>
      <c r="F2355">
        <v>0</v>
      </c>
      <c r="J2355" s="1"/>
      <c r="K2355" s="1"/>
      <c r="M2355" s="7" t="s">
        <v>948</v>
      </c>
      <c r="Q2355" t="str">
        <f t="shared" si="84"/>
        <v>LiberiaLR05</v>
      </c>
      <c r="R2355" t="e">
        <f>VLOOKUP(Tableau35676910[[#This Row],[coca]],Table1[ID],1,FALSE)</f>
        <v>#VALUE!</v>
      </c>
      <c r="S2355" t="e">
        <f>VLOOKUP(Tableau35676910[[#This Row],[coca]],Table1[[#All],[ID]:[b]],2,FALSE)</f>
        <v>#VALUE!</v>
      </c>
      <c r="T2355" s="9" t="e">
        <f>VLOOKUP(Tableau35676910[[#This Row],[coca]],Table1[[ID]:[b]],3,FALSE)</f>
        <v>#VALUE!</v>
      </c>
      <c r="U2355" s="9"/>
      <c r="V23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55" s="9"/>
    </row>
    <row r="2356" spans="1:23">
      <c r="A2356" t="s">
        <v>445</v>
      </c>
      <c r="B2356" t="s">
        <v>447</v>
      </c>
      <c r="C2356" t="s">
        <v>448</v>
      </c>
      <c r="D2356">
        <v>4</v>
      </c>
      <c r="E2356">
        <v>0</v>
      </c>
      <c r="F2356">
        <v>0</v>
      </c>
      <c r="J2356" s="1"/>
      <c r="K2356" s="1"/>
      <c r="M2356" s="7" t="s">
        <v>948</v>
      </c>
      <c r="Q2356" t="str">
        <f t="shared" si="84"/>
        <v>LiberiaLR01</v>
      </c>
      <c r="R2356" t="e">
        <f>VLOOKUP(Tableau35676910[[#This Row],[coca]],Table1[ID],1,FALSE)</f>
        <v>#VALUE!</v>
      </c>
      <c r="S2356" t="e">
        <f>VLOOKUP(Tableau35676910[[#This Row],[coca]],Table1[[#All],[ID]:[b]],2,FALSE)</f>
        <v>#VALUE!</v>
      </c>
      <c r="T2356" s="9" t="e">
        <f>VLOOKUP(Tableau35676910[[#This Row],[coca]],Table1[[ID]:[b]],3,FALSE)</f>
        <v>#VALUE!</v>
      </c>
      <c r="U2356" s="9"/>
      <c r="V23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56" s="9"/>
    </row>
    <row r="2357" spans="1:23">
      <c r="A2357" t="s">
        <v>445</v>
      </c>
      <c r="B2357" t="s">
        <v>449</v>
      </c>
      <c r="C2357" t="s">
        <v>450</v>
      </c>
      <c r="D2357">
        <v>26</v>
      </c>
      <c r="E2357">
        <v>4</v>
      </c>
      <c r="F2357">
        <v>0</v>
      </c>
      <c r="J2357" s="1"/>
      <c r="K2357" s="1"/>
      <c r="M2357" s="7" t="s">
        <v>948</v>
      </c>
      <c r="Q2357" t="str">
        <f t="shared" si="84"/>
        <v>LiberiaLR02</v>
      </c>
      <c r="R2357" t="e">
        <f>VLOOKUP(Tableau35676910[[#This Row],[coca]],Table1[ID],1,FALSE)</f>
        <v>#VALUE!</v>
      </c>
      <c r="S2357" t="e">
        <f>VLOOKUP(Tableau35676910[[#This Row],[coca]],Table1[[#All],[ID]:[b]],2,FALSE)</f>
        <v>#VALUE!</v>
      </c>
      <c r="T2357" s="9" t="e">
        <f>VLOOKUP(Tableau35676910[[#This Row],[coca]],Table1[[ID]:[b]],3,FALSE)</f>
        <v>#VALUE!</v>
      </c>
      <c r="U2357" s="9"/>
      <c r="V23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57" s="9"/>
    </row>
    <row r="2358" spans="1:23">
      <c r="A2358" t="s">
        <v>445</v>
      </c>
      <c r="B2358" t="s">
        <v>451</v>
      </c>
      <c r="C2358" t="s">
        <v>452</v>
      </c>
      <c r="D2358">
        <v>10</v>
      </c>
      <c r="E2358">
        <v>2</v>
      </c>
      <c r="F2358">
        <v>1</v>
      </c>
      <c r="J2358" s="1"/>
      <c r="K2358" s="1"/>
      <c r="M2358" s="7" t="s">
        <v>948</v>
      </c>
      <c r="Q2358" t="str">
        <f t="shared" si="84"/>
        <v>LiberiaLR03</v>
      </c>
      <c r="R2358" t="e">
        <f>VLOOKUP(Tableau35676910[[#This Row],[coca]],Table1[ID],1,FALSE)</f>
        <v>#VALUE!</v>
      </c>
      <c r="S2358" t="e">
        <f>VLOOKUP(Tableau35676910[[#This Row],[coca]],Table1[[#All],[ID]:[b]],2,FALSE)</f>
        <v>#VALUE!</v>
      </c>
      <c r="T2358" s="9" t="e">
        <f>VLOOKUP(Tableau35676910[[#This Row],[coca]],Table1[[ID]:[b]],3,FALSE)</f>
        <v>#VALUE!</v>
      </c>
      <c r="U2358" s="9"/>
      <c r="V23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58" s="9"/>
    </row>
    <row r="2359" spans="1:23">
      <c r="A2359" t="s">
        <v>445</v>
      </c>
      <c r="B2359" t="s">
        <v>453</v>
      </c>
      <c r="C2359" t="s">
        <v>454</v>
      </c>
      <c r="D2359">
        <v>10</v>
      </c>
      <c r="E2359">
        <v>0</v>
      </c>
      <c r="F2359">
        <v>6</v>
      </c>
      <c r="J2359" s="1"/>
      <c r="K2359" s="1"/>
      <c r="M2359" s="7" t="s">
        <v>948</v>
      </c>
      <c r="Q2359" t="str">
        <f t="shared" si="84"/>
        <v>LiberiaLR04</v>
      </c>
      <c r="R2359" t="e">
        <f>VLOOKUP(Tableau35676910[[#This Row],[coca]],Table1[ID],1,FALSE)</f>
        <v>#VALUE!</v>
      </c>
      <c r="S2359" t="e">
        <f>VLOOKUP(Tableau35676910[[#This Row],[coca]],Table1[[#All],[ID]:[b]],2,FALSE)</f>
        <v>#VALUE!</v>
      </c>
      <c r="T2359" s="9" t="e">
        <f>VLOOKUP(Tableau35676910[[#This Row],[coca]],Table1[[ID]:[b]],3,FALSE)</f>
        <v>#VALUE!</v>
      </c>
      <c r="U2359" s="9"/>
      <c r="V235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59" s="9"/>
    </row>
    <row r="2360" spans="1:23">
      <c r="A2360" t="s">
        <v>445</v>
      </c>
      <c r="B2360" t="s">
        <v>457</v>
      </c>
      <c r="C2360" t="s">
        <v>458</v>
      </c>
      <c r="D2360">
        <v>1</v>
      </c>
      <c r="E2360">
        <v>0</v>
      </c>
      <c r="F2360">
        <v>1</v>
      </c>
      <c r="J2360" s="1"/>
      <c r="K2360" s="1"/>
      <c r="M2360" s="7" t="s">
        <v>948</v>
      </c>
      <c r="Q2360" t="str">
        <f t="shared" si="84"/>
        <v>LiberiaLR06</v>
      </c>
      <c r="R2360" t="e">
        <f>VLOOKUP(Tableau35676910[[#This Row],[coca]],Table1[ID],1,FALSE)</f>
        <v>#VALUE!</v>
      </c>
      <c r="S2360" t="e">
        <f>VLOOKUP(Tableau35676910[[#This Row],[coca]],Table1[[#All],[ID]:[b]],2,FALSE)</f>
        <v>#VALUE!</v>
      </c>
      <c r="T2360" s="9" t="e">
        <f>VLOOKUP(Tableau35676910[[#This Row],[coca]],Table1[[ID]:[b]],3,FALSE)</f>
        <v>#VALUE!</v>
      </c>
      <c r="U2360" s="9"/>
      <c r="V236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0" s="9"/>
    </row>
    <row r="2361" spans="1:23">
      <c r="A2361" t="s">
        <v>445</v>
      </c>
      <c r="B2361" t="s">
        <v>459</v>
      </c>
      <c r="C2361" t="s">
        <v>460</v>
      </c>
      <c r="D2361">
        <v>0</v>
      </c>
      <c r="E2361">
        <v>0</v>
      </c>
      <c r="F2361">
        <v>0</v>
      </c>
      <c r="J2361" s="1"/>
      <c r="K2361" s="1"/>
      <c r="M2361" s="7" t="s">
        <v>948</v>
      </c>
      <c r="Q2361" t="str">
        <f t="shared" si="84"/>
        <v>LiberiaLR07</v>
      </c>
      <c r="R2361" t="e">
        <f>VLOOKUP(Tableau35676910[[#This Row],[coca]],Table1[ID],1,FALSE)</f>
        <v>#VALUE!</v>
      </c>
      <c r="S2361" t="e">
        <f>VLOOKUP(Tableau35676910[[#This Row],[coca]],Table1[[#All],[ID]:[b]],2,FALSE)</f>
        <v>#VALUE!</v>
      </c>
      <c r="T2361" s="9" t="e">
        <f>VLOOKUP(Tableau35676910[[#This Row],[coca]],Table1[[ID]:[b]],3,FALSE)</f>
        <v>#VALUE!</v>
      </c>
      <c r="U2361" s="9"/>
      <c r="V236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1" s="9"/>
    </row>
    <row r="2362" spans="1:23">
      <c r="A2362" t="s">
        <v>445</v>
      </c>
      <c r="B2362" t="s">
        <v>461</v>
      </c>
      <c r="C2362" t="s">
        <v>462</v>
      </c>
      <c r="D2362">
        <v>12</v>
      </c>
      <c r="E2362">
        <v>3</v>
      </c>
      <c r="F2362">
        <v>2</v>
      </c>
      <c r="J2362" s="1"/>
      <c r="K2362" s="1"/>
      <c r="M2362" s="7" t="s">
        <v>948</v>
      </c>
      <c r="Q2362" t="str">
        <f t="shared" si="84"/>
        <v>LiberiaLR08</v>
      </c>
      <c r="R2362" t="e">
        <f>VLOOKUP(Tableau35676910[[#This Row],[coca]],Table1[ID],1,FALSE)</f>
        <v>#VALUE!</v>
      </c>
      <c r="S2362" t="e">
        <f>VLOOKUP(Tableau35676910[[#This Row],[coca]],Table1[[#All],[ID]:[b]],2,FALSE)</f>
        <v>#VALUE!</v>
      </c>
      <c r="T2362" s="9" t="e">
        <f>VLOOKUP(Tableau35676910[[#This Row],[coca]],Table1[[ID]:[b]],3,FALSE)</f>
        <v>#VALUE!</v>
      </c>
      <c r="U2362" s="9"/>
      <c r="V236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2" s="9"/>
    </row>
    <row r="2363" spans="1:23">
      <c r="A2363" t="s">
        <v>445</v>
      </c>
      <c r="B2363" t="s">
        <v>463</v>
      </c>
      <c r="C2363" t="s">
        <v>464</v>
      </c>
      <c r="D2363">
        <v>45</v>
      </c>
      <c r="E2363">
        <v>1</v>
      </c>
      <c r="F2363">
        <v>16</v>
      </c>
      <c r="J2363" s="1"/>
      <c r="K2363" s="1"/>
      <c r="M2363" s="7" t="s">
        <v>948</v>
      </c>
      <c r="Q2363" t="str">
        <f t="shared" si="84"/>
        <v>LiberiaLR09</v>
      </c>
      <c r="R2363" t="e">
        <f>VLOOKUP(Tableau35676910[[#This Row],[coca]],Table1[ID],1,FALSE)</f>
        <v>#VALUE!</v>
      </c>
      <c r="S2363" t="e">
        <f>VLOOKUP(Tableau35676910[[#This Row],[coca]],Table1[[#All],[ID]:[b]],2,FALSE)</f>
        <v>#VALUE!</v>
      </c>
      <c r="T2363" s="9" t="e">
        <f>VLOOKUP(Tableau35676910[[#This Row],[coca]],Table1[[ID]:[b]],3,FALSE)</f>
        <v>#VALUE!</v>
      </c>
      <c r="U2363" s="9"/>
      <c r="V236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3" s="9"/>
    </row>
    <row r="2364" spans="1:23">
      <c r="A2364" t="s">
        <v>445</v>
      </c>
      <c r="B2364" t="s">
        <v>465</v>
      </c>
      <c r="C2364" t="s">
        <v>466</v>
      </c>
      <c r="D2364">
        <v>2</v>
      </c>
      <c r="E2364">
        <v>1</v>
      </c>
      <c r="F2364">
        <v>1</v>
      </c>
      <c r="J2364" s="1"/>
      <c r="K2364" s="1"/>
      <c r="M2364" s="7" t="s">
        <v>948</v>
      </c>
      <c r="Q2364" t="str">
        <f t="shared" si="84"/>
        <v>LiberiaLR10</v>
      </c>
      <c r="R2364" t="e">
        <f>VLOOKUP(Tableau35676910[[#This Row],[coca]],Table1[ID],1,FALSE)</f>
        <v>#VALUE!</v>
      </c>
      <c r="S2364" t="e">
        <f>VLOOKUP(Tableau35676910[[#This Row],[coca]],Table1[[#All],[ID]:[b]],2,FALSE)</f>
        <v>#VALUE!</v>
      </c>
      <c r="T2364" s="9" t="e">
        <f>VLOOKUP(Tableau35676910[[#This Row],[coca]],Table1[[ID]:[b]],3,FALSE)</f>
        <v>#VALUE!</v>
      </c>
      <c r="U2364" s="9"/>
      <c r="V236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4" s="9"/>
    </row>
    <row r="2365" spans="1:23">
      <c r="A2365" t="s">
        <v>445</v>
      </c>
      <c r="B2365" t="s">
        <v>467</v>
      </c>
      <c r="C2365" t="s">
        <v>468</v>
      </c>
      <c r="D2365">
        <v>649</v>
      </c>
      <c r="E2365">
        <v>21</v>
      </c>
      <c r="F2365">
        <v>304</v>
      </c>
      <c r="J2365" s="1"/>
      <c r="K2365" s="1"/>
      <c r="M2365" s="7" t="s">
        <v>948</v>
      </c>
      <c r="Q2365" t="str">
        <f t="shared" si="84"/>
        <v>LiberiaLR11</v>
      </c>
      <c r="R2365" t="e">
        <f>VLOOKUP(Tableau35676910[[#This Row],[coca]],Table1[ID],1,FALSE)</f>
        <v>#VALUE!</v>
      </c>
      <c r="S2365" t="e">
        <f>VLOOKUP(Tableau35676910[[#This Row],[coca]],Table1[[#All],[ID]:[b]],2,FALSE)</f>
        <v>#VALUE!</v>
      </c>
      <c r="T2365" s="9" t="e">
        <f>VLOOKUP(Tableau35676910[[#This Row],[coca]],Table1[[ID]:[b]],3,FALSE)</f>
        <v>#VALUE!</v>
      </c>
      <c r="U2365" s="9"/>
      <c r="V236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5" s="9"/>
    </row>
    <row r="2366" spans="1:23">
      <c r="A2366" t="s">
        <v>445</v>
      </c>
      <c r="B2366" t="s">
        <v>469</v>
      </c>
      <c r="C2366" t="s">
        <v>470</v>
      </c>
      <c r="D2366">
        <v>33</v>
      </c>
      <c r="E2366">
        <v>4</v>
      </c>
      <c r="F2366">
        <v>2</v>
      </c>
      <c r="J2366" s="1"/>
      <c r="K2366" s="1"/>
      <c r="M2366" s="7" t="s">
        <v>948</v>
      </c>
      <c r="Q2366" t="str">
        <f t="shared" si="84"/>
        <v>LiberiaLR12</v>
      </c>
      <c r="R2366" t="e">
        <f>VLOOKUP(Tableau35676910[[#This Row],[coca]],Table1[ID],1,FALSE)</f>
        <v>#VALUE!</v>
      </c>
      <c r="S2366" t="e">
        <f>VLOOKUP(Tableau35676910[[#This Row],[coca]],Table1[[#All],[ID]:[b]],2,FALSE)</f>
        <v>#VALUE!</v>
      </c>
      <c r="T2366" s="9" t="e">
        <f>VLOOKUP(Tableau35676910[[#This Row],[coca]],Table1[[ID]:[b]],3,FALSE)</f>
        <v>#VALUE!</v>
      </c>
      <c r="U2366" s="9"/>
      <c r="V236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6" s="9"/>
    </row>
    <row r="2367" spans="1:23">
      <c r="A2367" t="s">
        <v>445</v>
      </c>
      <c r="B2367" t="s">
        <v>471</v>
      </c>
      <c r="C2367" t="s">
        <v>472</v>
      </c>
      <c r="D2367">
        <v>7</v>
      </c>
      <c r="E2367">
        <v>0</v>
      </c>
      <c r="F2367">
        <v>1</v>
      </c>
      <c r="J2367" s="1"/>
      <c r="K2367" s="1"/>
      <c r="M2367" s="7" t="s">
        <v>948</v>
      </c>
      <c r="Q2367" t="str">
        <f t="shared" si="84"/>
        <v>LiberiaLR13</v>
      </c>
      <c r="R2367" t="e">
        <f>VLOOKUP(Tableau35676910[[#This Row],[coca]],Table1[ID],1,FALSE)</f>
        <v>#VALUE!</v>
      </c>
      <c r="S2367" t="e">
        <f>VLOOKUP(Tableau35676910[[#This Row],[coca]],Table1[[#All],[ID]:[b]],2,FALSE)</f>
        <v>#VALUE!</v>
      </c>
      <c r="T2367" s="9" t="e">
        <f>VLOOKUP(Tableau35676910[[#This Row],[coca]],Table1[[ID]:[b]],3,FALSE)</f>
        <v>#VALUE!</v>
      </c>
      <c r="U2367" s="9"/>
      <c r="V236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7" s="9"/>
    </row>
    <row r="2368" spans="1:23">
      <c r="A2368" t="s">
        <v>445</v>
      </c>
      <c r="B2368" t="s">
        <v>473</v>
      </c>
      <c r="C2368" t="s">
        <v>474</v>
      </c>
      <c r="D2368">
        <v>0</v>
      </c>
      <c r="E2368">
        <v>0</v>
      </c>
      <c r="F2368">
        <v>0</v>
      </c>
      <c r="J2368" s="1"/>
      <c r="K2368" s="1"/>
      <c r="M2368" s="7" t="s">
        <v>948</v>
      </c>
      <c r="Q2368" t="str">
        <f t="shared" si="84"/>
        <v>LiberiaLR14</v>
      </c>
      <c r="R2368" t="e">
        <f>VLOOKUP(Tableau35676910[[#This Row],[coca]],Table1[ID],1,FALSE)</f>
        <v>#VALUE!</v>
      </c>
      <c r="S2368" t="e">
        <f>VLOOKUP(Tableau35676910[[#This Row],[coca]],Table1[[#All],[ID]:[b]],2,FALSE)</f>
        <v>#VALUE!</v>
      </c>
      <c r="T2368" s="9" t="e">
        <f>VLOOKUP(Tableau35676910[[#This Row],[coca]],Table1[[ID]:[b]],3,FALSE)</f>
        <v>#VALUE!</v>
      </c>
      <c r="U2368" s="9"/>
      <c r="V236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8" s="9"/>
    </row>
    <row r="2369" spans="1:23">
      <c r="A2369" t="s">
        <v>445</v>
      </c>
      <c r="B2369" t="s">
        <v>475</v>
      </c>
      <c r="C2369" t="s">
        <v>476</v>
      </c>
      <c r="D2369">
        <v>4</v>
      </c>
      <c r="E2369">
        <v>1</v>
      </c>
      <c r="F2369">
        <v>1</v>
      </c>
      <c r="J2369" s="1"/>
      <c r="K2369" s="1"/>
      <c r="M2369" s="7" t="s">
        <v>948</v>
      </c>
      <c r="Q2369" t="str">
        <f t="shared" ref="Q2369:Q2400" si="85">_xlfn.CONCAT(A2369,C2369)</f>
        <v>LiberiaLR15</v>
      </c>
      <c r="R2369" t="e">
        <f>VLOOKUP(Tableau35676910[[#This Row],[coca]],Table1[ID],1,FALSE)</f>
        <v>#VALUE!</v>
      </c>
      <c r="S2369" t="e">
        <f>VLOOKUP(Tableau35676910[[#This Row],[coca]],Table1[[#All],[ID]:[b]],2,FALSE)</f>
        <v>#VALUE!</v>
      </c>
      <c r="T2369" s="9" t="e">
        <f>VLOOKUP(Tableau35676910[[#This Row],[coca]],Table1[[ID]:[b]],3,FALSE)</f>
        <v>#VALUE!</v>
      </c>
      <c r="U2369" s="9"/>
      <c r="V236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369" s="9"/>
    </row>
    <row r="2370" spans="1:23">
      <c r="A2370" t="s">
        <v>445</v>
      </c>
      <c r="B2370" t="s">
        <v>455</v>
      </c>
      <c r="C2370" t="s">
        <v>456</v>
      </c>
      <c r="D2370">
        <v>1</v>
      </c>
      <c r="E2370">
        <v>0</v>
      </c>
      <c r="F2370">
        <v>0</v>
      </c>
      <c r="M2370" s="7" t="s">
        <v>947</v>
      </c>
      <c r="Q2370" t="str">
        <f t="shared" si="85"/>
        <v>LiberiaLR05</v>
      </c>
      <c r="R2370" t="e">
        <f>VLOOKUP(Tableau356769[[#This Row],[coca]],Table1[ID],1,FALSE)</f>
        <v>#VALUE!</v>
      </c>
      <c r="S2370" t="e">
        <f>VLOOKUP(Tableau356769[[#This Row],[coca]],Table1[[#All],[ID]:[b]],2,FALSE)</f>
        <v>#VALUE!</v>
      </c>
      <c r="T2370" s="9" t="e">
        <f>VLOOKUP(Tableau356769[[#This Row],[coca]],Table1[[ID]:[b]],3,FALSE)</f>
        <v>#VALUE!</v>
      </c>
      <c r="U2370" s="9"/>
      <c r="V237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0" s="9"/>
    </row>
    <row r="2371" spans="1:23" ht="16.5" customHeight="1">
      <c r="A2371" t="s">
        <v>445</v>
      </c>
      <c r="B2371" t="s">
        <v>447</v>
      </c>
      <c r="C2371" t="s">
        <v>448</v>
      </c>
      <c r="D2371">
        <v>3</v>
      </c>
      <c r="E2371">
        <v>0</v>
      </c>
      <c r="F2371">
        <v>0</v>
      </c>
      <c r="M2371" s="7" t="s">
        <v>947</v>
      </c>
      <c r="Q2371" t="str">
        <f t="shared" si="85"/>
        <v>LiberiaLR01</v>
      </c>
      <c r="R2371" t="e">
        <f>VLOOKUP(Tableau356769[[#This Row],[coca]],Table1[ID],1,FALSE)</f>
        <v>#VALUE!</v>
      </c>
      <c r="S2371" t="e">
        <f>VLOOKUP(Tableau356769[[#This Row],[coca]],Table1[[#All],[ID]:[b]],2,FALSE)</f>
        <v>#VALUE!</v>
      </c>
      <c r="T2371" s="9" t="e">
        <f>VLOOKUP(Tableau356769[[#This Row],[coca]],Table1[[ID]:[b]],3,FALSE)</f>
        <v>#VALUE!</v>
      </c>
      <c r="U2371" s="9"/>
      <c r="V237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1" s="9"/>
    </row>
    <row r="2372" spans="1:23">
      <c r="A2372" t="s">
        <v>445</v>
      </c>
      <c r="B2372" t="s">
        <v>449</v>
      </c>
      <c r="C2372" t="s">
        <v>450</v>
      </c>
      <c r="D2372">
        <v>20</v>
      </c>
      <c r="E2372">
        <v>4</v>
      </c>
      <c r="F2372">
        <v>0</v>
      </c>
      <c r="M2372" s="7" t="s">
        <v>947</v>
      </c>
      <c r="Q2372" t="str">
        <f t="shared" si="85"/>
        <v>LiberiaLR02</v>
      </c>
      <c r="R2372" t="e">
        <f>VLOOKUP(Tableau356769[[#This Row],[coca]],Table1[ID],1,FALSE)</f>
        <v>#VALUE!</v>
      </c>
      <c r="S2372" t="e">
        <f>VLOOKUP(Tableau356769[[#This Row],[coca]],Table1[[#All],[ID]:[b]],2,FALSE)</f>
        <v>#VALUE!</v>
      </c>
      <c r="T2372" s="9" t="e">
        <f>VLOOKUP(Tableau356769[[#This Row],[coca]],Table1[[ID]:[b]],3,FALSE)</f>
        <v>#VALUE!</v>
      </c>
      <c r="U2372" s="9"/>
      <c r="V237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2" s="9"/>
    </row>
    <row r="2373" spans="1:23">
      <c r="A2373" t="s">
        <v>445</v>
      </c>
      <c r="B2373" t="s">
        <v>451</v>
      </c>
      <c r="C2373" t="s">
        <v>452</v>
      </c>
      <c r="D2373">
        <v>10</v>
      </c>
      <c r="E2373">
        <v>2</v>
      </c>
      <c r="F2373">
        <v>1</v>
      </c>
      <c r="M2373" s="7" t="s">
        <v>947</v>
      </c>
      <c r="Q2373" t="str">
        <f t="shared" si="85"/>
        <v>LiberiaLR03</v>
      </c>
      <c r="R2373" t="e">
        <f>VLOOKUP(Tableau356769[[#This Row],[coca]],Table1[ID],1,FALSE)</f>
        <v>#VALUE!</v>
      </c>
      <c r="S2373" t="e">
        <f>VLOOKUP(Tableau356769[[#This Row],[coca]],Table1[[#All],[ID]:[b]],2,FALSE)</f>
        <v>#VALUE!</v>
      </c>
      <c r="T2373" s="9" t="e">
        <f>VLOOKUP(Tableau356769[[#This Row],[coca]],Table1[[ID]:[b]],3,FALSE)</f>
        <v>#VALUE!</v>
      </c>
      <c r="U2373" s="9"/>
      <c r="V237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3" s="9"/>
    </row>
    <row r="2374" spans="1:23">
      <c r="A2374" t="s">
        <v>445</v>
      </c>
      <c r="B2374" t="s">
        <v>453</v>
      </c>
      <c r="C2374" t="s">
        <v>454</v>
      </c>
      <c r="D2374">
        <v>10</v>
      </c>
      <c r="E2374">
        <v>0</v>
      </c>
      <c r="F2374">
        <v>5</v>
      </c>
      <c r="M2374" s="7" t="s">
        <v>947</v>
      </c>
      <c r="Q2374" t="str">
        <f t="shared" si="85"/>
        <v>LiberiaLR04</v>
      </c>
      <c r="R2374" t="e">
        <f>VLOOKUP(Tableau356769[[#This Row],[coca]],Table1[ID],1,FALSE)</f>
        <v>#VALUE!</v>
      </c>
      <c r="S2374" t="e">
        <f>VLOOKUP(Tableau356769[[#This Row],[coca]],Table1[[#All],[ID]:[b]],2,FALSE)</f>
        <v>#VALUE!</v>
      </c>
      <c r="T2374" s="9" t="e">
        <f>VLOOKUP(Tableau356769[[#This Row],[coca]],Table1[[ID]:[b]],3,FALSE)</f>
        <v>#VALUE!</v>
      </c>
      <c r="U2374" s="9"/>
      <c r="V237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4" s="9"/>
    </row>
    <row r="2375" spans="1:23">
      <c r="A2375" t="s">
        <v>445</v>
      </c>
      <c r="B2375" t="s">
        <v>457</v>
      </c>
      <c r="C2375" t="s">
        <v>458</v>
      </c>
      <c r="D2375">
        <v>0</v>
      </c>
      <c r="E2375">
        <v>0</v>
      </c>
      <c r="F2375">
        <v>0</v>
      </c>
      <c r="M2375" s="7" t="s">
        <v>947</v>
      </c>
      <c r="Q2375" t="str">
        <f t="shared" si="85"/>
        <v>LiberiaLR06</v>
      </c>
      <c r="R2375" t="e">
        <f>VLOOKUP(Tableau356769[[#This Row],[coca]],Table1[ID],1,FALSE)</f>
        <v>#VALUE!</v>
      </c>
      <c r="S2375" t="e">
        <f>VLOOKUP(Tableau356769[[#This Row],[coca]],Table1[[#All],[ID]:[b]],2,FALSE)</f>
        <v>#VALUE!</v>
      </c>
      <c r="T2375" s="9" t="e">
        <f>VLOOKUP(Tableau356769[[#This Row],[coca]],Table1[[ID]:[b]],3,FALSE)</f>
        <v>#VALUE!</v>
      </c>
      <c r="U2375" s="9"/>
      <c r="V237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5" s="9"/>
    </row>
    <row r="2376" spans="1:23">
      <c r="A2376" t="s">
        <v>445</v>
      </c>
      <c r="B2376" t="s">
        <v>459</v>
      </c>
      <c r="C2376" t="s">
        <v>460</v>
      </c>
      <c r="D2376">
        <v>1</v>
      </c>
      <c r="E2376">
        <v>0</v>
      </c>
      <c r="F2376">
        <v>0</v>
      </c>
      <c r="M2376" s="7" t="s">
        <v>947</v>
      </c>
      <c r="Q2376" t="str">
        <f t="shared" si="85"/>
        <v>LiberiaLR07</v>
      </c>
      <c r="R2376" t="e">
        <f>VLOOKUP(Tableau356769[[#This Row],[coca]],Table1[ID],1,FALSE)</f>
        <v>#VALUE!</v>
      </c>
      <c r="S2376" t="e">
        <f>VLOOKUP(Tableau356769[[#This Row],[coca]],Table1[[#All],[ID]:[b]],2,FALSE)</f>
        <v>#VALUE!</v>
      </c>
      <c r="T2376" s="9" t="e">
        <f>VLOOKUP(Tableau356769[[#This Row],[coca]],Table1[[ID]:[b]],3,FALSE)</f>
        <v>#VALUE!</v>
      </c>
      <c r="U2376" s="9"/>
      <c r="V237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6" s="9"/>
    </row>
    <row r="2377" spans="1:23">
      <c r="A2377" t="s">
        <v>445</v>
      </c>
      <c r="B2377" t="s">
        <v>461</v>
      </c>
      <c r="C2377" t="s">
        <v>462</v>
      </c>
      <c r="D2377">
        <v>6</v>
      </c>
      <c r="E2377">
        <v>2</v>
      </c>
      <c r="F2377">
        <v>2</v>
      </c>
      <c r="M2377" s="7" t="s">
        <v>947</v>
      </c>
      <c r="Q2377" t="str">
        <f t="shared" si="85"/>
        <v>LiberiaLR08</v>
      </c>
      <c r="R2377" t="e">
        <f>VLOOKUP(Tableau356769[[#This Row],[coca]],Table1[ID],1,FALSE)</f>
        <v>#VALUE!</v>
      </c>
      <c r="S2377" t="e">
        <f>VLOOKUP(Tableau356769[[#This Row],[coca]],Table1[[#All],[ID]:[b]],2,FALSE)</f>
        <v>#VALUE!</v>
      </c>
      <c r="T2377" s="9" t="e">
        <f>VLOOKUP(Tableau356769[[#This Row],[coca]],Table1[[ID]:[b]],3,FALSE)</f>
        <v>#VALUE!</v>
      </c>
      <c r="U2377" s="9"/>
      <c r="V237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7" s="9"/>
    </row>
    <row r="2378" spans="1:23">
      <c r="A2378" t="s">
        <v>445</v>
      </c>
      <c r="B2378" t="s">
        <v>463</v>
      </c>
      <c r="C2378" t="s">
        <v>464</v>
      </c>
      <c r="D2378">
        <v>39</v>
      </c>
      <c r="E2378">
        <v>1</v>
      </c>
      <c r="F2378">
        <v>15</v>
      </c>
      <c r="M2378" s="7" t="s">
        <v>947</v>
      </c>
      <c r="Q2378" t="str">
        <f t="shared" si="85"/>
        <v>LiberiaLR09</v>
      </c>
      <c r="R2378" t="e">
        <f>VLOOKUP(Tableau356769[[#This Row],[coca]],Table1[ID],1,FALSE)</f>
        <v>#VALUE!</v>
      </c>
      <c r="S2378" t="e">
        <f>VLOOKUP(Tableau356769[[#This Row],[coca]],Table1[[#All],[ID]:[b]],2,FALSE)</f>
        <v>#VALUE!</v>
      </c>
      <c r="T2378" s="9" t="e">
        <f>VLOOKUP(Tableau356769[[#This Row],[coca]],Table1[[ID]:[b]],3,FALSE)</f>
        <v>#VALUE!</v>
      </c>
      <c r="U2378" s="9"/>
      <c r="V237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8" s="9"/>
    </row>
    <row r="2379" spans="1:23">
      <c r="A2379" t="s">
        <v>445</v>
      </c>
      <c r="B2379" t="s">
        <v>465</v>
      </c>
      <c r="C2379" t="s">
        <v>466</v>
      </c>
      <c r="D2379">
        <v>1</v>
      </c>
      <c r="E2379">
        <v>0</v>
      </c>
      <c r="F2379">
        <v>1</v>
      </c>
      <c r="M2379" s="7" t="s">
        <v>947</v>
      </c>
      <c r="Q2379" t="str">
        <f t="shared" si="85"/>
        <v>LiberiaLR10</v>
      </c>
      <c r="R2379" t="e">
        <f>VLOOKUP(Tableau356769[[#This Row],[coca]],Table1[ID],1,FALSE)</f>
        <v>#VALUE!</v>
      </c>
      <c r="S2379" t="e">
        <f>VLOOKUP(Tableau356769[[#This Row],[coca]],Table1[[#All],[ID]:[b]],2,FALSE)</f>
        <v>#VALUE!</v>
      </c>
      <c r="T2379" s="9" t="e">
        <f>VLOOKUP(Tableau356769[[#This Row],[coca]],Table1[[ID]:[b]],3,FALSE)</f>
        <v>#VALUE!</v>
      </c>
      <c r="U2379" s="9"/>
      <c r="V237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79" s="9"/>
    </row>
    <row r="2380" spans="1:23">
      <c r="A2380" t="s">
        <v>445</v>
      </c>
      <c r="B2380" t="s">
        <v>467</v>
      </c>
      <c r="C2380" t="s">
        <v>468</v>
      </c>
      <c r="D2380">
        <v>549</v>
      </c>
      <c r="E2380">
        <v>21</v>
      </c>
      <c r="F2380">
        <v>241</v>
      </c>
      <c r="M2380" s="7" t="s">
        <v>947</v>
      </c>
      <c r="Q2380" t="str">
        <f t="shared" si="85"/>
        <v>LiberiaLR11</v>
      </c>
      <c r="R2380" t="e">
        <f>VLOOKUP(Tableau356769[[#This Row],[coca]],Table1[ID],1,FALSE)</f>
        <v>#VALUE!</v>
      </c>
      <c r="S2380" t="e">
        <f>VLOOKUP(Tableau356769[[#This Row],[coca]],Table1[[#All],[ID]:[b]],2,FALSE)</f>
        <v>#VALUE!</v>
      </c>
      <c r="T2380" s="9" t="e">
        <f>VLOOKUP(Tableau356769[[#This Row],[coca]],Table1[[ID]:[b]],3,FALSE)</f>
        <v>#VALUE!</v>
      </c>
      <c r="U2380" s="9"/>
      <c r="V238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80" s="9"/>
    </row>
    <row r="2381" spans="1:23">
      <c r="A2381" t="s">
        <v>445</v>
      </c>
      <c r="B2381" t="s">
        <v>469</v>
      </c>
      <c r="C2381" t="s">
        <v>470</v>
      </c>
      <c r="D2381">
        <v>19</v>
      </c>
      <c r="E2381">
        <v>4</v>
      </c>
      <c r="F2381">
        <v>2</v>
      </c>
      <c r="M2381" s="7" t="s">
        <v>947</v>
      </c>
      <c r="Q2381" t="str">
        <f t="shared" si="85"/>
        <v>LiberiaLR12</v>
      </c>
      <c r="R2381" t="e">
        <f>VLOOKUP(Tableau356769[[#This Row],[coca]],Table1[ID],1,FALSE)</f>
        <v>#VALUE!</v>
      </c>
      <c r="S2381" t="e">
        <f>VLOOKUP(Tableau356769[[#This Row],[coca]],Table1[[#All],[ID]:[b]],2,FALSE)</f>
        <v>#VALUE!</v>
      </c>
      <c r="T2381" s="9" t="e">
        <f>VLOOKUP(Tableau356769[[#This Row],[coca]],Table1[[ID]:[b]],3,FALSE)</f>
        <v>#VALUE!</v>
      </c>
      <c r="U2381" s="9"/>
      <c r="V238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81" s="9"/>
    </row>
    <row r="2382" spans="1:23">
      <c r="A2382" t="s">
        <v>445</v>
      </c>
      <c r="B2382" t="s">
        <v>471</v>
      </c>
      <c r="C2382" t="s">
        <v>472</v>
      </c>
      <c r="D2382">
        <v>1</v>
      </c>
      <c r="E2382">
        <v>0</v>
      </c>
      <c r="F2382">
        <v>1</v>
      </c>
      <c r="M2382" s="7" t="s">
        <v>947</v>
      </c>
      <c r="Q2382" t="str">
        <f t="shared" si="85"/>
        <v>LiberiaLR13</v>
      </c>
      <c r="R2382" t="e">
        <f>VLOOKUP(Tableau356769[[#This Row],[coca]],Table1[ID],1,FALSE)</f>
        <v>#VALUE!</v>
      </c>
      <c r="S2382" t="e">
        <f>VLOOKUP(Tableau356769[[#This Row],[coca]],Table1[[#All],[ID]:[b]],2,FALSE)</f>
        <v>#VALUE!</v>
      </c>
      <c r="T2382" s="9" t="e">
        <f>VLOOKUP(Tableau356769[[#This Row],[coca]],Table1[[ID]:[b]],3,FALSE)</f>
        <v>#VALUE!</v>
      </c>
      <c r="U2382" s="9"/>
      <c r="V238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82" s="9"/>
    </row>
    <row r="2383" spans="1:23">
      <c r="A2383" t="s">
        <v>445</v>
      </c>
      <c r="B2383" t="s">
        <v>473</v>
      </c>
      <c r="C2383" t="s">
        <v>474</v>
      </c>
      <c r="D2383">
        <v>0</v>
      </c>
      <c r="E2383">
        <v>0</v>
      </c>
      <c r="F2383">
        <v>0</v>
      </c>
      <c r="M2383" s="7" t="s">
        <v>947</v>
      </c>
      <c r="Q2383" t="str">
        <f t="shared" si="85"/>
        <v>LiberiaLR14</v>
      </c>
      <c r="R2383" t="e">
        <f>VLOOKUP(Tableau356769[[#This Row],[coca]],Table1[ID],1,FALSE)</f>
        <v>#VALUE!</v>
      </c>
      <c r="S2383" t="e">
        <f>VLOOKUP(Tableau356769[[#This Row],[coca]],Table1[[#All],[ID]:[b]],2,FALSE)</f>
        <v>#VALUE!</v>
      </c>
      <c r="T2383" s="9" t="e">
        <f>VLOOKUP(Tableau356769[[#This Row],[coca]],Table1[[ID]:[b]],3,FALSE)</f>
        <v>#VALUE!</v>
      </c>
      <c r="U2383" s="9"/>
      <c r="V238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83" s="9"/>
    </row>
    <row r="2384" spans="1:23">
      <c r="A2384" t="s">
        <v>445</v>
      </c>
      <c r="B2384" t="s">
        <v>475</v>
      </c>
      <c r="C2384" t="s">
        <v>476</v>
      </c>
      <c r="D2384">
        <v>2</v>
      </c>
      <c r="E2384">
        <v>0</v>
      </c>
      <c r="F2384">
        <v>1</v>
      </c>
      <c r="M2384" s="7" t="s">
        <v>947</v>
      </c>
      <c r="Q2384" t="str">
        <f t="shared" si="85"/>
        <v>LiberiaLR15</v>
      </c>
      <c r="R2384" t="e">
        <f>VLOOKUP(Tableau356769[[#This Row],[coca]],Table1[ID],1,FALSE)</f>
        <v>#VALUE!</v>
      </c>
      <c r="S2384" t="e">
        <f>VLOOKUP(Tableau356769[[#This Row],[coca]],Table1[[#All],[ID]:[b]],2,FALSE)</f>
        <v>#VALUE!</v>
      </c>
      <c r="T2384" s="9" t="e">
        <f>VLOOKUP(Tableau356769[[#This Row],[coca]],Table1[[ID]:[b]],3,FALSE)</f>
        <v>#VALUE!</v>
      </c>
      <c r="U2384" s="9"/>
      <c r="V238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384" s="9"/>
    </row>
    <row r="2385" spans="1:23">
      <c r="A2385" t="s">
        <v>445</v>
      </c>
      <c r="B2385" t="s">
        <v>447</v>
      </c>
      <c r="C2385" t="s">
        <v>448</v>
      </c>
      <c r="M2385" s="10" t="s">
        <v>936</v>
      </c>
      <c r="Q2385" t="str">
        <f t="shared" si="85"/>
        <v>LiberiaLR01</v>
      </c>
      <c r="R2385" t="str">
        <f>VLOOKUP(Tableau3[[#This Row],[coca]],Table1[ID],1,FALSE)</f>
        <v>LiberiaLR01</v>
      </c>
      <c r="S2385">
        <f>VLOOKUP(Tableau3[[#This Row],[coca]],Table1[[#All],[ID]:[b]],2,FALSE)</f>
        <v>-10.8116798612</v>
      </c>
      <c r="T2385" s="9">
        <f>VLOOKUP(Tableau3[[#This Row],[coca]],Table1[[ID]:[b]],3,FALSE)</f>
        <v>6.7321604172700003</v>
      </c>
      <c r="U2385" s="9"/>
      <c r="V238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85" s="9"/>
    </row>
    <row r="2386" spans="1:23">
      <c r="A2386" t="s">
        <v>445</v>
      </c>
      <c r="B2386" t="s">
        <v>449</v>
      </c>
      <c r="C2386" t="s">
        <v>450</v>
      </c>
      <c r="M2386" s="10" t="s">
        <v>936</v>
      </c>
      <c r="Q2386" t="str">
        <f t="shared" si="85"/>
        <v>LiberiaLR02</v>
      </c>
      <c r="R2386" t="str">
        <f>VLOOKUP(Tableau3[[#This Row],[coca]],Table1[ID],1,FALSE)</f>
        <v>LiberiaLR02</v>
      </c>
      <c r="S2386">
        <f>VLOOKUP(Tableau3[[#This Row],[coca]],Table1[[#All],[ID]:[b]],2,FALSE)</f>
        <v>-9.6469163579899995</v>
      </c>
      <c r="T2386" s="9">
        <f>VLOOKUP(Tableau3[[#This Row],[coca]],Table1[[ID]:[b]],3,FALSE)</f>
        <v>6.9424798014200002</v>
      </c>
      <c r="U2386" s="9"/>
      <c r="V238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86" s="9"/>
    </row>
    <row r="2387" spans="1:23">
      <c r="A2387" t="s">
        <v>445</v>
      </c>
      <c r="B2387" t="s">
        <v>451</v>
      </c>
      <c r="C2387" t="s">
        <v>452</v>
      </c>
      <c r="D2387">
        <v>7</v>
      </c>
      <c r="E2387">
        <v>1</v>
      </c>
      <c r="M2387" s="10" t="s">
        <v>936</v>
      </c>
      <c r="Q2387" t="str">
        <f t="shared" si="85"/>
        <v>LiberiaLR03</v>
      </c>
      <c r="R2387" t="str">
        <f>VLOOKUP(Tableau3[[#This Row],[coca]],Table1[ID],1,FALSE)</f>
        <v>LiberiaLR03</v>
      </c>
      <c r="S2387">
        <f>VLOOKUP(Tableau3[[#This Row],[coca]],Table1[[#All],[ID]:[b]],2,FALSE)</f>
        <v>-10.3107885562</v>
      </c>
      <c r="T2387" s="9">
        <f>VLOOKUP(Tableau3[[#This Row],[coca]],Table1[[ID]:[b]],3,FALSE)</f>
        <v>7.4177628563400004</v>
      </c>
      <c r="U2387" s="9"/>
      <c r="V238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87" s="9"/>
    </row>
    <row r="2388" spans="1:23">
      <c r="A2388" t="s">
        <v>445</v>
      </c>
      <c r="B2388" t="s">
        <v>453</v>
      </c>
      <c r="C2388" t="s">
        <v>454</v>
      </c>
      <c r="D2388">
        <v>4</v>
      </c>
      <c r="M2388" s="10" t="s">
        <v>936</v>
      </c>
      <c r="Q2388" t="str">
        <f t="shared" si="85"/>
        <v>LiberiaLR04</v>
      </c>
      <c r="R2388" t="str">
        <f>VLOOKUP(Tableau3[[#This Row],[coca]],Table1[ID],1,FALSE)</f>
        <v>LiberiaLR04</v>
      </c>
      <c r="S2388">
        <f>VLOOKUP(Tableau3[[#This Row],[coca]],Table1[[#All],[ID]:[b]],2,FALSE)</f>
        <v>-9.8115528493900008</v>
      </c>
      <c r="T2388" s="9">
        <f>VLOOKUP(Tableau3[[#This Row],[coca]],Table1[[ID]:[b]],3,FALSE)</f>
        <v>6.2282305573099999</v>
      </c>
      <c r="U2388" s="9"/>
      <c r="V238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88" s="9"/>
    </row>
    <row r="2389" spans="1:23">
      <c r="A2389" t="s">
        <v>445</v>
      </c>
      <c r="B2389" t="s">
        <v>455</v>
      </c>
      <c r="C2389" t="s">
        <v>456</v>
      </c>
      <c r="M2389" s="10" t="s">
        <v>936</v>
      </c>
      <c r="Q2389" t="str">
        <f t="shared" si="85"/>
        <v>LiberiaLR05</v>
      </c>
      <c r="R2389" t="str">
        <f>VLOOKUP(Tableau3[[#This Row],[coca]],Table1[ID],1,FALSE)</f>
        <v>LiberiaLR05</v>
      </c>
      <c r="S2389">
        <f>VLOOKUP(Tableau3[[#This Row],[coca]],Table1[[#All],[ID]:[b]],2,FALSE)</f>
        <v>-11.0507034215</v>
      </c>
      <c r="T2389" s="9">
        <f>VLOOKUP(Tableau3[[#This Row],[coca]],Table1[[ID]:[b]],3,FALSE)</f>
        <v>7.0807055692900001</v>
      </c>
      <c r="U2389" s="9"/>
      <c r="V238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89" s="9"/>
    </row>
    <row r="2390" spans="1:23">
      <c r="A2390" t="s">
        <v>445</v>
      </c>
      <c r="B2390" t="s">
        <v>457</v>
      </c>
      <c r="C2390" t="s">
        <v>458</v>
      </c>
      <c r="M2390" s="10" t="s">
        <v>936</v>
      </c>
      <c r="Q2390" t="str">
        <f t="shared" si="85"/>
        <v>LiberiaLR06</v>
      </c>
      <c r="R2390" t="str">
        <f>VLOOKUP(Tableau3[[#This Row],[coca]],Table1[ID],1,FALSE)</f>
        <v>LiberiaLR06</v>
      </c>
      <c r="S2390">
        <f>VLOOKUP(Tableau3[[#This Row],[coca]],Table1[[#All],[ID]:[b]],2,FALSE)</f>
        <v>-8.2295556132600005</v>
      </c>
      <c r="T2390" s="9">
        <f>VLOOKUP(Tableau3[[#This Row],[coca]],Table1[[ID]:[b]],3,FALSE)</f>
        <v>5.9568001756399998</v>
      </c>
      <c r="U2390" s="9"/>
      <c r="V239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0" s="9"/>
    </row>
    <row r="2391" spans="1:23">
      <c r="A2391" t="s">
        <v>445</v>
      </c>
      <c r="B2391" t="s">
        <v>459</v>
      </c>
      <c r="C2391" t="s">
        <v>460</v>
      </c>
      <c r="D2391">
        <v>1</v>
      </c>
      <c r="M2391" s="10" t="s">
        <v>936</v>
      </c>
      <c r="Q2391" t="str">
        <f t="shared" si="85"/>
        <v>LiberiaLR07</v>
      </c>
      <c r="R2391" t="str">
        <f>VLOOKUP(Tableau3[[#This Row],[coca]],Table1[ID],1,FALSE)</f>
        <v>LiberiaLR07</v>
      </c>
      <c r="S2391">
        <f>VLOOKUP(Tableau3[[#This Row],[coca]],Table1[[#All],[ID]:[b]],2,FALSE)</f>
        <v>-8.2031024136300008</v>
      </c>
      <c r="T2391" s="9">
        <f>VLOOKUP(Tableau3[[#This Row],[coca]],Table1[[ID]:[b]],3,FALSE)</f>
        <v>4.7983509608399997</v>
      </c>
      <c r="U2391" s="9"/>
      <c r="V239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1" s="9"/>
    </row>
    <row r="2392" spans="1:23">
      <c r="A2392" t="s">
        <v>445</v>
      </c>
      <c r="B2392" t="s">
        <v>461</v>
      </c>
      <c r="C2392" t="s">
        <v>462</v>
      </c>
      <c r="M2392" s="10" t="s">
        <v>936</v>
      </c>
      <c r="Q2392" t="str">
        <f t="shared" si="85"/>
        <v>LiberiaLR08</v>
      </c>
      <c r="R2392" t="str">
        <f>VLOOKUP(Tableau3[[#This Row],[coca]],Table1[ID],1,FALSE)</f>
        <v>LiberiaLR08</v>
      </c>
      <c r="S2392">
        <f>VLOOKUP(Tableau3[[#This Row],[coca]],Table1[[#All],[ID]:[b]],2,FALSE)</f>
        <v>-9.8576508160399996</v>
      </c>
      <c r="T2392" s="9">
        <f>VLOOKUP(Tableau3[[#This Row],[coca]],Table1[[ID]:[b]],3,FALSE)</f>
        <v>7.9937911225900002</v>
      </c>
      <c r="U2392" s="9"/>
      <c r="V239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2" s="9"/>
    </row>
    <row r="2393" spans="1:23">
      <c r="A2393" t="s">
        <v>445</v>
      </c>
      <c r="B2393" t="s">
        <v>463</v>
      </c>
      <c r="C2393" t="s">
        <v>464</v>
      </c>
      <c r="D2393">
        <v>18</v>
      </c>
      <c r="E2393">
        <v>1</v>
      </c>
      <c r="M2393" s="10" t="s">
        <v>936</v>
      </c>
      <c r="Q2393" t="str">
        <f t="shared" si="85"/>
        <v>LiberiaLR09</v>
      </c>
      <c r="R2393" t="str">
        <f>VLOOKUP(Tableau3[[#This Row],[coca]],Table1[ID],1,FALSE)</f>
        <v>LiberiaLR09</v>
      </c>
      <c r="S2393">
        <f>VLOOKUP(Tableau3[[#This Row],[coca]],Table1[[#All],[ID]:[b]],2,FALSE)</f>
        <v>-10.2736785934</v>
      </c>
      <c r="T2393" s="9">
        <f>VLOOKUP(Tableau3[[#This Row],[coca]],Table1[[ID]:[b]],3,FALSE)</f>
        <v>6.5160213196600001</v>
      </c>
      <c r="U2393" s="9"/>
      <c r="V239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393" s="9"/>
    </row>
    <row r="2394" spans="1:23">
      <c r="A2394" t="s">
        <v>445</v>
      </c>
      <c r="B2394" t="s">
        <v>465</v>
      </c>
      <c r="C2394" t="s">
        <v>466</v>
      </c>
      <c r="D2394">
        <v>1</v>
      </c>
      <c r="M2394" s="10" t="s">
        <v>936</v>
      </c>
      <c r="Q2394" t="str">
        <f t="shared" si="85"/>
        <v>LiberiaLR10</v>
      </c>
      <c r="R2394" t="str">
        <f>VLOOKUP(Tableau3[[#This Row],[coca]],Table1[ID],1,FALSE)</f>
        <v>LiberiaLR10</v>
      </c>
      <c r="S2394">
        <f>VLOOKUP(Tableau3[[#This Row],[coca]],Table1[[#All],[ID]:[b]],2,FALSE)</f>
        <v>-7.7724962190799998</v>
      </c>
      <c r="T2394" s="9">
        <f>VLOOKUP(Tableau3[[#This Row],[coca]],Table1[[ID]:[b]],3,FALSE)</f>
        <v>4.7256502341199997</v>
      </c>
      <c r="U2394" s="9"/>
      <c r="V239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4" s="9"/>
    </row>
    <row r="2395" spans="1:23">
      <c r="A2395" t="s">
        <v>445</v>
      </c>
      <c r="B2395" t="s">
        <v>467</v>
      </c>
      <c r="C2395" t="s">
        <v>468</v>
      </c>
      <c r="D2395">
        <v>201</v>
      </c>
      <c r="E2395">
        <v>17</v>
      </c>
      <c r="F2395">
        <v>127</v>
      </c>
      <c r="J2395">
        <v>155</v>
      </c>
      <c r="K2395">
        <v>85</v>
      </c>
      <c r="M2395" s="10" t="s">
        <v>936</v>
      </c>
      <c r="Q2395" t="str">
        <f t="shared" si="85"/>
        <v>LiberiaLR11</v>
      </c>
      <c r="R2395" t="str">
        <f>VLOOKUP(Tableau3[[#This Row],[coca]],Table1[ID],1,FALSE)</f>
        <v>LiberiaLR11</v>
      </c>
      <c r="S2395">
        <f>VLOOKUP(Tableau3[[#This Row],[coca]],Table1[[#All],[ID]:[b]],2,FALSE)</f>
        <v>-10.5979990297</v>
      </c>
      <c r="T2395" s="9">
        <f>VLOOKUP(Tableau3[[#This Row],[coca]],Table1[[ID]:[b]],3,FALSE)</f>
        <v>6.5151599303500003</v>
      </c>
      <c r="U2395" s="9"/>
      <c r="V239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395" s="9"/>
    </row>
    <row r="2396" spans="1:23">
      <c r="A2396" t="s">
        <v>445</v>
      </c>
      <c r="B2396" t="s">
        <v>469</v>
      </c>
      <c r="C2396" t="s">
        <v>470</v>
      </c>
      <c r="D2396">
        <v>6</v>
      </c>
      <c r="E2396">
        <v>3</v>
      </c>
      <c r="M2396" s="10" t="s">
        <v>936</v>
      </c>
      <c r="Q2396" t="str">
        <f t="shared" si="85"/>
        <v>LiberiaLR12</v>
      </c>
      <c r="R2396" t="str">
        <f>VLOOKUP(Tableau3[[#This Row],[coca]],Table1[ID],1,FALSE)</f>
        <v>LiberiaLR12</v>
      </c>
      <c r="S2396">
        <f>VLOOKUP(Tableau3[[#This Row],[coca]],Table1[[#All],[ID]:[b]],2,FALSE)</f>
        <v>-8.7776881387000003</v>
      </c>
      <c r="T2396" s="9">
        <f>VLOOKUP(Tableau3[[#This Row],[coca]],Table1[[ID]:[b]],3,FALSE)</f>
        <v>6.8261835800500004</v>
      </c>
      <c r="U2396" s="9"/>
      <c r="V239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6" s="9"/>
    </row>
    <row r="2397" spans="1:23">
      <c r="A2397" t="s">
        <v>445</v>
      </c>
      <c r="B2397" t="s">
        <v>471</v>
      </c>
      <c r="C2397" t="s">
        <v>472</v>
      </c>
      <c r="D2397">
        <v>1</v>
      </c>
      <c r="M2397" s="10" t="s">
        <v>936</v>
      </c>
      <c r="Q2397" t="str">
        <f t="shared" si="85"/>
        <v>LiberiaLR13</v>
      </c>
      <c r="R2397" t="str">
        <f>VLOOKUP(Tableau3[[#This Row],[coca]],Table1[ID],1,FALSE)</f>
        <v>LiberiaLR13</v>
      </c>
      <c r="S2397">
        <f>VLOOKUP(Tableau3[[#This Row],[coca]],Table1[[#All],[ID]:[b]],2,FALSE)</f>
        <v>-7.8073987769700004</v>
      </c>
      <c r="T2397" s="9">
        <f>VLOOKUP(Tableau3[[#This Row],[coca]],Table1[[ID]:[b]],3,FALSE)</f>
        <v>5.2735435510100004</v>
      </c>
      <c r="U2397" s="9"/>
      <c r="V239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7" s="9"/>
    </row>
    <row r="2398" spans="1:23">
      <c r="A2398" t="s">
        <v>445</v>
      </c>
      <c r="B2398" t="s">
        <v>473</v>
      </c>
      <c r="C2398" t="s">
        <v>474</v>
      </c>
      <c r="M2398" s="10" t="s">
        <v>936</v>
      </c>
      <c r="Q2398" t="str">
        <f t="shared" si="85"/>
        <v>LiberiaLR14</v>
      </c>
      <c r="R2398" t="str">
        <f>VLOOKUP(Tableau3[[#This Row],[coca]],Table1[ID],1,FALSE)</f>
        <v>LiberiaLR14</v>
      </c>
      <c r="S2398">
        <f>VLOOKUP(Tableau3[[#This Row],[coca]],Table1[[#All],[ID]:[b]],2,FALSE)</f>
        <v>-9.3764596500100001</v>
      </c>
      <c r="T2398" s="9">
        <f>VLOOKUP(Tableau3[[#This Row],[coca]],Table1[[ID]:[b]],3,FALSE)</f>
        <v>5.8551518971599998</v>
      </c>
      <c r="U2398" s="9"/>
      <c r="V239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8" s="9"/>
    </row>
    <row r="2399" spans="1:23">
      <c r="A2399" t="s">
        <v>445</v>
      </c>
      <c r="B2399" t="s">
        <v>475</v>
      </c>
      <c r="C2399" t="s">
        <v>476</v>
      </c>
      <c r="D2399">
        <v>1</v>
      </c>
      <c r="M2399" s="10" t="s">
        <v>936</v>
      </c>
      <c r="Q2399" t="str">
        <f t="shared" si="85"/>
        <v>LiberiaLR15</v>
      </c>
      <c r="R2399" t="str">
        <f>VLOOKUP(Tableau3[[#This Row],[coca]],Table1[ID],1,FALSE)</f>
        <v>LiberiaLR15</v>
      </c>
      <c r="S2399">
        <f>VLOOKUP(Tableau3[[#This Row],[coca]],Table1[[#All],[ID]:[b]],2,FALSE)</f>
        <v>-8.7581670727100001</v>
      </c>
      <c r="T2399" s="9">
        <f>VLOOKUP(Tableau3[[#This Row],[coca]],Table1[[ID]:[b]],3,FALSE)</f>
        <v>5.3455766213400002</v>
      </c>
      <c r="U2399" s="9"/>
      <c r="V239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399" s="9"/>
    </row>
    <row r="2400" spans="1:23">
      <c r="A2400" t="s">
        <v>445</v>
      </c>
      <c r="B2400" t="s">
        <v>447</v>
      </c>
      <c r="C2400" t="s">
        <v>448</v>
      </c>
      <c r="D2400">
        <v>0</v>
      </c>
      <c r="M2400" s="10" t="s">
        <v>937</v>
      </c>
      <c r="Q2400" t="str">
        <f t="shared" si="85"/>
        <v>LiberiaLR01</v>
      </c>
      <c r="R2400" t="str">
        <f>VLOOKUP(Tableau3[[#This Row],[coca]],Table1[ID],1,FALSE)</f>
        <v>LiberiaLR01</v>
      </c>
      <c r="S2400" t="e">
        <f>VLOOKUP(Tableau35[[#This Row],[coca]],Table1[[#All],[ID]:[b]],2,FALSE)</f>
        <v>#VALUE!</v>
      </c>
      <c r="T2400" s="9" t="e">
        <f>VLOOKUP(Tableau35[[#This Row],[coca]],Table1[[ID]:[b]],3,FALSE)</f>
        <v>#VALUE!</v>
      </c>
      <c r="U2400" s="9"/>
      <c r="V240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0" s="9"/>
    </row>
    <row r="2401" spans="1:23">
      <c r="A2401" t="s">
        <v>445</v>
      </c>
      <c r="B2401" t="s">
        <v>449</v>
      </c>
      <c r="C2401" t="s">
        <v>450</v>
      </c>
      <c r="D2401">
        <v>0</v>
      </c>
      <c r="M2401" s="10" t="s">
        <v>937</v>
      </c>
      <c r="Q2401" t="str">
        <f t="shared" ref="Q2401:Q2414" si="86">_xlfn.CONCAT(A2401,C2401)</f>
        <v>LiberiaLR02</v>
      </c>
      <c r="R2401" t="str">
        <f>VLOOKUP(Tableau3[[#This Row],[coca]],Table1[ID],1,FALSE)</f>
        <v>LiberiaLR02</v>
      </c>
      <c r="S2401" t="e">
        <f>VLOOKUP(Tableau35[[#This Row],[coca]],Table1[[#All],[ID]:[b]],2,FALSE)</f>
        <v>#VALUE!</v>
      </c>
      <c r="T2401" s="9" t="e">
        <f>VLOOKUP(Tableau35[[#This Row],[coca]],Table1[[ID]:[b]],3,FALSE)</f>
        <v>#VALUE!</v>
      </c>
      <c r="U2401" s="9"/>
      <c r="V240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1" s="9"/>
    </row>
    <row r="2402" spans="1:23">
      <c r="A2402" t="s">
        <v>445</v>
      </c>
      <c r="B2402" t="s">
        <v>451</v>
      </c>
      <c r="C2402" t="s">
        <v>452</v>
      </c>
      <c r="D2402">
        <v>6</v>
      </c>
      <c r="E2402">
        <v>2</v>
      </c>
      <c r="F2402">
        <v>0</v>
      </c>
      <c r="M2402" t="s">
        <v>937</v>
      </c>
      <c r="Q2402" t="str">
        <f t="shared" si="86"/>
        <v>LiberiaLR03</v>
      </c>
      <c r="R2402" t="str">
        <f>VLOOKUP(Tableau3[[#This Row],[coca]],Table1[ID],1,FALSE)</f>
        <v>LiberiaLR03</v>
      </c>
      <c r="S2402" t="e">
        <f>VLOOKUP(Tableau35[[#This Row],[coca]],Table1[[#All],[ID]:[b]],2,FALSE)</f>
        <v>#VALUE!</v>
      </c>
      <c r="T2402" s="9" t="e">
        <f>VLOOKUP(Tableau35[[#This Row],[coca]],Table1[[ID]:[b]],3,FALSE)</f>
        <v>#VALUE!</v>
      </c>
      <c r="U2402" s="9"/>
      <c r="V240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2" s="9"/>
    </row>
    <row r="2403" spans="1:23">
      <c r="A2403" t="s">
        <v>445</v>
      </c>
      <c r="B2403" t="s">
        <v>453</v>
      </c>
      <c r="C2403" t="s">
        <v>454</v>
      </c>
      <c r="D2403">
        <v>4</v>
      </c>
      <c r="E2403">
        <v>0</v>
      </c>
      <c r="F2403">
        <v>0</v>
      </c>
      <c r="M2403" t="s">
        <v>937</v>
      </c>
      <c r="Q2403" t="str">
        <f t="shared" si="86"/>
        <v>LiberiaLR04</v>
      </c>
      <c r="R2403" t="str">
        <f>VLOOKUP(Tableau3[[#This Row],[coca]],Table1[ID],1,FALSE)</f>
        <v>LiberiaLR04</v>
      </c>
      <c r="S2403" t="e">
        <f>VLOOKUP(Tableau35[[#This Row],[coca]],Table1[[#All],[ID]:[b]],2,FALSE)</f>
        <v>#VALUE!</v>
      </c>
      <c r="T2403" s="9" t="e">
        <f>VLOOKUP(Tableau35[[#This Row],[coca]],Table1[[ID]:[b]],3,FALSE)</f>
        <v>#VALUE!</v>
      </c>
      <c r="U2403" s="9"/>
      <c r="V240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3" s="9"/>
    </row>
    <row r="2404" spans="1:23">
      <c r="A2404" t="s">
        <v>445</v>
      </c>
      <c r="B2404" t="s">
        <v>455</v>
      </c>
      <c r="C2404" t="s">
        <v>456</v>
      </c>
      <c r="D2404">
        <v>0</v>
      </c>
      <c r="M2404" s="10" t="s">
        <v>937</v>
      </c>
      <c r="Q2404" t="str">
        <f t="shared" si="86"/>
        <v>LiberiaLR05</v>
      </c>
      <c r="R2404" t="str">
        <f>VLOOKUP(Tableau3[[#This Row],[coca]],Table1[ID],1,FALSE)</f>
        <v>LiberiaLR05</v>
      </c>
      <c r="S2404" t="e">
        <f>VLOOKUP(Tableau35[[#This Row],[coca]],Table1[[#All],[ID]:[b]],2,FALSE)</f>
        <v>#VALUE!</v>
      </c>
      <c r="T2404" s="9" t="e">
        <f>VLOOKUP(Tableau35[[#This Row],[coca]],Table1[[ID]:[b]],3,FALSE)</f>
        <v>#VALUE!</v>
      </c>
      <c r="U2404" s="9"/>
      <c r="V240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4" s="9"/>
    </row>
    <row r="2405" spans="1:23">
      <c r="A2405" t="s">
        <v>445</v>
      </c>
      <c r="B2405" t="s">
        <v>457</v>
      </c>
      <c r="C2405" t="s">
        <v>458</v>
      </c>
      <c r="D2405">
        <v>0</v>
      </c>
      <c r="M2405" t="s">
        <v>937</v>
      </c>
      <c r="Q2405" t="str">
        <f t="shared" si="86"/>
        <v>LiberiaLR06</v>
      </c>
      <c r="R2405" t="str">
        <f>VLOOKUP(Tableau3[[#This Row],[coca]],Table1[ID],1,FALSE)</f>
        <v>LiberiaLR06</v>
      </c>
      <c r="S2405" t="e">
        <f>VLOOKUP(Tableau35[[#This Row],[coca]],Table1[[#All],[ID]:[b]],2,FALSE)</f>
        <v>#VALUE!</v>
      </c>
      <c r="T2405" s="9" t="e">
        <f>VLOOKUP(Tableau35[[#This Row],[coca]],Table1[[ID]:[b]],3,FALSE)</f>
        <v>#VALUE!</v>
      </c>
      <c r="U2405" s="9"/>
      <c r="V240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5" s="9"/>
    </row>
    <row r="2406" spans="1:23">
      <c r="A2406" t="s">
        <v>445</v>
      </c>
      <c r="B2406" t="s">
        <v>459</v>
      </c>
      <c r="C2406" t="s">
        <v>460</v>
      </c>
      <c r="D2406">
        <v>1</v>
      </c>
      <c r="E2406">
        <v>0</v>
      </c>
      <c r="F2406">
        <v>0</v>
      </c>
      <c r="M2406" t="s">
        <v>937</v>
      </c>
      <c r="Q2406" t="str">
        <f t="shared" si="86"/>
        <v>LiberiaLR07</v>
      </c>
      <c r="R2406" t="str">
        <f>VLOOKUP(Tableau3[[#This Row],[coca]],Table1[ID],1,FALSE)</f>
        <v>LiberiaLR07</v>
      </c>
      <c r="S2406" t="e">
        <f>VLOOKUP(Tableau35[[#This Row],[coca]],Table1[[#All],[ID]:[b]],2,FALSE)</f>
        <v>#VALUE!</v>
      </c>
      <c r="T2406" s="9" t="e">
        <f>VLOOKUP(Tableau35[[#This Row],[coca]],Table1[[ID]:[b]],3,FALSE)</f>
        <v>#VALUE!</v>
      </c>
      <c r="U2406" s="9"/>
      <c r="V240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6" s="9"/>
    </row>
    <row r="2407" spans="1:23">
      <c r="A2407" t="s">
        <v>445</v>
      </c>
      <c r="B2407" t="s">
        <v>461</v>
      </c>
      <c r="C2407" t="s">
        <v>462</v>
      </c>
      <c r="D2407">
        <v>2</v>
      </c>
      <c r="E2407">
        <v>0</v>
      </c>
      <c r="F2407">
        <v>2</v>
      </c>
      <c r="M2407" t="s">
        <v>937</v>
      </c>
      <c r="Q2407" t="str">
        <f t="shared" si="86"/>
        <v>LiberiaLR08</v>
      </c>
      <c r="R2407" t="str">
        <f>VLOOKUP(Tableau3[[#This Row],[coca]],Table1[ID],1,FALSE)</f>
        <v>LiberiaLR08</v>
      </c>
      <c r="S2407" t="e">
        <f>VLOOKUP(Tableau35[[#This Row],[coca]],Table1[[#All],[ID]:[b]],2,FALSE)</f>
        <v>#VALUE!</v>
      </c>
      <c r="T2407" s="9" t="e">
        <f>VLOOKUP(Tableau35[[#This Row],[coca]],Table1[[ID]:[b]],3,FALSE)</f>
        <v>#VALUE!</v>
      </c>
      <c r="U2407" s="9"/>
      <c r="V240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7" s="9"/>
    </row>
    <row r="2408" spans="1:23">
      <c r="A2408" t="s">
        <v>445</v>
      </c>
      <c r="B2408" t="s">
        <v>463</v>
      </c>
      <c r="C2408" t="s">
        <v>464</v>
      </c>
      <c r="D2408">
        <v>25</v>
      </c>
      <c r="E2408">
        <v>1</v>
      </c>
      <c r="F2408">
        <v>7</v>
      </c>
      <c r="M2408" t="s">
        <v>937</v>
      </c>
      <c r="Q2408" t="str">
        <f t="shared" si="86"/>
        <v>LiberiaLR09</v>
      </c>
      <c r="R2408" t="str">
        <f>VLOOKUP(Tableau3[[#This Row],[coca]],Table1[ID],1,FALSE)</f>
        <v>LiberiaLR09</v>
      </c>
      <c r="S2408" t="e">
        <f>VLOOKUP(Tableau35[[#This Row],[coca]],Table1[[#All],[ID]:[b]],2,FALSE)</f>
        <v>#VALUE!</v>
      </c>
      <c r="T2408" s="9" t="e">
        <f>VLOOKUP(Tableau35[[#This Row],[coca]],Table1[[ID]:[b]],3,FALSE)</f>
        <v>#VALUE!</v>
      </c>
      <c r="U2408" s="9"/>
      <c r="V240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8" s="9"/>
    </row>
    <row r="2409" spans="1:23">
      <c r="A2409" t="s">
        <v>445</v>
      </c>
      <c r="B2409" t="s">
        <v>465</v>
      </c>
      <c r="C2409" t="s">
        <v>466</v>
      </c>
      <c r="D2409">
        <v>1</v>
      </c>
      <c r="E2409">
        <v>0</v>
      </c>
      <c r="F2409">
        <v>1</v>
      </c>
      <c r="M2409" t="s">
        <v>937</v>
      </c>
      <c r="Q2409" t="str">
        <f t="shared" si="86"/>
        <v>LiberiaLR10</v>
      </c>
      <c r="R2409" t="str">
        <f>VLOOKUP(Tableau3[[#This Row],[coca]],Table1[ID],1,FALSE)</f>
        <v>LiberiaLR10</v>
      </c>
      <c r="S2409" t="e">
        <f>VLOOKUP(Tableau35[[#This Row],[coca]],Table1[[#All],[ID]:[b]],2,FALSE)</f>
        <v>#VALUE!</v>
      </c>
      <c r="T2409" s="9" t="e">
        <f>VLOOKUP(Tableau35[[#This Row],[coca]],Table1[[ID]:[b]],3,FALSE)</f>
        <v>#VALUE!</v>
      </c>
      <c r="U2409" s="9"/>
      <c r="V240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09" s="9"/>
    </row>
    <row r="2410" spans="1:23">
      <c r="A2410" t="s">
        <v>445</v>
      </c>
      <c r="B2410" t="s">
        <v>467</v>
      </c>
      <c r="C2410" t="s">
        <v>468</v>
      </c>
      <c r="D2410">
        <v>218</v>
      </c>
      <c r="E2410">
        <v>18</v>
      </c>
      <c r="F2410">
        <v>132</v>
      </c>
      <c r="J2410">
        <v>91</v>
      </c>
      <c r="K2410">
        <v>53</v>
      </c>
      <c r="M2410" t="s">
        <v>937</v>
      </c>
      <c r="Q2410" t="str">
        <f t="shared" si="86"/>
        <v>LiberiaLR11</v>
      </c>
      <c r="R2410" t="str">
        <f>VLOOKUP(Tableau3[[#This Row],[coca]],Table1[ID],1,FALSE)</f>
        <v>LiberiaLR11</v>
      </c>
      <c r="S2410" t="e">
        <f>VLOOKUP(Tableau35[[#This Row],[coca]],Table1[[#All],[ID]:[b]],2,FALSE)</f>
        <v>#VALUE!</v>
      </c>
      <c r="T2410" s="9" t="e">
        <f>VLOOKUP(Tableau35[[#This Row],[coca]],Table1[[ID]:[b]],3,FALSE)</f>
        <v>#VALUE!</v>
      </c>
      <c r="U2410" s="9"/>
      <c r="V241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10" s="9"/>
    </row>
    <row r="2411" spans="1:23">
      <c r="A2411" t="s">
        <v>445</v>
      </c>
      <c r="B2411" t="s">
        <v>469</v>
      </c>
      <c r="C2411" t="s">
        <v>470</v>
      </c>
      <c r="D2411">
        <v>7</v>
      </c>
      <c r="E2411">
        <v>4</v>
      </c>
      <c r="F2411">
        <v>1</v>
      </c>
      <c r="M2411" t="s">
        <v>937</v>
      </c>
      <c r="Q2411" t="str">
        <f t="shared" si="86"/>
        <v>LiberiaLR12</v>
      </c>
      <c r="R2411" t="str">
        <f>VLOOKUP(Tableau3[[#This Row],[coca]],Table1[ID],1,FALSE)</f>
        <v>LiberiaLR12</v>
      </c>
      <c r="S2411" t="e">
        <f>VLOOKUP(Tableau35[[#This Row],[coca]],Table1[[#All],[ID]:[b]],2,FALSE)</f>
        <v>#VALUE!</v>
      </c>
      <c r="T2411" s="9" t="e">
        <f>VLOOKUP(Tableau35[[#This Row],[coca]],Table1[[ID]:[b]],3,FALSE)</f>
        <v>#VALUE!</v>
      </c>
      <c r="U2411" s="9"/>
      <c r="V241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11" s="9"/>
    </row>
    <row r="2412" spans="1:23">
      <c r="A2412" t="s">
        <v>445</v>
      </c>
      <c r="B2412" t="s">
        <v>471</v>
      </c>
      <c r="C2412" t="s">
        <v>472</v>
      </c>
      <c r="D2412">
        <v>1</v>
      </c>
      <c r="E2412">
        <v>0</v>
      </c>
      <c r="F2412">
        <v>1</v>
      </c>
      <c r="M2412" t="s">
        <v>937</v>
      </c>
      <c r="Q2412" t="str">
        <f t="shared" si="86"/>
        <v>LiberiaLR13</v>
      </c>
      <c r="R2412" t="str">
        <f>VLOOKUP(Tableau3[[#This Row],[coca]],Table1[ID],1,FALSE)</f>
        <v>LiberiaLR13</v>
      </c>
      <c r="S2412" t="e">
        <f>VLOOKUP(Tableau35[[#This Row],[coca]],Table1[[#All],[ID]:[b]],2,FALSE)</f>
        <v>#VALUE!</v>
      </c>
      <c r="T2412" s="9" t="e">
        <f>VLOOKUP(Tableau35[[#This Row],[coca]],Table1[[ID]:[b]],3,FALSE)</f>
        <v>#VALUE!</v>
      </c>
      <c r="U2412" s="9"/>
      <c r="V241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12" s="9"/>
    </row>
    <row r="2413" spans="1:23">
      <c r="A2413" t="s">
        <v>445</v>
      </c>
      <c r="B2413" t="s">
        <v>473</v>
      </c>
      <c r="C2413" t="s">
        <v>474</v>
      </c>
      <c r="D2413">
        <v>0</v>
      </c>
      <c r="M2413" t="s">
        <v>937</v>
      </c>
      <c r="Q2413" t="str">
        <f t="shared" si="86"/>
        <v>LiberiaLR14</v>
      </c>
      <c r="R2413" t="str">
        <f>VLOOKUP(Tableau3[[#This Row],[coca]],Table1[ID],1,FALSE)</f>
        <v>LiberiaLR14</v>
      </c>
      <c r="S2413" t="e">
        <f>VLOOKUP(Tableau35[[#This Row],[coca]],Table1[[#All],[ID]:[b]],2,FALSE)</f>
        <v>#VALUE!</v>
      </c>
      <c r="T2413" s="9" t="e">
        <f>VLOOKUP(Tableau35[[#This Row],[coca]],Table1[[ID]:[b]],3,FALSE)</f>
        <v>#VALUE!</v>
      </c>
      <c r="U2413" s="9"/>
      <c r="V241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13" s="9"/>
    </row>
    <row r="2414" spans="1:23">
      <c r="A2414" t="s">
        <v>445</v>
      </c>
      <c r="B2414" t="s">
        <v>475</v>
      </c>
      <c r="C2414" t="s">
        <v>476</v>
      </c>
      <c r="D2414">
        <v>1</v>
      </c>
      <c r="E2414">
        <v>0</v>
      </c>
      <c r="F2414">
        <v>1</v>
      </c>
      <c r="M2414" t="s">
        <v>937</v>
      </c>
      <c r="Q2414" t="str">
        <f t="shared" si="86"/>
        <v>LiberiaLR15</v>
      </c>
      <c r="R2414" t="str">
        <f>VLOOKUP(Tableau3[[#This Row],[coca]],Table1[ID],1,FALSE)</f>
        <v>LiberiaLR15</v>
      </c>
      <c r="S2414" t="e">
        <f>VLOOKUP(Tableau35[[#This Row],[coca]],Table1[[#All],[ID]:[b]],2,FALSE)</f>
        <v>#VALUE!</v>
      </c>
      <c r="T2414" s="9" t="e">
        <f>VLOOKUP(Tableau35[[#This Row],[coca]],Table1[[ID]:[b]],3,FALSE)</f>
        <v>#VALUE!</v>
      </c>
      <c r="U2414" s="9"/>
      <c r="V241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414" s="9"/>
    </row>
    <row r="2415" spans="1:23">
      <c r="A2415" t="s">
        <v>445</v>
      </c>
      <c r="B2415" t="s">
        <v>455</v>
      </c>
      <c r="C2415" t="s">
        <v>456</v>
      </c>
      <c r="D2415">
        <v>0</v>
      </c>
      <c r="E2415">
        <v>0</v>
      </c>
      <c r="F2415">
        <v>0</v>
      </c>
      <c r="L2415" s="7"/>
      <c r="M2415" s="10" t="s">
        <v>940</v>
      </c>
      <c r="P2415" t="str">
        <f t="shared" ref="P2415:P2444" si="87">_xlfn.CONCAT(A2415,C2415)</f>
        <v>LiberiaLR05</v>
      </c>
      <c r="Q2415" t="e">
        <f>VLOOKUP(#REF!,Table1[ID],1,FALSE)</f>
        <v>#REF!</v>
      </c>
      <c r="R2415" t="e">
        <f>VLOOKUP(#REF!,Table1[[#All],[ID]:[b]],2,FALSE)</f>
        <v>#REF!</v>
      </c>
      <c r="S2415" s="9" t="e">
        <f>VLOOKUP(#REF!,Table1[[ID]:[b]],3,FALSE)</f>
        <v>#REF!</v>
      </c>
      <c r="T2415" s="9"/>
      <c r="U2415" s="9" t="e">
        <f>IF(#REF!&lt;=10,"A:&lt;10",IF(#REF!&lt;=50,"B:10-50",IF(#REF!&lt;=100,"C:50 - 100",IF(#REF!&lt;=250,"D:100 - 250",IF(#REF!&lt;=500,"E:250 - 500",IF(#REF!&lt;=1000,"F:500 - 1000","G:1000 et plus"))))))</f>
        <v>#REF!</v>
      </c>
      <c r="V2415" s="9"/>
    </row>
    <row r="2416" spans="1:23">
      <c r="A2416" t="s">
        <v>445</v>
      </c>
      <c r="B2416" t="s">
        <v>447</v>
      </c>
      <c r="C2416" t="s">
        <v>448</v>
      </c>
      <c r="D2416">
        <v>0</v>
      </c>
      <c r="E2416">
        <v>0</v>
      </c>
      <c r="F2416">
        <v>0</v>
      </c>
      <c r="M2416" s="10" t="s">
        <v>940</v>
      </c>
      <c r="P2416" t="str">
        <f t="shared" si="87"/>
        <v>LiberiaLR01</v>
      </c>
      <c r="Q2416" t="e">
        <f>VLOOKUP(#REF!,Table1[ID],1,FALSE)</f>
        <v>#REF!</v>
      </c>
      <c r="R2416" t="e">
        <f>VLOOKUP(#REF!,Table1[[#All],[ID]:[b]],2,FALSE)</f>
        <v>#REF!</v>
      </c>
      <c r="S2416" s="9" t="e">
        <f>VLOOKUP(#REF!,Table1[[ID]:[b]],3,FALSE)</f>
        <v>#REF!</v>
      </c>
      <c r="T2416" s="9"/>
      <c r="U2416" s="9" t="e">
        <f>IF(#REF!&lt;=10,"A:&lt;10",IF(#REF!&lt;=50,"B:10-50",IF(#REF!&lt;=100,"C:50 - 100",IF(#REF!&lt;=250,"D:100 - 250",IF(#REF!&lt;=500,"E:250 - 500",IF(#REF!&lt;=1000,"F:500 - 1000","G:1000 et plus"))))))</f>
        <v>#REF!</v>
      </c>
      <c r="V2416" s="9"/>
    </row>
    <row r="2417" spans="1:22">
      <c r="A2417" t="s">
        <v>445</v>
      </c>
      <c r="B2417" t="s">
        <v>449</v>
      </c>
      <c r="C2417" t="s">
        <v>450</v>
      </c>
      <c r="D2417">
        <v>0</v>
      </c>
      <c r="E2417">
        <v>0</v>
      </c>
      <c r="F2417">
        <v>0</v>
      </c>
      <c r="M2417" s="10" t="s">
        <v>940</v>
      </c>
      <c r="P2417" t="str">
        <f t="shared" si="87"/>
        <v>LiberiaLR02</v>
      </c>
      <c r="Q2417" t="e">
        <f>VLOOKUP(#REF!,Table1[ID],1,FALSE)</f>
        <v>#REF!</v>
      </c>
      <c r="R2417" t="e">
        <f>VLOOKUP(#REF!,Table1[[#All],[ID]:[b]],2,FALSE)</f>
        <v>#REF!</v>
      </c>
      <c r="S2417" s="9" t="e">
        <f>VLOOKUP(#REF!,Table1[[ID]:[b]],3,FALSE)</f>
        <v>#REF!</v>
      </c>
      <c r="T2417" s="9"/>
      <c r="U2417" s="9" t="e">
        <f>IF(#REF!&lt;=10,"A:&lt;10",IF(#REF!&lt;=50,"B:10-50",IF(#REF!&lt;=100,"C:50 - 100",IF(#REF!&lt;=250,"D:100 - 250",IF(#REF!&lt;=500,"E:250 - 500",IF(#REF!&lt;=1000,"F:500 - 1000","G:1000 et plus"))))))</f>
        <v>#REF!</v>
      </c>
      <c r="V2417" s="9"/>
    </row>
    <row r="2418" spans="1:22">
      <c r="A2418" t="s">
        <v>445</v>
      </c>
      <c r="B2418" t="s">
        <v>451</v>
      </c>
      <c r="C2418" t="s">
        <v>452</v>
      </c>
      <c r="D2418">
        <v>6</v>
      </c>
      <c r="E2418">
        <v>2</v>
      </c>
      <c r="F2418">
        <v>0</v>
      </c>
      <c r="M2418" s="10" t="s">
        <v>940</v>
      </c>
      <c r="P2418" t="str">
        <f t="shared" si="87"/>
        <v>LiberiaLR03</v>
      </c>
      <c r="Q2418" t="e">
        <f>VLOOKUP(#REF!,Table1[ID],1,FALSE)</f>
        <v>#REF!</v>
      </c>
      <c r="R2418" t="e">
        <f>VLOOKUP(#REF!,Table1[[#All],[ID]:[b]],2,FALSE)</f>
        <v>#REF!</v>
      </c>
      <c r="S2418" s="9" t="e">
        <f>VLOOKUP(#REF!,Table1[[ID]:[b]],3,FALSE)</f>
        <v>#REF!</v>
      </c>
      <c r="T2418" s="9"/>
      <c r="U2418" s="9" t="e">
        <f>IF(#REF!&lt;=10,"A:&lt;10",IF(#REF!&lt;=50,"B:10-50",IF(#REF!&lt;=100,"C:50 - 100",IF(#REF!&lt;=250,"D:100 - 250",IF(#REF!&lt;=500,"E:250 - 500",IF(#REF!&lt;=1000,"F:500 - 1000","G:1000 et plus"))))))</f>
        <v>#REF!</v>
      </c>
      <c r="V2418" s="9"/>
    </row>
    <row r="2419" spans="1:22">
      <c r="A2419" t="s">
        <v>445</v>
      </c>
      <c r="B2419" t="s">
        <v>453</v>
      </c>
      <c r="C2419" t="s">
        <v>454</v>
      </c>
      <c r="D2419">
        <v>6</v>
      </c>
      <c r="E2419">
        <v>0</v>
      </c>
      <c r="F2419">
        <v>3</v>
      </c>
      <c r="M2419" s="10" t="s">
        <v>940</v>
      </c>
      <c r="P2419" t="str">
        <f t="shared" si="87"/>
        <v>LiberiaLR04</v>
      </c>
      <c r="Q2419" t="e">
        <f>VLOOKUP(#REF!,Table1[ID],1,FALSE)</f>
        <v>#REF!</v>
      </c>
      <c r="R2419" t="e">
        <f>VLOOKUP(#REF!,Table1[[#All],[ID]:[b]],2,FALSE)</f>
        <v>#REF!</v>
      </c>
      <c r="S2419" s="9" t="e">
        <f>VLOOKUP(#REF!,Table1[[ID]:[b]],3,FALSE)</f>
        <v>#REF!</v>
      </c>
      <c r="T2419" s="9"/>
      <c r="U2419" s="9" t="e">
        <f>IF(#REF!&lt;=10,"A:&lt;10",IF(#REF!&lt;=50,"B:10-50",IF(#REF!&lt;=100,"C:50 - 100",IF(#REF!&lt;=250,"D:100 - 250",IF(#REF!&lt;=500,"E:250 - 500",IF(#REF!&lt;=1000,"F:500 - 1000","G:1000 et plus"))))))</f>
        <v>#REF!</v>
      </c>
      <c r="V2419" s="9"/>
    </row>
    <row r="2420" spans="1:22">
      <c r="A2420" t="s">
        <v>445</v>
      </c>
      <c r="B2420" t="s">
        <v>457</v>
      </c>
      <c r="C2420" t="s">
        <v>458</v>
      </c>
      <c r="D2420">
        <v>0</v>
      </c>
      <c r="E2420">
        <v>0</v>
      </c>
      <c r="F2420">
        <v>0</v>
      </c>
      <c r="M2420" s="10" t="s">
        <v>940</v>
      </c>
      <c r="P2420" t="str">
        <f t="shared" si="87"/>
        <v>LiberiaLR06</v>
      </c>
      <c r="Q2420" t="e">
        <f>VLOOKUP(#REF!,Table1[ID],1,FALSE)</f>
        <v>#REF!</v>
      </c>
      <c r="R2420" t="e">
        <f>VLOOKUP(#REF!,Table1[[#All],[ID]:[b]],2,FALSE)</f>
        <v>#REF!</v>
      </c>
      <c r="S2420" s="9" t="e">
        <f>VLOOKUP(#REF!,Table1[[ID]:[b]],3,FALSE)</f>
        <v>#REF!</v>
      </c>
      <c r="T2420" s="9"/>
      <c r="U2420" s="9" t="e">
        <f>IF(#REF!&lt;=10,"A:&lt;10",IF(#REF!&lt;=50,"B:10-50",IF(#REF!&lt;=100,"C:50 - 100",IF(#REF!&lt;=250,"D:100 - 250",IF(#REF!&lt;=500,"E:250 - 500",IF(#REF!&lt;=1000,"F:500 - 1000","G:1000 et plus"))))))</f>
        <v>#REF!</v>
      </c>
      <c r="V2420" s="9"/>
    </row>
    <row r="2421" spans="1:22">
      <c r="A2421" t="s">
        <v>445</v>
      </c>
      <c r="B2421" t="s">
        <v>459</v>
      </c>
      <c r="C2421" t="s">
        <v>460</v>
      </c>
      <c r="D2421">
        <v>1</v>
      </c>
      <c r="E2421">
        <v>0</v>
      </c>
      <c r="F2421">
        <v>1</v>
      </c>
      <c r="M2421" s="10" t="s">
        <v>940</v>
      </c>
      <c r="P2421" t="str">
        <f t="shared" si="87"/>
        <v>LiberiaLR07</v>
      </c>
      <c r="Q2421" t="e">
        <f>VLOOKUP(#REF!,Table1[ID],1,FALSE)</f>
        <v>#REF!</v>
      </c>
      <c r="R2421" t="e">
        <f>VLOOKUP(#REF!,Table1[[#All],[ID]:[b]],2,FALSE)</f>
        <v>#REF!</v>
      </c>
      <c r="S2421" s="9" t="e">
        <f>VLOOKUP(#REF!,Table1[[ID]:[b]],3,FALSE)</f>
        <v>#REF!</v>
      </c>
      <c r="T2421" s="9"/>
      <c r="U2421" s="9" t="e">
        <f>IF(#REF!&lt;=10,"A:&lt;10",IF(#REF!&lt;=50,"B:10-50",IF(#REF!&lt;=100,"C:50 - 100",IF(#REF!&lt;=250,"D:100 - 250",IF(#REF!&lt;=500,"E:250 - 500",IF(#REF!&lt;=1000,"F:500 - 1000","G:1000 et plus"))))))</f>
        <v>#REF!</v>
      </c>
      <c r="V2421" s="9"/>
    </row>
    <row r="2422" spans="1:22">
      <c r="A2422" t="s">
        <v>445</v>
      </c>
      <c r="B2422" t="s">
        <v>461</v>
      </c>
      <c r="C2422" t="s">
        <v>462</v>
      </c>
      <c r="D2422">
        <v>3</v>
      </c>
      <c r="E2422">
        <v>2</v>
      </c>
      <c r="F2422">
        <v>0</v>
      </c>
      <c r="M2422" s="10" t="s">
        <v>940</v>
      </c>
      <c r="P2422" t="str">
        <f t="shared" si="87"/>
        <v>LiberiaLR08</v>
      </c>
      <c r="Q2422" t="e">
        <f>VLOOKUP(#REF!,Table1[ID],1,FALSE)</f>
        <v>#REF!</v>
      </c>
      <c r="R2422" t="e">
        <f>VLOOKUP(#REF!,Table1[[#All],[ID]:[b]],2,FALSE)</f>
        <v>#REF!</v>
      </c>
      <c r="S2422" s="9" t="e">
        <f>VLOOKUP(#REF!,Table1[[ID]:[b]],3,FALSE)</f>
        <v>#REF!</v>
      </c>
      <c r="T2422" s="9"/>
      <c r="U2422" s="9" t="e">
        <f>IF(#REF!&lt;=10,"A:&lt;10",IF(#REF!&lt;=50,"B:10-50",IF(#REF!&lt;=100,"C:50 - 100",IF(#REF!&lt;=250,"D:100 - 250",IF(#REF!&lt;=500,"E:250 - 500",IF(#REF!&lt;=1000,"F:500 - 1000","G:1000 et plus"))))))</f>
        <v>#REF!</v>
      </c>
      <c r="V2422" s="9"/>
    </row>
    <row r="2423" spans="1:22">
      <c r="A2423" t="s">
        <v>445</v>
      </c>
      <c r="B2423" t="s">
        <v>463</v>
      </c>
      <c r="C2423" t="s">
        <v>464</v>
      </c>
      <c r="D2423">
        <v>25</v>
      </c>
      <c r="E2423">
        <v>1</v>
      </c>
      <c r="F2423">
        <v>12</v>
      </c>
      <c r="M2423" s="10" t="s">
        <v>940</v>
      </c>
      <c r="P2423" t="str">
        <f t="shared" si="87"/>
        <v>LiberiaLR09</v>
      </c>
      <c r="Q2423" t="e">
        <f>VLOOKUP(#REF!,Table1[ID],1,FALSE)</f>
        <v>#REF!</v>
      </c>
      <c r="R2423" t="e">
        <f>VLOOKUP(#REF!,Table1[[#All],[ID]:[b]],2,FALSE)</f>
        <v>#REF!</v>
      </c>
      <c r="S2423" s="9" t="e">
        <f>VLOOKUP(#REF!,Table1[[ID]:[b]],3,FALSE)</f>
        <v>#REF!</v>
      </c>
      <c r="T2423" s="9"/>
      <c r="U2423" s="9" t="e">
        <f>IF(#REF!&lt;=10,"A:&lt;10",IF(#REF!&lt;=50,"B:10-50",IF(#REF!&lt;=100,"C:50 - 100",IF(#REF!&lt;=250,"D:100 - 250",IF(#REF!&lt;=500,"E:250 - 500",IF(#REF!&lt;=1000,"F:500 - 1000","G:1000 et plus"))))))</f>
        <v>#REF!</v>
      </c>
      <c r="V2423" s="9"/>
    </row>
    <row r="2424" spans="1:22">
      <c r="A2424" t="s">
        <v>445</v>
      </c>
      <c r="B2424" t="s">
        <v>465</v>
      </c>
      <c r="C2424" t="s">
        <v>466</v>
      </c>
      <c r="D2424">
        <v>1</v>
      </c>
      <c r="E2424">
        <v>0</v>
      </c>
      <c r="F2424">
        <v>1</v>
      </c>
      <c r="M2424" s="10" t="s">
        <v>940</v>
      </c>
      <c r="P2424" t="str">
        <f t="shared" si="87"/>
        <v>LiberiaLR10</v>
      </c>
      <c r="Q2424" t="e">
        <f>VLOOKUP(#REF!,Table1[ID],1,FALSE)</f>
        <v>#REF!</v>
      </c>
      <c r="R2424" t="e">
        <f>VLOOKUP(#REF!,Table1[[#All],[ID]:[b]],2,FALSE)</f>
        <v>#REF!</v>
      </c>
      <c r="S2424" s="9" t="e">
        <f>VLOOKUP(#REF!,Table1[[ID]:[b]],3,FALSE)</f>
        <v>#REF!</v>
      </c>
      <c r="T2424" s="9"/>
      <c r="U2424" s="9" t="e">
        <f>IF(#REF!&lt;=10,"A:&lt;10",IF(#REF!&lt;=50,"B:10-50",IF(#REF!&lt;=100,"C:50 - 100",IF(#REF!&lt;=250,"D:100 - 250",IF(#REF!&lt;=500,"E:250 - 500",IF(#REF!&lt;=1000,"F:500 - 1000","G:1000 et plus"))))))</f>
        <v>#REF!</v>
      </c>
      <c r="V2424" s="9"/>
    </row>
    <row r="2425" spans="1:22">
      <c r="A2425" t="s">
        <v>445</v>
      </c>
      <c r="B2425" t="s">
        <v>467</v>
      </c>
      <c r="C2425" t="s">
        <v>468</v>
      </c>
      <c r="D2425">
        <v>264</v>
      </c>
      <c r="E2425">
        <v>19</v>
      </c>
      <c r="F2425">
        <v>148</v>
      </c>
      <c r="M2425" s="10" t="s">
        <v>940</v>
      </c>
      <c r="P2425" t="str">
        <f t="shared" si="87"/>
        <v>LiberiaLR11</v>
      </c>
      <c r="Q2425" t="e">
        <f>VLOOKUP(#REF!,Table1[ID],1,FALSE)</f>
        <v>#REF!</v>
      </c>
      <c r="R2425" t="e">
        <f>VLOOKUP(#REF!,Table1[[#All],[ID]:[b]],2,FALSE)</f>
        <v>#REF!</v>
      </c>
      <c r="S2425" s="9" t="e">
        <f>VLOOKUP(#REF!,Table1[[ID]:[b]],3,FALSE)</f>
        <v>#REF!</v>
      </c>
      <c r="T2425" s="9"/>
      <c r="U2425" s="9" t="e">
        <f>IF(#REF!&lt;=10,"A:&lt;10",IF(#REF!&lt;=50,"B:10-50",IF(#REF!&lt;=100,"C:50 - 100",IF(#REF!&lt;=250,"D:100 - 250",IF(#REF!&lt;=500,"E:250 - 500",IF(#REF!&lt;=1000,"F:500 - 1000","G:1000 et plus"))))))</f>
        <v>#REF!</v>
      </c>
      <c r="V2425" s="9"/>
    </row>
    <row r="2426" spans="1:22">
      <c r="A2426" t="s">
        <v>445</v>
      </c>
      <c r="B2426" t="s">
        <v>469</v>
      </c>
      <c r="C2426" t="s">
        <v>470</v>
      </c>
      <c r="D2426">
        <v>7</v>
      </c>
      <c r="E2426">
        <v>4</v>
      </c>
      <c r="F2426">
        <v>2</v>
      </c>
      <c r="M2426" s="10" t="s">
        <v>940</v>
      </c>
      <c r="P2426" t="str">
        <f t="shared" si="87"/>
        <v>LiberiaLR12</v>
      </c>
      <c r="Q2426" t="e">
        <f>VLOOKUP(#REF!,Table1[ID],1,FALSE)</f>
        <v>#REF!</v>
      </c>
      <c r="R2426" t="e">
        <f>VLOOKUP(#REF!,Table1[[#All],[ID]:[b]],2,FALSE)</f>
        <v>#REF!</v>
      </c>
      <c r="S2426" s="9" t="e">
        <f>VLOOKUP(#REF!,Table1[[ID]:[b]],3,FALSE)</f>
        <v>#REF!</v>
      </c>
      <c r="T2426" s="9"/>
      <c r="U2426" s="9" t="e">
        <f>IF(#REF!&lt;=10,"A:&lt;10",IF(#REF!&lt;=50,"B:10-50",IF(#REF!&lt;=100,"C:50 - 100",IF(#REF!&lt;=250,"D:100 - 250",IF(#REF!&lt;=500,"E:250 - 500",IF(#REF!&lt;=1000,"F:500 - 1000","G:1000 et plus"))))))</f>
        <v>#REF!</v>
      </c>
      <c r="V2426" s="9"/>
    </row>
    <row r="2427" spans="1:22">
      <c r="A2427" t="s">
        <v>445</v>
      </c>
      <c r="B2427" t="s">
        <v>471</v>
      </c>
      <c r="C2427" t="s">
        <v>472</v>
      </c>
      <c r="D2427">
        <v>1</v>
      </c>
      <c r="E2427">
        <v>0</v>
      </c>
      <c r="F2427">
        <v>1</v>
      </c>
      <c r="M2427" s="10" t="s">
        <v>940</v>
      </c>
      <c r="P2427" t="str">
        <f t="shared" si="87"/>
        <v>LiberiaLR13</v>
      </c>
      <c r="Q2427" t="e">
        <f>VLOOKUP(#REF!,Table1[ID],1,FALSE)</f>
        <v>#REF!</v>
      </c>
      <c r="R2427" t="e">
        <f>VLOOKUP(#REF!,Table1[[#All],[ID]:[b]],2,FALSE)</f>
        <v>#REF!</v>
      </c>
      <c r="S2427" s="9" t="e">
        <f>VLOOKUP(#REF!,Table1[[ID]:[b]],3,FALSE)</f>
        <v>#REF!</v>
      </c>
      <c r="T2427" s="9"/>
      <c r="U2427" s="9" t="e">
        <f>IF(#REF!&lt;=10,"A:&lt;10",IF(#REF!&lt;=50,"B:10-50",IF(#REF!&lt;=100,"C:50 - 100",IF(#REF!&lt;=250,"D:100 - 250",IF(#REF!&lt;=500,"E:250 - 500",IF(#REF!&lt;=1000,"F:500 - 1000","G:1000 et plus"))))))</f>
        <v>#REF!</v>
      </c>
      <c r="V2427" s="9"/>
    </row>
    <row r="2428" spans="1:22">
      <c r="A2428" t="s">
        <v>445</v>
      </c>
      <c r="B2428" t="s">
        <v>473</v>
      </c>
      <c r="C2428" t="s">
        <v>474</v>
      </c>
      <c r="D2428">
        <v>0</v>
      </c>
      <c r="E2428">
        <v>0</v>
      </c>
      <c r="F2428">
        <v>0</v>
      </c>
      <c r="M2428" s="10" t="s">
        <v>940</v>
      </c>
      <c r="P2428" t="str">
        <f t="shared" si="87"/>
        <v>LiberiaLR14</v>
      </c>
      <c r="Q2428" t="e">
        <f>VLOOKUP(#REF!,Table1[ID],1,FALSE)</f>
        <v>#REF!</v>
      </c>
      <c r="R2428" t="e">
        <f>VLOOKUP(#REF!,Table1[[#All],[ID]:[b]],2,FALSE)</f>
        <v>#REF!</v>
      </c>
      <c r="S2428" s="9" t="e">
        <f>VLOOKUP(#REF!,Table1[[ID]:[b]],3,FALSE)</f>
        <v>#REF!</v>
      </c>
      <c r="T2428" s="9"/>
      <c r="U2428" s="9" t="e">
        <f>IF(#REF!&lt;=10,"A:&lt;10",IF(#REF!&lt;=50,"B:10-50",IF(#REF!&lt;=100,"C:50 - 100",IF(#REF!&lt;=250,"D:100 - 250",IF(#REF!&lt;=500,"E:250 - 500",IF(#REF!&lt;=1000,"F:500 - 1000","G:1000 et plus"))))))</f>
        <v>#REF!</v>
      </c>
      <c r="V2428" s="9"/>
    </row>
    <row r="2429" spans="1:22">
      <c r="A2429" t="s">
        <v>445</v>
      </c>
      <c r="B2429" t="s">
        <v>475</v>
      </c>
      <c r="C2429" t="s">
        <v>476</v>
      </c>
      <c r="D2429">
        <v>2</v>
      </c>
      <c r="E2429">
        <v>0</v>
      </c>
      <c r="F2429">
        <v>1</v>
      </c>
      <c r="M2429" s="10" t="s">
        <v>940</v>
      </c>
      <c r="P2429" t="str">
        <f t="shared" si="87"/>
        <v>LiberiaLR15</v>
      </c>
      <c r="Q2429" t="e">
        <f>VLOOKUP(#REF!,Table1[ID],1,FALSE)</f>
        <v>#REF!</v>
      </c>
      <c r="R2429" t="e">
        <f>VLOOKUP(#REF!,Table1[[#All],[ID]:[b]],2,FALSE)</f>
        <v>#REF!</v>
      </c>
      <c r="S2429" s="9" t="e">
        <f>VLOOKUP(#REF!,Table1[[ID]:[b]],3,FALSE)</f>
        <v>#REF!</v>
      </c>
      <c r="T2429" s="9"/>
      <c r="U2429" s="9" t="e">
        <f>IF(#REF!&lt;=10,"A:&lt;10",IF(#REF!&lt;=50,"B:10-50",IF(#REF!&lt;=100,"C:50 - 100",IF(#REF!&lt;=250,"D:100 - 250",IF(#REF!&lt;=500,"E:250 - 500",IF(#REF!&lt;=1000,"F:500 - 1000","G:1000 et plus"))))))</f>
        <v>#REF!</v>
      </c>
      <c r="V2429" s="9"/>
    </row>
    <row r="2430" spans="1:22">
      <c r="A2430" t="s">
        <v>445</v>
      </c>
      <c r="B2430" t="s">
        <v>455</v>
      </c>
      <c r="C2430" t="s">
        <v>456</v>
      </c>
      <c r="D2430">
        <v>0</v>
      </c>
      <c r="E2430">
        <v>0</v>
      </c>
      <c r="F2430">
        <v>0</v>
      </c>
      <c r="L2430" s="7"/>
      <c r="M2430" s="10" t="s">
        <v>944</v>
      </c>
      <c r="P2430" t="str">
        <f t="shared" si="87"/>
        <v>LiberiaLR05</v>
      </c>
      <c r="Q2430" t="e">
        <f>VLOOKUP(Tableau3567[[#This Row],[coca]],Table1[ID],1,FALSE)</f>
        <v>#VALUE!</v>
      </c>
      <c r="R2430" t="e">
        <f>VLOOKUP(Tableau3567[[#This Row],[coca]],Table1[[#All],[ID]:[b]],2,FALSE)</f>
        <v>#VALUE!</v>
      </c>
      <c r="S2430" s="9" t="e">
        <f>VLOOKUP(Tableau3567[[#This Row],[coca]],Table1[[ID]:[b]],3,FALSE)</f>
        <v>#VALUE!</v>
      </c>
      <c r="T2430" s="9"/>
      <c r="U24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0" s="9"/>
    </row>
    <row r="2431" spans="1:22">
      <c r="A2431" t="s">
        <v>445</v>
      </c>
      <c r="B2431" t="s">
        <v>447</v>
      </c>
      <c r="C2431" t="s">
        <v>448</v>
      </c>
      <c r="D2431">
        <v>0</v>
      </c>
      <c r="E2431">
        <v>0</v>
      </c>
      <c r="F2431">
        <v>0</v>
      </c>
      <c r="M2431" s="10" t="s">
        <v>944</v>
      </c>
      <c r="P2431" t="str">
        <f t="shared" si="87"/>
        <v>LiberiaLR01</v>
      </c>
      <c r="Q2431" t="e">
        <f>VLOOKUP(Tableau3567[[#This Row],[coca]],Table1[ID],1,FALSE)</f>
        <v>#VALUE!</v>
      </c>
      <c r="R2431" t="e">
        <f>VLOOKUP(Tableau3567[[#This Row],[coca]],Table1[[#All],[ID]:[b]],2,FALSE)</f>
        <v>#VALUE!</v>
      </c>
      <c r="S2431" s="9" t="e">
        <f>VLOOKUP(Tableau3567[[#This Row],[coca]],Table1[[ID]:[b]],3,FALSE)</f>
        <v>#VALUE!</v>
      </c>
      <c r="T2431" s="9"/>
      <c r="U24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1" s="9"/>
    </row>
    <row r="2432" spans="1:22">
      <c r="A2432" t="s">
        <v>445</v>
      </c>
      <c r="B2432" t="s">
        <v>449</v>
      </c>
      <c r="C2432" t="s">
        <v>450</v>
      </c>
      <c r="D2432">
        <v>2</v>
      </c>
      <c r="E2432">
        <v>2</v>
      </c>
      <c r="F2432">
        <v>0</v>
      </c>
      <c r="M2432" s="10" t="s">
        <v>944</v>
      </c>
      <c r="P2432" t="str">
        <f t="shared" si="87"/>
        <v>LiberiaLR02</v>
      </c>
      <c r="Q2432" t="e">
        <f>VLOOKUP(Tableau3567[[#This Row],[coca]],Table1[ID],1,FALSE)</f>
        <v>#VALUE!</v>
      </c>
      <c r="R2432" t="e">
        <f>VLOOKUP(Tableau3567[[#This Row],[coca]],Table1[[#All],[ID]:[b]],2,FALSE)</f>
        <v>#VALUE!</v>
      </c>
      <c r="S2432" s="9" t="e">
        <f>VLOOKUP(Tableau3567[[#This Row],[coca]],Table1[[ID]:[b]],3,FALSE)</f>
        <v>#VALUE!</v>
      </c>
      <c r="T2432" s="9"/>
      <c r="U24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2" s="9"/>
    </row>
    <row r="2433" spans="1:23">
      <c r="A2433" t="s">
        <v>445</v>
      </c>
      <c r="B2433" t="s">
        <v>451</v>
      </c>
      <c r="C2433" t="s">
        <v>452</v>
      </c>
      <c r="D2433">
        <v>7</v>
      </c>
      <c r="E2433">
        <v>2</v>
      </c>
      <c r="F2433">
        <v>0</v>
      </c>
      <c r="M2433" s="10" t="s">
        <v>944</v>
      </c>
      <c r="P2433" t="str">
        <f t="shared" si="87"/>
        <v>LiberiaLR03</v>
      </c>
      <c r="Q2433" t="e">
        <f>VLOOKUP(Tableau3567[[#This Row],[coca]],Table1[ID],1,FALSE)</f>
        <v>#VALUE!</v>
      </c>
      <c r="R2433" t="e">
        <f>VLOOKUP(Tableau3567[[#This Row],[coca]],Table1[[#All],[ID]:[b]],2,FALSE)</f>
        <v>#VALUE!</v>
      </c>
      <c r="S2433" s="9" t="e">
        <f>VLOOKUP(Tableau3567[[#This Row],[coca]],Table1[[ID]:[b]],3,FALSE)</f>
        <v>#VALUE!</v>
      </c>
      <c r="T2433" s="9"/>
      <c r="U243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3" s="9"/>
    </row>
    <row r="2434" spans="1:23">
      <c r="A2434" t="s">
        <v>445</v>
      </c>
      <c r="B2434" t="s">
        <v>453</v>
      </c>
      <c r="C2434" t="s">
        <v>454</v>
      </c>
      <c r="D2434">
        <v>8</v>
      </c>
      <c r="E2434">
        <v>0</v>
      </c>
      <c r="F2434">
        <v>5</v>
      </c>
      <c r="M2434" s="10" t="s">
        <v>944</v>
      </c>
      <c r="P2434" t="str">
        <f t="shared" si="87"/>
        <v>LiberiaLR04</v>
      </c>
      <c r="Q2434" t="e">
        <f>VLOOKUP(Tableau3567[[#This Row],[coca]],Table1[ID],1,FALSE)</f>
        <v>#VALUE!</v>
      </c>
      <c r="R2434" t="e">
        <f>VLOOKUP(Tableau3567[[#This Row],[coca]],Table1[[#All],[ID]:[b]],2,FALSE)</f>
        <v>#VALUE!</v>
      </c>
      <c r="S2434" s="9" t="e">
        <f>VLOOKUP(Tableau3567[[#This Row],[coca]],Table1[[ID]:[b]],3,FALSE)</f>
        <v>#VALUE!</v>
      </c>
      <c r="T2434" s="9"/>
      <c r="U243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4" s="9"/>
    </row>
    <row r="2435" spans="1:23">
      <c r="A2435" t="s">
        <v>445</v>
      </c>
      <c r="B2435" t="s">
        <v>457</v>
      </c>
      <c r="C2435" t="s">
        <v>458</v>
      </c>
      <c r="D2435">
        <v>0</v>
      </c>
      <c r="E2435">
        <v>0</v>
      </c>
      <c r="F2435">
        <v>0</v>
      </c>
      <c r="M2435" s="10" t="s">
        <v>944</v>
      </c>
      <c r="P2435" t="str">
        <f t="shared" si="87"/>
        <v>LiberiaLR06</v>
      </c>
      <c r="Q2435" t="e">
        <f>VLOOKUP(Tableau3567[[#This Row],[coca]],Table1[ID],1,FALSE)</f>
        <v>#VALUE!</v>
      </c>
      <c r="R2435" t="e">
        <f>VLOOKUP(Tableau3567[[#This Row],[coca]],Table1[[#All],[ID]:[b]],2,FALSE)</f>
        <v>#VALUE!</v>
      </c>
      <c r="S2435" s="9" t="e">
        <f>VLOOKUP(Tableau3567[[#This Row],[coca]],Table1[[ID]:[b]],3,FALSE)</f>
        <v>#VALUE!</v>
      </c>
      <c r="T2435" s="9"/>
      <c r="U243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5" s="9"/>
    </row>
    <row r="2436" spans="1:23">
      <c r="A2436" t="s">
        <v>445</v>
      </c>
      <c r="B2436" t="s">
        <v>459</v>
      </c>
      <c r="C2436" t="s">
        <v>460</v>
      </c>
      <c r="D2436">
        <v>1</v>
      </c>
      <c r="E2436">
        <v>0</v>
      </c>
      <c r="F2436">
        <v>1</v>
      </c>
      <c r="M2436" s="10" t="s">
        <v>944</v>
      </c>
      <c r="P2436" t="str">
        <f t="shared" si="87"/>
        <v>LiberiaLR07</v>
      </c>
      <c r="Q2436" t="e">
        <f>VLOOKUP(Tableau3567[[#This Row],[coca]],Table1[ID],1,FALSE)</f>
        <v>#VALUE!</v>
      </c>
      <c r="R2436" t="e">
        <f>VLOOKUP(Tableau3567[[#This Row],[coca]],Table1[[#All],[ID]:[b]],2,FALSE)</f>
        <v>#VALUE!</v>
      </c>
      <c r="S2436" s="9" t="e">
        <f>VLOOKUP(Tableau3567[[#This Row],[coca]],Table1[[ID]:[b]],3,FALSE)</f>
        <v>#VALUE!</v>
      </c>
      <c r="T2436" s="9"/>
      <c r="U243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6" s="9"/>
    </row>
    <row r="2437" spans="1:23">
      <c r="A2437" t="s">
        <v>445</v>
      </c>
      <c r="B2437" t="s">
        <v>461</v>
      </c>
      <c r="C2437" t="s">
        <v>462</v>
      </c>
      <c r="D2437">
        <v>4</v>
      </c>
      <c r="E2437">
        <v>2</v>
      </c>
      <c r="F2437">
        <v>0</v>
      </c>
      <c r="M2437" s="10" t="s">
        <v>944</v>
      </c>
      <c r="P2437" t="str">
        <f t="shared" si="87"/>
        <v>LiberiaLR08</v>
      </c>
      <c r="Q2437" t="e">
        <f>VLOOKUP(Tableau3567[[#This Row],[coca]],Table1[ID],1,FALSE)</f>
        <v>#VALUE!</v>
      </c>
      <c r="R2437" t="e">
        <f>VLOOKUP(Tableau3567[[#This Row],[coca]],Table1[[#All],[ID]:[b]],2,FALSE)</f>
        <v>#VALUE!</v>
      </c>
      <c r="S2437" s="9" t="e">
        <f>VLOOKUP(Tableau3567[[#This Row],[coca]],Table1[[ID]:[b]],3,FALSE)</f>
        <v>#VALUE!</v>
      </c>
      <c r="T2437" s="9"/>
      <c r="U243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7" s="9"/>
    </row>
    <row r="2438" spans="1:23">
      <c r="A2438" t="s">
        <v>445</v>
      </c>
      <c r="B2438" t="s">
        <v>463</v>
      </c>
      <c r="C2438" t="s">
        <v>464</v>
      </c>
      <c r="D2438">
        <v>28</v>
      </c>
      <c r="E2438">
        <v>1</v>
      </c>
      <c r="F2438">
        <v>12</v>
      </c>
      <c r="M2438" s="10" t="s">
        <v>944</v>
      </c>
      <c r="P2438" t="str">
        <f t="shared" si="87"/>
        <v>LiberiaLR09</v>
      </c>
      <c r="Q2438" t="e">
        <f>VLOOKUP(Tableau3567[[#This Row],[coca]],Table1[ID],1,FALSE)</f>
        <v>#VALUE!</v>
      </c>
      <c r="R2438" t="e">
        <f>VLOOKUP(Tableau3567[[#This Row],[coca]],Table1[[#All],[ID]:[b]],2,FALSE)</f>
        <v>#VALUE!</v>
      </c>
      <c r="S2438" s="9" t="e">
        <f>VLOOKUP(Tableau3567[[#This Row],[coca]],Table1[[ID]:[b]],3,FALSE)</f>
        <v>#VALUE!</v>
      </c>
      <c r="T2438" s="9"/>
      <c r="U243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8" s="9"/>
    </row>
    <row r="2439" spans="1:23">
      <c r="A2439" t="s">
        <v>445</v>
      </c>
      <c r="B2439" t="s">
        <v>465</v>
      </c>
      <c r="C2439" t="s">
        <v>466</v>
      </c>
      <c r="D2439">
        <v>1</v>
      </c>
      <c r="E2439">
        <v>0</v>
      </c>
      <c r="F2439">
        <v>1</v>
      </c>
      <c r="M2439" s="10" t="s">
        <v>944</v>
      </c>
      <c r="P2439" t="str">
        <f t="shared" si="87"/>
        <v>LiberiaLR10</v>
      </c>
      <c r="Q2439" t="e">
        <f>VLOOKUP(Tableau3567[[#This Row],[coca]],Table1[ID],1,FALSE)</f>
        <v>#VALUE!</v>
      </c>
      <c r="R2439" t="e">
        <f>VLOOKUP(Tableau3567[[#This Row],[coca]],Table1[[#All],[ID]:[b]],2,FALSE)</f>
        <v>#VALUE!</v>
      </c>
      <c r="S2439" s="9" t="e">
        <f>VLOOKUP(Tableau3567[[#This Row],[coca]],Table1[[ID]:[b]],3,FALSE)</f>
        <v>#VALUE!</v>
      </c>
      <c r="T2439" s="9"/>
      <c r="U243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39" s="9"/>
    </row>
    <row r="2440" spans="1:23">
      <c r="A2440" t="s">
        <v>445</v>
      </c>
      <c r="B2440" t="s">
        <v>467</v>
      </c>
      <c r="C2440" t="s">
        <v>468</v>
      </c>
      <c r="D2440">
        <v>321</v>
      </c>
      <c r="E2440">
        <v>20</v>
      </c>
      <c r="F2440">
        <v>176</v>
      </c>
      <c r="M2440" s="10" t="s">
        <v>944</v>
      </c>
      <c r="P2440" t="str">
        <f t="shared" si="87"/>
        <v>LiberiaLR11</v>
      </c>
      <c r="Q2440" t="e">
        <f>VLOOKUP(Tableau3567[[#This Row],[coca]],Table1[ID],1,FALSE)</f>
        <v>#VALUE!</v>
      </c>
      <c r="R2440" t="e">
        <f>VLOOKUP(Tableau3567[[#This Row],[coca]],Table1[[#All],[ID]:[b]],2,FALSE)</f>
        <v>#VALUE!</v>
      </c>
      <c r="S2440" s="9" t="e">
        <f>VLOOKUP(Tableau3567[[#This Row],[coca]],Table1[[ID]:[b]],3,FALSE)</f>
        <v>#VALUE!</v>
      </c>
      <c r="T2440" s="9"/>
      <c r="U244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40" s="9"/>
    </row>
    <row r="2441" spans="1:23">
      <c r="A2441" t="s">
        <v>445</v>
      </c>
      <c r="B2441" t="s">
        <v>469</v>
      </c>
      <c r="C2441" t="s">
        <v>470</v>
      </c>
      <c r="D2441">
        <v>8</v>
      </c>
      <c r="E2441">
        <v>4</v>
      </c>
      <c r="F2441">
        <v>2</v>
      </c>
      <c r="M2441" s="10" t="s">
        <v>944</v>
      </c>
      <c r="P2441" t="str">
        <f t="shared" si="87"/>
        <v>LiberiaLR12</v>
      </c>
      <c r="Q2441" t="e">
        <f>VLOOKUP(Tableau3567[[#This Row],[coca]],Table1[ID],1,FALSE)</f>
        <v>#VALUE!</v>
      </c>
      <c r="R2441" t="e">
        <f>VLOOKUP(Tableau3567[[#This Row],[coca]],Table1[[#All],[ID]:[b]],2,FALSE)</f>
        <v>#VALUE!</v>
      </c>
      <c r="S2441" s="9" t="e">
        <f>VLOOKUP(Tableau3567[[#This Row],[coca]],Table1[[ID]:[b]],3,FALSE)</f>
        <v>#VALUE!</v>
      </c>
      <c r="T2441" s="9"/>
      <c r="U244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41" s="9"/>
    </row>
    <row r="2442" spans="1:23">
      <c r="A2442" t="s">
        <v>445</v>
      </c>
      <c r="B2442" t="s">
        <v>471</v>
      </c>
      <c r="C2442" t="s">
        <v>472</v>
      </c>
      <c r="D2442">
        <v>1</v>
      </c>
      <c r="E2442">
        <v>0</v>
      </c>
      <c r="F2442">
        <v>1</v>
      </c>
      <c r="M2442" s="10" t="s">
        <v>944</v>
      </c>
      <c r="P2442" t="str">
        <f t="shared" si="87"/>
        <v>LiberiaLR13</v>
      </c>
      <c r="Q2442" t="e">
        <f>VLOOKUP(Tableau3567[[#This Row],[coca]],Table1[ID],1,FALSE)</f>
        <v>#VALUE!</v>
      </c>
      <c r="R2442" t="e">
        <f>VLOOKUP(Tableau3567[[#This Row],[coca]],Table1[[#All],[ID]:[b]],2,FALSE)</f>
        <v>#VALUE!</v>
      </c>
      <c r="S2442" s="9" t="e">
        <f>VLOOKUP(Tableau3567[[#This Row],[coca]],Table1[[ID]:[b]],3,FALSE)</f>
        <v>#VALUE!</v>
      </c>
      <c r="T2442" s="9"/>
      <c r="U244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42" s="9"/>
    </row>
    <row r="2443" spans="1:23">
      <c r="A2443" t="s">
        <v>445</v>
      </c>
      <c r="B2443" t="s">
        <v>473</v>
      </c>
      <c r="C2443" t="s">
        <v>474</v>
      </c>
      <c r="D2443">
        <v>0</v>
      </c>
      <c r="E2443">
        <v>0</v>
      </c>
      <c r="F2443">
        <v>0</v>
      </c>
      <c r="M2443" s="10" t="s">
        <v>944</v>
      </c>
      <c r="P2443" t="str">
        <f t="shared" si="87"/>
        <v>LiberiaLR14</v>
      </c>
      <c r="Q2443" t="e">
        <f>VLOOKUP(Tableau3567[[#This Row],[coca]],Table1[ID],1,FALSE)</f>
        <v>#VALUE!</v>
      </c>
      <c r="R2443" t="e">
        <f>VLOOKUP(Tableau3567[[#This Row],[coca]],Table1[[#All],[ID]:[b]],2,FALSE)</f>
        <v>#VALUE!</v>
      </c>
      <c r="S2443" s="9" t="e">
        <f>VLOOKUP(Tableau3567[[#This Row],[coca]],Table1[[ID]:[b]],3,FALSE)</f>
        <v>#VALUE!</v>
      </c>
      <c r="T2443" s="9"/>
      <c r="U244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43" s="9"/>
    </row>
    <row r="2444" spans="1:23">
      <c r="A2444" t="s">
        <v>445</v>
      </c>
      <c r="B2444" t="s">
        <v>475</v>
      </c>
      <c r="C2444" t="s">
        <v>476</v>
      </c>
      <c r="D2444">
        <v>2</v>
      </c>
      <c r="E2444">
        <v>0</v>
      </c>
      <c r="F2444">
        <v>1</v>
      </c>
      <c r="M2444" s="10" t="s">
        <v>944</v>
      </c>
      <c r="P2444" t="str">
        <f t="shared" si="87"/>
        <v>LiberiaLR15</v>
      </c>
      <c r="Q2444" t="e">
        <f>VLOOKUP(Tableau3567[[#This Row],[coca]],Table1[ID],1,FALSE)</f>
        <v>#VALUE!</v>
      </c>
      <c r="R2444" t="e">
        <f>VLOOKUP(Tableau3567[[#This Row],[coca]],Table1[[#All],[ID]:[b]],2,FALSE)</f>
        <v>#VALUE!</v>
      </c>
      <c r="S2444" s="9" t="e">
        <f>VLOOKUP(Tableau3567[[#This Row],[coca]],Table1[[ID]:[b]],3,FALSE)</f>
        <v>#VALUE!</v>
      </c>
      <c r="T2444" s="9"/>
      <c r="U244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444" s="9"/>
    </row>
    <row r="2445" spans="1:23">
      <c r="A2445" t="s">
        <v>445</v>
      </c>
      <c r="B2445" t="s">
        <v>455</v>
      </c>
      <c r="C2445" t="s">
        <v>456</v>
      </c>
      <c r="D2445">
        <v>1</v>
      </c>
      <c r="E2445">
        <v>0</v>
      </c>
      <c r="F2445">
        <v>0</v>
      </c>
      <c r="M2445" s="7" t="s">
        <v>946</v>
      </c>
      <c r="Q2445" t="str">
        <f t="shared" ref="Q2445:Q2476" si="88">_xlfn.CONCAT(A2445,C2445)</f>
        <v>LiberiaLR05</v>
      </c>
      <c r="R2445" t="e">
        <f>VLOOKUP(Tableau35676[[#This Row],[coca]],Table1[ID],1,FALSE)</f>
        <v>#VALUE!</v>
      </c>
      <c r="S2445" t="e">
        <f>VLOOKUP(Tableau35676[[#This Row],[coca]],Table1[[#All],[ID]:[b]],2,FALSE)</f>
        <v>#VALUE!</v>
      </c>
      <c r="T2445" s="9" t="e">
        <f>VLOOKUP(Tableau35676[[#This Row],[coca]],Table1[[ID]:[b]],3,FALSE)</f>
        <v>#VALUE!</v>
      </c>
      <c r="U2445" s="9"/>
      <c r="V244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45" s="9"/>
    </row>
    <row r="2446" spans="1:23">
      <c r="A2446" t="s">
        <v>445</v>
      </c>
      <c r="B2446" t="s">
        <v>447</v>
      </c>
      <c r="C2446" t="s">
        <v>448</v>
      </c>
      <c r="D2446">
        <v>1</v>
      </c>
      <c r="E2446">
        <v>0</v>
      </c>
      <c r="F2446">
        <v>0</v>
      </c>
      <c r="M2446" s="7" t="s">
        <v>946</v>
      </c>
      <c r="Q2446" t="str">
        <f t="shared" si="88"/>
        <v>LiberiaLR01</v>
      </c>
      <c r="R2446" t="e">
        <f>VLOOKUP(Tableau35676[[#This Row],[coca]],Table1[ID],1,FALSE)</f>
        <v>#VALUE!</v>
      </c>
      <c r="S2446" t="e">
        <f>VLOOKUP(Tableau35676[[#This Row],[coca]],Table1[[#All],[ID]:[b]],2,FALSE)</f>
        <v>#VALUE!</v>
      </c>
      <c r="T2446" s="9" t="e">
        <f>VLOOKUP(Tableau35676[[#This Row],[coca]],Table1[[ID]:[b]],3,FALSE)</f>
        <v>#VALUE!</v>
      </c>
      <c r="U2446" s="9"/>
      <c r="V244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46" s="9"/>
    </row>
    <row r="2447" spans="1:23">
      <c r="A2447" t="s">
        <v>445</v>
      </c>
      <c r="B2447" t="s">
        <v>449</v>
      </c>
      <c r="C2447" t="s">
        <v>450</v>
      </c>
      <c r="D2447">
        <v>11</v>
      </c>
      <c r="E2447">
        <v>4</v>
      </c>
      <c r="F2447">
        <v>0</v>
      </c>
      <c r="M2447" s="7" t="s">
        <v>946</v>
      </c>
      <c r="Q2447" t="str">
        <f t="shared" si="88"/>
        <v>LiberiaLR02</v>
      </c>
      <c r="R2447" t="e">
        <f>VLOOKUP(Tableau35676[[#This Row],[coca]],Table1[ID],1,FALSE)</f>
        <v>#VALUE!</v>
      </c>
      <c r="S2447" t="e">
        <f>VLOOKUP(Tableau35676[[#This Row],[coca]],Table1[[#All],[ID]:[b]],2,FALSE)</f>
        <v>#VALUE!</v>
      </c>
      <c r="T2447" s="9" t="e">
        <f>VLOOKUP(Tableau35676[[#This Row],[coca]],Table1[[ID]:[b]],3,FALSE)</f>
        <v>#VALUE!</v>
      </c>
      <c r="U2447" s="9"/>
      <c r="V244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47" s="9"/>
    </row>
    <row r="2448" spans="1:23">
      <c r="A2448" t="s">
        <v>445</v>
      </c>
      <c r="B2448" t="s">
        <v>451</v>
      </c>
      <c r="C2448" t="s">
        <v>452</v>
      </c>
      <c r="D2448">
        <v>8</v>
      </c>
      <c r="E2448">
        <v>2</v>
      </c>
      <c r="F2448">
        <v>1</v>
      </c>
      <c r="M2448" s="7" t="s">
        <v>946</v>
      </c>
      <c r="Q2448" t="str">
        <f t="shared" si="88"/>
        <v>LiberiaLR03</v>
      </c>
      <c r="R2448" t="e">
        <f>VLOOKUP(Tableau35676[[#This Row],[coca]],Table1[ID],1,FALSE)</f>
        <v>#VALUE!</v>
      </c>
      <c r="S2448" t="e">
        <f>VLOOKUP(Tableau35676[[#This Row],[coca]],Table1[[#All],[ID]:[b]],2,FALSE)</f>
        <v>#VALUE!</v>
      </c>
      <c r="T2448" s="9" t="e">
        <f>VLOOKUP(Tableau35676[[#This Row],[coca]],Table1[[ID]:[b]],3,FALSE)</f>
        <v>#VALUE!</v>
      </c>
      <c r="U2448" s="9"/>
      <c r="V244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48" s="9"/>
    </row>
    <row r="2449" spans="1:23">
      <c r="A2449" t="s">
        <v>445</v>
      </c>
      <c r="B2449" t="s">
        <v>453</v>
      </c>
      <c r="C2449" t="s">
        <v>454</v>
      </c>
      <c r="D2449">
        <v>9</v>
      </c>
      <c r="E2449">
        <v>0</v>
      </c>
      <c r="F2449">
        <v>5</v>
      </c>
      <c r="M2449" s="7" t="s">
        <v>946</v>
      </c>
      <c r="Q2449" t="str">
        <f t="shared" si="88"/>
        <v>LiberiaLR04</v>
      </c>
      <c r="R2449" t="e">
        <f>VLOOKUP(Tableau35676[[#This Row],[coca]],Table1[ID],1,FALSE)</f>
        <v>#VALUE!</v>
      </c>
      <c r="S2449" t="e">
        <f>VLOOKUP(Tableau35676[[#This Row],[coca]],Table1[[#All],[ID]:[b]],2,FALSE)</f>
        <v>#VALUE!</v>
      </c>
      <c r="T2449" s="9" t="e">
        <f>VLOOKUP(Tableau35676[[#This Row],[coca]],Table1[[ID]:[b]],3,FALSE)</f>
        <v>#VALUE!</v>
      </c>
      <c r="U2449" s="9"/>
      <c r="V244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49" s="9"/>
    </row>
    <row r="2450" spans="1:23">
      <c r="A2450" t="s">
        <v>445</v>
      </c>
      <c r="B2450" t="s">
        <v>457</v>
      </c>
      <c r="C2450" t="s">
        <v>458</v>
      </c>
      <c r="D2450">
        <v>0</v>
      </c>
      <c r="E2450">
        <v>0</v>
      </c>
      <c r="F2450">
        <v>0</v>
      </c>
      <c r="M2450" s="7" t="s">
        <v>946</v>
      </c>
      <c r="Q2450" t="str">
        <f t="shared" si="88"/>
        <v>LiberiaLR06</v>
      </c>
      <c r="R2450" t="e">
        <f>VLOOKUP(Tableau35676[[#This Row],[coca]],Table1[ID],1,FALSE)</f>
        <v>#VALUE!</v>
      </c>
      <c r="S2450" t="e">
        <f>VLOOKUP(Tableau35676[[#This Row],[coca]],Table1[[#All],[ID]:[b]],2,FALSE)</f>
        <v>#VALUE!</v>
      </c>
      <c r="T2450" s="9" t="e">
        <f>VLOOKUP(Tableau35676[[#This Row],[coca]],Table1[[ID]:[b]],3,FALSE)</f>
        <v>#VALUE!</v>
      </c>
      <c r="U2450" s="9"/>
      <c r="V245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0" s="9"/>
    </row>
    <row r="2451" spans="1:23">
      <c r="A2451" t="s">
        <v>445</v>
      </c>
      <c r="B2451" t="s">
        <v>459</v>
      </c>
      <c r="C2451" t="s">
        <v>460</v>
      </c>
      <c r="D2451">
        <v>1</v>
      </c>
      <c r="E2451">
        <v>0</v>
      </c>
      <c r="F2451">
        <v>0</v>
      </c>
      <c r="M2451" s="7" t="s">
        <v>946</v>
      </c>
      <c r="Q2451" t="str">
        <f t="shared" si="88"/>
        <v>LiberiaLR07</v>
      </c>
      <c r="R2451" t="e">
        <f>VLOOKUP(Tableau35676[[#This Row],[coca]],Table1[ID],1,FALSE)</f>
        <v>#VALUE!</v>
      </c>
      <c r="S2451" t="e">
        <f>VLOOKUP(Tableau35676[[#This Row],[coca]],Table1[[#All],[ID]:[b]],2,FALSE)</f>
        <v>#VALUE!</v>
      </c>
      <c r="T2451" s="9" t="e">
        <f>VLOOKUP(Tableau35676[[#This Row],[coca]],Table1[[ID]:[b]],3,FALSE)</f>
        <v>#VALUE!</v>
      </c>
      <c r="U2451" s="9"/>
      <c r="V245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1" s="9"/>
    </row>
    <row r="2452" spans="1:23">
      <c r="A2452" t="s">
        <v>445</v>
      </c>
      <c r="B2452" t="s">
        <v>461</v>
      </c>
      <c r="C2452" t="s">
        <v>462</v>
      </c>
      <c r="D2452">
        <v>4</v>
      </c>
      <c r="E2452">
        <v>2</v>
      </c>
      <c r="F2452">
        <v>0</v>
      </c>
      <c r="M2452" s="7" t="s">
        <v>946</v>
      </c>
      <c r="Q2452" t="str">
        <f t="shared" si="88"/>
        <v>LiberiaLR08</v>
      </c>
      <c r="R2452" t="e">
        <f>VLOOKUP(Tableau35676[[#This Row],[coca]],Table1[ID],1,FALSE)</f>
        <v>#VALUE!</v>
      </c>
      <c r="S2452" t="e">
        <f>VLOOKUP(Tableau35676[[#This Row],[coca]],Table1[[#All],[ID]:[b]],2,FALSE)</f>
        <v>#VALUE!</v>
      </c>
      <c r="T2452" s="9" t="e">
        <f>VLOOKUP(Tableau35676[[#This Row],[coca]],Table1[[ID]:[b]],3,FALSE)</f>
        <v>#VALUE!</v>
      </c>
      <c r="U2452" s="9"/>
      <c r="V245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2" s="9"/>
    </row>
    <row r="2453" spans="1:23">
      <c r="A2453" t="s">
        <v>445</v>
      </c>
      <c r="B2453" t="s">
        <v>463</v>
      </c>
      <c r="C2453" t="s">
        <v>464</v>
      </c>
      <c r="D2453">
        <v>30</v>
      </c>
      <c r="E2453">
        <v>1</v>
      </c>
      <c r="F2453">
        <v>14</v>
      </c>
      <c r="M2453" s="7" t="s">
        <v>946</v>
      </c>
      <c r="Q2453" t="str">
        <f t="shared" si="88"/>
        <v>LiberiaLR09</v>
      </c>
      <c r="R2453" t="e">
        <f>VLOOKUP(Tableau35676[[#This Row],[coca]],Table1[ID],1,FALSE)</f>
        <v>#VALUE!</v>
      </c>
      <c r="S2453" t="e">
        <f>VLOOKUP(Tableau35676[[#This Row],[coca]],Table1[[#All],[ID]:[b]],2,FALSE)</f>
        <v>#VALUE!</v>
      </c>
      <c r="T2453" s="9" t="e">
        <f>VLOOKUP(Tableau35676[[#This Row],[coca]],Table1[[ID]:[b]],3,FALSE)</f>
        <v>#VALUE!</v>
      </c>
      <c r="U2453" s="9"/>
      <c r="V245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3" s="9"/>
    </row>
    <row r="2454" spans="1:23">
      <c r="A2454" t="s">
        <v>445</v>
      </c>
      <c r="B2454" t="s">
        <v>465</v>
      </c>
      <c r="C2454" t="s">
        <v>466</v>
      </c>
      <c r="D2454">
        <v>1</v>
      </c>
      <c r="E2454">
        <v>0</v>
      </c>
      <c r="F2454">
        <v>1</v>
      </c>
      <c r="M2454" s="7" t="s">
        <v>946</v>
      </c>
      <c r="Q2454" t="str">
        <f t="shared" si="88"/>
        <v>LiberiaLR10</v>
      </c>
      <c r="R2454" t="e">
        <f>VLOOKUP(Tableau35676[[#This Row],[coca]],Table1[ID],1,FALSE)</f>
        <v>#VALUE!</v>
      </c>
      <c r="S2454" t="e">
        <f>VLOOKUP(Tableau35676[[#This Row],[coca]],Table1[[#All],[ID]:[b]],2,FALSE)</f>
        <v>#VALUE!</v>
      </c>
      <c r="T2454" s="9" t="e">
        <f>VLOOKUP(Tableau35676[[#This Row],[coca]],Table1[[ID]:[b]],3,FALSE)</f>
        <v>#VALUE!</v>
      </c>
      <c r="U2454" s="9"/>
      <c r="V245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4" s="9"/>
    </row>
    <row r="2455" spans="1:23">
      <c r="A2455" t="s">
        <v>445</v>
      </c>
      <c r="B2455" t="s">
        <v>467</v>
      </c>
      <c r="C2455" t="s">
        <v>468</v>
      </c>
      <c r="D2455">
        <v>460</v>
      </c>
      <c r="E2455">
        <v>20</v>
      </c>
      <c r="F2455">
        <v>223</v>
      </c>
      <c r="M2455" s="7" t="s">
        <v>946</v>
      </c>
      <c r="Q2455" t="str">
        <f t="shared" si="88"/>
        <v>LiberiaLR11</v>
      </c>
      <c r="R2455" t="e">
        <f>VLOOKUP(Tableau35676[[#This Row],[coca]],Table1[ID],1,FALSE)</f>
        <v>#VALUE!</v>
      </c>
      <c r="S2455" t="e">
        <f>VLOOKUP(Tableau35676[[#This Row],[coca]],Table1[[#All],[ID]:[b]],2,FALSE)</f>
        <v>#VALUE!</v>
      </c>
      <c r="T2455" s="9" t="e">
        <f>VLOOKUP(Tableau35676[[#This Row],[coca]],Table1[[ID]:[b]],3,FALSE)</f>
        <v>#VALUE!</v>
      </c>
      <c r="U2455" s="9"/>
      <c r="V245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5" s="9"/>
    </row>
    <row r="2456" spans="1:23">
      <c r="A2456" t="s">
        <v>445</v>
      </c>
      <c r="B2456" t="s">
        <v>469</v>
      </c>
      <c r="C2456" t="s">
        <v>470</v>
      </c>
      <c r="D2456">
        <v>13</v>
      </c>
      <c r="E2456">
        <v>4</v>
      </c>
      <c r="F2456">
        <v>2</v>
      </c>
      <c r="M2456" s="7" t="s">
        <v>946</v>
      </c>
      <c r="Q2456" t="str">
        <f t="shared" si="88"/>
        <v>LiberiaLR12</v>
      </c>
      <c r="R2456" t="e">
        <f>VLOOKUP(Tableau35676[[#This Row],[coca]],Table1[ID],1,FALSE)</f>
        <v>#VALUE!</v>
      </c>
      <c r="S2456" t="e">
        <f>VLOOKUP(Tableau35676[[#This Row],[coca]],Table1[[#All],[ID]:[b]],2,FALSE)</f>
        <v>#VALUE!</v>
      </c>
      <c r="T2456" s="9" t="e">
        <f>VLOOKUP(Tableau35676[[#This Row],[coca]],Table1[[ID]:[b]],3,FALSE)</f>
        <v>#VALUE!</v>
      </c>
      <c r="U2456" s="9"/>
      <c r="V245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6" s="9"/>
    </row>
    <row r="2457" spans="1:23">
      <c r="A2457" t="s">
        <v>445</v>
      </c>
      <c r="B2457" t="s">
        <v>471</v>
      </c>
      <c r="C2457" t="s">
        <v>472</v>
      </c>
      <c r="D2457">
        <v>1</v>
      </c>
      <c r="E2457">
        <v>0</v>
      </c>
      <c r="F2457">
        <v>1</v>
      </c>
      <c r="M2457" s="7" t="s">
        <v>946</v>
      </c>
      <c r="Q2457" t="str">
        <f t="shared" si="88"/>
        <v>LiberiaLR13</v>
      </c>
      <c r="R2457" t="e">
        <f>VLOOKUP(Tableau35676[[#This Row],[coca]],Table1[ID],1,FALSE)</f>
        <v>#VALUE!</v>
      </c>
      <c r="S2457" t="e">
        <f>VLOOKUP(Tableau35676[[#This Row],[coca]],Table1[[#All],[ID]:[b]],2,FALSE)</f>
        <v>#VALUE!</v>
      </c>
      <c r="T2457" s="9" t="e">
        <f>VLOOKUP(Tableau35676[[#This Row],[coca]],Table1[[ID]:[b]],3,FALSE)</f>
        <v>#VALUE!</v>
      </c>
      <c r="U2457" s="9"/>
      <c r="V245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7" s="9"/>
    </row>
    <row r="2458" spans="1:23">
      <c r="A2458" t="s">
        <v>445</v>
      </c>
      <c r="B2458" t="s">
        <v>473</v>
      </c>
      <c r="C2458" t="s">
        <v>474</v>
      </c>
      <c r="D2458">
        <v>0</v>
      </c>
      <c r="E2458">
        <v>0</v>
      </c>
      <c r="F2458">
        <v>0</v>
      </c>
      <c r="M2458" s="7" t="s">
        <v>946</v>
      </c>
      <c r="Q2458" t="str">
        <f t="shared" si="88"/>
        <v>LiberiaLR14</v>
      </c>
      <c r="R2458" t="e">
        <f>VLOOKUP(Tableau35676[[#This Row],[coca]],Table1[ID],1,FALSE)</f>
        <v>#VALUE!</v>
      </c>
      <c r="S2458" t="e">
        <f>VLOOKUP(Tableau35676[[#This Row],[coca]],Table1[[#All],[ID]:[b]],2,FALSE)</f>
        <v>#VALUE!</v>
      </c>
      <c r="T2458" s="9" t="e">
        <f>VLOOKUP(Tableau35676[[#This Row],[coca]],Table1[[ID]:[b]],3,FALSE)</f>
        <v>#VALUE!</v>
      </c>
      <c r="U2458" s="9"/>
      <c r="V245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8" s="9"/>
    </row>
    <row r="2459" spans="1:23">
      <c r="A2459" t="s">
        <v>445</v>
      </c>
      <c r="B2459" t="s">
        <v>475</v>
      </c>
      <c r="C2459" t="s">
        <v>476</v>
      </c>
      <c r="D2459">
        <v>2</v>
      </c>
      <c r="E2459">
        <v>0</v>
      </c>
      <c r="F2459">
        <v>1</v>
      </c>
      <c r="M2459" s="7" t="s">
        <v>946</v>
      </c>
      <c r="Q2459" t="str">
        <f t="shared" si="88"/>
        <v>LiberiaLR15</v>
      </c>
      <c r="R2459" t="e">
        <f>VLOOKUP(Tableau35676[[#This Row],[coca]],Table1[ID],1,FALSE)</f>
        <v>#VALUE!</v>
      </c>
      <c r="S2459" t="e">
        <f>VLOOKUP(Tableau35676[[#This Row],[coca]],Table1[[#All],[ID]:[b]],2,FALSE)</f>
        <v>#VALUE!</v>
      </c>
      <c r="T2459" s="9" t="e">
        <f>VLOOKUP(Tableau35676[[#This Row],[coca]],Table1[[ID]:[b]],3,FALSE)</f>
        <v>#VALUE!</v>
      </c>
      <c r="U2459" s="9"/>
      <c r="V245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459" s="9"/>
    </row>
    <row r="2460" spans="1:23">
      <c r="A2460" t="s">
        <v>445</v>
      </c>
      <c r="B2460" t="s">
        <v>455</v>
      </c>
      <c r="C2460" t="s">
        <v>456</v>
      </c>
      <c r="D2460">
        <v>2</v>
      </c>
      <c r="E2460">
        <v>0</v>
      </c>
      <c r="F2460">
        <v>0</v>
      </c>
      <c r="J2460" s="1"/>
      <c r="K2460" s="1"/>
      <c r="M2460" s="7" t="s">
        <v>949</v>
      </c>
      <c r="Q2460" t="str">
        <f t="shared" si="88"/>
        <v>LiberiaLR05</v>
      </c>
      <c r="R2460" t="e">
        <f>VLOOKUP(Tableau3567691011[[#This Row],[coca]],Table1[ID],1,FALSE)</f>
        <v>#VALUE!</v>
      </c>
      <c r="S2460" t="e">
        <f>VLOOKUP(Tableau3567691011[[#This Row],[coca]],Table1[[#All],[ID]:[b]],2,FALSE)</f>
        <v>#VALUE!</v>
      </c>
      <c r="T2460" s="9" t="e">
        <f>VLOOKUP(Tableau3567691011[[#This Row],[coca]],Table1[[ID]:[b]],3,FALSE)</f>
        <v>#VALUE!</v>
      </c>
      <c r="U2460" s="9"/>
      <c r="V246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0" s="9"/>
    </row>
    <row r="2461" spans="1:23">
      <c r="A2461" t="s">
        <v>445</v>
      </c>
      <c r="B2461" t="s">
        <v>447</v>
      </c>
      <c r="C2461" t="s">
        <v>448</v>
      </c>
      <c r="D2461">
        <v>9</v>
      </c>
      <c r="E2461">
        <v>0</v>
      </c>
      <c r="F2461">
        <v>0</v>
      </c>
      <c r="J2461" s="1"/>
      <c r="K2461" s="1"/>
      <c r="M2461" s="7" t="s">
        <v>949</v>
      </c>
      <c r="Q2461" t="str">
        <f t="shared" si="88"/>
        <v>LiberiaLR01</v>
      </c>
      <c r="R2461" t="e">
        <f>VLOOKUP(Tableau3567691011[[#This Row],[coca]],Table1[ID],1,FALSE)</f>
        <v>#VALUE!</v>
      </c>
      <c r="S2461" t="e">
        <f>VLOOKUP(Tableau3567691011[[#This Row],[coca]],Table1[[#All],[ID]:[b]],2,FALSE)</f>
        <v>#VALUE!</v>
      </c>
      <c r="T2461" s="9" t="e">
        <f>VLOOKUP(Tableau3567691011[[#This Row],[coca]],Table1[[ID]:[b]],3,FALSE)</f>
        <v>#VALUE!</v>
      </c>
      <c r="U2461" s="9"/>
      <c r="V246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1" s="9"/>
    </row>
    <row r="2462" spans="1:23">
      <c r="A2462" t="s">
        <v>445</v>
      </c>
      <c r="B2462" t="s">
        <v>449</v>
      </c>
      <c r="C2462" t="s">
        <v>450</v>
      </c>
      <c r="D2462">
        <v>34</v>
      </c>
      <c r="E2462">
        <v>4</v>
      </c>
      <c r="F2462">
        <v>2</v>
      </c>
      <c r="J2462" s="1"/>
      <c r="K2462" s="1"/>
      <c r="M2462" s="7" t="s">
        <v>949</v>
      </c>
      <c r="Q2462" t="str">
        <f t="shared" si="88"/>
        <v>LiberiaLR02</v>
      </c>
      <c r="R2462" t="e">
        <f>VLOOKUP(Tableau3567691011[[#This Row],[coca]],Table1[ID],1,FALSE)</f>
        <v>#VALUE!</v>
      </c>
      <c r="S2462" t="e">
        <f>VLOOKUP(Tableau3567691011[[#This Row],[coca]],Table1[[#All],[ID]:[b]],2,FALSE)</f>
        <v>#VALUE!</v>
      </c>
      <c r="T2462" s="9" t="e">
        <f>VLOOKUP(Tableau3567691011[[#This Row],[coca]],Table1[[ID]:[b]],3,FALSE)</f>
        <v>#VALUE!</v>
      </c>
      <c r="U2462" s="9"/>
      <c r="V246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2" s="9"/>
    </row>
    <row r="2463" spans="1:23">
      <c r="A2463" t="s">
        <v>445</v>
      </c>
      <c r="B2463" t="s">
        <v>451</v>
      </c>
      <c r="C2463" t="s">
        <v>452</v>
      </c>
      <c r="D2463">
        <v>10</v>
      </c>
      <c r="E2463">
        <v>2</v>
      </c>
      <c r="F2463">
        <v>1</v>
      </c>
      <c r="J2463" s="1"/>
      <c r="K2463" s="1"/>
      <c r="M2463" s="7" t="s">
        <v>949</v>
      </c>
      <c r="Q2463" t="str">
        <f t="shared" si="88"/>
        <v>LiberiaLR03</v>
      </c>
      <c r="R2463" t="e">
        <f>VLOOKUP(Tableau3567691011[[#This Row],[coca]],Table1[ID],1,FALSE)</f>
        <v>#VALUE!</v>
      </c>
      <c r="S2463" t="e">
        <f>VLOOKUP(Tableau3567691011[[#This Row],[coca]],Table1[[#All],[ID]:[b]],2,FALSE)</f>
        <v>#VALUE!</v>
      </c>
      <c r="T2463" s="9" t="e">
        <f>VLOOKUP(Tableau3567691011[[#This Row],[coca]],Table1[[ID]:[b]],3,FALSE)</f>
        <v>#VALUE!</v>
      </c>
      <c r="U2463" s="9"/>
      <c r="V246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3" s="9"/>
    </row>
    <row r="2464" spans="1:23">
      <c r="A2464" t="s">
        <v>445</v>
      </c>
      <c r="B2464" t="s">
        <v>453</v>
      </c>
      <c r="C2464" t="s">
        <v>454</v>
      </c>
      <c r="D2464">
        <v>10</v>
      </c>
      <c r="E2464">
        <v>0</v>
      </c>
      <c r="F2464">
        <v>8</v>
      </c>
      <c r="J2464" s="1"/>
      <c r="K2464" s="1"/>
      <c r="M2464" s="7" t="s">
        <v>949</v>
      </c>
      <c r="Q2464" t="str">
        <f t="shared" si="88"/>
        <v>LiberiaLR04</v>
      </c>
      <c r="R2464" t="e">
        <f>VLOOKUP(Tableau3567691011[[#This Row],[coca]],Table1[ID],1,FALSE)</f>
        <v>#VALUE!</v>
      </c>
      <c r="S2464" t="e">
        <f>VLOOKUP(Tableau3567691011[[#This Row],[coca]],Table1[[#All],[ID]:[b]],2,FALSE)</f>
        <v>#VALUE!</v>
      </c>
      <c r="T2464" s="9" t="e">
        <f>VLOOKUP(Tableau3567691011[[#This Row],[coca]],Table1[[ID]:[b]],3,FALSE)</f>
        <v>#VALUE!</v>
      </c>
      <c r="U2464" s="9"/>
      <c r="V246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4" s="9"/>
    </row>
    <row r="2465" spans="1:23">
      <c r="A2465" t="s">
        <v>445</v>
      </c>
      <c r="B2465" t="s">
        <v>457</v>
      </c>
      <c r="C2465" t="s">
        <v>458</v>
      </c>
      <c r="D2465">
        <v>0</v>
      </c>
      <c r="E2465">
        <v>0</v>
      </c>
      <c r="F2465">
        <v>0</v>
      </c>
      <c r="J2465" s="1"/>
      <c r="K2465" s="1"/>
      <c r="M2465" s="7" t="s">
        <v>949</v>
      </c>
      <c r="Q2465" t="str">
        <f t="shared" si="88"/>
        <v>LiberiaLR06</v>
      </c>
      <c r="R2465" t="e">
        <f>VLOOKUP(Tableau3567691011[[#This Row],[coca]],Table1[ID],1,FALSE)</f>
        <v>#VALUE!</v>
      </c>
      <c r="S2465" t="e">
        <f>VLOOKUP(Tableau3567691011[[#This Row],[coca]],Table1[[#All],[ID]:[b]],2,FALSE)</f>
        <v>#VALUE!</v>
      </c>
      <c r="T2465" s="9" t="e">
        <f>VLOOKUP(Tableau3567691011[[#This Row],[coca]],Table1[[ID]:[b]],3,FALSE)</f>
        <v>#VALUE!</v>
      </c>
      <c r="U2465" s="9"/>
      <c r="V246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5" s="9"/>
    </row>
    <row r="2466" spans="1:23">
      <c r="A2466" t="s">
        <v>445</v>
      </c>
      <c r="B2466" t="s">
        <v>459</v>
      </c>
      <c r="C2466" t="s">
        <v>460</v>
      </c>
      <c r="D2466">
        <v>2</v>
      </c>
      <c r="E2466">
        <v>0</v>
      </c>
      <c r="F2466">
        <v>1</v>
      </c>
      <c r="J2466" s="1"/>
      <c r="K2466" s="1"/>
      <c r="M2466" s="7" t="s">
        <v>949</v>
      </c>
      <c r="Q2466" t="str">
        <f t="shared" si="88"/>
        <v>LiberiaLR07</v>
      </c>
      <c r="R2466" t="e">
        <f>VLOOKUP(Tableau3567691011[[#This Row],[coca]],Table1[ID],1,FALSE)</f>
        <v>#VALUE!</v>
      </c>
      <c r="S2466" t="e">
        <f>VLOOKUP(Tableau3567691011[[#This Row],[coca]],Table1[[#All],[ID]:[b]],2,FALSE)</f>
        <v>#VALUE!</v>
      </c>
      <c r="T2466" s="9" t="e">
        <f>VLOOKUP(Tableau3567691011[[#This Row],[coca]],Table1[[ID]:[b]],3,FALSE)</f>
        <v>#VALUE!</v>
      </c>
      <c r="U2466" s="9"/>
      <c r="V246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6" s="9"/>
    </row>
    <row r="2467" spans="1:23">
      <c r="A2467" t="s">
        <v>445</v>
      </c>
      <c r="B2467" t="s">
        <v>461</v>
      </c>
      <c r="C2467" t="s">
        <v>462</v>
      </c>
      <c r="D2467">
        <v>29</v>
      </c>
      <c r="E2467">
        <v>5</v>
      </c>
      <c r="F2467">
        <v>3</v>
      </c>
      <c r="J2467" s="1"/>
      <c r="K2467" s="1"/>
      <c r="M2467" s="7" t="s">
        <v>949</v>
      </c>
      <c r="Q2467" t="str">
        <f t="shared" si="88"/>
        <v>LiberiaLR08</v>
      </c>
      <c r="R2467" t="e">
        <f>VLOOKUP(Tableau3567691011[[#This Row],[coca]],Table1[ID],1,FALSE)</f>
        <v>#VALUE!</v>
      </c>
      <c r="S2467" t="e">
        <f>VLOOKUP(Tableau3567691011[[#This Row],[coca]],Table1[[#All],[ID]:[b]],2,FALSE)</f>
        <v>#VALUE!</v>
      </c>
      <c r="T2467" s="9" t="e">
        <f>VLOOKUP(Tableau3567691011[[#This Row],[coca]],Table1[[ID]:[b]],3,FALSE)</f>
        <v>#VALUE!</v>
      </c>
      <c r="U2467" s="9"/>
      <c r="V246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7" s="9"/>
    </row>
    <row r="2468" spans="1:23">
      <c r="A2468" t="s">
        <v>445</v>
      </c>
      <c r="B2468" t="s">
        <v>463</v>
      </c>
      <c r="C2468" t="s">
        <v>464</v>
      </c>
      <c r="D2468">
        <v>56</v>
      </c>
      <c r="E2468">
        <v>1</v>
      </c>
      <c r="F2468">
        <v>20</v>
      </c>
      <c r="J2468" s="1"/>
      <c r="K2468" s="1"/>
      <c r="M2468" s="7" t="s">
        <v>949</v>
      </c>
      <c r="Q2468" t="str">
        <f t="shared" si="88"/>
        <v>LiberiaLR09</v>
      </c>
      <c r="R2468" t="e">
        <f>VLOOKUP(Tableau3567691011[[#This Row],[coca]],Table1[ID],1,FALSE)</f>
        <v>#VALUE!</v>
      </c>
      <c r="S2468" t="e">
        <f>VLOOKUP(Tableau3567691011[[#This Row],[coca]],Table1[[#All],[ID]:[b]],2,FALSE)</f>
        <v>#VALUE!</v>
      </c>
      <c r="T2468" s="9" t="e">
        <f>VLOOKUP(Tableau3567691011[[#This Row],[coca]],Table1[[ID]:[b]],3,FALSE)</f>
        <v>#VALUE!</v>
      </c>
      <c r="U2468" s="9"/>
      <c r="V246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8" s="9"/>
    </row>
    <row r="2469" spans="1:23">
      <c r="A2469" t="s">
        <v>445</v>
      </c>
      <c r="B2469" t="s">
        <v>465</v>
      </c>
      <c r="C2469" t="s">
        <v>466</v>
      </c>
      <c r="D2469">
        <v>17</v>
      </c>
      <c r="E2469">
        <v>1</v>
      </c>
      <c r="F2469">
        <v>1</v>
      </c>
      <c r="J2469" s="1"/>
      <c r="K2469" s="1"/>
      <c r="M2469" s="7" t="s">
        <v>949</v>
      </c>
      <c r="Q2469" t="str">
        <f t="shared" si="88"/>
        <v>LiberiaLR10</v>
      </c>
      <c r="R2469" t="e">
        <f>VLOOKUP(Tableau3567691011[[#This Row],[coca]],Table1[ID],1,FALSE)</f>
        <v>#VALUE!</v>
      </c>
      <c r="S2469" t="e">
        <f>VLOOKUP(Tableau3567691011[[#This Row],[coca]],Table1[[#All],[ID]:[b]],2,FALSE)</f>
        <v>#VALUE!</v>
      </c>
      <c r="T2469" s="9" t="e">
        <f>VLOOKUP(Tableau3567691011[[#This Row],[coca]],Table1[[ID]:[b]],3,FALSE)</f>
        <v>#VALUE!</v>
      </c>
      <c r="U2469" s="9"/>
      <c r="V246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69" s="9"/>
    </row>
    <row r="2470" spans="1:23">
      <c r="A2470" t="s">
        <v>445</v>
      </c>
      <c r="B2470" t="s">
        <v>467</v>
      </c>
      <c r="C2470" t="s">
        <v>468</v>
      </c>
      <c r="D2470">
        <v>725</v>
      </c>
      <c r="E2470">
        <v>23</v>
      </c>
      <c r="F2470">
        <v>357</v>
      </c>
      <c r="J2470" s="1"/>
      <c r="K2470" s="1"/>
      <c r="M2470" s="7" t="s">
        <v>949</v>
      </c>
      <c r="Q2470" t="str">
        <f t="shared" si="88"/>
        <v>LiberiaLR11</v>
      </c>
      <c r="R2470" t="e">
        <f>VLOOKUP(Tableau3567691011[[#This Row],[coca]],Table1[ID],1,FALSE)</f>
        <v>#VALUE!</v>
      </c>
      <c r="S2470" t="e">
        <f>VLOOKUP(Tableau3567691011[[#This Row],[coca]],Table1[[#All],[ID]:[b]],2,FALSE)</f>
        <v>#VALUE!</v>
      </c>
      <c r="T2470" s="9" t="e">
        <f>VLOOKUP(Tableau3567691011[[#This Row],[coca]],Table1[[ID]:[b]],3,FALSE)</f>
        <v>#VALUE!</v>
      </c>
      <c r="U2470" s="9"/>
      <c r="V247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70" s="9"/>
    </row>
    <row r="2471" spans="1:23">
      <c r="A2471" t="s">
        <v>445</v>
      </c>
      <c r="B2471" t="s">
        <v>469</v>
      </c>
      <c r="C2471" t="s">
        <v>470</v>
      </c>
      <c r="D2471">
        <v>44</v>
      </c>
      <c r="E2471">
        <v>5</v>
      </c>
      <c r="F2471">
        <v>2</v>
      </c>
      <c r="J2471" s="1"/>
      <c r="K2471" s="1"/>
      <c r="M2471" s="7" t="s">
        <v>949</v>
      </c>
      <c r="Q2471" t="str">
        <f t="shared" si="88"/>
        <v>LiberiaLR12</v>
      </c>
      <c r="R2471" t="e">
        <f>VLOOKUP(Tableau3567691011[[#This Row],[coca]],Table1[ID],1,FALSE)</f>
        <v>#VALUE!</v>
      </c>
      <c r="S2471" t="e">
        <f>VLOOKUP(Tableau3567691011[[#This Row],[coca]],Table1[[#All],[ID]:[b]],2,FALSE)</f>
        <v>#VALUE!</v>
      </c>
      <c r="T2471" s="9" t="e">
        <f>VLOOKUP(Tableau3567691011[[#This Row],[coca]],Table1[[ID]:[b]],3,FALSE)</f>
        <v>#VALUE!</v>
      </c>
      <c r="U2471" s="9"/>
      <c r="V247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71" s="9"/>
    </row>
    <row r="2472" spans="1:23">
      <c r="A2472" t="s">
        <v>445</v>
      </c>
      <c r="B2472" t="s">
        <v>471</v>
      </c>
      <c r="C2472" t="s">
        <v>472</v>
      </c>
      <c r="D2472">
        <v>14</v>
      </c>
      <c r="E2472">
        <v>0</v>
      </c>
      <c r="F2472">
        <v>1</v>
      </c>
      <c r="J2472" s="1"/>
      <c r="K2472" s="1"/>
      <c r="M2472" s="7" t="s">
        <v>949</v>
      </c>
      <c r="Q2472" t="str">
        <f t="shared" si="88"/>
        <v>LiberiaLR13</v>
      </c>
      <c r="R2472" t="e">
        <f>VLOOKUP(Tableau3567691011[[#This Row],[coca]],Table1[ID],1,FALSE)</f>
        <v>#VALUE!</v>
      </c>
      <c r="S2472" t="e">
        <f>VLOOKUP(Tableau3567691011[[#This Row],[coca]],Table1[[#All],[ID]:[b]],2,FALSE)</f>
        <v>#VALUE!</v>
      </c>
      <c r="T2472" s="9" t="e">
        <f>VLOOKUP(Tableau3567691011[[#This Row],[coca]],Table1[[ID]:[b]],3,FALSE)</f>
        <v>#VALUE!</v>
      </c>
      <c r="U2472" s="9"/>
      <c r="V247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72" s="9"/>
    </row>
    <row r="2473" spans="1:23">
      <c r="A2473" t="s">
        <v>445</v>
      </c>
      <c r="B2473" t="s">
        <v>473</v>
      </c>
      <c r="C2473" t="s">
        <v>474</v>
      </c>
      <c r="D2473">
        <v>0</v>
      </c>
      <c r="E2473">
        <v>0</v>
      </c>
      <c r="F2473">
        <v>0</v>
      </c>
      <c r="J2473" s="1"/>
      <c r="K2473" s="1"/>
      <c r="M2473" s="7" t="s">
        <v>949</v>
      </c>
      <c r="Q2473" t="str">
        <f t="shared" si="88"/>
        <v>LiberiaLR14</v>
      </c>
      <c r="R2473" t="e">
        <f>VLOOKUP(Tableau3567691011[[#This Row],[coca]],Table1[ID],1,FALSE)</f>
        <v>#VALUE!</v>
      </c>
      <c r="S2473" t="e">
        <f>VLOOKUP(Tableau3567691011[[#This Row],[coca]],Table1[[#All],[ID]:[b]],2,FALSE)</f>
        <v>#VALUE!</v>
      </c>
      <c r="T2473" s="9" t="e">
        <f>VLOOKUP(Tableau3567691011[[#This Row],[coca]],Table1[[ID]:[b]],3,FALSE)</f>
        <v>#VALUE!</v>
      </c>
      <c r="U2473" s="9"/>
      <c r="V247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73" s="9"/>
    </row>
    <row r="2474" spans="1:23">
      <c r="A2474" t="s">
        <v>445</v>
      </c>
      <c r="B2474" t="s">
        <v>475</v>
      </c>
      <c r="C2474" t="s">
        <v>476</v>
      </c>
      <c r="D2474">
        <v>5</v>
      </c>
      <c r="E2474">
        <v>1</v>
      </c>
      <c r="F2474">
        <v>2</v>
      </c>
      <c r="J2474" s="1"/>
      <c r="K2474" s="1"/>
      <c r="M2474" s="7" t="s">
        <v>949</v>
      </c>
      <c r="Q2474" t="str">
        <f t="shared" si="88"/>
        <v>LiberiaLR15</v>
      </c>
      <c r="R2474" t="e">
        <f>VLOOKUP(Tableau3567691011[[#This Row],[coca]],Table1[ID],1,FALSE)</f>
        <v>#VALUE!</v>
      </c>
      <c r="S2474" t="e">
        <f>VLOOKUP(Tableau3567691011[[#This Row],[coca]],Table1[[#All],[ID]:[b]],2,FALSE)</f>
        <v>#VALUE!</v>
      </c>
      <c r="T2474" s="9" t="e">
        <f>VLOOKUP(Tableau3567691011[[#This Row],[coca]],Table1[[ID]:[b]],3,FALSE)</f>
        <v>#VALUE!</v>
      </c>
      <c r="U2474" s="9"/>
      <c r="V247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474" s="9"/>
    </row>
    <row r="2475" spans="1:23">
      <c r="A2475" t="s">
        <v>477</v>
      </c>
      <c r="B2475" t="s">
        <v>485</v>
      </c>
      <c r="C2475" t="s">
        <v>486</v>
      </c>
      <c r="D2475">
        <v>47</v>
      </c>
      <c r="E2475">
        <v>0</v>
      </c>
      <c r="J2475" s="1"/>
      <c r="K2475" s="1"/>
      <c r="M2475" t="s">
        <v>948</v>
      </c>
      <c r="O2475" s="5">
        <v>110236739574</v>
      </c>
      <c r="P2475" s="5">
        <v>1946609530280</v>
      </c>
      <c r="Q2475" t="str">
        <f t="shared" si="88"/>
        <v>MaliML08</v>
      </c>
      <c r="R2475" t="e">
        <f>VLOOKUP(Tableau35676910[[#This Row],[coca]],Table1[ID],1,FALSE)</f>
        <v>#VALUE!</v>
      </c>
      <c r="S2475" t="e">
        <f>VLOOKUP(Tableau35676910[[#This Row],[coca]],Table1[[#All],[ID]:[b]],2,FALSE)</f>
        <v>#VALUE!</v>
      </c>
      <c r="T2475" s="9" t="e">
        <f>VLOOKUP(Tableau35676910[[#This Row],[coca]],Table1[[ID]:[b]],3,FALSE)</f>
        <v>#VALUE!</v>
      </c>
      <c r="U2475" s="9" t="s">
        <v>775</v>
      </c>
      <c r="V247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75" s="9">
        <v>1</v>
      </c>
    </row>
    <row r="2476" spans="1:23">
      <c r="A2476" t="s">
        <v>477</v>
      </c>
      <c r="B2476" t="s">
        <v>491</v>
      </c>
      <c r="C2476" t="s">
        <v>492</v>
      </c>
      <c r="D2476">
        <v>23</v>
      </c>
      <c r="E2476">
        <v>5</v>
      </c>
      <c r="J2476" s="1"/>
      <c r="K2476" s="1"/>
      <c r="M2476" t="s">
        <v>948</v>
      </c>
      <c r="O2476" s="5">
        <v>-570087854865</v>
      </c>
      <c r="P2476" s="5">
        <v>1380901910620</v>
      </c>
      <c r="Q2476" t="str">
        <f t="shared" si="88"/>
        <v>MaliML04</v>
      </c>
      <c r="R2476" t="e">
        <f>VLOOKUP(Tableau35676910[[#This Row],[coca]],Table1[ID],1,FALSE)</f>
        <v>#VALUE!</v>
      </c>
      <c r="S2476" t="e">
        <f>VLOOKUP(Tableau35676910[[#This Row],[coca]],Table1[[#All],[ID]:[b]],2,FALSE)</f>
        <v>#VALUE!</v>
      </c>
      <c r="T2476" s="9" t="e">
        <f>VLOOKUP(Tableau35676910[[#This Row],[coca]],Table1[[ID]:[b]],3,FALSE)</f>
        <v>#VALUE!</v>
      </c>
      <c r="U2476" s="9" t="s">
        <v>775</v>
      </c>
      <c r="V247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76" s="9">
        <v>1</v>
      </c>
    </row>
    <row r="2477" spans="1:23">
      <c r="A2477" t="s">
        <v>477</v>
      </c>
      <c r="B2477" t="s">
        <v>493</v>
      </c>
      <c r="C2477" t="s">
        <v>494</v>
      </c>
      <c r="D2477">
        <v>40</v>
      </c>
      <c r="E2477">
        <v>4</v>
      </c>
      <c r="J2477" s="1"/>
      <c r="K2477" s="1"/>
      <c r="M2477" t="s">
        <v>948</v>
      </c>
      <c r="O2477" s="5">
        <v>-655482001313</v>
      </c>
      <c r="P2477" s="5">
        <v>1142885516000</v>
      </c>
      <c r="Q2477" t="str">
        <f t="shared" ref="Q2477:Q2510" si="89">_xlfn.CONCAT(A2477,C2477)</f>
        <v>MaliML03</v>
      </c>
      <c r="R2477" t="e">
        <f>VLOOKUP(Tableau35676910[[#This Row],[coca]],Table1[ID],1,FALSE)</f>
        <v>#VALUE!</v>
      </c>
      <c r="S2477" t="e">
        <f>VLOOKUP(Tableau35676910[[#This Row],[coca]],Table1[[#All],[ID]:[b]],2,FALSE)</f>
        <v>#VALUE!</v>
      </c>
      <c r="T2477" s="9" t="e">
        <f>VLOOKUP(Tableau35676910[[#This Row],[coca]],Table1[[ID]:[b]],3,FALSE)</f>
        <v>#VALUE!</v>
      </c>
      <c r="U2477" s="9" t="s">
        <v>775</v>
      </c>
      <c r="V247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77" s="9">
        <v>1</v>
      </c>
    </row>
    <row r="2478" spans="1:23">
      <c r="A2478" t="s">
        <v>477</v>
      </c>
      <c r="B2478" t="s">
        <v>487</v>
      </c>
      <c r="C2478" t="s">
        <v>488</v>
      </c>
      <c r="D2478">
        <v>152</v>
      </c>
      <c r="E2478">
        <v>3</v>
      </c>
      <c r="J2478" s="1"/>
      <c r="K2478" s="1"/>
      <c r="M2478" t="s">
        <v>948</v>
      </c>
      <c r="O2478" s="5">
        <v>-764484111272</v>
      </c>
      <c r="P2478" s="5">
        <v>1362409375750</v>
      </c>
      <c r="Q2478" t="str">
        <f t="shared" si="89"/>
        <v>MaliML02</v>
      </c>
      <c r="R2478" t="e">
        <f>VLOOKUP(Tableau35676910[[#This Row],[coca]],Table1[ID],1,FALSE)</f>
        <v>#VALUE!</v>
      </c>
      <c r="S2478" t="e">
        <f>VLOOKUP(Tableau35676910[[#This Row],[coca]],Table1[[#All],[ID]:[b]],2,FALSE)</f>
        <v>#VALUE!</v>
      </c>
      <c r="T2478" s="9" t="e">
        <f>VLOOKUP(Tableau35676910[[#This Row],[coca]],Table1[[ID]:[b]],3,FALSE)</f>
        <v>#VALUE!</v>
      </c>
      <c r="U2478" s="9" t="s">
        <v>774</v>
      </c>
      <c r="V247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78" s="9">
        <v>3</v>
      </c>
    </row>
    <row r="2479" spans="1:23">
      <c r="A2479" t="s">
        <v>477</v>
      </c>
      <c r="B2479" t="s">
        <v>479</v>
      </c>
      <c r="C2479" t="s">
        <v>480</v>
      </c>
      <c r="D2479">
        <v>970</v>
      </c>
      <c r="E2479">
        <v>67</v>
      </c>
      <c r="F2479">
        <v>1387</v>
      </c>
      <c r="J2479" s="1"/>
      <c r="K2479" s="1"/>
      <c r="L2479" s="1"/>
      <c r="M2479" t="s">
        <v>948</v>
      </c>
      <c r="O2479" s="5">
        <v>-798004129420</v>
      </c>
      <c r="P2479" s="5">
        <v>1260921254760</v>
      </c>
      <c r="Q2479" t="str">
        <f t="shared" si="89"/>
        <v>MaliML09</v>
      </c>
      <c r="R2479" t="e">
        <f>VLOOKUP(Tableau35676910[[#This Row],[coca]],Table1[ID],1,FALSE)</f>
        <v>#VALUE!</v>
      </c>
      <c r="S2479" t="e">
        <f>VLOOKUP(Tableau35676910[[#This Row],[coca]],Table1[[#All],[ID]:[b]],2,FALSE)</f>
        <v>#VALUE!</v>
      </c>
      <c r="T2479" s="9" t="e">
        <f>VLOOKUP(Tableau35676910[[#This Row],[coca]],Table1[[ID]:[b]],3,FALSE)</f>
        <v>#VALUE!</v>
      </c>
      <c r="U2479" s="9" t="s">
        <v>777</v>
      </c>
      <c r="V247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79" s="9">
        <v>5</v>
      </c>
    </row>
    <row r="2480" spans="1:23" ht="32">
      <c r="A2480" t="s">
        <v>477</v>
      </c>
      <c r="B2480" t="s">
        <v>489</v>
      </c>
      <c r="C2480" t="s">
        <v>490</v>
      </c>
      <c r="D2480">
        <v>209</v>
      </c>
      <c r="E2480">
        <v>19</v>
      </c>
      <c r="J2480" s="1"/>
      <c r="K2480" s="1"/>
      <c r="M2480" t="s">
        <v>948</v>
      </c>
      <c r="O2480" s="6" t="s">
        <v>794</v>
      </c>
      <c r="P2480" s="5">
        <v>1469075057090</v>
      </c>
      <c r="Q2480" t="str">
        <f t="shared" si="89"/>
        <v>MaliML05</v>
      </c>
      <c r="R2480" t="e">
        <f>VLOOKUP(Tableau35676910[[#This Row],[coca]],Table1[ID],1,FALSE)</f>
        <v>#VALUE!</v>
      </c>
      <c r="S2480" t="e">
        <f>VLOOKUP(Tableau35676910[[#This Row],[coca]],Table1[[#All],[ID]:[b]],2,FALSE)</f>
        <v>#VALUE!</v>
      </c>
      <c r="T2480" s="9" t="e">
        <f>VLOOKUP(Tableau35676910[[#This Row],[coca]],Table1[[ID]:[b]],3,FALSE)</f>
        <v>#VALUE!</v>
      </c>
      <c r="U2480" s="9" t="s">
        <v>778</v>
      </c>
      <c r="V248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80" s="9">
        <v>2</v>
      </c>
    </row>
    <row r="2481" spans="1:23">
      <c r="A2481" t="s">
        <v>477</v>
      </c>
      <c r="B2481" t="s">
        <v>483</v>
      </c>
      <c r="C2481" t="s">
        <v>484</v>
      </c>
      <c r="D2481">
        <v>99</v>
      </c>
      <c r="E2481">
        <v>4</v>
      </c>
      <c r="J2481" s="1"/>
      <c r="K2481" s="1"/>
      <c r="M2481" t="s">
        <v>948</v>
      </c>
      <c r="O2481" s="5">
        <v>-1023220774830</v>
      </c>
      <c r="P2481" s="5">
        <v>1387653187180</v>
      </c>
      <c r="Q2481" t="str">
        <f t="shared" si="89"/>
        <v>MaliML01</v>
      </c>
      <c r="R2481" t="e">
        <f>VLOOKUP(Tableau35676910[[#This Row],[coca]],Table1[ID],1,FALSE)</f>
        <v>#VALUE!</v>
      </c>
      <c r="S2481" t="e">
        <f>VLOOKUP(Tableau35676910[[#This Row],[coca]],Table1[[#All],[ID]:[b]],2,FALSE)</f>
        <v>#VALUE!</v>
      </c>
      <c r="T2481" s="9" t="e">
        <f>VLOOKUP(Tableau35676910[[#This Row],[coca]],Table1[[ID]:[b]],3,FALSE)</f>
        <v>#VALUE!</v>
      </c>
      <c r="U2481" s="9" t="s">
        <v>778</v>
      </c>
      <c r="V248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81" s="9">
        <v>2</v>
      </c>
    </row>
    <row r="2482" spans="1:23">
      <c r="A2482" t="s">
        <v>477</v>
      </c>
      <c r="B2482" t="s">
        <v>481</v>
      </c>
      <c r="C2482" t="s">
        <v>482</v>
      </c>
      <c r="D2482">
        <v>32</v>
      </c>
      <c r="E2482">
        <v>2</v>
      </c>
      <c r="J2482" s="1"/>
      <c r="K2482" s="1"/>
      <c r="M2482" t="s">
        <v>948</v>
      </c>
      <c r="O2482" s="5">
        <v>131033928185</v>
      </c>
      <c r="P2482" s="5">
        <v>1677227014430</v>
      </c>
      <c r="Q2482" t="str">
        <f t="shared" si="89"/>
        <v>MaliML07</v>
      </c>
      <c r="R2482" t="e">
        <f>VLOOKUP(Tableau35676910[[#This Row],[coca]],Table1[ID],1,FALSE)</f>
        <v>#VALUE!</v>
      </c>
      <c r="S2482" t="e">
        <f>VLOOKUP(Tableau35676910[[#This Row],[coca]],Table1[[#All],[ID]:[b]],2,FALSE)</f>
        <v>#VALUE!</v>
      </c>
      <c r="T2482" s="9" t="e">
        <f>VLOOKUP(Tableau35676910[[#This Row],[coca]],Table1[[ID]:[b]],3,FALSE)</f>
        <v>#VALUE!</v>
      </c>
      <c r="U2482" s="9" t="s">
        <v>778</v>
      </c>
      <c r="V248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82" s="9">
        <v>2</v>
      </c>
    </row>
    <row r="2483" spans="1:23">
      <c r="A2483" t="s">
        <v>477</v>
      </c>
      <c r="B2483" t="s">
        <v>495</v>
      </c>
      <c r="C2483" t="s">
        <v>496</v>
      </c>
      <c r="D2483">
        <v>488</v>
      </c>
      <c r="E2483">
        <v>9</v>
      </c>
      <c r="J2483" s="1"/>
      <c r="K2483" s="1"/>
      <c r="M2483" t="s">
        <v>948</v>
      </c>
      <c r="Q2483" t="str">
        <f t="shared" si="89"/>
        <v>MaliML06</v>
      </c>
      <c r="R2483" t="e">
        <f>VLOOKUP(Tableau35676910[[#This Row],[coca]],Table1[ID],1,FALSE)</f>
        <v>#VALUE!</v>
      </c>
      <c r="S2483" t="e">
        <f>VLOOKUP(Tableau35676910[[#This Row],[coca]],Table1[[#All],[ID]:[b]],2,FALSE)</f>
        <v>#VALUE!</v>
      </c>
      <c r="T2483" s="9" t="e">
        <f>VLOOKUP(Tableau35676910[[#This Row],[coca]],Table1[[ID]:[b]],3,FALSE)</f>
        <v>#VALUE!</v>
      </c>
      <c r="U2483" s="9"/>
      <c r="V248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483" s="9"/>
    </row>
    <row r="2484" spans="1:23">
      <c r="A2484" t="s">
        <v>477</v>
      </c>
      <c r="B2484" t="s">
        <v>485</v>
      </c>
      <c r="C2484" t="s">
        <v>486</v>
      </c>
      <c r="D2484">
        <v>47</v>
      </c>
      <c r="E2484">
        <v>0</v>
      </c>
      <c r="M2484" t="s">
        <v>947</v>
      </c>
      <c r="O2484" s="5">
        <v>110236739574</v>
      </c>
      <c r="P2484" s="5">
        <v>1946609530280</v>
      </c>
      <c r="Q2484" t="str">
        <f t="shared" si="89"/>
        <v>MaliML08</v>
      </c>
      <c r="R2484" t="e">
        <f>VLOOKUP(Tableau356769[[#This Row],[coca]],Table1[ID],1,FALSE)</f>
        <v>#VALUE!</v>
      </c>
      <c r="S2484" t="e">
        <f>VLOOKUP(Tableau356769[[#This Row],[coca]],Table1[[#All],[ID]:[b]],2,FALSE)</f>
        <v>#VALUE!</v>
      </c>
      <c r="T2484" s="9" t="e">
        <f>VLOOKUP(Tableau356769[[#This Row],[coca]],Table1[[ID]:[b]],3,FALSE)</f>
        <v>#VALUE!</v>
      </c>
      <c r="U2484" s="9" t="s">
        <v>775</v>
      </c>
      <c r="V248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84" s="9">
        <v>1</v>
      </c>
    </row>
    <row r="2485" spans="1:23">
      <c r="A2485" t="s">
        <v>477</v>
      </c>
      <c r="B2485" t="s">
        <v>491</v>
      </c>
      <c r="C2485" t="s">
        <v>492</v>
      </c>
      <c r="D2485">
        <v>22</v>
      </c>
      <c r="E2485">
        <v>5</v>
      </c>
      <c r="M2485" t="s">
        <v>947</v>
      </c>
      <c r="O2485" s="5">
        <v>-570087854865</v>
      </c>
      <c r="P2485" s="5">
        <v>1380901910620</v>
      </c>
      <c r="Q2485" t="str">
        <f t="shared" si="89"/>
        <v>MaliML04</v>
      </c>
      <c r="R2485" t="e">
        <f>VLOOKUP(Tableau356769[[#This Row],[coca]],Table1[ID],1,FALSE)</f>
        <v>#VALUE!</v>
      </c>
      <c r="S2485" t="e">
        <f>VLOOKUP(Tableau356769[[#This Row],[coca]],Table1[[#All],[ID]:[b]],2,FALSE)</f>
        <v>#VALUE!</v>
      </c>
      <c r="T2485" s="9" t="e">
        <f>VLOOKUP(Tableau356769[[#This Row],[coca]],Table1[[ID]:[b]],3,FALSE)</f>
        <v>#VALUE!</v>
      </c>
      <c r="U2485" s="9" t="s">
        <v>775</v>
      </c>
      <c r="V248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85" s="9">
        <v>1</v>
      </c>
    </row>
    <row r="2486" spans="1:23" ht="17.25" customHeight="1">
      <c r="A2486" t="s">
        <v>477</v>
      </c>
      <c r="B2486" t="s">
        <v>493</v>
      </c>
      <c r="C2486" t="s">
        <v>494</v>
      </c>
      <c r="D2486">
        <v>40</v>
      </c>
      <c r="E2486">
        <v>4</v>
      </c>
      <c r="M2486" t="s">
        <v>947</v>
      </c>
      <c r="O2486" s="5">
        <v>-655482001313</v>
      </c>
      <c r="P2486" s="5">
        <v>1142885516000</v>
      </c>
      <c r="Q2486" t="str">
        <f t="shared" si="89"/>
        <v>MaliML03</v>
      </c>
      <c r="R2486" t="e">
        <f>VLOOKUP(Tableau356769[[#This Row],[coca]],Table1[ID],1,FALSE)</f>
        <v>#VALUE!</v>
      </c>
      <c r="S2486" t="e">
        <f>VLOOKUP(Tableau356769[[#This Row],[coca]],Table1[[#All],[ID]:[b]],2,FALSE)</f>
        <v>#VALUE!</v>
      </c>
      <c r="T2486" s="9" t="e">
        <f>VLOOKUP(Tableau356769[[#This Row],[coca]],Table1[[ID]:[b]],3,FALSE)</f>
        <v>#VALUE!</v>
      </c>
      <c r="U2486" s="9" t="s">
        <v>775</v>
      </c>
      <c r="V248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86" s="9">
        <v>1</v>
      </c>
    </row>
    <row r="2487" spans="1:23">
      <c r="A2487" t="s">
        <v>477</v>
      </c>
      <c r="B2487" t="s">
        <v>487</v>
      </c>
      <c r="C2487" t="s">
        <v>488</v>
      </c>
      <c r="D2487">
        <v>140</v>
      </c>
      <c r="E2487">
        <v>3</v>
      </c>
      <c r="M2487" t="s">
        <v>947</v>
      </c>
      <c r="O2487" s="5">
        <v>-764484111272</v>
      </c>
      <c r="P2487" s="5">
        <v>1362409375750</v>
      </c>
      <c r="Q2487" t="str">
        <f t="shared" si="89"/>
        <v>MaliML02</v>
      </c>
      <c r="R2487" t="e">
        <f>VLOOKUP(Tableau356769[[#This Row],[coca]],Table1[ID],1,FALSE)</f>
        <v>#VALUE!</v>
      </c>
      <c r="S2487" t="e">
        <f>VLOOKUP(Tableau356769[[#This Row],[coca]],Table1[[#All],[ID]:[b]],2,FALSE)</f>
        <v>#VALUE!</v>
      </c>
      <c r="T2487" s="9" t="e">
        <f>VLOOKUP(Tableau356769[[#This Row],[coca]],Table1[[ID]:[b]],3,FALSE)</f>
        <v>#VALUE!</v>
      </c>
      <c r="U2487" s="9" t="s">
        <v>774</v>
      </c>
      <c r="V248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87" s="9">
        <v>3</v>
      </c>
    </row>
    <row r="2488" spans="1:23">
      <c r="A2488" t="s">
        <v>477</v>
      </c>
      <c r="B2488" t="s">
        <v>479</v>
      </c>
      <c r="C2488" t="s">
        <v>480</v>
      </c>
      <c r="D2488">
        <v>940</v>
      </c>
      <c r="E2488">
        <v>67</v>
      </c>
      <c r="F2488">
        <v>1354</v>
      </c>
      <c r="J2488" s="1"/>
      <c r="K2488" s="1"/>
      <c r="L2488" s="1"/>
      <c r="M2488" t="s">
        <v>947</v>
      </c>
      <c r="O2488" s="5">
        <v>-798004129420</v>
      </c>
      <c r="P2488" s="5">
        <v>1260921254760</v>
      </c>
      <c r="Q2488" t="str">
        <f t="shared" si="89"/>
        <v>MaliML09</v>
      </c>
      <c r="R2488" t="e">
        <f>VLOOKUP(Tableau356769[[#This Row],[coca]],Table1[ID],1,FALSE)</f>
        <v>#VALUE!</v>
      </c>
      <c r="S2488" t="e">
        <f>VLOOKUP(Tableau356769[[#This Row],[coca]],Table1[[#All],[ID]:[b]],2,FALSE)</f>
        <v>#VALUE!</v>
      </c>
      <c r="T2488" s="9" t="e">
        <f>VLOOKUP(Tableau356769[[#This Row],[coca]],Table1[[ID]:[b]],3,FALSE)</f>
        <v>#VALUE!</v>
      </c>
      <c r="U2488" s="9" t="s">
        <v>777</v>
      </c>
      <c r="V248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88" s="9">
        <v>5</v>
      </c>
    </row>
    <row r="2489" spans="1:23" ht="32">
      <c r="A2489" t="s">
        <v>477</v>
      </c>
      <c r="B2489" t="s">
        <v>489</v>
      </c>
      <c r="C2489" t="s">
        <v>490</v>
      </c>
      <c r="D2489">
        <v>208</v>
      </c>
      <c r="E2489">
        <v>19</v>
      </c>
      <c r="M2489" t="s">
        <v>947</v>
      </c>
      <c r="O2489" s="6" t="s">
        <v>794</v>
      </c>
      <c r="P2489" s="5">
        <v>1469075057090</v>
      </c>
      <c r="Q2489" t="str">
        <f t="shared" si="89"/>
        <v>MaliML05</v>
      </c>
      <c r="R2489" t="e">
        <f>VLOOKUP(Tableau356769[[#This Row],[coca]],Table1[ID],1,FALSE)</f>
        <v>#VALUE!</v>
      </c>
      <c r="S2489" t="e">
        <f>VLOOKUP(Tableau356769[[#This Row],[coca]],Table1[[#All],[ID]:[b]],2,FALSE)</f>
        <v>#VALUE!</v>
      </c>
      <c r="T2489" s="9" t="e">
        <f>VLOOKUP(Tableau356769[[#This Row],[coca]],Table1[[ID]:[b]],3,FALSE)</f>
        <v>#VALUE!</v>
      </c>
      <c r="U2489" s="9" t="s">
        <v>778</v>
      </c>
      <c r="V248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89" s="9">
        <v>2</v>
      </c>
    </row>
    <row r="2490" spans="1:23">
      <c r="A2490" t="s">
        <v>477</v>
      </c>
      <c r="B2490" t="s">
        <v>483</v>
      </c>
      <c r="C2490" t="s">
        <v>484</v>
      </c>
      <c r="D2490">
        <v>96</v>
      </c>
      <c r="E2490">
        <v>4</v>
      </c>
      <c r="M2490" t="s">
        <v>947</v>
      </c>
      <c r="O2490" s="5">
        <v>-1023220774830</v>
      </c>
      <c r="P2490" s="5">
        <v>1387653187180</v>
      </c>
      <c r="Q2490" t="str">
        <f t="shared" si="89"/>
        <v>MaliML01</v>
      </c>
      <c r="R2490" t="e">
        <f>VLOOKUP(Tableau356769[[#This Row],[coca]],Table1[ID],1,FALSE)</f>
        <v>#VALUE!</v>
      </c>
      <c r="S2490" t="e">
        <f>VLOOKUP(Tableau356769[[#This Row],[coca]],Table1[[#All],[ID]:[b]],2,FALSE)</f>
        <v>#VALUE!</v>
      </c>
      <c r="T2490" s="9" t="e">
        <f>VLOOKUP(Tableau356769[[#This Row],[coca]],Table1[[ID]:[b]],3,FALSE)</f>
        <v>#VALUE!</v>
      </c>
      <c r="U2490" s="9" t="s">
        <v>778</v>
      </c>
      <c r="V249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90" s="9">
        <v>2</v>
      </c>
    </row>
    <row r="2491" spans="1:23">
      <c r="A2491" t="s">
        <v>477</v>
      </c>
      <c r="B2491" t="s">
        <v>481</v>
      </c>
      <c r="C2491" t="s">
        <v>482</v>
      </c>
      <c r="D2491">
        <v>31</v>
      </c>
      <c r="E2491">
        <v>2</v>
      </c>
      <c r="M2491" t="s">
        <v>947</v>
      </c>
      <c r="O2491" s="5">
        <v>131033928185</v>
      </c>
      <c r="P2491" s="5">
        <v>1677227014430</v>
      </c>
      <c r="Q2491" t="str">
        <f t="shared" si="89"/>
        <v>MaliML07</v>
      </c>
      <c r="R2491" t="e">
        <f>VLOOKUP(Tableau356769[[#This Row],[coca]],Table1[ID],1,FALSE)</f>
        <v>#VALUE!</v>
      </c>
      <c r="S2491" t="e">
        <f>VLOOKUP(Tableau356769[[#This Row],[coca]],Table1[[#All],[ID]:[b]],2,FALSE)</f>
        <v>#VALUE!</v>
      </c>
      <c r="T2491" s="9" t="e">
        <f>VLOOKUP(Tableau356769[[#This Row],[coca]],Table1[[ID]:[b]],3,FALSE)</f>
        <v>#VALUE!</v>
      </c>
      <c r="U2491" s="9" t="s">
        <v>778</v>
      </c>
      <c r="V249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91" s="9">
        <v>2</v>
      </c>
    </row>
    <row r="2492" spans="1:23">
      <c r="A2492" t="s">
        <v>477</v>
      </c>
      <c r="B2492" t="s">
        <v>495</v>
      </c>
      <c r="C2492" t="s">
        <v>496</v>
      </c>
      <c r="D2492">
        <v>483</v>
      </c>
      <c r="E2492">
        <v>9</v>
      </c>
      <c r="M2492" t="s">
        <v>947</v>
      </c>
      <c r="Q2492" t="str">
        <f t="shared" si="89"/>
        <v>MaliML06</v>
      </c>
      <c r="R2492" t="e">
        <f>VLOOKUP(Tableau356769[[#This Row],[coca]],Table1[ID],1,FALSE)</f>
        <v>#VALUE!</v>
      </c>
      <c r="S2492" t="e">
        <f>VLOOKUP(Tableau356769[[#This Row],[coca]],Table1[[#All],[ID]:[b]],2,FALSE)</f>
        <v>#VALUE!</v>
      </c>
      <c r="T2492" s="9" t="e">
        <f>VLOOKUP(Tableau356769[[#This Row],[coca]],Table1[[ID]:[b]],3,FALSE)</f>
        <v>#VALUE!</v>
      </c>
      <c r="U2492" s="9"/>
      <c r="V249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492" s="9"/>
    </row>
    <row r="2493" spans="1:23">
      <c r="A2493" t="s">
        <v>477</v>
      </c>
      <c r="B2493" t="s">
        <v>483</v>
      </c>
      <c r="C2493" t="s">
        <v>484</v>
      </c>
      <c r="D2493">
        <v>33</v>
      </c>
      <c r="E2493">
        <v>4</v>
      </c>
      <c r="F2493">
        <v>4</v>
      </c>
      <c r="G2493">
        <v>11</v>
      </c>
      <c r="H2493">
        <v>40</v>
      </c>
      <c r="M2493" s="10" t="s">
        <v>936</v>
      </c>
      <c r="O2493" s="5">
        <v>-1023220774830</v>
      </c>
      <c r="P2493" s="5">
        <v>1387653187180</v>
      </c>
      <c r="Q2493" t="str">
        <f t="shared" si="89"/>
        <v>MaliML01</v>
      </c>
      <c r="R2493" t="str">
        <f>VLOOKUP(Tableau3[[#This Row],[coca]],Table1[ID],1,FALSE)</f>
        <v>MaliML01</v>
      </c>
      <c r="S2493">
        <f>VLOOKUP(Tableau3[[#This Row],[coca]],Table1[[#All],[ID]:[b]],2,FALSE)</f>
        <v>-10.2322077483</v>
      </c>
      <c r="T2493" s="9">
        <f>VLOOKUP(Tableau3[[#This Row],[coca]],Table1[[ID]:[b]],3,FALSE)</f>
        <v>13.876531871799999</v>
      </c>
      <c r="U2493" s="9" t="s">
        <v>778</v>
      </c>
      <c r="V249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493" s="9">
        <v>2</v>
      </c>
    </row>
    <row r="2494" spans="1:23">
      <c r="A2494" t="s">
        <v>477</v>
      </c>
      <c r="B2494" t="s">
        <v>487</v>
      </c>
      <c r="C2494" t="s">
        <v>488</v>
      </c>
      <c r="D2494">
        <v>101</v>
      </c>
      <c r="E2494">
        <v>2</v>
      </c>
      <c r="F2494">
        <v>5</v>
      </c>
      <c r="G2494">
        <v>25</v>
      </c>
      <c r="H2494">
        <v>225</v>
      </c>
      <c r="M2494" s="10" t="s">
        <v>936</v>
      </c>
      <c r="O2494" s="5">
        <v>-764484111272</v>
      </c>
      <c r="P2494" s="5">
        <v>1362409375750</v>
      </c>
      <c r="Q2494" t="str">
        <f t="shared" si="89"/>
        <v>MaliML02</v>
      </c>
      <c r="R2494" t="str">
        <f>VLOOKUP(Tableau3[[#This Row],[coca]],Table1[ID],1,FALSE)</f>
        <v>MaliML02</v>
      </c>
      <c r="S2494">
        <f>VLOOKUP(Tableau3[[#This Row],[coca]],Table1[[#All],[ID]:[b]],2,FALSE)</f>
        <v>-7.64484111272</v>
      </c>
      <c r="T2494" s="9">
        <f>VLOOKUP(Tableau3[[#This Row],[coca]],Table1[[ID]:[b]],3,FALSE)</f>
        <v>13.624093757500001</v>
      </c>
      <c r="U2494" s="9" t="s">
        <v>774</v>
      </c>
      <c r="V249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494" s="9">
        <v>3</v>
      </c>
    </row>
    <row r="2495" spans="1:23">
      <c r="A2495" t="s">
        <v>477</v>
      </c>
      <c r="B2495" t="s">
        <v>493</v>
      </c>
      <c r="C2495" t="s">
        <v>494</v>
      </c>
      <c r="D2495">
        <v>12</v>
      </c>
      <c r="E2495">
        <v>2</v>
      </c>
      <c r="F2495">
        <v>0</v>
      </c>
      <c r="G2495">
        <v>6</v>
      </c>
      <c r="H2495">
        <v>13</v>
      </c>
      <c r="M2495" s="10" t="s">
        <v>936</v>
      </c>
      <c r="O2495" s="5">
        <v>-655482001313</v>
      </c>
      <c r="P2495" s="5">
        <v>1142885516000</v>
      </c>
      <c r="Q2495" t="str">
        <f t="shared" si="89"/>
        <v>MaliML03</v>
      </c>
      <c r="R2495" t="str">
        <f>VLOOKUP(Tableau3[[#This Row],[coca]],Table1[ID],1,FALSE)</f>
        <v>MaliML03</v>
      </c>
      <c r="S2495">
        <f>VLOOKUP(Tableau3[[#This Row],[coca]],Table1[[#All],[ID]:[b]],2,FALSE)</f>
        <v>-6.5548200131299996</v>
      </c>
      <c r="T2495" s="9">
        <f>VLOOKUP(Tableau3[[#This Row],[coca]],Table1[[ID]:[b]],3,FALSE)</f>
        <v>11.428855159999999</v>
      </c>
      <c r="U2495" s="9" t="s">
        <v>775</v>
      </c>
      <c r="V249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495" s="9">
        <v>1</v>
      </c>
    </row>
    <row r="2496" spans="1:23">
      <c r="A2496" t="s">
        <v>477</v>
      </c>
      <c r="B2496" t="s">
        <v>491</v>
      </c>
      <c r="C2496" t="s">
        <v>492</v>
      </c>
      <c r="D2496">
        <v>12</v>
      </c>
      <c r="E2496">
        <v>3</v>
      </c>
      <c r="F2496">
        <v>0</v>
      </c>
      <c r="G2496">
        <v>0</v>
      </c>
      <c r="H2496">
        <v>12</v>
      </c>
      <c r="M2496" s="10" t="s">
        <v>936</v>
      </c>
      <c r="O2496" s="5">
        <v>-570087854865</v>
      </c>
      <c r="P2496" s="5">
        <v>1380901910620</v>
      </c>
      <c r="Q2496" t="str">
        <f t="shared" si="89"/>
        <v>MaliML04</v>
      </c>
      <c r="R2496" t="str">
        <f>VLOOKUP(Tableau3[[#This Row],[coca]],Table1[ID],1,FALSE)</f>
        <v>MaliML04</v>
      </c>
      <c r="S2496">
        <f>VLOOKUP(Tableau3[[#This Row],[coca]],Table1[[#All],[ID]:[b]],2,FALSE)</f>
        <v>-5.7008785486500004</v>
      </c>
      <c r="T2496" s="9">
        <f>VLOOKUP(Tableau3[[#This Row],[coca]],Table1[[ID]:[b]],3,FALSE)</f>
        <v>13.809019106199999</v>
      </c>
      <c r="U2496" s="9" t="s">
        <v>775</v>
      </c>
      <c r="V249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496" s="9">
        <v>1</v>
      </c>
    </row>
    <row r="2497" spans="1:23" ht="32">
      <c r="A2497" t="s">
        <v>477</v>
      </c>
      <c r="B2497" t="s">
        <v>489</v>
      </c>
      <c r="C2497" t="s">
        <v>490</v>
      </c>
      <c r="D2497">
        <v>72</v>
      </c>
      <c r="E2497">
        <v>5</v>
      </c>
      <c r="F2497">
        <v>0</v>
      </c>
      <c r="G2497">
        <v>7</v>
      </c>
      <c r="H2497">
        <v>51</v>
      </c>
      <c r="M2497" s="10" t="s">
        <v>936</v>
      </c>
      <c r="O2497" s="6" t="s">
        <v>794</v>
      </c>
      <c r="P2497" s="5">
        <v>1469075057090</v>
      </c>
      <c r="Q2497" t="str">
        <f t="shared" si="89"/>
        <v>MaliML05</v>
      </c>
      <c r="R2497" t="str">
        <f>VLOOKUP(Tableau3[[#This Row],[coca]],Table1[ID],1,FALSE)</f>
        <v>MaliML05</v>
      </c>
      <c r="S2497">
        <f>VLOOKUP(Tableau3[[#This Row],[coca]],Table1[[#All],[ID]:[b]],2,FALSE)</f>
        <v>-3.5446957209500001</v>
      </c>
      <c r="T2497" s="9">
        <f>VLOOKUP(Tableau3[[#This Row],[coca]],Table1[[ID]:[b]],3,FALSE)</f>
        <v>14.690750570900001</v>
      </c>
      <c r="U2497" s="9" t="s">
        <v>778</v>
      </c>
      <c r="V249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2497" s="9">
        <v>2</v>
      </c>
    </row>
    <row r="2498" spans="1:23">
      <c r="A2498" t="s">
        <v>477</v>
      </c>
      <c r="B2498" t="s">
        <v>495</v>
      </c>
      <c r="C2498" t="s">
        <v>496</v>
      </c>
      <c r="D2498">
        <v>67</v>
      </c>
      <c r="E2498">
        <v>4</v>
      </c>
      <c r="F2498">
        <v>0</v>
      </c>
      <c r="G2498">
        <v>0</v>
      </c>
      <c r="M2498" s="10" t="s">
        <v>936</v>
      </c>
      <c r="Q2498" t="str">
        <f t="shared" si="89"/>
        <v>MaliML06</v>
      </c>
      <c r="R2498" t="str">
        <f>VLOOKUP(Tableau3[[#This Row],[coca]],Table1[ID],1,FALSE)</f>
        <v>MaliML06</v>
      </c>
      <c r="S2498">
        <f>VLOOKUP(Tableau3[[#This Row],[coca]],Table1[[#All],[ID]:[b]],2,FALSE)</f>
        <v>-3.5948224401700002</v>
      </c>
      <c r="T2498" s="9">
        <f>VLOOKUP(Tableau3[[#This Row],[coca]],Table1[[ID]:[b]],3,FALSE)</f>
        <v>20.062364735100001</v>
      </c>
      <c r="U2498" s="9"/>
      <c r="V249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2498" s="9"/>
    </row>
    <row r="2499" spans="1:23">
      <c r="A2499" t="s">
        <v>477</v>
      </c>
      <c r="B2499" t="s">
        <v>481</v>
      </c>
      <c r="C2499" t="s">
        <v>482</v>
      </c>
      <c r="D2499">
        <v>20</v>
      </c>
      <c r="E2499">
        <v>1</v>
      </c>
      <c r="F2499">
        <v>0</v>
      </c>
      <c r="G2499">
        <v>8</v>
      </c>
      <c r="H2499">
        <v>250</v>
      </c>
      <c r="M2499" s="10" t="s">
        <v>936</v>
      </c>
      <c r="O2499" s="5">
        <v>131033928185</v>
      </c>
      <c r="P2499" s="5">
        <v>1677227014430</v>
      </c>
      <c r="Q2499" t="str">
        <f t="shared" si="89"/>
        <v>MaliML07</v>
      </c>
      <c r="R2499" t="str">
        <f>VLOOKUP(Tableau3[[#This Row],[coca]],Table1[ID],1,FALSE)</f>
        <v>MaliML07</v>
      </c>
      <c r="S2499">
        <f>VLOOKUP(Tableau3[[#This Row],[coca]],Table1[[#All],[ID]:[b]],2,FALSE)</f>
        <v>1.3103392818499999</v>
      </c>
      <c r="T2499" s="9">
        <f>VLOOKUP(Tableau3[[#This Row],[coca]],Table1[[ID]:[b]],3,FALSE)</f>
        <v>16.772270144299998</v>
      </c>
      <c r="U2499" s="9" t="s">
        <v>778</v>
      </c>
      <c r="V249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499" s="9">
        <v>2</v>
      </c>
    </row>
    <row r="2500" spans="1:23">
      <c r="A2500" t="s">
        <v>477</v>
      </c>
      <c r="B2500" t="s">
        <v>485</v>
      </c>
      <c r="C2500" t="s">
        <v>486</v>
      </c>
      <c r="D2500">
        <v>9</v>
      </c>
      <c r="E2500">
        <v>0</v>
      </c>
      <c r="F2500">
        <v>0</v>
      </c>
      <c r="G2500">
        <v>5</v>
      </c>
      <c r="M2500" s="10" t="s">
        <v>936</v>
      </c>
      <c r="O2500" s="5">
        <v>110236739574</v>
      </c>
      <c r="P2500" s="5">
        <v>1946609530280</v>
      </c>
      <c r="Q2500" t="str">
        <f t="shared" si="89"/>
        <v>MaliML08</v>
      </c>
      <c r="R2500" t="str">
        <f>VLOOKUP(Tableau3[[#This Row],[coca]],Table1[ID],1,FALSE)</f>
        <v>MaliML08</v>
      </c>
      <c r="S2500">
        <f>VLOOKUP(Tableau3[[#This Row],[coca]],Table1[[#All],[ID]:[b]],2,FALSE)</f>
        <v>1.10236739574</v>
      </c>
      <c r="T2500" s="9">
        <f>VLOOKUP(Tableau3[[#This Row],[coca]],Table1[[ID]:[b]],3,FALSE)</f>
        <v>19.466095302799999</v>
      </c>
      <c r="U2500" s="9" t="s">
        <v>775</v>
      </c>
      <c r="V250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00" s="9">
        <v>1</v>
      </c>
    </row>
    <row r="2501" spans="1:23">
      <c r="A2501" t="s">
        <v>477</v>
      </c>
      <c r="B2501" t="s">
        <v>479</v>
      </c>
      <c r="C2501" t="s">
        <v>480</v>
      </c>
      <c r="D2501">
        <v>704</v>
      </c>
      <c r="E2501">
        <v>44</v>
      </c>
      <c r="F2501">
        <v>271</v>
      </c>
      <c r="G2501">
        <v>148</v>
      </c>
      <c r="H2501">
        <v>1908</v>
      </c>
      <c r="J2501" s="1">
        <f>947*0.66</f>
        <v>625.02</v>
      </c>
      <c r="K2501" s="1">
        <f>947*0.34</f>
        <v>321.98</v>
      </c>
      <c r="L2501" s="1"/>
      <c r="M2501" s="10" t="s">
        <v>936</v>
      </c>
      <c r="O2501" s="5">
        <v>-798004129420</v>
      </c>
      <c r="P2501" s="5">
        <v>1260921254760</v>
      </c>
      <c r="Q2501" t="str">
        <f t="shared" si="89"/>
        <v>MaliML09</v>
      </c>
      <c r="R2501" t="str">
        <f>VLOOKUP(Tableau3[[#This Row],[coca]],Table1[ID],1,FALSE)</f>
        <v>MaliML09</v>
      </c>
      <c r="S2501">
        <f>VLOOKUP(Tableau3[[#This Row],[coca]],Table1[[#All],[ID]:[b]],2,FALSE)</f>
        <v>-7.9800412942000003</v>
      </c>
      <c r="T2501" s="9">
        <f>VLOOKUP(Tableau3[[#This Row],[coca]],Table1[[ID]:[b]],3,FALSE)</f>
        <v>12.6092125476</v>
      </c>
      <c r="U2501" s="9" t="s">
        <v>777</v>
      </c>
      <c r="V250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2501" s="9">
        <v>5</v>
      </c>
    </row>
    <row r="2502" spans="1:23">
      <c r="A2502" t="s">
        <v>477</v>
      </c>
      <c r="B2502" t="s">
        <v>483</v>
      </c>
      <c r="C2502" t="s">
        <v>484</v>
      </c>
      <c r="D2502">
        <v>50</v>
      </c>
      <c r="E2502">
        <v>4</v>
      </c>
      <c r="M2502" s="10" t="s">
        <v>937</v>
      </c>
      <c r="O2502" s="5">
        <v>-1023220774830</v>
      </c>
      <c r="P2502" s="5">
        <v>1387653187180</v>
      </c>
      <c r="Q2502" t="str">
        <f t="shared" si="89"/>
        <v>MaliML01</v>
      </c>
      <c r="R2502" t="str">
        <f>VLOOKUP(Tableau3[[#This Row],[coca]],Table1[ID],1,FALSE)</f>
        <v>MaliML01</v>
      </c>
      <c r="S2502" t="e">
        <f>VLOOKUP(Tableau35[[#This Row],[coca]],Table1[[#All],[ID]:[b]],2,FALSE)</f>
        <v>#VALUE!</v>
      </c>
      <c r="T2502" s="9" t="e">
        <f>VLOOKUP(Tableau35[[#This Row],[coca]],Table1[[ID]:[b]],3,FALSE)</f>
        <v>#VALUE!</v>
      </c>
      <c r="U2502" s="9" t="s">
        <v>778</v>
      </c>
      <c r="V250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2" s="9">
        <v>2</v>
      </c>
    </row>
    <row r="2503" spans="1:23">
      <c r="A2503" t="s">
        <v>477</v>
      </c>
      <c r="B2503" t="s">
        <v>487</v>
      </c>
      <c r="C2503" t="s">
        <v>488</v>
      </c>
      <c r="D2503">
        <v>107</v>
      </c>
      <c r="E2503">
        <v>2</v>
      </c>
      <c r="M2503" s="10" t="s">
        <v>937</v>
      </c>
      <c r="O2503" s="5">
        <v>-764484111272</v>
      </c>
      <c r="P2503" s="5">
        <v>1362409375750</v>
      </c>
      <c r="Q2503" t="str">
        <f t="shared" si="89"/>
        <v>MaliML02</v>
      </c>
      <c r="R2503" t="str">
        <f>VLOOKUP(Tableau3[[#This Row],[coca]],Table1[ID],1,FALSE)</f>
        <v>MaliML02</v>
      </c>
      <c r="S2503" t="e">
        <f>VLOOKUP(Tableau35[[#This Row],[coca]],Table1[[#All],[ID]:[b]],2,FALSE)</f>
        <v>#VALUE!</v>
      </c>
      <c r="T2503" s="9" t="e">
        <f>VLOOKUP(Tableau35[[#This Row],[coca]],Table1[[ID]:[b]],3,FALSE)</f>
        <v>#VALUE!</v>
      </c>
      <c r="U2503" s="9" t="s">
        <v>774</v>
      </c>
      <c r="V250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3" s="9">
        <v>3</v>
      </c>
    </row>
    <row r="2504" spans="1:23">
      <c r="A2504" t="s">
        <v>477</v>
      </c>
      <c r="B2504" t="s">
        <v>493</v>
      </c>
      <c r="C2504" t="s">
        <v>494</v>
      </c>
      <c r="D2504">
        <v>15</v>
      </c>
      <c r="E2504">
        <v>2</v>
      </c>
      <c r="M2504" s="10" t="s">
        <v>937</v>
      </c>
      <c r="O2504" s="5">
        <v>-655482001313</v>
      </c>
      <c r="P2504" s="5">
        <v>1142885516000</v>
      </c>
      <c r="Q2504" t="str">
        <f t="shared" si="89"/>
        <v>MaliML03</v>
      </c>
      <c r="R2504" t="str">
        <f>VLOOKUP(Tableau3[[#This Row],[coca]],Table1[ID],1,FALSE)</f>
        <v>MaliML03</v>
      </c>
      <c r="S2504" t="e">
        <f>VLOOKUP(Tableau35[[#This Row],[coca]],Table1[[#All],[ID]:[b]],2,FALSE)</f>
        <v>#VALUE!</v>
      </c>
      <c r="T2504" s="9" t="e">
        <f>VLOOKUP(Tableau35[[#This Row],[coca]],Table1[[ID]:[b]],3,FALSE)</f>
        <v>#VALUE!</v>
      </c>
      <c r="U2504" s="9" t="s">
        <v>775</v>
      </c>
      <c r="V250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4" s="9">
        <v>1</v>
      </c>
    </row>
    <row r="2505" spans="1:23">
      <c r="A2505" t="s">
        <v>477</v>
      </c>
      <c r="B2505" t="s">
        <v>491</v>
      </c>
      <c r="C2505" t="s">
        <v>492</v>
      </c>
      <c r="D2505">
        <v>14</v>
      </c>
      <c r="E2505">
        <v>3</v>
      </c>
      <c r="M2505" s="10" t="s">
        <v>937</v>
      </c>
      <c r="O2505" s="5">
        <v>-570087854865</v>
      </c>
      <c r="P2505" s="5">
        <v>1380901910620</v>
      </c>
      <c r="Q2505" t="str">
        <f t="shared" si="89"/>
        <v>MaliML04</v>
      </c>
      <c r="R2505" t="str">
        <f>VLOOKUP(Tableau3[[#This Row],[coca]],Table1[ID],1,FALSE)</f>
        <v>MaliML04</v>
      </c>
      <c r="S2505" t="e">
        <f>VLOOKUP(Tableau35[[#This Row],[coca]],Table1[[#All],[ID]:[b]],2,FALSE)</f>
        <v>#VALUE!</v>
      </c>
      <c r="T2505" s="9" t="e">
        <f>VLOOKUP(Tableau35[[#This Row],[coca]],Table1[[ID]:[b]],3,FALSE)</f>
        <v>#VALUE!</v>
      </c>
      <c r="U2505" s="9" t="s">
        <v>775</v>
      </c>
      <c r="V250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5" s="9">
        <v>1</v>
      </c>
    </row>
    <row r="2506" spans="1:23" ht="32">
      <c r="A2506" t="s">
        <v>477</v>
      </c>
      <c r="B2506" t="s">
        <v>489</v>
      </c>
      <c r="C2506" t="s">
        <v>490</v>
      </c>
      <c r="D2506">
        <v>97</v>
      </c>
      <c r="E2506">
        <v>7</v>
      </c>
      <c r="M2506" s="10" t="s">
        <v>937</v>
      </c>
      <c r="O2506" s="6" t="s">
        <v>794</v>
      </c>
      <c r="P2506" s="5">
        <v>1469075057090</v>
      </c>
      <c r="Q2506" t="str">
        <f t="shared" si="89"/>
        <v>MaliML05</v>
      </c>
      <c r="R2506" t="str">
        <f>VLOOKUP(Tableau3[[#This Row],[coca]],Table1[ID],1,FALSE)</f>
        <v>MaliML05</v>
      </c>
      <c r="S2506" t="e">
        <f>VLOOKUP(Tableau35[[#This Row],[coca]],Table1[[#All],[ID]:[b]],2,FALSE)</f>
        <v>#VALUE!</v>
      </c>
      <c r="T2506" s="9" t="e">
        <f>VLOOKUP(Tableau35[[#This Row],[coca]],Table1[[ID]:[b]],3,FALSE)</f>
        <v>#VALUE!</v>
      </c>
      <c r="U2506" s="9" t="s">
        <v>778</v>
      </c>
      <c r="V250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6" s="9">
        <v>2</v>
      </c>
    </row>
    <row r="2507" spans="1:23">
      <c r="A2507" t="s">
        <v>477</v>
      </c>
      <c r="B2507" t="s">
        <v>495</v>
      </c>
      <c r="C2507" t="s">
        <v>496</v>
      </c>
      <c r="D2507">
        <v>67</v>
      </c>
      <c r="E2507">
        <v>6</v>
      </c>
      <c r="M2507" s="10" t="s">
        <v>937</v>
      </c>
      <c r="Q2507" t="str">
        <f t="shared" si="89"/>
        <v>MaliML06</v>
      </c>
      <c r="R2507" t="str">
        <f>VLOOKUP(Tableau3[[#This Row],[coca]],Table1[ID],1,FALSE)</f>
        <v>MaliML06</v>
      </c>
      <c r="S2507" t="e">
        <f>VLOOKUP(Tableau35[[#This Row],[coca]],Table1[[#All],[ID]:[b]],2,FALSE)</f>
        <v>#VALUE!</v>
      </c>
      <c r="T2507" s="9" t="e">
        <f>VLOOKUP(Tableau35[[#This Row],[coca]],Table1[[ID]:[b]],3,FALSE)</f>
        <v>#VALUE!</v>
      </c>
      <c r="U2507" s="9"/>
      <c r="V250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7" s="9"/>
    </row>
    <row r="2508" spans="1:23">
      <c r="A2508" t="s">
        <v>477</v>
      </c>
      <c r="B2508" t="s">
        <v>481</v>
      </c>
      <c r="C2508" t="s">
        <v>482</v>
      </c>
      <c r="D2508">
        <v>23</v>
      </c>
      <c r="E2508">
        <v>1</v>
      </c>
      <c r="M2508" s="10" t="s">
        <v>937</v>
      </c>
      <c r="O2508" s="5">
        <v>131033928185</v>
      </c>
      <c r="P2508" s="5">
        <v>1677227014430</v>
      </c>
      <c r="Q2508" t="str">
        <f t="shared" si="89"/>
        <v>MaliML07</v>
      </c>
      <c r="R2508" t="str">
        <f>VLOOKUP(Tableau3[[#This Row],[coca]],Table1[ID],1,FALSE)</f>
        <v>MaliML07</v>
      </c>
      <c r="S2508" t="e">
        <f>VLOOKUP(Tableau35[[#This Row],[coca]],Table1[[#All],[ID]:[b]],2,FALSE)</f>
        <v>#VALUE!</v>
      </c>
      <c r="T2508" s="9" t="e">
        <f>VLOOKUP(Tableau35[[#This Row],[coca]],Table1[[ID]:[b]],3,FALSE)</f>
        <v>#VALUE!</v>
      </c>
      <c r="U2508" s="9" t="s">
        <v>778</v>
      </c>
      <c r="V250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8" s="9">
        <v>2</v>
      </c>
    </row>
    <row r="2509" spans="1:23">
      <c r="A2509" t="s">
        <v>477</v>
      </c>
      <c r="B2509" t="s">
        <v>485</v>
      </c>
      <c r="C2509" t="s">
        <v>486</v>
      </c>
      <c r="D2509">
        <v>9</v>
      </c>
      <c r="E2509">
        <v>0</v>
      </c>
      <c r="M2509" s="10" t="s">
        <v>937</v>
      </c>
      <c r="O2509" s="5">
        <v>110236739574</v>
      </c>
      <c r="P2509" s="5">
        <v>1946609530280</v>
      </c>
      <c r="Q2509" t="str">
        <f t="shared" si="89"/>
        <v>MaliML08</v>
      </c>
      <c r="R2509" t="str">
        <f>VLOOKUP(Tableau3[[#This Row],[coca]],Table1[ID],1,FALSE)</f>
        <v>MaliML08</v>
      </c>
      <c r="S2509" t="e">
        <f>VLOOKUP(Tableau35[[#This Row],[coca]],Table1[[#All],[ID]:[b]],2,FALSE)</f>
        <v>#VALUE!</v>
      </c>
      <c r="T2509" s="9" t="e">
        <f>VLOOKUP(Tableau35[[#This Row],[coca]],Table1[[ID]:[b]],3,FALSE)</f>
        <v>#VALUE!</v>
      </c>
      <c r="U2509" s="9" t="s">
        <v>775</v>
      </c>
      <c r="V250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09" s="9">
        <v>1</v>
      </c>
    </row>
    <row r="2510" spans="1:23">
      <c r="A2510" t="s">
        <v>477</v>
      </c>
      <c r="B2510" t="s">
        <v>479</v>
      </c>
      <c r="C2510" t="s">
        <v>480</v>
      </c>
      <c r="D2510">
        <v>734</v>
      </c>
      <c r="E2510">
        <v>45</v>
      </c>
      <c r="F2510">
        <v>632</v>
      </c>
      <c r="G2510">
        <v>406</v>
      </c>
      <c r="J2510" s="1"/>
      <c r="K2510" s="1"/>
      <c r="L2510" s="1"/>
      <c r="M2510" s="10" t="s">
        <v>937</v>
      </c>
      <c r="O2510" s="5">
        <v>-798004129420</v>
      </c>
      <c r="P2510" s="5">
        <v>1260921254760</v>
      </c>
      <c r="Q2510" t="str">
        <f t="shared" si="89"/>
        <v>MaliML09</v>
      </c>
      <c r="R2510" t="str">
        <f>VLOOKUP(Tableau3[[#This Row],[coca]],Table1[ID],1,FALSE)</f>
        <v>MaliML09</v>
      </c>
      <c r="S2510" t="e">
        <f>VLOOKUP(Tableau35[[#This Row],[coca]],Table1[[#All],[ID]:[b]],2,FALSE)</f>
        <v>#VALUE!</v>
      </c>
      <c r="T2510" s="9" t="e">
        <f>VLOOKUP(Tableau35[[#This Row],[coca]],Table1[[ID]:[b]],3,FALSE)</f>
        <v>#VALUE!</v>
      </c>
      <c r="U2510" s="9" t="s">
        <v>777</v>
      </c>
      <c r="V251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10" s="9">
        <v>5</v>
      </c>
    </row>
    <row r="2511" spans="1:23">
      <c r="A2511" t="s">
        <v>477</v>
      </c>
      <c r="B2511" t="s">
        <v>485</v>
      </c>
      <c r="C2511" t="s">
        <v>486</v>
      </c>
      <c r="D2511">
        <v>9</v>
      </c>
      <c r="E2511">
        <v>0</v>
      </c>
      <c r="L2511" s="10"/>
      <c r="M2511" s="10" t="s">
        <v>940</v>
      </c>
      <c r="N2511" s="5">
        <v>110236739574</v>
      </c>
      <c r="O2511" s="5">
        <v>1946609530280</v>
      </c>
      <c r="P2511" t="str">
        <f t="shared" ref="P2511:P2528" si="90">_xlfn.CONCAT(A2511,C2511)</f>
        <v>MaliML08</v>
      </c>
      <c r="Q2511" t="e">
        <f>VLOOKUP(#REF!,Table1[ID],1,FALSE)</f>
        <v>#REF!</v>
      </c>
      <c r="R2511" t="e">
        <f>VLOOKUP(#REF!,Table1[[#All],[ID]:[b]],2,FALSE)</f>
        <v>#REF!</v>
      </c>
      <c r="S2511" s="9" t="e">
        <f>VLOOKUP(#REF!,Table1[[ID]:[b]],3,FALSE)</f>
        <v>#REF!</v>
      </c>
      <c r="T2511" s="9" t="s">
        <v>775</v>
      </c>
      <c r="U2511" s="9" t="e">
        <f>IF(#REF!&lt;=10,"A:&lt;10",IF(#REF!&lt;=50,"B:10-50",IF(#REF!&lt;=100,"C:50 - 100",IF(#REF!&lt;=250,"D:100 - 250",IF(#REF!&lt;=500,"E:250 - 500",IF(#REF!&lt;=1000,"F:500 - 1000","G:1000 et plus"))))))</f>
        <v>#REF!</v>
      </c>
      <c r="V2511" s="9">
        <v>1</v>
      </c>
    </row>
    <row r="2512" spans="1:23">
      <c r="A2512" t="s">
        <v>477</v>
      </c>
      <c r="B2512" t="s">
        <v>491</v>
      </c>
      <c r="C2512" t="s">
        <v>492</v>
      </c>
      <c r="D2512">
        <v>15</v>
      </c>
      <c r="E2512">
        <v>3</v>
      </c>
      <c r="M2512" s="10" t="s">
        <v>940</v>
      </c>
      <c r="N2512" s="5">
        <v>-570087854865</v>
      </c>
      <c r="O2512" s="5">
        <v>1380901910620</v>
      </c>
      <c r="P2512" t="str">
        <f t="shared" si="90"/>
        <v>MaliML04</v>
      </c>
      <c r="Q2512" t="e">
        <f>VLOOKUP(#REF!,Table1[ID],1,FALSE)</f>
        <v>#REF!</v>
      </c>
      <c r="R2512" t="e">
        <f>VLOOKUP(#REF!,Table1[[#All],[ID]:[b]],2,FALSE)</f>
        <v>#REF!</v>
      </c>
      <c r="S2512" s="9" t="e">
        <f>VLOOKUP(#REF!,Table1[[ID]:[b]],3,FALSE)</f>
        <v>#REF!</v>
      </c>
      <c r="T2512" s="9" t="s">
        <v>775</v>
      </c>
      <c r="U2512" s="9" t="e">
        <f>IF(#REF!&lt;=10,"A:&lt;10",IF(#REF!&lt;=50,"B:10-50",IF(#REF!&lt;=100,"C:50 - 100",IF(#REF!&lt;=250,"D:100 - 250",IF(#REF!&lt;=500,"E:250 - 500",IF(#REF!&lt;=1000,"F:500 - 1000","G:1000 et plus"))))))</f>
        <v>#REF!</v>
      </c>
      <c r="V2512" s="9">
        <v>1</v>
      </c>
    </row>
    <row r="2513" spans="1:22">
      <c r="A2513" t="s">
        <v>477</v>
      </c>
      <c r="B2513" t="s">
        <v>493</v>
      </c>
      <c r="C2513" t="s">
        <v>494</v>
      </c>
      <c r="D2513">
        <v>35</v>
      </c>
      <c r="E2513">
        <v>2</v>
      </c>
      <c r="M2513" s="10" t="s">
        <v>940</v>
      </c>
      <c r="N2513" s="5">
        <v>-655482001313</v>
      </c>
      <c r="O2513" s="5">
        <v>1142885516000</v>
      </c>
      <c r="P2513" t="str">
        <f t="shared" si="90"/>
        <v>MaliML03</v>
      </c>
      <c r="Q2513" t="e">
        <f>VLOOKUP(#REF!,Table1[ID],1,FALSE)</f>
        <v>#REF!</v>
      </c>
      <c r="R2513" t="e">
        <f>VLOOKUP(#REF!,Table1[[#All],[ID]:[b]],2,FALSE)</f>
        <v>#REF!</v>
      </c>
      <c r="S2513" s="9" t="e">
        <f>VLOOKUP(#REF!,Table1[[ID]:[b]],3,FALSE)</f>
        <v>#REF!</v>
      </c>
      <c r="T2513" s="9" t="s">
        <v>775</v>
      </c>
      <c r="U2513" s="9" t="e">
        <f>IF(#REF!&lt;=10,"A:&lt;10",IF(#REF!&lt;=50,"B:10-50",IF(#REF!&lt;=100,"C:50 - 100",IF(#REF!&lt;=250,"D:100 - 250",IF(#REF!&lt;=500,"E:250 - 500",IF(#REF!&lt;=1000,"F:500 - 1000","G:1000 et plus"))))))</f>
        <v>#REF!</v>
      </c>
      <c r="V2513" s="9">
        <v>1</v>
      </c>
    </row>
    <row r="2514" spans="1:22">
      <c r="A2514" t="s">
        <v>477</v>
      </c>
      <c r="B2514" t="s">
        <v>487</v>
      </c>
      <c r="C2514" t="s">
        <v>488</v>
      </c>
      <c r="D2514">
        <v>117</v>
      </c>
      <c r="E2514">
        <v>3</v>
      </c>
      <c r="M2514" s="10" t="s">
        <v>940</v>
      </c>
      <c r="N2514" s="5">
        <v>-764484111272</v>
      </c>
      <c r="O2514" s="5">
        <v>1362409375750</v>
      </c>
      <c r="P2514" t="str">
        <f t="shared" si="90"/>
        <v>MaliML02</v>
      </c>
      <c r="Q2514" t="e">
        <f>VLOOKUP(#REF!,Table1[ID],1,FALSE)</f>
        <v>#REF!</v>
      </c>
      <c r="R2514" t="e">
        <f>VLOOKUP(#REF!,Table1[[#All],[ID]:[b]],2,FALSE)</f>
        <v>#REF!</v>
      </c>
      <c r="S2514" s="9" t="e">
        <f>VLOOKUP(#REF!,Table1[[ID]:[b]],3,FALSE)</f>
        <v>#REF!</v>
      </c>
      <c r="T2514" s="9" t="s">
        <v>774</v>
      </c>
      <c r="U2514" s="9" t="e">
        <f>IF(#REF!&lt;=10,"A:&lt;10",IF(#REF!&lt;=50,"B:10-50",IF(#REF!&lt;=100,"C:50 - 100",IF(#REF!&lt;=250,"D:100 - 250",IF(#REF!&lt;=500,"E:250 - 500",IF(#REF!&lt;=1000,"F:500 - 1000","G:1000 et plus"))))))</f>
        <v>#REF!</v>
      </c>
      <c r="V2514" s="9">
        <v>3</v>
      </c>
    </row>
    <row r="2515" spans="1:22">
      <c r="A2515" t="s">
        <v>477</v>
      </c>
      <c r="B2515" t="s">
        <v>479</v>
      </c>
      <c r="C2515" t="s">
        <v>480</v>
      </c>
      <c r="D2515">
        <v>792</v>
      </c>
      <c r="E2515">
        <v>48</v>
      </c>
      <c r="F2515">
        <v>788</v>
      </c>
      <c r="J2515" s="1"/>
      <c r="K2515" s="1"/>
      <c r="L2515" s="7"/>
      <c r="M2515" s="10" t="s">
        <v>940</v>
      </c>
      <c r="N2515" s="5">
        <v>-798004129420</v>
      </c>
      <c r="O2515" s="5">
        <v>1260921254760</v>
      </c>
      <c r="P2515" t="str">
        <f t="shared" si="90"/>
        <v>MaliML09</v>
      </c>
      <c r="Q2515" t="e">
        <f>VLOOKUP(#REF!,Table1[ID],1,FALSE)</f>
        <v>#REF!</v>
      </c>
      <c r="R2515" t="e">
        <f>VLOOKUP(#REF!,Table1[[#All],[ID]:[b]],2,FALSE)</f>
        <v>#REF!</v>
      </c>
      <c r="S2515" s="9" t="e">
        <f>VLOOKUP(#REF!,Table1[[ID]:[b]],3,FALSE)</f>
        <v>#REF!</v>
      </c>
      <c r="T2515" s="9" t="s">
        <v>777</v>
      </c>
      <c r="U2515" s="9" t="e">
        <f>IF(#REF!&lt;=10,"A:&lt;10",IF(#REF!&lt;=50,"B:10-50",IF(#REF!&lt;=100,"C:50 - 100",IF(#REF!&lt;=250,"D:100 - 250",IF(#REF!&lt;=500,"E:250 - 500",IF(#REF!&lt;=1000,"F:500 - 1000","G:1000 et plus"))))))</f>
        <v>#REF!</v>
      </c>
      <c r="V2515" s="9">
        <v>5</v>
      </c>
    </row>
    <row r="2516" spans="1:22" ht="32">
      <c r="A2516" t="s">
        <v>477</v>
      </c>
      <c r="B2516" t="s">
        <v>489</v>
      </c>
      <c r="C2516" t="s">
        <v>490</v>
      </c>
      <c r="D2516">
        <v>118</v>
      </c>
      <c r="E2516">
        <v>10</v>
      </c>
      <c r="M2516" s="10" t="s">
        <v>940</v>
      </c>
      <c r="N2516" s="6" t="s">
        <v>794</v>
      </c>
      <c r="O2516" s="5">
        <v>1469075057090</v>
      </c>
      <c r="P2516" t="str">
        <f t="shared" si="90"/>
        <v>MaliML05</v>
      </c>
      <c r="Q2516" t="e">
        <f>VLOOKUP(#REF!,Table1[ID],1,FALSE)</f>
        <v>#REF!</v>
      </c>
      <c r="R2516" t="e">
        <f>VLOOKUP(#REF!,Table1[[#All],[ID]:[b]],2,FALSE)</f>
        <v>#REF!</v>
      </c>
      <c r="S2516" s="9" t="e">
        <f>VLOOKUP(#REF!,Table1[[ID]:[b]],3,FALSE)</f>
        <v>#REF!</v>
      </c>
      <c r="T2516" s="9" t="s">
        <v>778</v>
      </c>
      <c r="U2516" s="9" t="e">
        <f>IF(#REF!&lt;=10,"A:&lt;10",IF(#REF!&lt;=50,"B:10-50",IF(#REF!&lt;=100,"C:50 - 100",IF(#REF!&lt;=250,"D:100 - 250",IF(#REF!&lt;=500,"E:250 - 500",IF(#REF!&lt;=1000,"F:500 - 1000","G:1000 et plus"))))))</f>
        <v>#REF!</v>
      </c>
      <c r="V2516" s="9">
        <v>2</v>
      </c>
    </row>
    <row r="2517" spans="1:22">
      <c r="A2517" t="s">
        <v>477</v>
      </c>
      <c r="B2517" t="s">
        <v>483</v>
      </c>
      <c r="C2517" t="s">
        <v>484</v>
      </c>
      <c r="D2517">
        <v>81</v>
      </c>
      <c r="E2517">
        <v>4</v>
      </c>
      <c r="M2517" s="10" t="s">
        <v>940</v>
      </c>
      <c r="N2517" s="5">
        <v>-1023220774830</v>
      </c>
      <c r="O2517" s="5">
        <v>1387653187180</v>
      </c>
      <c r="P2517" t="str">
        <f t="shared" si="90"/>
        <v>MaliML01</v>
      </c>
      <c r="Q2517" t="e">
        <f>VLOOKUP(#REF!,Table1[ID],1,FALSE)</f>
        <v>#REF!</v>
      </c>
      <c r="R2517" t="e">
        <f>VLOOKUP(#REF!,Table1[[#All],[ID]:[b]],2,FALSE)</f>
        <v>#REF!</v>
      </c>
      <c r="S2517" s="9" t="e">
        <f>VLOOKUP(#REF!,Table1[[ID]:[b]],3,FALSE)</f>
        <v>#REF!</v>
      </c>
      <c r="T2517" s="9" t="s">
        <v>778</v>
      </c>
      <c r="U2517" s="9" t="e">
        <f>IF(#REF!&lt;=10,"A:&lt;10",IF(#REF!&lt;=50,"B:10-50",IF(#REF!&lt;=100,"C:50 - 100",IF(#REF!&lt;=250,"D:100 - 250",IF(#REF!&lt;=500,"E:250 - 500",IF(#REF!&lt;=1000,"F:500 - 1000","G:1000 et plus"))))))</f>
        <v>#REF!</v>
      </c>
      <c r="V2517" s="9">
        <v>2</v>
      </c>
    </row>
    <row r="2518" spans="1:22">
      <c r="A2518" t="s">
        <v>477</v>
      </c>
      <c r="B2518" t="s">
        <v>481</v>
      </c>
      <c r="C2518" t="s">
        <v>482</v>
      </c>
      <c r="D2518">
        <v>27</v>
      </c>
      <c r="E2518">
        <v>2</v>
      </c>
      <c r="M2518" s="10" t="s">
        <v>940</v>
      </c>
      <c r="N2518" s="5">
        <v>131033928185</v>
      </c>
      <c r="O2518" s="5">
        <v>1677227014430</v>
      </c>
      <c r="P2518" t="str">
        <f t="shared" si="90"/>
        <v>MaliML07</v>
      </c>
      <c r="Q2518" t="e">
        <f>VLOOKUP(#REF!,Table1[ID],1,FALSE)</f>
        <v>#REF!</v>
      </c>
      <c r="R2518" t="e">
        <f>VLOOKUP(#REF!,Table1[[#All],[ID]:[b]],2,FALSE)</f>
        <v>#REF!</v>
      </c>
      <c r="S2518" s="9" t="e">
        <f>VLOOKUP(#REF!,Table1[[ID]:[b]],3,FALSE)</f>
        <v>#REF!</v>
      </c>
      <c r="T2518" s="9" t="s">
        <v>778</v>
      </c>
      <c r="U2518" s="9" t="e">
        <f>IF(#REF!&lt;=10,"A:&lt;10",IF(#REF!&lt;=50,"B:10-50",IF(#REF!&lt;=100,"C:50 - 100",IF(#REF!&lt;=250,"D:100 - 250",IF(#REF!&lt;=500,"E:250 - 500",IF(#REF!&lt;=1000,"F:500 - 1000","G:1000 et plus"))))))</f>
        <v>#REF!</v>
      </c>
      <c r="V2518" s="9">
        <v>2</v>
      </c>
    </row>
    <row r="2519" spans="1:22">
      <c r="A2519" t="s">
        <v>477</v>
      </c>
      <c r="B2519" t="s">
        <v>495</v>
      </c>
      <c r="C2519" t="s">
        <v>496</v>
      </c>
      <c r="D2519">
        <v>192</v>
      </c>
      <c r="E2519">
        <v>7</v>
      </c>
      <c r="M2519" s="10" t="s">
        <v>940</v>
      </c>
      <c r="P2519" t="str">
        <f t="shared" si="90"/>
        <v>MaliML06</v>
      </c>
      <c r="Q2519" t="e">
        <f>VLOOKUP(#REF!,Table1[ID],1,FALSE)</f>
        <v>#REF!</v>
      </c>
      <c r="R2519" t="e">
        <f>VLOOKUP(#REF!,Table1[[#All],[ID]:[b]],2,FALSE)</f>
        <v>#REF!</v>
      </c>
      <c r="S2519" s="9" t="e">
        <f>VLOOKUP(#REF!,Table1[[ID]:[b]],3,FALSE)</f>
        <v>#REF!</v>
      </c>
      <c r="T2519" s="9"/>
      <c r="U2519" s="9" t="e">
        <f>IF(#REF!&lt;=10,"A:&lt;10",IF(#REF!&lt;=50,"B:10-50",IF(#REF!&lt;=100,"C:50 - 100",IF(#REF!&lt;=250,"D:100 - 250",IF(#REF!&lt;=500,"E:250 - 500",IF(#REF!&lt;=1000,"F:500 - 1000","G:1000 et plus"))))))</f>
        <v>#REF!</v>
      </c>
      <c r="V2519" s="9"/>
    </row>
    <row r="2520" spans="1:22">
      <c r="A2520" t="s">
        <v>477</v>
      </c>
      <c r="B2520" t="s">
        <v>485</v>
      </c>
      <c r="C2520" t="s">
        <v>486</v>
      </c>
      <c r="D2520">
        <v>46</v>
      </c>
      <c r="E2520">
        <v>0</v>
      </c>
      <c r="F2520">
        <v>0</v>
      </c>
      <c r="M2520" s="10" t="s">
        <v>944</v>
      </c>
      <c r="N2520" s="5">
        <v>110236739574</v>
      </c>
      <c r="O2520" s="5">
        <v>1946609530280</v>
      </c>
      <c r="P2520" t="str">
        <f t="shared" si="90"/>
        <v>MaliML08</v>
      </c>
      <c r="Q2520" t="e">
        <f>VLOOKUP(Tableau3567[[#This Row],[coca]],Table1[ID],1,FALSE)</f>
        <v>#VALUE!</v>
      </c>
      <c r="R2520" t="e">
        <f>VLOOKUP(Tableau3567[[#This Row],[coca]],Table1[[#All],[ID]:[b]],2,FALSE)</f>
        <v>#VALUE!</v>
      </c>
      <c r="S2520" s="9" t="e">
        <f>VLOOKUP(Tableau3567[[#This Row],[coca]],Table1[[ID]:[b]],3,FALSE)</f>
        <v>#VALUE!</v>
      </c>
      <c r="T2520" s="9" t="s">
        <v>775</v>
      </c>
      <c r="U25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0" s="9">
        <v>1</v>
      </c>
    </row>
    <row r="2521" spans="1:22">
      <c r="A2521" t="s">
        <v>477</v>
      </c>
      <c r="B2521" t="s">
        <v>491</v>
      </c>
      <c r="C2521" t="s">
        <v>492</v>
      </c>
      <c r="D2521">
        <v>18</v>
      </c>
      <c r="E2521">
        <v>4</v>
      </c>
      <c r="F2521">
        <v>0</v>
      </c>
      <c r="M2521" s="10" t="s">
        <v>944</v>
      </c>
      <c r="N2521" s="5">
        <v>-570087854865</v>
      </c>
      <c r="O2521" s="5">
        <v>1380901910620</v>
      </c>
      <c r="P2521" t="str">
        <f t="shared" si="90"/>
        <v>MaliML04</v>
      </c>
      <c r="Q2521" t="e">
        <f>VLOOKUP(Tableau3567[[#This Row],[coca]],Table1[ID],1,FALSE)</f>
        <v>#VALUE!</v>
      </c>
      <c r="R2521" t="e">
        <f>VLOOKUP(Tableau3567[[#This Row],[coca]],Table1[[#All],[ID]:[b]],2,FALSE)</f>
        <v>#VALUE!</v>
      </c>
      <c r="S2521" s="9" t="e">
        <f>VLOOKUP(Tableau3567[[#This Row],[coca]],Table1[[ID]:[b]],3,FALSE)</f>
        <v>#VALUE!</v>
      </c>
      <c r="T2521" s="9" t="s">
        <v>775</v>
      </c>
      <c r="U252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1" s="9">
        <v>1</v>
      </c>
    </row>
    <row r="2522" spans="1:22">
      <c r="A2522" t="s">
        <v>477</v>
      </c>
      <c r="B2522" t="s">
        <v>493</v>
      </c>
      <c r="C2522" t="s">
        <v>494</v>
      </c>
      <c r="D2522">
        <v>38</v>
      </c>
      <c r="E2522">
        <v>3</v>
      </c>
      <c r="F2522">
        <v>0</v>
      </c>
      <c r="M2522" s="10" t="s">
        <v>944</v>
      </c>
      <c r="N2522" s="5">
        <v>-655482001313</v>
      </c>
      <c r="O2522" s="5">
        <v>1142885516000</v>
      </c>
      <c r="P2522" t="str">
        <f t="shared" si="90"/>
        <v>MaliML03</v>
      </c>
      <c r="Q2522" t="e">
        <f>VLOOKUP(Tableau3567[[#This Row],[coca]],Table1[ID],1,FALSE)</f>
        <v>#VALUE!</v>
      </c>
      <c r="R2522" t="e">
        <f>VLOOKUP(Tableau3567[[#This Row],[coca]],Table1[[#All],[ID]:[b]],2,FALSE)</f>
        <v>#VALUE!</v>
      </c>
      <c r="S2522" s="9" t="e">
        <f>VLOOKUP(Tableau3567[[#This Row],[coca]],Table1[[ID]:[b]],3,FALSE)</f>
        <v>#VALUE!</v>
      </c>
      <c r="T2522" s="9" t="s">
        <v>775</v>
      </c>
      <c r="U252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2" s="9">
        <v>1</v>
      </c>
    </row>
    <row r="2523" spans="1:22">
      <c r="A2523" t="s">
        <v>477</v>
      </c>
      <c r="B2523" t="s">
        <v>487</v>
      </c>
      <c r="C2523" t="s">
        <v>488</v>
      </c>
      <c r="D2523">
        <v>128</v>
      </c>
      <c r="E2523">
        <v>3</v>
      </c>
      <c r="F2523">
        <v>0</v>
      </c>
      <c r="M2523" s="10" t="s">
        <v>944</v>
      </c>
      <c r="N2523" s="5">
        <v>-764484111272</v>
      </c>
      <c r="O2523" s="5">
        <v>1362409375750</v>
      </c>
      <c r="P2523" t="str">
        <f t="shared" si="90"/>
        <v>MaliML02</v>
      </c>
      <c r="Q2523" t="e">
        <f>VLOOKUP(Tableau3567[[#This Row],[coca]],Table1[ID],1,FALSE)</f>
        <v>#VALUE!</v>
      </c>
      <c r="R2523" t="e">
        <f>VLOOKUP(Tableau3567[[#This Row],[coca]],Table1[[#All],[ID]:[b]],2,FALSE)</f>
        <v>#VALUE!</v>
      </c>
      <c r="S2523" s="9" t="e">
        <f>VLOOKUP(Tableau3567[[#This Row],[coca]],Table1[[ID]:[b]],3,FALSE)</f>
        <v>#VALUE!</v>
      </c>
      <c r="T2523" s="9" t="s">
        <v>774</v>
      </c>
      <c r="U252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3" s="9">
        <v>3</v>
      </c>
    </row>
    <row r="2524" spans="1:22">
      <c r="A2524" t="s">
        <v>477</v>
      </c>
      <c r="B2524" t="s">
        <v>479</v>
      </c>
      <c r="C2524" t="s">
        <v>480</v>
      </c>
      <c r="D2524">
        <v>846</v>
      </c>
      <c r="E2524">
        <v>60</v>
      </c>
      <c r="F2524">
        <v>948</v>
      </c>
      <c r="J2524" s="1"/>
      <c r="K2524" s="1"/>
      <c r="M2524" s="10" t="s">
        <v>944</v>
      </c>
      <c r="N2524" s="5">
        <v>-798004129420</v>
      </c>
      <c r="O2524" s="5">
        <v>1260921254760</v>
      </c>
      <c r="P2524" t="str">
        <f t="shared" si="90"/>
        <v>MaliML09</v>
      </c>
      <c r="Q2524" t="e">
        <f>VLOOKUP(Tableau3567[[#This Row],[coca]],Table1[ID],1,FALSE)</f>
        <v>#VALUE!</v>
      </c>
      <c r="R2524" t="e">
        <f>VLOOKUP(Tableau3567[[#This Row],[coca]],Table1[[#All],[ID]:[b]],2,FALSE)</f>
        <v>#VALUE!</v>
      </c>
      <c r="S2524" s="9" t="e">
        <f>VLOOKUP(Tableau3567[[#This Row],[coca]],Table1[[ID]:[b]],3,FALSE)</f>
        <v>#VALUE!</v>
      </c>
      <c r="T2524" s="9" t="s">
        <v>777</v>
      </c>
      <c r="U25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4" s="9">
        <v>5</v>
      </c>
    </row>
    <row r="2525" spans="1:22" ht="32">
      <c r="A2525" t="s">
        <v>477</v>
      </c>
      <c r="B2525" t="s">
        <v>489</v>
      </c>
      <c r="C2525" t="s">
        <v>490</v>
      </c>
      <c r="D2525">
        <v>141</v>
      </c>
      <c r="E2525">
        <v>13</v>
      </c>
      <c r="F2525">
        <v>0</v>
      </c>
      <c r="M2525" s="10" t="s">
        <v>944</v>
      </c>
      <c r="N2525" s="6" t="s">
        <v>794</v>
      </c>
      <c r="O2525" s="5">
        <v>1469075057090</v>
      </c>
      <c r="P2525" t="str">
        <f t="shared" si="90"/>
        <v>MaliML05</v>
      </c>
      <c r="Q2525" t="e">
        <f>VLOOKUP(Tableau3567[[#This Row],[coca]],Table1[ID],1,FALSE)</f>
        <v>#VALUE!</v>
      </c>
      <c r="R2525" t="e">
        <f>VLOOKUP(Tableau3567[[#This Row],[coca]],Table1[[#All],[ID]:[b]],2,FALSE)</f>
        <v>#VALUE!</v>
      </c>
      <c r="S2525" s="9" t="e">
        <f>VLOOKUP(Tableau3567[[#This Row],[coca]],Table1[[ID]:[b]],3,FALSE)</f>
        <v>#VALUE!</v>
      </c>
      <c r="T2525" s="9" t="s">
        <v>778</v>
      </c>
      <c r="U25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5" s="9">
        <v>2</v>
      </c>
    </row>
    <row r="2526" spans="1:22">
      <c r="A2526" t="s">
        <v>477</v>
      </c>
      <c r="B2526" t="s">
        <v>483</v>
      </c>
      <c r="C2526" t="s">
        <v>484</v>
      </c>
      <c r="D2526">
        <v>83</v>
      </c>
      <c r="E2526">
        <v>4</v>
      </c>
      <c r="F2526">
        <v>0</v>
      </c>
      <c r="M2526" s="10" t="s">
        <v>944</v>
      </c>
      <c r="N2526" s="5">
        <v>-1023220774830</v>
      </c>
      <c r="O2526" s="5">
        <v>1387653187180</v>
      </c>
      <c r="P2526" t="str">
        <f t="shared" si="90"/>
        <v>MaliML01</v>
      </c>
      <c r="Q2526" t="e">
        <f>VLOOKUP(Tableau3567[[#This Row],[coca]],Table1[ID],1,FALSE)</f>
        <v>#VALUE!</v>
      </c>
      <c r="R2526" t="e">
        <f>VLOOKUP(Tableau3567[[#This Row],[coca]],Table1[[#All],[ID]:[b]],2,FALSE)</f>
        <v>#VALUE!</v>
      </c>
      <c r="S2526" s="9" t="e">
        <f>VLOOKUP(Tableau3567[[#This Row],[coca]],Table1[[ID]:[b]],3,FALSE)</f>
        <v>#VALUE!</v>
      </c>
      <c r="T2526" s="9" t="s">
        <v>778</v>
      </c>
      <c r="U25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6" s="9">
        <v>2</v>
      </c>
    </row>
    <row r="2527" spans="1:22">
      <c r="A2527" t="s">
        <v>477</v>
      </c>
      <c r="B2527" t="s">
        <v>481</v>
      </c>
      <c r="C2527" t="s">
        <v>482</v>
      </c>
      <c r="D2527">
        <v>30</v>
      </c>
      <c r="E2527">
        <v>2</v>
      </c>
      <c r="F2527">
        <v>0</v>
      </c>
      <c r="M2527" s="10" t="s">
        <v>944</v>
      </c>
      <c r="N2527" s="5">
        <v>131033928185</v>
      </c>
      <c r="O2527" s="5">
        <v>1677227014430</v>
      </c>
      <c r="P2527" t="str">
        <f t="shared" si="90"/>
        <v>MaliML07</v>
      </c>
      <c r="Q2527" t="e">
        <f>VLOOKUP(Tableau3567[[#This Row],[coca]],Table1[ID],1,FALSE)</f>
        <v>#VALUE!</v>
      </c>
      <c r="R2527" t="e">
        <f>VLOOKUP(Tableau3567[[#This Row],[coca]],Table1[[#All],[ID]:[b]],2,FALSE)</f>
        <v>#VALUE!</v>
      </c>
      <c r="S2527" s="9" t="e">
        <f>VLOOKUP(Tableau3567[[#This Row],[coca]],Table1[[ID]:[b]],3,FALSE)</f>
        <v>#VALUE!</v>
      </c>
      <c r="T2527" s="9" t="s">
        <v>778</v>
      </c>
      <c r="U25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7" s="9">
        <v>2</v>
      </c>
    </row>
    <row r="2528" spans="1:22">
      <c r="A2528" t="s">
        <v>477</v>
      </c>
      <c r="B2528" t="s">
        <v>495</v>
      </c>
      <c r="C2528" t="s">
        <v>496</v>
      </c>
      <c r="D2528">
        <v>337</v>
      </c>
      <c r="E2528">
        <v>8</v>
      </c>
      <c r="F2528">
        <v>0</v>
      </c>
      <c r="M2528" s="10" t="s">
        <v>944</v>
      </c>
      <c r="P2528" t="str">
        <f t="shared" si="90"/>
        <v>MaliML06</v>
      </c>
      <c r="Q2528" t="e">
        <f>VLOOKUP(Tableau3567[[#This Row],[coca]],Table1[ID],1,FALSE)</f>
        <v>#VALUE!</v>
      </c>
      <c r="R2528" t="e">
        <f>VLOOKUP(Tableau3567[[#This Row],[coca]],Table1[[#All],[ID]:[b]],2,FALSE)</f>
        <v>#VALUE!</v>
      </c>
      <c r="S2528" s="9" t="e">
        <f>VLOOKUP(Tableau3567[[#This Row],[coca]],Table1[[ID]:[b]],3,FALSE)</f>
        <v>#VALUE!</v>
      </c>
      <c r="T2528" s="9"/>
      <c r="U25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528" s="9"/>
    </row>
    <row r="2529" spans="1:23">
      <c r="A2529" t="s">
        <v>477</v>
      </c>
      <c r="B2529" t="s">
        <v>485</v>
      </c>
      <c r="C2529" t="s">
        <v>486</v>
      </c>
      <c r="D2529">
        <v>47</v>
      </c>
      <c r="E2529">
        <v>0</v>
      </c>
      <c r="M2529" t="s">
        <v>946</v>
      </c>
      <c r="O2529" s="5">
        <v>110236739574</v>
      </c>
      <c r="P2529" s="5">
        <v>1946609530280</v>
      </c>
      <c r="Q2529" t="str">
        <f t="shared" ref="Q2529:Q2560" si="91">_xlfn.CONCAT(A2529,C2529)</f>
        <v>MaliML08</v>
      </c>
      <c r="R2529" t="e">
        <f>VLOOKUP(Tableau35676[[#This Row],[coca]],Table1[ID],1,FALSE)</f>
        <v>#VALUE!</v>
      </c>
      <c r="S2529" t="e">
        <f>VLOOKUP(Tableau35676[[#This Row],[coca]],Table1[[#All],[ID]:[b]],2,FALSE)</f>
        <v>#VALUE!</v>
      </c>
      <c r="T2529" s="9" t="e">
        <f>VLOOKUP(Tableau35676[[#This Row],[coca]],Table1[[ID]:[b]],3,FALSE)</f>
        <v>#VALUE!</v>
      </c>
      <c r="U2529" s="9" t="s">
        <v>775</v>
      </c>
      <c r="V252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29" s="9">
        <v>1</v>
      </c>
    </row>
    <row r="2530" spans="1:23">
      <c r="A2530" t="s">
        <v>477</v>
      </c>
      <c r="B2530" t="s">
        <v>491</v>
      </c>
      <c r="C2530" t="s">
        <v>492</v>
      </c>
      <c r="D2530">
        <v>19</v>
      </c>
      <c r="E2530">
        <v>4</v>
      </c>
      <c r="M2530" t="s">
        <v>946</v>
      </c>
      <c r="O2530" s="5">
        <v>-570087854865</v>
      </c>
      <c r="P2530" s="5">
        <v>1380901910620</v>
      </c>
      <c r="Q2530" t="str">
        <f t="shared" si="91"/>
        <v>MaliML04</v>
      </c>
      <c r="R2530" t="e">
        <f>VLOOKUP(Tableau35676[[#This Row],[coca]],Table1[ID],1,FALSE)</f>
        <v>#VALUE!</v>
      </c>
      <c r="S2530" t="e">
        <f>VLOOKUP(Tableau35676[[#This Row],[coca]],Table1[[#All],[ID]:[b]],2,FALSE)</f>
        <v>#VALUE!</v>
      </c>
      <c r="T2530" s="9" t="e">
        <f>VLOOKUP(Tableau35676[[#This Row],[coca]],Table1[[ID]:[b]],3,FALSE)</f>
        <v>#VALUE!</v>
      </c>
      <c r="U2530" s="9" t="s">
        <v>775</v>
      </c>
      <c r="V253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0" s="9">
        <v>1</v>
      </c>
    </row>
    <row r="2531" spans="1:23">
      <c r="A2531" t="s">
        <v>477</v>
      </c>
      <c r="B2531" t="s">
        <v>493</v>
      </c>
      <c r="C2531" t="s">
        <v>494</v>
      </c>
      <c r="D2531">
        <v>39</v>
      </c>
      <c r="E2531">
        <v>3</v>
      </c>
      <c r="M2531" t="s">
        <v>946</v>
      </c>
      <c r="O2531" s="5">
        <v>-655482001313</v>
      </c>
      <c r="P2531" s="5">
        <v>1142885516000</v>
      </c>
      <c r="Q2531" t="str">
        <f t="shared" si="91"/>
        <v>MaliML03</v>
      </c>
      <c r="R2531" t="e">
        <f>VLOOKUP(Tableau35676[[#This Row],[coca]],Table1[ID],1,FALSE)</f>
        <v>#VALUE!</v>
      </c>
      <c r="S2531" t="e">
        <f>VLOOKUP(Tableau35676[[#This Row],[coca]],Table1[[#All],[ID]:[b]],2,FALSE)</f>
        <v>#VALUE!</v>
      </c>
      <c r="T2531" s="9" t="e">
        <f>VLOOKUP(Tableau35676[[#This Row],[coca]],Table1[[ID]:[b]],3,FALSE)</f>
        <v>#VALUE!</v>
      </c>
      <c r="U2531" s="9" t="s">
        <v>775</v>
      </c>
      <c r="V253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1" s="9">
        <v>1</v>
      </c>
    </row>
    <row r="2532" spans="1:23">
      <c r="A2532" t="s">
        <v>477</v>
      </c>
      <c r="B2532" t="s">
        <v>487</v>
      </c>
      <c r="C2532" t="s">
        <v>488</v>
      </c>
      <c r="D2532">
        <v>136</v>
      </c>
      <c r="E2532">
        <v>3</v>
      </c>
      <c r="M2532" t="s">
        <v>946</v>
      </c>
      <c r="O2532" s="5">
        <v>-764484111272</v>
      </c>
      <c r="P2532" s="5">
        <v>1362409375750</v>
      </c>
      <c r="Q2532" t="str">
        <f t="shared" si="91"/>
        <v>MaliML02</v>
      </c>
      <c r="R2532" t="e">
        <f>VLOOKUP(Tableau35676[[#This Row],[coca]],Table1[ID],1,FALSE)</f>
        <v>#VALUE!</v>
      </c>
      <c r="S2532" t="e">
        <f>VLOOKUP(Tableau35676[[#This Row],[coca]],Table1[[#All],[ID]:[b]],2,FALSE)</f>
        <v>#VALUE!</v>
      </c>
      <c r="T2532" s="9" t="e">
        <f>VLOOKUP(Tableau35676[[#This Row],[coca]],Table1[[ID]:[b]],3,FALSE)</f>
        <v>#VALUE!</v>
      </c>
      <c r="U2532" s="9" t="s">
        <v>774</v>
      </c>
      <c r="V253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2" s="9">
        <v>3</v>
      </c>
    </row>
    <row r="2533" spans="1:23">
      <c r="A2533" t="s">
        <v>477</v>
      </c>
      <c r="B2533" t="s">
        <v>479</v>
      </c>
      <c r="C2533" t="s">
        <v>480</v>
      </c>
      <c r="D2533">
        <v>896</v>
      </c>
      <c r="E2533">
        <v>64</v>
      </c>
      <c r="F2533">
        <v>1145</v>
      </c>
      <c r="J2533" s="1"/>
      <c r="K2533" s="1"/>
      <c r="L2533" s="1"/>
      <c r="M2533" t="s">
        <v>946</v>
      </c>
      <c r="O2533" s="5">
        <v>-798004129420</v>
      </c>
      <c r="P2533" s="5">
        <v>1260921254760</v>
      </c>
      <c r="Q2533" t="str">
        <f t="shared" si="91"/>
        <v>MaliML09</v>
      </c>
      <c r="R2533" t="e">
        <f>VLOOKUP(Tableau35676[[#This Row],[coca]],Table1[ID],1,FALSE)</f>
        <v>#VALUE!</v>
      </c>
      <c r="S2533" t="e">
        <f>VLOOKUP(Tableau35676[[#This Row],[coca]],Table1[[#All],[ID]:[b]],2,FALSE)</f>
        <v>#VALUE!</v>
      </c>
      <c r="T2533" s="9" t="e">
        <f>VLOOKUP(Tableau35676[[#This Row],[coca]],Table1[[ID]:[b]],3,FALSE)</f>
        <v>#VALUE!</v>
      </c>
      <c r="U2533" s="9" t="s">
        <v>777</v>
      </c>
      <c r="V253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3" s="9">
        <v>5</v>
      </c>
    </row>
    <row r="2534" spans="1:23" ht="32">
      <c r="A2534" t="s">
        <v>477</v>
      </c>
      <c r="B2534" t="s">
        <v>489</v>
      </c>
      <c r="C2534" t="s">
        <v>490</v>
      </c>
      <c r="D2534">
        <v>201</v>
      </c>
      <c r="E2534">
        <v>17</v>
      </c>
      <c r="M2534" t="s">
        <v>946</v>
      </c>
      <c r="O2534" s="6" t="s">
        <v>794</v>
      </c>
      <c r="P2534" s="5">
        <v>1469075057090</v>
      </c>
      <c r="Q2534" t="str">
        <f t="shared" si="91"/>
        <v>MaliML05</v>
      </c>
      <c r="R2534" t="e">
        <f>VLOOKUP(Tableau35676[[#This Row],[coca]],Table1[ID],1,FALSE)</f>
        <v>#VALUE!</v>
      </c>
      <c r="S2534" t="e">
        <f>VLOOKUP(Tableau35676[[#This Row],[coca]],Table1[[#All],[ID]:[b]],2,FALSE)</f>
        <v>#VALUE!</v>
      </c>
      <c r="T2534" s="9" t="e">
        <f>VLOOKUP(Tableau35676[[#This Row],[coca]],Table1[[ID]:[b]],3,FALSE)</f>
        <v>#VALUE!</v>
      </c>
      <c r="U2534" s="9" t="s">
        <v>778</v>
      </c>
      <c r="V253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4" s="9">
        <v>2</v>
      </c>
    </row>
    <row r="2535" spans="1:23">
      <c r="A2535" t="s">
        <v>477</v>
      </c>
      <c r="B2535" t="s">
        <v>483</v>
      </c>
      <c r="C2535" t="s">
        <v>484</v>
      </c>
      <c r="D2535">
        <v>90</v>
      </c>
      <c r="E2535">
        <v>4</v>
      </c>
      <c r="M2535" t="s">
        <v>946</v>
      </c>
      <c r="O2535" s="5">
        <v>-1023220774830</v>
      </c>
      <c r="P2535" s="5">
        <v>1387653187180</v>
      </c>
      <c r="Q2535" t="str">
        <f t="shared" si="91"/>
        <v>MaliML01</v>
      </c>
      <c r="R2535" t="e">
        <f>VLOOKUP(Tableau35676[[#This Row],[coca]],Table1[ID],1,FALSE)</f>
        <v>#VALUE!</v>
      </c>
      <c r="S2535" t="e">
        <f>VLOOKUP(Tableau35676[[#This Row],[coca]],Table1[[#All],[ID]:[b]],2,FALSE)</f>
        <v>#VALUE!</v>
      </c>
      <c r="T2535" s="9" t="e">
        <f>VLOOKUP(Tableau35676[[#This Row],[coca]],Table1[[ID]:[b]],3,FALSE)</f>
        <v>#VALUE!</v>
      </c>
      <c r="U2535" s="9" t="s">
        <v>778</v>
      </c>
      <c r="V253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5" s="9">
        <v>2</v>
      </c>
    </row>
    <row r="2536" spans="1:23">
      <c r="A2536" t="s">
        <v>477</v>
      </c>
      <c r="B2536" t="s">
        <v>481</v>
      </c>
      <c r="C2536" t="s">
        <v>482</v>
      </c>
      <c r="D2536">
        <v>30</v>
      </c>
      <c r="E2536">
        <v>2</v>
      </c>
      <c r="M2536" t="s">
        <v>946</v>
      </c>
      <c r="O2536" s="5">
        <v>131033928185</v>
      </c>
      <c r="P2536" s="5">
        <v>1677227014430</v>
      </c>
      <c r="Q2536" t="str">
        <f t="shared" si="91"/>
        <v>MaliML07</v>
      </c>
      <c r="R2536" t="e">
        <f>VLOOKUP(Tableau35676[[#This Row],[coca]],Table1[ID],1,FALSE)</f>
        <v>#VALUE!</v>
      </c>
      <c r="S2536" t="e">
        <f>VLOOKUP(Tableau35676[[#This Row],[coca]],Table1[[#All],[ID]:[b]],2,FALSE)</f>
        <v>#VALUE!</v>
      </c>
      <c r="T2536" s="9" t="e">
        <f>VLOOKUP(Tableau35676[[#This Row],[coca]],Table1[[ID]:[b]],3,FALSE)</f>
        <v>#VALUE!</v>
      </c>
      <c r="U2536" s="9" t="s">
        <v>778</v>
      </c>
      <c r="V253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6" s="9">
        <v>2</v>
      </c>
    </row>
    <row r="2537" spans="1:23">
      <c r="A2537" t="s">
        <v>477</v>
      </c>
      <c r="B2537" t="s">
        <v>495</v>
      </c>
      <c r="C2537" t="s">
        <v>496</v>
      </c>
      <c r="D2537">
        <v>427</v>
      </c>
      <c r="E2537">
        <v>9</v>
      </c>
      <c r="M2537" t="s">
        <v>946</v>
      </c>
      <c r="Q2537" t="str">
        <f t="shared" si="91"/>
        <v>MaliML06</v>
      </c>
      <c r="R2537" t="e">
        <f>VLOOKUP(Tableau35676[[#This Row],[coca]],Table1[ID],1,FALSE)</f>
        <v>#VALUE!</v>
      </c>
      <c r="S2537" t="e">
        <f>VLOOKUP(Tableau35676[[#This Row],[coca]],Table1[[#All],[ID]:[b]],2,FALSE)</f>
        <v>#VALUE!</v>
      </c>
      <c r="T2537" s="9" t="e">
        <f>VLOOKUP(Tableau35676[[#This Row],[coca]],Table1[[ID]:[b]],3,FALSE)</f>
        <v>#VALUE!</v>
      </c>
      <c r="U2537" s="9"/>
      <c r="V253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537" s="9"/>
    </row>
    <row r="2538" spans="1:23">
      <c r="A2538" t="s">
        <v>477</v>
      </c>
      <c r="B2538" t="s">
        <v>485</v>
      </c>
      <c r="C2538" t="s">
        <v>486</v>
      </c>
      <c r="D2538">
        <v>47</v>
      </c>
      <c r="E2538">
        <v>0</v>
      </c>
      <c r="J2538" s="1"/>
      <c r="K2538" s="1"/>
      <c r="M2538" t="s">
        <v>949</v>
      </c>
      <c r="O2538" s="5">
        <v>110236739574</v>
      </c>
      <c r="P2538" s="5">
        <v>1946609530280</v>
      </c>
      <c r="Q2538" t="str">
        <f t="shared" si="91"/>
        <v>MaliML08</v>
      </c>
      <c r="R2538" t="e">
        <f>VLOOKUP(Tableau3567691011[[#This Row],[coca]],Table1[ID],1,FALSE)</f>
        <v>#VALUE!</v>
      </c>
      <c r="S2538" t="e">
        <f>VLOOKUP(Tableau3567691011[[#This Row],[coca]],Table1[[#All],[ID]:[b]],2,FALSE)</f>
        <v>#VALUE!</v>
      </c>
      <c r="T2538" s="9" t="e">
        <f>VLOOKUP(Tableau3567691011[[#This Row],[coca]],Table1[[ID]:[b]],3,FALSE)</f>
        <v>#VALUE!</v>
      </c>
      <c r="U2538" s="9" t="s">
        <v>775</v>
      </c>
      <c r="V253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38" s="9">
        <v>1</v>
      </c>
    </row>
    <row r="2539" spans="1:23">
      <c r="A2539" t="s">
        <v>477</v>
      </c>
      <c r="B2539" t="s">
        <v>491</v>
      </c>
      <c r="C2539" t="s">
        <v>492</v>
      </c>
      <c r="D2539">
        <v>24</v>
      </c>
      <c r="E2539">
        <v>5</v>
      </c>
      <c r="J2539" s="1"/>
      <c r="K2539" s="1"/>
      <c r="M2539" t="s">
        <v>949</v>
      </c>
      <c r="O2539" s="5">
        <v>-570087854865</v>
      </c>
      <c r="P2539" s="5">
        <v>1380901910620</v>
      </c>
      <c r="Q2539" t="str">
        <f t="shared" si="91"/>
        <v>MaliML04</v>
      </c>
      <c r="R2539" t="e">
        <f>VLOOKUP(Tableau3567691011[[#This Row],[coca]],Table1[ID],1,FALSE)</f>
        <v>#VALUE!</v>
      </c>
      <c r="S2539" t="e">
        <f>VLOOKUP(Tableau3567691011[[#This Row],[coca]],Table1[[#All],[ID]:[b]],2,FALSE)</f>
        <v>#VALUE!</v>
      </c>
      <c r="T2539" s="9" t="e">
        <f>VLOOKUP(Tableau3567691011[[#This Row],[coca]],Table1[[ID]:[b]],3,FALSE)</f>
        <v>#VALUE!</v>
      </c>
      <c r="U2539" s="9" t="s">
        <v>775</v>
      </c>
      <c r="V253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39" s="9">
        <v>1</v>
      </c>
    </row>
    <row r="2540" spans="1:23">
      <c r="A2540" t="s">
        <v>477</v>
      </c>
      <c r="B2540" t="s">
        <v>493</v>
      </c>
      <c r="C2540" t="s">
        <v>494</v>
      </c>
      <c r="D2540">
        <v>49</v>
      </c>
      <c r="E2540">
        <v>2</v>
      </c>
      <c r="J2540" s="1"/>
      <c r="K2540" s="1"/>
      <c r="M2540" t="s">
        <v>949</v>
      </c>
      <c r="O2540" s="5">
        <v>-655482001313</v>
      </c>
      <c r="P2540" s="5">
        <v>1142885516000</v>
      </c>
      <c r="Q2540" t="str">
        <f t="shared" si="91"/>
        <v>MaliML03</v>
      </c>
      <c r="R2540" t="e">
        <f>VLOOKUP(Tableau3567691011[[#This Row],[coca]],Table1[ID],1,FALSE)</f>
        <v>#VALUE!</v>
      </c>
      <c r="S2540" t="e">
        <f>VLOOKUP(Tableau3567691011[[#This Row],[coca]],Table1[[#All],[ID]:[b]],2,FALSE)</f>
        <v>#VALUE!</v>
      </c>
      <c r="T2540" s="9" t="e">
        <f>VLOOKUP(Tableau3567691011[[#This Row],[coca]],Table1[[ID]:[b]],3,FALSE)</f>
        <v>#VALUE!</v>
      </c>
      <c r="U2540" s="9" t="s">
        <v>775</v>
      </c>
      <c r="V254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0" s="9">
        <v>1</v>
      </c>
    </row>
    <row r="2541" spans="1:23">
      <c r="A2541" t="s">
        <v>477</v>
      </c>
      <c r="B2541" t="s">
        <v>487</v>
      </c>
      <c r="C2541" t="s">
        <v>488</v>
      </c>
      <c r="D2541">
        <v>157</v>
      </c>
      <c r="E2541">
        <v>3</v>
      </c>
      <c r="J2541" s="1"/>
      <c r="K2541" s="1"/>
      <c r="M2541" t="s">
        <v>949</v>
      </c>
      <c r="O2541" s="5">
        <v>-764484111272</v>
      </c>
      <c r="P2541" s="5">
        <v>1362409375750</v>
      </c>
      <c r="Q2541" t="str">
        <f t="shared" si="91"/>
        <v>MaliML02</v>
      </c>
      <c r="R2541" t="e">
        <f>VLOOKUP(Tableau3567691011[[#This Row],[coca]],Table1[ID],1,FALSE)</f>
        <v>#VALUE!</v>
      </c>
      <c r="S2541" t="e">
        <f>VLOOKUP(Tableau3567691011[[#This Row],[coca]],Table1[[#All],[ID]:[b]],2,FALSE)</f>
        <v>#VALUE!</v>
      </c>
      <c r="T2541" s="9" t="e">
        <f>VLOOKUP(Tableau3567691011[[#This Row],[coca]],Table1[[ID]:[b]],3,FALSE)</f>
        <v>#VALUE!</v>
      </c>
      <c r="U2541" s="9" t="s">
        <v>774</v>
      </c>
      <c r="V254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1" s="9">
        <v>3</v>
      </c>
    </row>
    <row r="2542" spans="1:23">
      <c r="A2542" t="s">
        <v>477</v>
      </c>
      <c r="B2542" t="s">
        <v>479</v>
      </c>
      <c r="C2542" t="s">
        <v>480</v>
      </c>
      <c r="D2542">
        <v>1124</v>
      </c>
      <c r="E2542">
        <v>79</v>
      </c>
      <c r="F2542">
        <v>1547</v>
      </c>
      <c r="J2542" s="1"/>
      <c r="K2542" s="1"/>
      <c r="L2542" s="1"/>
      <c r="M2542" t="s">
        <v>949</v>
      </c>
      <c r="O2542" s="5">
        <v>-798004129420</v>
      </c>
      <c r="P2542" s="5">
        <v>1260921254760</v>
      </c>
      <c r="Q2542" t="str">
        <f t="shared" si="91"/>
        <v>MaliML09</v>
      </c>
      <c r="R2542" t="e">
        <f>VLOOKUP(Tableau3567691011[[#This Row],[coca]],Table1[ID],1,FALSE)</f>
        <v>#VALUE!</v>
      </c>
      <c r="S2542" t="e">
        <f>VLOOKUP(Tableau3567691011[[#This Row],[coca]],Table1[[#All],[ID]:[b]],2,FALSE)</f>
        <v>#VALUE!</v>
      </c>
      <c r="T2542" s="9" t="e">
        <f>VLOOKUP(Tableau3567691011[[#This Row],[coca]],Table1[[ID]:[b]],3,FALSE)</f>
        <v>#VALUE!</v>
      </c>
      <c r="U2542" s="9" t="s">
        <v>777</v>
      </c>
      <c r="V254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2" s="9">
        <v>5</v>
      </c>
    </row>
    <row r="2543" spans="1:23" ht="32">
      <c r="A2543" t="s">
        <v>477</v>
      </c>
      <c r="B2543" t="s">
        <v>489</v>
      </c>
      <c r="C2543" t="s">
        <v>490</v>
      </c>
      <c r="D2543">
        <v>245</v>
      </c>
      <c r="E2543">
        <v>18</v>
      </c>
      <c r="J2543" s="1"/>
      <c r="K2543" s="1"/>
      <c r="M2543" t="s">
        <v>949</v>
      </c>
      <c r="O2543" s="6" t="s">
        <v>794</v>
      </c>
      <c r="P2543" s="5">
        <v>1469075057090</v>
      </c>
      <c r="Q2543" t="str">
        <f t="shared" si="91"/>
        <v>MaliML05</v>
      </c>
      <c r="R2543" t="e">
        <f>VLOOKUP(Tableau3567691011[[#This Row],[coca]],Table1[ID],1,FALSE)</f>
        <v>#VALUE!</v>
      </c>
      <c r="S2543" t="e">
        <f>VLOOKUP(Tableau3567691011[[#This Row],[coca]],Table1[[#All],[ID]:[b]],2,FALSE)</f>
        <v>#VALUE!</v>
      </c>
      <c r="T2543" s="9" t="e">
        <f>VLOOKUP(Tableau3567691011[[#This Row],[coca]],Table1[[ID]:[b]],3,FALSE)</f>
        <v>#VALUE!</v>
      </c>
      <c r="U2543" s="9" t="s">
        <v>778</v>
      </c>
      <c r="V254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3" s="9">
        <v>2</v>
      </c>
    </row>
    <row r="2544" spans="1:23">
      <c r="A2544" t="s">
        <v>477</v>
      </c>
      <c r="B2544" t="s">
        <v>483</v>
      </c>
      <c r="C2544" t="s">
        <v>484</v>
      </c>
      <c r="D2544">
        <v>109</v>
      </c>
      <c r="E2544">
        <v>4</v>
      </c>
      <c r="J2544" s="1"/>
      <c r="K2544" s="1"/>
      <c r="M2544" t="s">
        <v>949</v>
      </c>
      <c r="O2544" s="5">
        <v>-1023220774830</v>
      </c>
      <c r="P2544" s="5">
        <v>1387653187180</v>
      </c>
      <c r="Q2544" t="str">
        <f t="shared" si="91"/>
        <v>MaliML01</v>
      </c>
      <c r="R2544" t="e">
        <f>VLOOKUP(Tableau3567691011[[#This Row],[coca]],Table1[ID],1,FALSE)</f>
        <v>#VALUE!</v>
      </c>
      <c r="S2544" t="e">
        <f>VLOOKUP(Tableau3567691011[[#This Row],[coca]],Table1[[#All],[ID]:[b]],2,FALSE)</f>
        <v>#VALUE!</v>
      </c>
      <c r="T2544" s="9" t="e">
        <f>VLOOKUP(Tableau3567691011[[#This Row],[coca]],Table1[[ID]:[b]],3,FALSE)</f>
        <v>#VALUE!</v>
      </c>
      <c r="U2544" s="9" t="s">
        <v>778</v>
      </c>
      <c r="V254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4" s="9">
        <v>2</v>
      </c>
    </row>
    <row r="2545" spans="1:23">
      <c r="A2545" t="s">
        <v>477</v>
      </c>
      <c r="B2545" t="s">
        <v>481</v>
      </c>
      <c r="C2545" t="s">
        <v>482</v>
      </c>
      <c r="D2545">
        <v>33</v>
      </c>
      <c r="E2545">
        <v>3</v>
      </c>
      <c r="J2545" s="1"/>
      <c r="K2545" s="1"/>
      <c r="M2545" t="s">
        <v>949</v>
      </c>
      <c r="O2545" s="5">
        <v>131033928185</v>
      </c>
      <c r="P2545" s="5">
        <v>1677227014430</v>
      </c>
      <c r="Q2545" t="str">
        <f t="shared" si="91"/>
        <v>MaliML07</v>
      </c>
      <c r="R2545" t="e">
        <f>VLOOKUP(Tableau3567691011[[#This Row],[coca]],Table1[ID],1,FALSE)</f>
        <v>#VALUE!</v>
      </c>
      <c r="S2545" t="e">
        <f>VLOOKUP(Tableau3567691011[[#This Row],[coca]],Table1[[#All],[ID]:[b]],2,FALSE)</f>
        <v>#VALUE!</v>
      </c>
      <c r="T2545" s="9" t="e">
        <f>VLOOKUP(Tableau3567691011[[#This Row],[coca]],Table1[[ID]:[b]],3,FALSE)</f>
        <v>#VALUE!</v>
      </c>
      <c r="U2545" s="9" t="s">
        <v>778</v>
      </c>
      <c r="V254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5" s="9">
        <v>2</v>
      </c>
    </row>
    <row r="2546" spans="1:23">
      <c r="A2546" t="s">
        <v>477</v>
      </c>
      <c r="B2546" t="s">
        <v>495</v>
      </c>
      <c r="C2546" t="s">
        <v>496</v>
      </c>
      <c r="D2546">
        <v>543</v>
      </c>
      <c r="E2546">
        <v>5</v>
      </c>
      <c r="J2546" s="1"/>
      <c r="K2546" s="1"/>
      <c r="M2546" t="s">
        <v>949</v>
      </c>
      <c r="Q2546" t="str">
        <f t="shared" si="91"/>
        <v>MaliML06</v>
      </c>
      <c r="R2546" t="e">
        <f>VLOOKUP(Tableau3567691011[[#This Row],[coca]],Table1[ID],1,FALSE)</f>
        <v>#VALUE!</v>
      </c>
      <c r="S2546" t="e">
        <f>VLOOKUP(Tableau3567691011[[#This Row],[coca]],Table1[[#All],[ID]:[b]],2,FALSE)</f>
        <v>#VALUE!</v>
      </c>
      <c r="T2546" s="9" t="e">
        <f>VLOOKUP(Tableau3567691011[[#This Row],[coca]],Table1[[ID]:[b]],3,FALSE)</f>
        <v>#VALUE!</v>
      </c>
      <c r="U2546" s="9"/>
      <c r="V25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546" s="9"/>
    </row>
    <row r="2547" spans="1:23">
      <c r="A2547" t="s">
        <v>497</v>
      </c>
      <c r="B2547" t="s">
        <v>517</v>
      </c>
      <c r="C2547" t="s">
        <v>518</v>
      </c>
      <c r="D2547">
        <f>883+834+566+109+1697</f>
        <v>4089</v>
      </c>
      <c r="E2547">
        <f>42+22+53</f>
        <v>117</v>
      </c>
      <c r="F2547">
        <f>595+295+623+30</f>
        <v>1543</v>
      </c>
      <c r="J2547" s="1"/>
      <c r="K2547" s="1"/>
      <c r="M2547" s="7" t="s">
        <v>948</v>
      </c>
      <c r="O2547" s="5">
        <v>-1595468221230</v>
      </c>
      <c r="P2547" s="5">
        <v>1816007641140</v>
      </c>
      <c r="Q2547" t="str">
        <f t="shared" si="91"/>
        <v>MauritaniaMR10</v>
      </c>
      <c r="R2547" t="e">
        <f>VLOOKUP(Tableau35676910[[#This Row],[coca]],Table1[ID],1,FALSE)</f>
        <v>#VALUE!</v>
      </c>
      <c r="S2547" t="e">
        <f>VLOOKUP(Tableau35676910[[#This Row],[coca]],Table1[[#All],[ID]:[b]],2,FALSE)</f>
        <v>#VALUE!</v>
      </c>
      <c r="T2547" s="9" t="e">
        <f>VLOOKUP(Tableau35676910[[#This Row],[coca]],Table1[[ID]:[b]],3,FALSE)</f>
        <v>#VALUE!</v>
      </c>
      <c r="U2547" s="9" t="s">
        <v>775</v>
      </c>
      <c r="V254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47" s="9">
        <v>1</v>
      </c>
    </row>
    <row r="2548" spans="1:23">
      <c r="A2548" t="s">
        <v>497</v>
      </c>
      <c r="B2548" t="s">
        <v>499</v>
      </c>
      <c r="C2548" t="s">
        <v>500</v>
      </c>
      <c r="D2548">
        <v>16</v>
      </c>
      <c r="E2548">
        <v>0</v>
      </c>
      <c r="F2548">
        <v>2</v>
      </c>
      <c r="J2548" s="1"/>
      <c r="K2548" s="1"/>
      <c r="M2548" s="10" t="s">
        <v>948</v>
      </c>
      <c r="Q2548" t="str">
        <f t="shared" si="91"/>
        <v>MauritaniaMR01</v>
      </c>
      <c r="R2548" t="e">
        <f>VLOOKUP(Tableau35676910[[#This Row],[coca]],Table1[ID],1,FALSE)</f>
        <v>#VALUE!</v>
      </c>
      <c r="S2548" t="e">
        <f>VLOOKUP(Tableau35676910[[#This Row],[coca]],Table1[[#All],[ID]:[b]],2,FALSE)</f>
        <v>#VALUE!</v>
      </c>
      <c r="T2548" s="9" t="e">
        <f>VLOOKUP(Tableau35676910[[#This Row],[coca]],Table1[[ID]:[b]],3,FALSE)</f>
        <v>#VALUE!</v>
      </c>
      <c r="U2548" s="9"/>
      <c r="V254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48" s="9"/>
    </row>
    <row r="2549" spans="1:23">
      <c r="A2549" t="s">
        <v>497</v>
      </c>
      <c r="B2549" t="s">
        <v>501</v>
      </c>
      <c r="C2549" t="s">
        <v>502</v>
      </c>
      <c r="D2549">
        <v>96</v>
      </c>
      <c r="E2549">
        <v>2</v>
      </c>
      <c r="F2549">
        <v>25</v>
      </c>
      <c r="J2549" s="1"/>
      <c r="K2549" s="1"/>
      <c r="M2549" s="7" t="s">
        <v>948</v>
      </c>
      <c r="Q2549" t="str">
        <f t="shared" si="91"/>
        <v>MauritaniaMR02</v>
      </c>
      <c r="R2549" t="e">
        <f>VLOOKUP(Tableau35676910[[#This Row],[coca]],Table1[ID],1,FALSE)</f>
        <v>#VALUE!</v>
      </c>
      <c r="S2549" t="e">
        <f>VLOOKUP(Tableau35676910[[#This Row],[coca]],Table1[[#All],[ID]:[b]],2,FALSE)</f>
        <v>#VALUE!</v>
      </c>
      <c r="T2549" s="9" t="e">
        <f>VLOOKUP(Tableau35676910[[#This Row],[coca]],Table1[[ID]:[b]],3,FALSE)</f>
        <v>#VALUE!</v>
      </c>
      <c r="U2549" s="9"/>
      <c r="V254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49" s="9"/>
    </row>
    <row r="2550" spans="1:23">
      <c r="A2550" t="s">
        <v>497</v>
      </c>
      <c r="B2550" t="s">
        <v>503</v>
      </c>
      <c r="C2550" t="s">
        <v>504</v>
      </c>
      <c r="D2550">
        <v>24</v>
      </c>
      <c r="E2550">
        <v>0</v>
      </c>
      <c r="F2550">
        <v>2</v>
      </c>
      <c r="J2550" s="1"/>
      <c r="K2550" s="1"/>
      <c r="M2550" s="7" t="s">
        <v>948</v>
      </c>
      <c r="Q2550" t="str">
        <f t="shared" si="91"/>
        <v>MauritaniaMR03</v>
      </c>
      <c r="R2550" t="e">
        <f>VLOOKUP(Tableau35676910[[#This Row],[coca]],Table1[ID],1,FALSE)</f>
        <v>#VALUE!</v>
      </c>
      <c r="S2550" t="e">
        <f>VLOOKUP(Tableau35676910[[#This Row],[coca]],Table1[[#All],[ID]:[b]],2,FALSE)</f>
        <v>#VALUE!</v>
      </c>
      <c r="T2550" s="9" t="e">
        <f>VLOOKUP(Tableau35676910[[#This Row],[coca]],Table1[[ID]:[b]],3,FALSE)</f>
        <v>#VALUE!</v>
      </c>
      <c r="U2550" s="9"/>
      <c r="V255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0" s="9"/>
    </row>
    <row r="2551" spans="1:23">
      <c r="A2551" t="s">
        <v>497</v>
      </c>
      <c r="B2551" t="s">
        <v>505</v>
      </c>
      <c r="C2551" t="s">
        <v>506</v>
      </c>
      <c r="D2551">
        <v>19</v>
      </c>
      <c r="E2551">
        <v>0</v>
      </c>
      <c r="F2551">
        <v>3</v>
      </c>
      <c r="J2551" s="1"/>
      <c r="K2551" s="1"/>
      <c r="M2551" s="7" t="s">
        <v>948</v>
      </c>
      <c r="Q2551" t="str">
        <f t="shared" si="91"/>
        <v>MauritaniaMR04</v>
      </c>
      <c r="R2551" t="e">
        <f>VLOOKUP(Tableau35676910[[#This Row],[coca]],Table1[ID],1,FALSE)</f>
        <v>#VALUE!</v>
      </c>
      <c r="S2551" t="e">
        <f>VLOOKUP(Tableau35676910[[#This Row],[coca]],Table1[[#All],[ID]:[b]],2,FALSE)</f>
        <v>#VALUE!</v>
      </c>
      <c r="T2551" s="9" t="e">
        <f>VLOOKUP(Tableau35676910[[#This Row],[coca]],Table1[[ID]:[b]],3,FALSE)</f>
        <v>#VALUE!</v>
      </c>
      <c r="U2551" s="9"/>
      <c r="V255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1" s="9"/>
    </row>
    <row r="2552" spans="1:23">
      <c r="A2552" t="s">
        <v>497</v>
      </c>
      <c r="B2552" t="s">
        <v>507</v>
      </c>
      <c r="C2552" t="s">
        <v>508</v>
      </c>
      <c r="D2552">
        <v>23</v>
      </c>
      <c r="E2552">
        <v>1</v>
      </c>
      <c r="F2552">
        <v>19</v>
      </c>
      <c r="J2552" s="1"/>
      <c r="K2552" s="1"/>
      <c r="M2552" s="7" t="s">
        <v>948</v>
      </c>
      <c r="Q2552" t="str">
        <f t="shared" si="91"/>
        <v>MauritaniaMR05</v>
      </c>
      <c r="R2552" t="e">
        <f>VLOOKUP(Tableau35676910[[#This Row],[coca]],Table1[ID],1,FALSE)</f>
        <v>#VALUE!</v>
      </c>
      <c r="S2552" t="e">
        <f>VLOOKUP(Tableau35676910[[#This Row],[coca]],Table1[[#All],[ID]:[b]],2,FALSE)</f>
        <v>#VALUE!</v>
      </c>
      <c r="T2552" s="9" t="e">
        <f>VLOOKUP(Tableau35676910[[#This Row],[coca]],Table1[[ID]:[b]],3,FALSE)</f>
        <v>#VALUE!</v>
      </c>
      <c r="U2552" s="9"/>
      <c r="V255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2" s="9"/>
    </row>
    <row r="2553" spans="1:23">
      <c r="A2553" t="s">
        <v>497</v>
      </c>
      <c r="B2553" t="s">
        <v>509</v>
      </c>
      <c r="C2553" t="s">
        <v>510</v>
      </c>
      <c r="D2553">
        <v>18</v>
      </c>
      <c r="E2553">
        <v>0</v>
      </c>
      <c r="F2553">
        <v>10</v>
      </c>
      <c r="J2553" s="1"/>
      <c r="K2553" s="1"/>
      <c r="M2553" s="7" t="s">
        <v>948</v>
      </c>
      <c r="Q2553" t="str">
        <f t="shared" si="91"/>
        <v>MauritaniaMR06</v>
      </c>
      <c r="R2553" t="e">
        <f>VLOOKUP(Tableau35676910[[#This Row],[coca]],Table1[ID],1,FALSE)</f>
        <v>#VALUE!</v>
      </c>
      <c r="S2553" t="e">
        <f>VLOOKUP(Tableau35676910[[#This Row],[coca]],Table1[[#All],[ID]:[b]],2,FALSE)</f>
        <v>#VALUE!</v>
      </c>
      <c r="T2553" s="9" t="e">
        <f>VLOOKUP(Tableau35676910[[#This Row],[coca]],Table1[[ID]:[b]],3,FALSE)</f>
        <v>#VALUE!</v>
      </c>
      <c r="U2553" s="9"/>
      <c r="V255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3" s="9"/>
    </row>
    <row r="2554" spans="1:23">
      <c r="A2554" t="s">
        <v>497</v>
      </c>
      <c r="B2554" t="s">
        <v>511</v>
      </c>
      <c r="C2554" t="s">
        <v>512</v>
      </c>
      <c r="D2554">
        <v>33</v>
      </c>
      <c r="E2554">
        <v>6</v>
      </c>
      <c r="F2554">
        <v>4</v>
      </c>
      <c r="J2554" s="1"/>
      <c r="K2554" s="1"/>
      <c r="M2554" s="7" t="s">
        <v>948</v>
      </c>
      <c r="Q2554" t="str">
        <f t="shared" si="91"/>
        <v>MauritaniaMR07</v>
      </c>
      <c r="R2554" t="e">
        <f>VLOOKUP(Tableau35676910[[#This Row],[coca]],Table1[ID],1,FALSE)</f>
        <v>#VALUE!</v>
      </c>
      <c r="S2554" t="e">
        <f>VLOOKUP(Tableau35676910[[#This Row],[coca]],Table1[[#All],[ID]:[b]],2,FALSE)</f>
        <v>#VALUE!</v>
      </c>
      <c r="T2554" s="9" t="e">
        <f>VLOOKUP(Tableau35676910[[#This Row],[coca]],Table1[[ID]:[b]],3,FALSE)</f>
        <v>#VALUE!</v>
      </c>
      <c r="U2554" s="9"/>
      <c r="V255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4" s="9"/>
    </row>
    <row r="2555" spans="1:23">
      <c r="A2555" t="s">
        <v>497</v>
      </c>
      <c r="B2555" t="s">
        <v>513</v>
      </c>
      <c r="C2555" t="s">
        <v>514</v>
      </c>
      <c r="D2555">
        <v>9</v>
      </c>
      <c r="E2555">
        <v>0</v>
      </c>
      <c r="F2555">
        <v>5</v>
      </c>
      <c r="J2555" s="1"/>
      <c r="K2555" s="1"/>
      <c r="M2555" s="7" t="s">
        <v>948</v>
      </c>
      <c r="Q2555" t="str">
        <f t="shared" si="91"/>
        <v>MauritaniaMR08</v>
      </c>
      <c r="R2555" t="e">
        <f>VLOOKUP(Tableau35676910[[#This Row],[coca]],Table1[ID],1,FALSE)</f>
        <v>#VALUE!</v>
      </c>
      <c r="S2555" t="e">
        <f>VLOOKUP(Tableau35676910[[#This Row],[coca]],Table1[[#All],[ID]:[b]],2,FALSE)</f>
        <v>#VALUE!</v>
      </c>
      <c r="T2555" s="9" t="e">
        <f>VLOOKUP(Tableau35676910[[#This Row],[coca]],Table1[[ID]:[b]],3,FALSE)</f>
        <v>#VALUE!</v>
      </c>
      <c r="U2555" s="9"/>
      <c r="V25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5" s="9"/>
    </row>
    <row r="2556" spans="1:23">
      <c r="A2556" t="s">
        <v>497</v>
      </c>
      <c r="B2556" t="s">
        <v>515</v>
      </c>
      <c r="C2556" t="s">
        <v>516</v>
      </c>
      <c r="D2556">
        <v>12</v>
      </c>
      <c r="E2556">
        <v>1</v>
      </c>
      <c r="F2556">
        <v>9</v>
      </c>
      <c r="J2556" s="1"/>
      <c r="K2556" s="1"/>
      <c r="M2556" s="7" t="s">
        <v>948</v>
      </c>
      <c r="Q2556" t="str">
        <f t="shared" si="91"/>
        <v>MauritaniaMR09</v>
      </c>
      <c r="R2556" t="e">
        <f>VLOOKUP(Tableau35676910[[#This Row],[coca]],Table1[ID],1,FALSE)</f>
        <v>#VALUE!</v>
      </c>
      <c r="S2556" t="e">
        <f>VLOOKUP(Tableau35676910[[#This Row],[coca]],Table1[[#All],[ID]:[b]],2,FALSE)</f>
        <v>#VALUE!</v>
      </c>
      <c r="T2556" s="9" t="e">
        <f>VLOOKUP(Tableau35676910[[#This Row],[coca]],Table1[[ID]:[b]],3,FALSE)</f>
        <v>#VALUE!</v>
      </c>
      <c r="U2556" s="9"/>
      <c r="V25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6" s="9"/>
    </row>
    <row r="2557" spans="1:23">
      <c r="A2557" t="s">
        <v>497</v>
      </c>
      <c r="B2557" t="s">
        <v>519</v>
      </c>
      <c r="C2557" t="s">
        <v>520</v>
      </c>
      <c r="D2557">
        <v>8</v>
      </c>
      <c r="E2557">
        <v>0</v>
      </c>
      <c r="F2557">
        <v>0</v>
      </c>
      <c r="J2557" s="1"/>
      <c r="K2557" s="1"/>
      <c r="M2557" s="7" t="s">
        <v>948</v>
      </c>
      <c r="Q2557" t="str">
        <f t="shared" si="91"/>
        <v>MauritaniaMR11</v>
      </c>
      <c r="R2557" t="e">
        <f>VLOOKUP(Tableau35676910[[#This Row],[coca]],Table1[ID],1,FALSE)</f>
        <v>#VALUE!</v>
      </c>
      <c r="S2557" t="e">
        <f>VLOOKUP(Tableau35676910[[#This Row],[coca]],Table1[[#All],[ID]:[b]],2,FALSE)</f>
        <v>#VALUE!</v>
      </c>
      <c r="T2557" s="9" t="e">
        <f>VLOOKUP(Tableau35676910[[#This Row],[coca]],Table1[[ID]:[b]],3,FALSE)</f>
        <v>#VALUE!</v>
      </c>
      <c r="U2557" s="9"/>
      <c r="V25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7" s="9"/>
    </row>
    <row r="2558" spans="1:23">
      <c r="A2558" t="s">
        <v>497</v>
      </c>
      <c r="B2558" t="s">
        <v>521</v>
      </c>
      <c r="C2558" t="s">
        <v>522</v>
      </c>
      <c r="D2558">
        <v>24</v>
      </c>
      <c r="E2558">
        <v>0</v>
      </c>
      <c r="F2558">
        <v>23</v>
      </c>
      <c r="J2558" s="1"/>
      <c r="K2558" s="1"/>
      <c r="M2558" s="7" t="s">
        <v>948</v>
      </c>
      <c r="Q2558" t="str">
        <f t="shared" si="91"/>
        <v>MauritaniaMR12</v>
      </c>
      <c r="R2558" t="e">
        <f>VLOOKUP(Tableau35676910[[#This Row],[coca]],Table1[ID],1,FALSE)</f>
        <v>#VALUE!</v>
      </c>
      <c r="S2558" t="e">
        <f>VLOOKUP(Tableau35676910[[#This Row],[coca]],Table1[[#All],[ID]:[b]],2,FALSE)</f>
        <v>#VALUE!</v>
      </c>
      <c r="T2558" s="9" t="e">
        <f>VLOOKUP(Tableau35676910[[#This Row],[coca]],Table1[[ID]:[b]],3,FALSE)</f>
        <v>#VALUE!</v>
      </c>
      <c r="U2558" s="9"/>
      <c r="V25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8" s="9"/>
    </row>
    <row r="2559" spans="1:23">
      <c r="A2559" t="s">
        <v>497</v>
      </c>
      <c r="B2559" t="s">
        <v>523</v>
      </c>
      <c r="C2559" t="s">
        <v>524</v>
      </c>
      <c r="D2559">
        <v>101</v>
      </c>
      <c r="E2559">
        <v>2</v>
      </c>
      <c r="F2559">
        <v>32</v>
      </c>
      <c r="J2559" s="1"/>
      <c r="K2559" s="1"/>
      <c r="M2559" s="7" t="s">
        <v>948</v>
      </c>
      <c r="Q2559" t="str">
        <f t="shared" si="91"/>
        <v>MauritaniaMR13</v>
      </c>
      <c r="R2559" t="e">
        <f>VLOOKUP(Tableau35676910[[#This Row],[coca]],Table1[ID],1,FALSE)</f>
        <v>#VALUE!</v>
      </c>
      <c r="S2559" t="e">
        <f>VLOOKUP(Tableau35676910[[#This Row],[coca]],Table1[[#All],[ID]:[b]],2,FALSE)</f>
        <v>#VALUE!</v>
      </c>
      <c r="T2559" s="9" t="e">
        <f>VLOOKUP(Tableau35676910[[#This Row],[coca]],Table1[[ID]:[b]],3,FALSE)</f>
        <v>#VALUE!</v>
      </c>
      <c r="U2559" s="9"/>
      <c r="V255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559" s="9"/>
    </row>
    <row r="2560" spans="1:23">
      <c r="A2560" t="s">
        <v>497</v>
      </c>
      <c r="B2560" t="s">
        <v>517</v>
      </c>
      <c r="C2560" t="s">
        <v>518</v>
      </c>
      <c r="D2560">
        <f>734+493+473+192+612</f>
        <v>2504</v>
      </c>
      <c r="E2560">
        <f>38+41+18</f>
        <v>97</v>
      </c>
      <c r="F2560">
        <f>175+106+362+460</f>
        <v>1103</v>
      </c>
      <c r="M2560" s="7" t="s">
        <v>947</v>
      </c>
      <c r="O2560" s="5">
        <v>-1595468221230</v>
      </c>
      <c r="P2560" s="5">
        <v>1816007641140</v>
      </c>
      <c r="Q2560" t="str">
        <f t="shared" si="91"/>
        <v>MauritaniaMR10</v>
      </c>
      <c r="R2560" t="e">
        <f>VLOOKUP(Tableau356769[[#This Row],[coca]],Table1[ID],1,FALSE)</f>
        <v>#VALUE!</v>
      </c>
      <c r="S2560" t="e">
        <f>VLOOKUP(Tableau356769[[#This Row],[coca]],Table1[[#All],[ID]:[b]],2,FALSE)</f>
        <v>#VALUE!</v>
      </c>
      <c r="T2560" s="9" t="e">
        <f>VLOOKUP(Tableau356769[[#This Row],[coca]],Table1[[ID]:[b]],3,FALSE)</f>
        <v>#VALUE!</v>
      </c>
      <c r="U2560" s="9" t="s">
        <v>775</v>
      </c>
      <c r="V25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0" s="9">
        <v>1</v>
      </c>
    </row>
    <row r="2561" spans="1:23">
      <c r="A2561" t="s">
        <v>497</v>
      </c>
      <c r="B2561" t="s">
        <v>499</v>
      </c>
      <c r="C2561" t="s">
        <v>500</v>
      </c>
      <c r="D2561">
        <v>12</v>
      </c>
      <c r="E2561">
        <v>0</v>
      </c>
      <c r="F2561">
        <v>1</v>
      </c>
      <c r="M2561" s="7" t="s">
        <v>947</v>
      </c>
      <c r="Q2561" t="str">
        <f t="shared" ref="Q2561:Q2592" si="92">_xlfn.CONCAT(A2561,C2561)</f>
        <v>MauritaniaMR01</v>
      </c>
      <c r="R2561" t="e">
        <f>VLOOKUP(Tableau356769[[#This Row],[coca]],Table1[ID],1,FALSE)</f>
        <v>#VALUE!</v>
      </c>
      <c r="S2561" t="e">
        <f>VLOOKUP(Tableau356769[[#This Row],[coca]],Table1[[#All],[ID]:[b]],2,FALSE)</f>
        <v>#VALUE!</v>
      </c>
      <c r="T2561" s="9" t="e">
        <f>VLOOKUP(Tableau356769[[#This Row],[coca]],Table1[[ID]:[b]],3,FALSE)</f>
        <v>#VALUE!</v>
      </c>
      <c r="U2561" s="9"/>
      <c r="V25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1" s="9"/>
    </row>
    <row r="2562" spans="1:23">
      <c r="A2562" t="s">
        <v>497</v>
      </c>
      <c r="B2562" t="s">
        <v>501</v>
      </c>
      <c r="C2562" t="s">
        <v>502</v>
      </c>
      <c r="D2562">
        <v>66</v>
      </c>
      <c r="E2562">
        <v>1</v>
      </c>
      <c r="F2562">
        <v>21</v>
      </c>
      <c r="M2562" s="7" t="s">
        <v>947</v>
      </c>
      <c r="Q2562" t="str">
        <f t="shared" si="92"/>
        <v>MauritaniaMR02</v>
      </c>
      <c r="R2562" t="e">
        <f>VLOOKUP(Tableau356769[[#This Row],[coca]],Table1[ID],1,FALSE)</f>
        <v>#VALUE!</v>
      </c>
      <c r="S2562" t="e">
        <f>VLOOKUP(Tableau356769[[#This Row],[coca]],Table1[[#All],[ID]:[b]],2,FALSE)</f>
        <v>#VALUE!</v>
      </c>
      <c r="T2562" s="9" t="e">
        <f>VLOOKUP(Tableau356769[[#This Row],[coca]],Table1[[ID]:[b]],3,FALSE)</f>
        <v>#VALUE!</v>
      </c>
      <c r="U2562" s="9"/>
      <c r="V25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2" s="9"/>
    </row>
    <row r="2563" spans="1:23">
      <c r="A2563" t="s">
        <v>497</v>
      </c>
      <c r="B2563" t="s">
        <v>503</v>
      </c>
      <c r="C2563" t="s">
        <v>504</v>
      </c>
      <c r="D2563">
        <v>2</v>
      </c>
      <c r="E2563">
        <v>0</v>
      </c>
      <c r="F2563">
        <v>0</v>
      </c>
      <c r="M2563" s="7" t="s">
        <v>947</v>
      </c>
      <c r="Q2563" t="str">
        <f t="shared" si="92"/>
        <v>MauritaniaMR03</v>
      </c>
      <c r="R2563" t="e">
        <f>VLOOKUP(Tableau356769[[#This Row],[coca]],Table1[ID],1,FALSE)</f>
        <v>#VALUE!</v>
      </c>
      <c r="S2563" t="e">
        <f>VLOOKUP(Tableau356769[[#This Row],[coca]],Table1[[#All],[ID]:[b]],2,FALSE)</f>
        <v>#VALUE!</v>
      </c>
      <c r="T2563" s="9" t="e">
        <f>VLOOKUP(Tableau356769[[#This Row],[coca]],Table1[[ID]:[b]],3,FALSE)</f>
        <v>#VALUE!</v>
      </c>
      <c r="U2563" s="9"/>
      <c r="V25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3" s="9"/>
    </row>
    <row r="2564" spans="1:23">
      <c r="A2564" t="s">
        <v>497</v>
      </c>
      <c r="B2564" t="s">
        <v>505</v>
      </c>
      <c r="C2564" t="s">
        <v>506</v>
      </c>
      <c r="D2564">
        <v>4</v>
      </c>
      <c r="E2564">
        <v>0</v>
      </c>
      <c r="F2564">
        <v>2</v>
      </c>
      <c r="M2564" s="7" t="s">
        <v>947</v>
      </c>
      <c r="Q2564" t="str">
        <f t="shared" si="92"/>
        <v>MauritaniaMR04</v>
      </c>
      <c r="R2564" t="e">
        <f>VLOOKUP(Tableau356769[[#This Row],[coca]],Table1[ID],1,FALSE)</f>
        <v>#VALUE!</v>
      </c>
      <c r="S2564" t="e">
        <f>VLOOKUP(Tableau356769[[#This Row],[coca]],Table1[[#All],[ID]:[b]],2,FALSE)</f>
        <v>#VALUE!</v>
      </c>
      <c r="T2564" s="9" t="e">
        <f>VLOOKUP(Tableau356769[[#This Row],[coca]],Table1[[ID]:[b]],3,FALSE)</f>
        <v>#VALUE!</v>
      </c>
      <c r="U2564" s="9"/>
      <c r="V25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4" s="9"/>
    </row>
    <row r="2565" spans="1:23">
      <c r="A2565" t="s">
        <v>497</v>
      </c>
      <c r="B2565" t="s">
        <v>507</v>
      </c>
      <c r="C2565" t="s">
        <v>508</v>
      </c>
      <c r="D2565">
        <v>34</v>
      </c>
      <c r="E2565">
        <v>0</v>
      </c>
      <c r="F2565">
        <v>1</v>
      </c>
      <c r="M2565" s="7" t="s">
        <v>947</v>
      </c>
      <c r="Q2565" t="str">
        <f t="shared" si="92"/>
        <v>MauritaniaMR05</v>
      </c>
      <c r="R2565" t="e">
        <f>VLOOKUP(Tableau356769[[#This Row],[coca]],Table1[ID],1,FALSE)</f>
        <v>#VALUE!</v>
      </c>
      <c r="S2565" t="e">
        <f>VLOOKUP(Tableau356769[[#This Row],[coca]],Table1[[#All],[ID]:[b]],2,FALSE)</f>
        <v>#VALUE!</v>
      </c>
      <c r="T2565" s="9" t="e">
        <f>VLOOKUP(Tableau356769[[#This Row],[coca]],Table1[[ID]:[b]],3,FALSE)</f>
        <v>#VALUE!</v>
      </c>
      <c r="U2565" s="9"/>
      <c r="V25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5" s="9"/>
    </row>
    <row r="2566" spans="1:23">
      <c r="A2566" t="s">
        <v>497</v>
      </c>
      <c r="B2566" t="s">
        <v>509</v>
      </c>
      <c r="C2566" t="s">
        <v>510</v>
      </c>
      <c r="D2566">
        <v>24</v>
      </c>
      <c r="E2566">
        <v>1</v>
      </c>
      <c r="F2566">
        <v>0</v>
      </c>
      <c r="M2566" s="7" t="s">
        <v>947</v>
      </c>
      <c r="Q2566" t="str">
        <f t="shared" si="92"/>
        <v>MauritaniaMR06</v>
      </c>
      <c r="R2566" t="e">
        <f>VLOOKUP(Tableau356769[[#This Row],[coca]],Table1[ID],1,FALSE)</f>
        <v>#VALUE!</v>
      </c>
      <c r="S2566" t="e">
        <f>VLOOKUP(Tableau356769[[#This Row],[coca]],Table1[[#All],[ID]:[b]],2,FALSE)</f>
        <v>#VALUE!</v>
      </c>
      <c r="T2566" s="9" t="e">
        <f>VLOOKUP(Tableau356769[[#This Row],[coca]],Table1[[ID]:[b]],3,FALSE)</f>
        <v>#VALUE!</v>
      </c>
      <c r="U2566" s="9"/>
      <c r="V25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6" s="9"/>
    </row>
    <row r="2567" spans="1:23">
      <c r="A2567" t="s">
        <v>497</v>
      </c>
      <c r="B2567" t="s">
        <v>511</v>
      </c>
      <c r="C2567" t="s">
        <v>512</v>
      </c>
      <c r="D2567">
        <v>8</v>
      </c>
      <c r="E2567">
        <v>0</v>
      </c>
      <c r="F2567">
        <v>2</v>
      </c>
      <c r="M2567" s="7" t="s">
        <v>947</v>
      </c>
      <c r="Q2567" t="str">
        <f t="shared" si="92"/>
        <v>MauritaniaMR07</v>
      </c>
      <c r="R2567" t="e">
        <f>VLOOKUP(Tableau356769[[#This Row],[coca]],Table1[ID],1,FALSE)</f>
        <v>#VALUE!</v>
      </c>
      <c r="S2567" t="e">
        <f>VLOOKUP(Tableau356769[[#This Row],[coca]],Table1[[#All],[ID]:[b]],2,FALSE)</f>
        <v>#VALUE!</v>
      </c>
      <c r="T2567" s="9" t="e">
        <f>VLOOKUP(Tableau356769[[#This Row],[coca]],Table1[[ID]:[b]],3,FALSE)</f>
        <v>#VALUE!</v>
      </c>
      <c r="U2567" s="9"/>
      <c r="V256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7" s="9"/>
    </row>
    <row r="2568" spans="1:23">
      <c r="A2568" t="s">
        <v>497</v>
      </c>
      <c r="B2568" t="s">
        <v>513</v>
      </c>
      <c r="C2568" t="s">
        <v>514</v>
      </c>
      <c r="D2568">
        <v>34</v>
      </c>
      <c r="E2568">
        <v>0</v>
      </c>
      <c r="F2568">
        <v>9</v>
      </c>
      <c r="M2568" s="7" t="s">
        <v>947</v>
      </c>
      <c r="Q2568" t="str">
        <f t="shared" si="92"/>
        <v>MauritaniaMR08</v>
      </c>
      <c r="R2568" t="e">
        <f>VLOOKUP(Tableau356769[[#This Row],[coca]],Table1[ID],1,FALSE)</f>
        <v>#VALUE!</v>
      </c>
      <c r="S2568" t="e">
        <f>VLOOKUP(Tableau356769[[#This Row],[coca]],Table1[[#All],[ID]:[b]],2,FALSE)</f>
        <v>#VALUE!</v>
      </c>
      <c r="T2568" s="9" t="e">
        <f>VLOOKUP(Tableau356769[[#This Row],[coca]],Table1[[ID]:[b]],3,FALSE)</f>
        <v>#VALUE!</v>
      </c>
      <c r="U2568" s="9"/>
      <c r="V256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8" s="9"/>
    </row>
    <row r="2569" spans="1:23">
      <c r="A2569" t="s">
        <v>497</v>
      </c>
      <c r="B2569" t="s">
        <v>515</v>
      </c>
      <c r="C2569" t="s">
        <v>516</v>
      </c>
      <c r="D2569">
        <v>29</v>
      </c>
      <c r="E2569">
        <v>2</v>
      </c>
      <c r="M2569" s="7" t="s">
        <v>947</v>
      </c>
      <c r="Q2569" t="str">
        <f t="shared" si="92"/>
        <v>MauritaniaMR09</v>
      </c>
      <c r="R2569" t="e">
        <f>VLOOKUP(Tableau356769[[#This Row],[coca]],Table1[ID],1,FALSE)</f>
        <v>#VALUE!</v>
      </c>
      <c r="S2569" t="e">
        <f>VLOOKUP(Tableau356769[[#This Row],[coca]],Table1[[#All],[ID]:[b]],2,FALSE)</f>
        <v>#VALUE!</v>
      </c>
      <c r="T2569" s="9" t="e">
        <f>VLOOKUP(Tableau356769[[#This Row],[coca]],Table1[[ID]:[b]],3,FALSE)</f>
        <v>#VALUE!</v>
      </c>
      <c r="U2569" s="9"/>
      <c r="V256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69" s="9"/>
    </row>
    <row r="2570" spans="1:23">
      <c r="A2570" t="s">
        <v>497</v>
      </c>
      <c r="B2570" t="s">
        <v>519</v>
      </c>
      <c r="C2570" t="s">
        <v>520</v>
      </c>
      <c r="D2570">
        <v>1</v>
      </c>
      <c r="E2570">
        <v>0</v>
      </c>
      <c r="F2570">
        <v>0</v>
      </c>
      <c r="M2570" s="7" t="s">
        <v>947</v>
      </c>
      <c r="Q2570" t="str">
        <f t="shared" si="92"/>
        <v>MauritaniaMR11</v>
      </c>
      <c r="R2570" t="e">
        <f>VLOOKUP(Tableau356769[[#This Row],[coca]],Table1[ID],1,FALSE)</f>
        <v>#VALUE!</v>
      </c>
      <c r="S2570" t="e">
        <f>VLOOKUP(Tableau356769[[#This Row],[coca]],Table1[[#All],[ID]:[b]],2,FALSE)</f>
        <v>#VALUE!</v>
      </c>
      <c r="T2570" s="9" t="e">
        <f>VLOOKUP(Tableau356769[[#This Row],[coca]],Table1[[ID]:[b]],3,FALSE)</f>
        <v>#VALUE!</v>
      </c>
      <c r="U2570" s="9"/>
      <c r="V257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70" s="9"/>
    </row>
    <row r="2571" spans="1:23">
      <c r="A2571" t="s">
        <v>497</v>
      </c>
      <c r="B2571" t="s">
        <v>521</v>
      </c>
      <c r="C2571" t="s">
        <v>522</v>
      </c>
      <c r="D2571">
        <v>46</v>
      </c>
      <c r="E2571">
        <v>0</v>
      </c>
      <c r="F2571">
        <v>0</v>
      </c>
      <c r="M2571" s="7" t="s">
        <v>947</v>
      </c>
      <c r="Q2571" t="str">
        <f t="shared" si="92"/>
        <v>MauritaniaMR12</v>
      </c>
      <c r="R2571" t="e">
        <f>VLOOKUP(Tableau356769[[#This Row],[coca]],Table1[ID],1,FALSE)</f>
        <v>#VALUE!</v>
      </c>
      <c r="S2571" t="e">
        <f>VLOOKUP(Tableau356769[[#This Row],[coca]],Table1[[#All],[ID]:[b]],2,FALSE)</f>
        <v>#VALUE!</v>
      </c>
      <c r="T2571" s="9" t="e">
        <f>VLOOKUP(Tableau356769[[#This Row],[coca]],Table1[[ID]:[b]],3,FALSE)</f>
        <v>#VALUE!</v>
      </c>
      <c r="U2571" s="9"/>
      <c r="V257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71" s="9"/>
    </row>
    <row r="2572" spans="1:23">
      <c r="A2572" t="s">
        <v>497</v>
      </c>
      <c r="B2572" t="s">
        <v>523</v>
      </c>
      <c r="C2572" t="s">
        <v>524</v>
      </c>
      <c r="D2572">
        <v>49</v>
      </c>
      <c r="E2572">
        <v>6</v>
      </c>
      <c r="F2572">
        <v>16</v>
      </c>
      <c r="M2572" s="7" t="s">
        <v>947</v>
      </c>
      <c r="Q2572" t="str">
        <f t="shared" si="92"/>
        <v>MauritaniaMR13</v>
      </c>
      <c r="R2572" t="e">
        <f>VLOOKUP(Tableau356769[[#This Row],[coca]],Table1[ID],1,FALSE)</f>
        <v>#VALUE!</v>
      </c>
      <c r="S2572" t="e">
        <f>VLOOKUP(Tableau356769[[#This Row],[coca]],Table1[[#All],[ID]:[b]],2,FALSE)</f>
        <v>#VALUE!</v>
      </c>
      <c r="T2572" s="9" t="e">
        <f>VLOOKUP(Tableau356769[[#This Row],[coca]],Table1[[ID]:[b]],3,FALSE)</f>
        <v>#VALUE!</v>
      </c>
      <c r="U2572" s="9"/>
      <c r="V257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572" s="9"/>
    </row>
    <row r="2573" spans="1:23">
      <c r="A2573" t="s">
        <v>497</v>
      </c>
      <c r="B2573" t="s">
        <v>499</v>
      </c>
      <c r="C2573" t="s">
        <v>500</v>
      </c>
      <c r="D2573">
        <v>1</v>
      </c>
      <c r="M2573" s="10" t="s">
        <v>936</v>
      </c>
      <c r="Q2573" t="str">
        <f t="shared" si="92"/>
        <v>MauritaniaMR01</v>
      </c>
      <c r="R2573" t="str">
        <f>VLOOKUP(Tableau3[[#This Row],[coca]],Table1[ID],1,FALSE)</f>
        <v>MauritaniaMR01</v>
      </c>
      <c r="S2573">
        <f>VLOOKUP(Tableau3[[#This Row],[coca]],Table1[[#All],[ID]:[b]],2,FALSE)</f>
        <v>-10.1238044518</v>
      </c>
      <c r="T2573" s="9">
        <f>VLOOKUP(Tableau3[[#This Row],[coca]],Table1[[ID]:[b]],3,FALSE)</f>
        <v>21.0509373905</v>
      </c>
      <c r="U2573" s="9"/>
      <c r="V25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73" s="9"/>
    </row>
    <row r="2574" spans="1:23">
      <c r="A2574" t="s">
        <v>497</v>
      </c>
      <c r="B2574" t="s">
        <v>501</v>
      </c>
      <c r="C2574" t="s">
        <v>502</v>
      </c>
      <c r="D2574">
        <v>19</v>
      </c>
      <c r="M2574" s="10" t="s">
        <v>936</v>
      </c>
      <c r="Q2574" t="str">
        <f t="shared" si="92"/>
        <v>MauritaniaMR02</v>
      </c>
      <c r="R2574" t="str">
        <f>VLOOKUP(Tableau3[[#This Row],[coca]],Table1[ID],1,FALSE)</f>
        <v>MauritaniaMR02</v>
      </c>
      <c r="S2574">
        <f>VLOOKUP(Tableau3[[#This Row],[coca]],Table1[[#All],[ID]:[b]],2,FALSE)</f>
        <v>-11.5373063746</v>
      </c>
      <c r="T2574" s="9">
        <f>VLOOKUP(Tableau3[[#This Row],[coca]],Table1[[ID]:[b]],3,FALSE)</f>
        <v>16.581080536200002</v>
      </c>
      <c r="U2574" s="9"/>
      <c r="V25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574" s="9"/>
    </row>
    <row r="2575" spans="1:23">
      <c r="A2575" t="s">
        <v>497</v>
      </c>
      <c r="B2575" t="s">
        <v>503</v>
      </c>
      <c r="C2575" t="s">
        <v>504</v>
      </c>
      <c r="D2575">
        <v>2</v>
      </c>
      <c r="M2575" s="10" t="s">
        <v>936</v>
      </c>
      <c r="Q2575" t="str">
        <f t="shared" si="92"/>
        <v>MauritaniaMR03</v>
      </c>
      <c r="R2575" t="str">
        <f>VLOOKUP(Tableau3[[#This Row],[coca]],Table1[ID],1,FALSE)</f>
        <v>MauritaniaMR03</v>
      </c>
      <c r="S2575">
        <f>VLOOKUP(Tableau3[[#This Row],[coca]],Table1[[#All],[ID]:[b]],2,FALSE)</f>
        <v>-13.405517976800001</v>
      </c>
      <c r="T2575" s="9">
        <f>VLOOKUP(Tableau3[[#This Row],[coca]],Table1[[ID]:[b]],3,FALSE)</f>
        <v>17.250016250000002</v>
      </c>
      <c r="U2575" s="9"/>
      <c r="V257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75" s="9"/>
    </row>
    <row r="2576" spans="1:23">
      <c r="A2576" t="s">
        <v>497</v>
      </c>
      <c r="B2576" t="s">
        <v>505</v>
      </c>
      <c r="C2576" t="s">
        <v>506</v>
      </c>
      <c r="D2576">
        <v>2</v>
      </c>
      <c r="M2576" s="10" t="s">
        <v>936</v>
      </c>
      <c r="Q2576" t="str">
        <f t="shared" si="92"/>
        <v>MauritaniaMR04</v>
      </c>
      <c r="R2576" t="str">
        <f>VLOOKUP(Tableau3[[#This Row],[coca]],Table1[ID],1,FALSE)</f>
        <v>MauritaniaMR04</v>
      </c>
      <c r="S2576">
        <f>VLOOKUP(Tableau3[[#This Row],[coca]],Table1[[#All],[ID]:[b]],2,FALSE)</f>
        <v>-15.6118324286</v>
      </c>
      <c r="T2576" s="9">
        <f>VLOOKUP(Tableau3[[#This Row],[coca]],Table1[[ID]:[b]],3,FALSE)</f>
        <v>20.587272925899999</v>
      </c>
      <c r="U2576" s="9"/>
      <c r="V257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76" s="9"/>
    </row>
    <row r="2577" spans="1:23">
      <c r="A2577" t="s">
        <v>497</v>
      </c>
      <c r="B2577" t="s">
        <v>507</v>
      </c>
      <c r="C2577" t="s">
        <v>508</v>
      </c>
      <c r="D2577">
        <v>1</v>
      </c>
      <c r="E2577">
        <v>0</v>
      </c>
      <c r="F2577">
        <v>1</v>
      </c>
      <c r="M2577" s="10" t="s">
        <v>936</v>
      </c>
      <c r="Q2577" t="str">
        <f t="shared" si="92"/>
        <v>MauritaniaMR05</v>
      </c>
      <c r="R2577" t="str">
        <f>VLOOKUP(Tableau3[[#This Row],[coca]],Table1[ID],1,FALSE)</f>
        <v>MauritaniaMR05</v>
      </c>
      <c r="S2577">
        <f>VLOOKUP(Tableau3[[#This Row],[coca]],Table1[[#All],[ID]:[b]],2,FALSE)</f>
        <v>-12.837689767200001</v>
      </c>
      <c r="T2577" s="9">
        <f>VLOOKUP(Tableau3[[#This Row],[coca]],Table1[[ID]:[b]],3,FALSE)</f>
        <v>16.011680958399999</v>
      </c>
      <c r="U2577" s="9"/>
      <c r="V257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77" s="9"/>
    </row>
    <row r="2578" spans="1:23">
      <c r="A2578" t="s">
        <v>497</v>
      </c>
      <c r="B2578" t="s">
        <v>509</v>
      </c>
      <c r="C2578" t="s">
        <v>510</v>
      </c>
      <c r="M2578" s="10" t="s">
        <v>936</v>
      </c>
      <c r="Q2578" t="str">
        <f t="shared" si="92"/>
        <v>MauritaniaMR06</v>
      </c>
      <c r="R2578" t="str">
        <f>VLOOKUP(Tableau3[[#This Row],[coca]],Table1[ID],1,FALSE)</f>
        <v>MauritaniaMR06</v>
      </c>
      <c r="S2578">
        <f>VLOOKUP(Tableau3[[#This Row],[coca]],Table1[[#All],[ID]:[b]],2,FALSE)</f>
        <v>-12.1366164953</v>
      </c>
      <c r="T2578" s="9">
        <f>VLOOKUP(Tableau3[[#This Row],[coca]],Table1[[ID]:[b]],3,FALSE)</f>
        <v>15.372254310900001</v>
      </c>
      <c r="U2578" s="9"/>
      <c r="V257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78" s="9"/>
    </row>
    <row r="2579" spans="1:23">
      <c r="A2579" t="s">
        <v>497</v>
      </c>
      <c r="B2579" t="s">
        <v>511</v>
      </c>
      <c r="C2579" t="s">
        <v>512</v>
      </c>
      <c r="D2579">
        <v>1</v>
      </c>
      <c r="M2579" s="10" t="s">
        <v>936</v>
      </c>
      <c r="Q2579" t="str">
        <f t="shared" si="92"/>
        <v>MauritaniaMR07</v>
      </c>
      <c r="R2579" t="str">
        <f>VLOOKUP(Tableau3[[#This Row],[coca]],Table1[ID],1,FALSE)</f>
        <v>MauritaniaMR07</v>
      </c>
      <c r="S2579">
        <f>VLOOKUP(Tableau3[[#This Row],[coca]],Table1[[#All],[ID]:[b]],2,FALSE)</f>
        <v>-7.0630373582099999</v>
      </c>
      <c r="T2579" s="9">
        <f>VLOOKUP(Tableau3[[#This Row],[coca]],Table1[[ID]:[b]],3,FALSE)</f>
        <v>18.169551672800001</v>
      </c>
      <c r="U2579" s="9"/>
      <c r="V257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79" s="9"/>
    </row>
    <row r="2580" spans="1:23">
      <c r="A2580" t="s">
        <v>497</v>
      </c>
      <c r="B2580" t="s">
        <v>513</v>
      </c>
      <c r="C2580" t="s">
        <v>514</v>
      </c>
      <c r="D2580">
        <v>1</v>
      </c>
      <c r="M2580" s="10" t="s">
        <v>936</v>
      </c>
      <c r="Q2580" t="str">
        <f t="shared" si="92"/>
        <v>MauritaniaMR08</v>
      </c>
      <c r="R2580" t="str">
        <f>VLOOKUP(Tableau3[[#This Row],[coca]],Table1[ID],1,FALSE)</f>
        <v>MauritaniaMR08</v>
      </c>
      <c r="S2580">
        <f>VLOOKUP(Tableau3[[#This Row],[coca]],Table1[[#All],[ID]:[b]],2,FALSE)</f>
        <v>-9.8306939755199991</v>
      </c>
      <c r="T2580" s="9">
        <f>VLOOKUP(Tableau3[[#This Row],[coca]],Table1[[ID]:[b]],3,FALSE)</f>
        <v>16.573272420399999</v>
      </c>
      <c r="U2580" s="9"/>
      <c r="V258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80" s="9"/>
    </row>
    <row r="2581" spans="1:23">
      <c r="A2581" t="s">
        <v>497</v>
      </c>
      <c r="B2581" t="s">
        <v>515</v>
      </c>
      <c r="C2581" t="s">
        <v>516</v>
      </c>
      <c r="M2581" s="10" t="s">
        <v>936</v>
      </c>
      <c r="Q2581" t="str">
        <f t="shared" si="92"/>
        <v>MauritaniaMR09</v>
      </c>
      <c r="R2581" t="str">
        <f>VLOOKUP(Tableau3[[#This Row],[coca]],Table1[ID],1,FALSE)</f>
        <v>MauritaniaMR09</v>
      </c>
      <c r="S2581">
        <f>VLOOKUP(Tableau3[[#This Row],[coca]],Table1[[#All],[ID]:[b]],2,FALSE)</f>
        <v>-14.9533964731</v>
      </c>
      <c r="T2581" s="9">
        <f>VLOOKUP(Tableau3[[#This Row],[coca]],Table1[[ID]:[b]],3,FALSE)</f>
        <v>19.678693459200002</v>
      </c>
      <c r="U2581" s="9"/>
      <c r="V258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81" s="9"/>
    </row>
    <row r="2582" spans="1:23">
      <c r="A2582" t="s">
        <v>497</v>
      </c>
      <c r="B2582" t="s">
        <v>517</v>
      </c>
      <c r="C2582" t="s">
        <v>518</v>
      </c>
      <c r="D2582">
        <f>77+61+38+20</f>
        <v>196</v>
      </c>
      <c r="E2582">
        <v>6</v>
      </c>
      <c r="F2582">
        <v>14</v>
      </c>
      <c r="G2582">
        <v>1</v>
      </c>
      <c r="H2582">
        <v>114</v>
      </c>
      <c r="I2582">
        <v>1560</v>
      </c>
      <c r="J2582">
        <v>133</v>
      </c>
      <c r="K2582">
        <f>237-133</f>
        <v>104</v>
      </c>
      <c r="M2582" s="10" t="s">
        <v>936</v>
      </c>
      <c r="O2582" s="5">
        <v>-1595468221230</v>
      </c>
      <c r="P2582" s="5">
        <v>1816007641140</v>
      </c>
      <c r="Q2582" t="str">
        <f t="shared" si="92"/>
        <v>MauritaniaMR10</v>
      </c>
      <c r="R2582" t="str">
        <f>VLOOKUP(Tableau3[[#This Row],[coca]],Table1[ID],1,FALSE)</f>
        <v>MauritaniaMR10</v>
      </c>
      <c r="S2582">
        <f>VLOOKUP(Tableau3[[#This Row],[coca]],Table1[[#All],[ID]:[b]],2,FALSE)</f>
        <v>-15.9546822123</v>
      </c>
      <c r="T2582" s="9">
        <f>VLOOKUP(Tableau3[[#This Row],[coca]],Table1[[ID]:[b]],3,FALSE)</f>
        <v>18.160076411399999</v>
      </c>
      <c r="U2582" s="9" t="s">
        <v>775</v>
      </c>
      <c r="V258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582" s="9">
        <v>1</v>
      </c>
    </row>
    <row r="2583" spans="1:23">
      <c r="A2583" t="s">
        <v>497</v>
      </c>
      <c r="B2583" t="s">
        <v>519</v>
      </c>
      <c r="C2583" t="s">
        <v>520</v>
      </c>
      <c r="M2583" s="10" t="s">
        <v>936</v>
      </c>
      <c r="Q2583" t="str">
        <f t="shared" si="92"/>
        <v>MauritaniaMR11</v>
      </c>
      <c r="R2583" t="str">
        <f>VLOOKUP(Tableau3[[#This Row],[coca]],Table1[ID],1,FALSE)</f>
        <v>MauritaniaMR11</v>
      </c>
      <c r="S2583">
        <f>VLOOKUP(Tableau3[[#This Row],[coca]],Table1[[#All],[ID]:[b]],2,FALSE)</f>
        <v>-10.3254814049</v>
      </c>
      <c r="T2583" s="9">
        <f>VLOOKUP(Tableau3[[#This Row],[coca]],Table1[[ID]:[b]],3,FALSE)</f>
        <v>18.5912809561</v>
      </c>
      <c r="U2583" s="9"/>
      <c r="V258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83" s="9"/>
    </row>
    <row r="2584" spans="1:23">
      <c r="A2584" t="s">
        <v>497</v>
      </c>
      <c r="B2584" t="s">
        <v>521</v>
      </c>
      <c r="C2584" t="s">
        <v>522</v>
      </c>
      <c r="M2584" s="10" t="s">
        <v>936</v>
      </c>
      <c r="Q2584" t="str">
        <f t="shared" si="92"/>
        <v>MauritaniaMR12</v>
      </c>
      <c r="R2584" t="str">
        <f>VLOOKUP(Tableau3[[#This Row],[coca]],Table1[ID],1,FALSE)</f>
        <v>MauritaniaMR12</v>
      </c>
      <c r="S2584">
        <f>VLOOKUP(Tableau3[[#This Row],[coca]],Table1[[#All],[ID]:[b]],2,FALSE)</f>
        <v>-9.6873420357699995</v>
      </c>
      <c r="T2584" s="9">
        <f>VLOOKUP(Tableau3[[#This Row],[coca]],Table1[[ID]:[b]],3,FALSE)</f>
        <v>24.2159009915</v>
      </c>
      <c r="U2584" s="9"/>
      <c r="V258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584" s="9"/>
    </row>
    <row r="2585" spans="1:23">
      <c r="A2585" t="s">
        <v>497</v>
      </c>
      <c r="B2585" t="s">
        <v>523</v>
      </c>
      <c r="C2585" t="s">
        <v>524</v>
      </c>
      <c r="D2585">
        <v>14</v>
      </c>
      <c r="M2585" s="10" t="s">
        <v>936</v>
      </c>
      <c r="Q2585" t="str">
        <f t="shared" si="92"/>
        <v>MauritaniaMR13</v>
      </c>
      <c r="R2585" t="str">
        <f>VLOOKUP(Tableau3[[#This Row],[coca]],Table1[ID],1,FALSE)</f>
        <v>MauritaniaMR13</v>
      </c>
      <c r="S2585">
        <f>VLOOKUP(Tableau3[[#This Row],[coca]],Table1[[#All],[ID]:[b]],2,FALSE)</f>
        <v>-14.7959959975</v>
      </c>
      <c r="T2585" s="9">
        <f>VLOOKUP(Tableau3[[#This Row],[coca]],Table1[[ID]:[b]],3,FALSE)</f>
        <v>17.886520478600001</v>
      </c>
      <c r="U2585" s="9"/>
      <c r="V258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585" s="9"/>
    </row>
    <row r="2586" spans="1:23">
      <c r="A2586" t="s">
        <v>497</v>
      </c>
      <c r="B2586" t="s">
        <v>499</v>
      </c>
      <c r="C2586" t="s">
        <v>500</v>
      </c>
      <c r="D2586">
        <v>1</v>
      </c>
      <c r="M2586" s="10" t="s">
        <v>937</v>
      </c>
      <c r="Q2586" t="str">
        <f t="shared" si="92"/>
        <v>MauritaniaMR01</v>
      </c>
      <c r="R2586" t="str">
        <f>VLOOKUP(Tableau3[[#This Row],[coca]],Table1[ID],1,FALSE)</f>
        <v>MauritaniaMR01</v>
      </c>
      <c r="S2586" t="e">
        <f>VLOOKUP(Tableau35[[#This Row],[coca]],Table1[[#All],[ID]:[b]],2,FALSE)</f>
        <v>#VALUE!</v>
      </c>
      <c r="T2586" s="9" t="e">
        <f>VLOOKUP(Tableau35[[#This Row],[coca]],Table1[[ID]:[b]],3,FALSE)</f>
        <v>#VALUE!</v>
      </c>
      <c r="U2586" s="9"/>
      <c r="V258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86" s="9"/>
    </row>
    <row r="2587" spans="1:23">
      <c r="A2587" t="s">
        <v>497</v>
      </c>
      <c r="B2587" t="s">
        <v>501</v>
      </c>
      <c r="C2587" t="s">
        <v>502</v>
      </c>
      <c r="D2587">
        <v>18</v>
      </c>
      <c r="M2587" s="10" t="s">
        <v>937</v>
      </c>
      <c r="Q2587" t="str">
        <f t="shared" si="92"/>
        <v>MauritaniaMR02</v>
      </c>
      <c r="R2587" t="str">
        <f>VLOOKUP(Tableau3[[#This Row],[coca]],Table1[ID],1,FALSE)</f>
        <v>MauritaniaMR02</v>
      </c>
      <c r="S2587" t="e">
        <f>VLOOKUP(Tableau35[[#This Row],[coca]],Table1[[#All],[ID]:[b]],2,FALSE)</f>
        <v>#VALUE!</v>
      </c>
      <c r="T2587" s="9" t="e">
        <f>VLOOKUP(Tableau35[[#This Row],[coca]],Table1[[ID]:[b]],3,FALSE)</f>
        <v>#VALUE!</v>
      </c>
      <c r="U2587" s="9"/>
      <c r="V258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87" s="9"/>
    </row>
    <row r="2588" spans="1:23">
      <c r="A2588" t="s">
        <v>497</v>
      </c>
      <c r="B2588" t="s">
        <v>503</v>
      </c>
      <c r="C2588" t="s">
        <v>504</v>
      </c>
      <c r="D2588">
        <v>2</v>
      </c>
      <c r="M2588" s="10" t="s">
        <v>937</v>
      </c>
      <c r="Q2588" t="str">
        <f t="shared" si="92"/>
        <v>MauritaniaMR03</v>
      </c>
      <c r="R2588" t="str">
        <f>VLOOKUP(Tableau3[[#This Row],[coca]],Table1[ID],1,FALSE)</f>
        <v>MauritaniaMR03</v>
      </c>
      <c r="S2588" t="e">
        <f>VLOOKUP(Tableau35[[#This Row],[coca]],Table1[[#All],[ID]:[b]],2,FALSE)</f>
        <v>#VALUE!</v>
      </c>
      <c r="T2588" s="9" t="e">
        <f>VLOOKUP(Tableau35[[#This Row],[coca]],Table1[[ID]:[b]],3,FALSE)</f>
        <v>#VALUE!</v>
      </c>
      <c r="U2588" s="9"/>
      <c r="V258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88" s="9"/>
    </row>
    <row r="2589" spans="1:23">
      <c r="A2589" t="s">
        <v>497</v>
      </c>
      <c r="B2589" t="s">
        <v>505</v>
      </c>
      <c r="C2589" t="s">
        <v>506</v>
      </c>
      <c r="D2589">
        <v>2</v>
      </c>
      <c r="M2589" s="10" t="s">
        <v>937</v>
      </c>
      <c r="Q2589" t="str">
        <f t="shared" si="92"/>
        <v>MauritaniaMR04</v>
      </c>
      <c r="R2589" t="str">
        <f>VLOOKUP(Tableau3[[#This Row],[coca]],Table1[ID],1,FALSE)</f>
        <v>MauritaniaMR04</v>
      </c>
      <c r="S2589" t="e">
        <f>VLOOKUP(Tableau35[[#This Row],[coca]],Table1[[#All],[ID]:[b]],2,FALSE)</f>
        <v>#VALUE!</v>
      </c>
      <c r="T2589" s="9" t="e">
        <f>VLOOKUP(Tableau35[[#This Row],[coca]],Table1[[ID]:[b]],3,FALSE)</f>
        <v>#VALUE!</v>
      </c>
      <c r="U2589" s="9"/>
      <c r="V258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89" s="9"/>
    </row>
    <row r="2590" spans="1:23">
      <c r="A2590" t="s">
        <v>497</v>
      </c>
      <c r="B2590" t="s">
        <v>507</v>
      </c>
      <c r="C2590" t="s">
        <v>508</v>
      </c>
      <c r="D2590">
        <v>0</v>
      </c>
      <c r="M2590" s="10" t="s">
        <v>937</v>
      </c>
      <c r="Q2590" t="str">
        <f t="shared" si="92"/>
        <v>MauritaniaMR05</v>
      </c>
      <c r="R2590" t="str">
        <f>VLOOKUP(Tableau3[[#This Row],[coca]],Table1[ID],1,FALSE)</f>
        <v>MauritaniaMR05</v>
      </c>
      <c r="S2590" t="e">
        <f>VLOOKUP(Tableau35[[#This Row],[coca]],Table1[[#All],[ID]:[b]],2,FALSE)</f>
        <v>#VALUE!</v>
      </c>
      <c r="T2590" s="9" t="e">
        <f>VLOOKUP(Tableau35[[#This Row],[coca]],Table1[[ID]:[b]],3,FALSE)</f>
        <v>#VALUE!</v>
      </c>
      <c r="U2590" s="9"/>
      <c r="V259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0" s="9"/>
    </row>
    <row r="2591" spans="1:23">
      <c r="A2591" t="s">
        <v>497</v>
      </c>
      <c r="B2591" t="s">
        <v>509</v>
      </c>
      <c r="C2591" t="s">
        <v>510</v>
      </c>
      <c r="D2591">
        <v>0</v>
      </c>
      <c r="M2591" s="10" t="s">
        <v>937</v>
      </c>
      <c r="Q2591" t="str">
        <f t="shared" si="92"/>
        <v>MauritaniaMR06</v>
      </c>
      <c r="R2591" t="str">
        <f>VLOOKUP(Tableau3[[#This Row],[coca]],Table1[ID],1,FALSE)</f>
        <v>MauritaniaMR06</v>
      </c>
      <c r="S2591" t="e">
        <f>VLOOKUP(Tableau35[[#This Row],[coca]],Table1[[#All],[ID]:[b]],2,FALSE)</f>
        <v>#VALUE!</v>
      </c>
      <c r="T2591" s="9" t="e">
        <f>VLOOKUP(Tableau35[[#This Row],[coca]],Table1[[ID]:[b]],3,FALSE)</f>
        <v>#VALUE!</v>
      </c>
      <c r="U2591" s="9"/>
      <c r="V259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1" s="9"/>
    </row>
    <row r="2592" spans="1:23">
      <c r="A2592" t="s">
        <v>497</v>
      </c>
      <c r="B2592" t="s">
        <v>511</v>
      </c>
      <c r="C2592" t="s">
        <v>512</v>
      </c>
      <c r="D2592">
        <v>1</v>
      </c>
      <c r="M2592" s="10" t="s">
        <v>937</v>
      </c>
      <c r="Q2592" t="str">
        <f t="shared" si="92"/>
        <v>MauritaniaMR07</v>
      </c>
      <c r="R2592" t="str">
        <f>VLOOKUP(Tableau3[[#This Row],[coca]],Table1[ID],1,FALSE)</f>
        <v>MauritaniaMR07</v>
      </c>
      <c r="S2592" t="e">
        <f>VLOOKUP(Tableau35[[#This Row],[coca]],Table1[[#All],[ID]:[b]],2,FALSE)</f>
        <v>#VALUE!</v>
      </c>
      <c r="T2592" s="9" t="e">
        <f>VLOOKUP(Tableau35[[#This Row],[coca]],Table1[[ID]:[b]],3,FALSE)</f>
        <v>#VALUE!</v>
      </c>
      <c r="U2592" s="9"/>
      <c r="V259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2" s="9"/>
    </row>
    <row r="2593" spans="1:23">
      <c r="A2593" t="s">
        <v>497</v>
      </c>
      <c r="B2593" t="s">
        <v>513</v>
      </c>
      <c r="C2593" t="s">
        <v>514</v>
      </c>
      <c r="D2593">
        <v>0</v>
      </c>
      <c r="M2593" s="10" t="s">
        <v>937</v>
      </c>
      <c r="Q2593" t="str">
        <f t="shared" ref="Q2593:Q2598" si="93">_xlfn.CONCAT(A2593,C2593)</f>
        <v>MauritaniaMR08</v>
      </c>
      <c r="R2593" t="str">
        <f>VLOOKUP(Tableau3[[#This Row],[coca]],Table1[ID],1,FALSE)</f>
        <v>MauritaniaMR08</v>
      </c>
      <c r="S2593" t="e">
        <f>VLOOKUP(Tableau35[[#This Row],[coca]],Table1[[#All],[ID]:[b]],2,FALSE)</f>
        <v>#VALUE!</v>
      </c>
      <c r="T2593" s="9" t="e">
        <f>VLOOKUP(Tableau35[[#This Row],[coca]],Table1[[ID]:[b]],3,FALSE)</f>
        <v>#VALUE!</v>
      </c>
      <c r="U2593" s="9"/>
      <c r="V259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3" s="9"/>
    </row>
    <row r="2594" spans="1:23">
      <c r="A2594" t="s">
        <v>497</v>
      </c>
      <c r="B2594" t="s">
        <v>515</v>
      </c>
      <c r="C2594" t="s">
        <v>516</v>
      </c>
      <c r="D2594">
        <v>1</v>
      </c>
      <c r="M2594" s="10" t="s">
        <v>937</v>
      </c>
      <c r="Q2594" t="str">
        <f t="shared" si="93"/>
        <v>MauritaniaMR09</v>
      </c>
      <c r="R2594" t="str">
        <f>VLOOKUP(Tableau3[[#This Row],[coca]],Table1[ID],1,FALSE)</f>
        <v>MauritaniaMR09</v>
      </c>
      <c r="S2594" t="e">
        <f>VLOOKUP(Tableau35[[#This Row],[coca]],Table1[[#All],[ID]:[b]],2,FALSE)</f>
        <v>#VALUE!</v>
      </c>
      <c r="T2594" s="9" t="e">
        <f>VLOOKUP(Tableau35[[#This Row],[coca]],Table1[[ID]:[b]],3,FALSE)</f>
        <v>#VALUE!</v>
      </c>
      <c r="U2594" s="9"/>
      <c r="V259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4" s="9"/>
    </row>
    <row r="2595" spans="1:23">
      <c r="A2595" t="s">
        <v>497</v>
      </c>
      <c r="B2595" t="s">
        <v>517</v>
      </c>
      <c r="C2595" t="s">
        <v>518</v>
      </c>
      <c r="D2595">
        <v>222</v>
      </c>
      <c r="E2595">
        <v>16</v>
      </c>
      <c r="F2595">
        <v>14</v>
      </c>
      <c r="M2595" s="10" t="s">
        <v>937</v>
      </c>
      <c r="O2595" s="5">
        <v>-1595468221230</v>
      </c>
      <c r="P2595" s="5">
        <v>1816007641140</v>
      </c>
      <c r="Q2595" t="str">
        <f t="shared" si="93"/>
        <v>MauritaniaMR10</v>
      </c>
      <c r="R2595" t="str">
        <f>VLOOKUP(Tableau3[[#This Row],[coca]],Table1[ID],1,FALSE)</f>
        <v>MauritaniaMR10</v>
      </c>
      <c r="S2595" t="e">
        <f>VLOOKUP(Tableau35[[#This Row],[coca]],Table1[[#All],[ID]:[b]],2,FALSE)</f>
        <v>#VALUE!</v>
      </c>
      <c r="T2595" s="9" t="e">
        <f>VLOOKUP(Tableau35[[#This Row],[coca]],Table1[[ID]:[b]],3,FALSE)</f>
        <v>#VALUE!</v>
      </c>
      <c r="U2595" s="9" t="s">
        <v>775</v>
      </c>
      <c r="V259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5" s="9">
        <v>1</v>
      </c>
    </row>
    <row r="2596" spans="1:23">
      <c r="A2596" t="s">
        <v>497</v>
      </c>
      <c r="B2596" t="s">
        <v>521</v>
      </c>
      <c r="C2596" t="s">
        <v>522</v>
      </c>
      <c r="D2596">
        <v>0</v>
      </c>
      <c r="M2596" s="10" t="s">
        <v>937</v>
      </c>
      <c r="Q2596" t="str">
        <f t="shared" si="93"/>
        <v>MauritaniaMR12</v>
      </c>
      <c r="R2596" t="str">
        <f>VLOOKUP(Tableau3[[#This Row],[coca]],Table1[ID],1,FALSE)</f>
        <v>MauritaniaMR12</v>
      </c>
      <c r="S2596" t="e">
        <f>VLOOKUP(Tableau35[[#This Row],[coca]],Table1[[#All],[ID]:[b]],2,FALSE)</f>
        <v>#VALUE!</v>
      </c>
      <c r="T2596" s="9" t="e">
        <f>VLOOKUP(Tableau35[[#This Row],[coca]],Table1[[ID]:[b]],3,FALSE)</f>
        <v>#VALUE!</v>
      </c>
      <c r="U2596" s="9"/>
      <c r="V259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6" s="9"/>
    </row>
    <row r="2597" spans="1:23">
      <c r="A2597" t="s">
        <v>497</v>
      </c>
      <c r="B2597" t="s">
        <v>523</v>
      </c>
      <c r="C2597" t="s">
        <v>524</v>
      </c>
      <c r="D2597">
        <v>14</v>
      </c>
      <c r="M2597" s="10" t="s">
        <v>937</v>
      </c>
      <c r="Q2597" t="str">
        <f t="shared" si="93"/>
        <v>MauritaniaMR13</v>
      </c>
      <c r="R2597" t="str">
        <f>VLOOKUP(Tableau3[[#This Row],[coca]],Table1[ID],1,FALSE)</f>
        <v>MauritaniaMR13</v>
      </c>
      <c r="S2597" t="e">
        <f>VLOOKUP(Tableau35[[#This Row],[coca]],Table1[[#All],[ID]:[b]],2,FALSE)</f>
        <v>#VALUE!</v>
      </c>
      <c r="T2597" s="9" t="e">
        <f>VLOOKUP(Tableau35[[#This Row],[coca]],Table1[[ID]:[b]],3,FALSE)</f>
        <v>#VALUE!</v>
      </c>
      <c r="U2597" s="9"/>
      <c r="V259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7" s="9"/>
    </row>
    <row r="2598" spans="1:23">
      <c r="A2598" t="s">
        <v>497</v>
      </c>
      <c r="B2598" t="s">
        <v>519</v>
      </c>
      <c r="C2598" t="s">
        <v>520</v>
      </c>
      <c r="D2598">
        <v>0</v>
      </c>
      <c r="M2598" s="10" t="s">
        <v>937</v>
      </c>
      <c r="Q2598" t="str">
        <f t="shared" si="93"/>
        <v>MauritaniaMR11</v>
      </c>
      <c r="R2598" t="str">
        <f>VLOOKUP(Tableau3[[#This Row],[coca]],Table1[ID],1,FALSE)</f>
        <v>MauritaniaMR11</v>
      </c>
      <c r="S2598" t="e">
        <f>VLOOKUP(Tableau35[[#This Row],[coca]],Table1[[#All],[ID]:[b]],2,FALSE)</f>
        <v>#VALUE!</v>
      </c>
      <c r="T2598" s="9" t="e">
        <f>VLOOKUP(Tableau35[[#This Row],[coca]],Table1[[ID]:[b]],3,FALSE)</f>
        <v>#VALUE!</v>
      </c>
      <c r="U2598" s="9"/>
      <c r="V259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598" s="9"/>
    </row>
    <row r="2599" spans="1:23">
      <c r="A2599" t="s">
        <v>497</v>
      </c>
      <c r="B2599" t="s">
        <v>517</v>
      </c>
      <c r="C2599" t="s">
        <v>518</v>
      </c>
      <c r="D2599">
        <f>588+80</f>
        <v>668</v>
      </c>
      <c r="E2599">
        <v>31</v>
      </c>
      <c r="F2599">
        <f>55-16</f>
        <v>39</v>
      </c>
      <c r="L2599" s="7"/>
      <c r="M2599" s="10" t="s">
        <v>940</v>
      </c>
      <c r="N2599" s="5">
        <v>-1595468221230</v>
      </c>
      <c r="O2599" s="5">
        <v>1816007641140</v>
      </c>
      <c r="P2599" t="str">
        <f t="shared" ref="P2599:P2624" si="94">_xlfn.CONCAT(A2599,C2599)</f>
        <v>MauritaniaMR10</v>
      </c>
      <c r="Q2599" t="e">
        <f>VLOOKUP(#REF!,Table1[ID],1,FALSE)</f>
        <v>#REF!</v>
      </c>
      <c r="R2599" t="e">
        <f>VLOOKUP(#REF!,Table1[[#All],[ID]:[b]],2,FALSE)</f>
        <v>#REF!</v>
      </c>
      <c r="S2599" s="9" t="e">
        <f>VLOOKUP(#REF!,Table1[[ID]:[b]],3,FALSE)</f>
        <v>#REF!</v>
      </c>
      <c r="T2599" s="9" t="s">
        <v>775</v>
      </c>
      <c r="U2599" s="9" t="e">
        <f>IF(#REF!&lt;=10,"A:&lt;10",IF(#REF!&lt;=50,"B:10-50",IF(#REF!&lt;=100,"C:50 - 100",IF(#REF!&lt;=250,"D:100 - 250",IF(#REF!&lt;=500,"E:250 - 500",IF(#REF!&lt;=1000,"F:500 - 1000","G:1000 et plus"))))))</f>
        <v>#REF!</v>
      </c>
      <c r="V2599" s="9">
        <v>1</v>
      </c>
    </row>
    <row r="2600" spans="1:23">
      <c r="A2600" t="s">
        <v>497</v>
      </c>
      <c r="B2600" t="s">
        <v>499</v>
      </c>
      <c r="C2600" t="s">
        <v>500</v>
      </c>
      <c r="D2600">
        <v>2</v>
      </c>
      <c r="E2600">
        <v>0</v>
      </c>
      <c r="F2600">
        <v>0</v>
      </c>
      <c r="M2600" s="10" t="s">
        <v>940</v>
      </c>
      <c r="P2600" t="str">
        <f t="shared" si="94"/>
        <v>MauritaniaMR01</v>
      </c>
      <c r="Q2600" t="e">
        <f>VLOOKUP(#REF!,Table1[ID],1,FALSE)</f>
        <v>#REF!</v>
      </c>
      <c r="R2600" t="e">
        <f>VLOOKUP(#REF!,Table1[[#All],[ID]:[b]],2,FALSE)</f>
        <v>#REF!</v>
      </c>
      <c r="S2600" s="9" t="e">
        <f>VLOOKUP(#REF!,Table1[[ID]:[b]],3,FALSE)</f>
        <v>#REF!</v>
      </c>
      <c r="T2600" s="9"/>
      <c r="U2600" s="9" t="e">
        <f>IF(#REF!&lt;=10,"A:&lt;10",IF(#REF!&lt;=50,"B:10-50",IF(#REF!&lt;=100,"C:50 - 100",IF(#REF!&lt;=250,"D:100 - 250",IF(#REF!&lt;=500,"E:250 - 500",IF(#REF!&lt;=1000,"F:500 - 1000","G:1000 et plus"))))))</f>
        <v>#REF!</v>
      </c>
      <c r="V2600" s="9"/>
    </row>
    <row r="2601" spans="1:23">
      <c r="A2601" t="s">
        <v>497</v>
      </c>
      <c r="B2601" t="s">
        <v>501</v>
      </c>
      <c r="C2601" t="s">
        <v>502</v>
      </c>
      <c r="D2601">
        <v>4</v>
      </c>
      <c r="E2601">
        <v>0</v>
      </c>
      <c r="F2601">
        <v>0</v>
      </c>
      <c r="M2601" s="10" t="s">
        <v>940</v>
      </c>
      <c r="P2601" t="str">
        <f t="shared" si="94"/>
        <v>MauritaniaMR02</v>
      </c>
      <c r="Q2601" t="e">
        <f>VLOOKUP(#REF!,Table1[ID],1,FALSE)</f>
        <v>#REF!</v>
      </c>
      <c r="R2601" t="e">
        <f>VLOOKUP(#REF!,Table1[[#All],[ID]:[b]],2,FALSE)</f>
        <v>#REF!</v>
      </c>
      <c r="S2601" s="9" t="e">
        <f>VLOOKUP(#REF!,Table1[[ID]:[b]],3,FALSE)</f>
        <v>#REF!</v>
      </c>
      <c r="T2601" s="9"/>
      <c r="U2601" s="9" t="e">
        <f>IF(#REF!&lt;=10,"A:&lt;10",IF(#REF!&lt;=50,"B:10-50",IF(#REF!&lt;=100,"C:50 - 100",IF(#REF!&lt;=250,"D:100 - 250",IF(#REF!&lt;=500,"E:250 - 500",IF(#REF!&lt;=1000,"F:500 - 1000","G:1000 et plus"))))))</f>
        <v>#REF!</v>
      </c>
      <c r="V2601" s="9"/>
    </row>
    <row r="2602" spans="1:23">
      <c r="A2602" t="s">
        <v>497</v>
      </c>
      <c r="B2602" t="s">
        <v>503</v>
      </c>
      <c r="C2602" t="s">
        <v>504</v>
      </c>
      <c r="D2602">
        <v>2</v>
      </c>
      <c r="E2602">
        <v>0</v>
      </c>
      <c r="F2602">
        <v>0</v>
      </c>
      <c r="M2602" s="10" t="s">
        <v>940</v>
      </c>
      <c r="P2602" t="str">
        <f t="shared" si="94"/>
        <v>MauritaniaMR03</v>
      </c>
      <c r="Q2602" t="e">
        <f>VLOOKUP(#REF!,Table1[ID],1,FALSE)</f>
        <v>#REF!</v>
      </c>
      <c r="R2602" t="e">
        <f>VLOOKUP(#REF!,Table1[[#All],[ID]:[b]],2,FALSE)</f>
        <v>#REF!</v>
      </c>
      <c r="S2602" s="9" t="e">
        <f>VLOOKUP(#REF!,Table1[[ID]:[b]],3,FALSE)</f>
        <v>#REF!</v>
      </c>
      <c r="T2602" s="9"/>
      <c r="U2602" s="9" t="e">
        <f>IF(#REF!&lt;=10,"A:&lt;10",IF(#REF!&lt;=50,"B:10-50",IF(#REF!&lt;=100,"C:50 - 100",IF(#REF!&lt;=250,"D:100 - 250",IF(#REF!&lt;=500,"E:250 - 500",IF(#REF!&lt;=1000,"F:500 - 1000","G:1000 et plus"))))))</f>
        <v>#REF!</v>
      </c>
      <c r="V2602" s="9"/>
    </row>
    <row r="2603" spans="1:23">
      <c r="A2603" t="s">
        <v>497</v>
      </c>
      <c r="B2603" t="s">
        <v>505</v>
      </c>
      <c r="C2603" t="s">
        <v>506</v>
      </c>
      <c r="D2603">
        <v>2</v>
      </c>
      <c r="E2603">
        <v>0</v>
      </c>
      <c r="F2603">
        <v>0</v>
      </c>
      <c r="M2603" s="10" t="s">
        <v>940</v>
      </c>
      <c r="P2603" t="str">
        <f t="shared" si="94"/>
        <v>MauritaniaMR04</v>
      </c>
      <c r="Q2603" t="e">
        <f>VLOOKUP(#REF!,Table1[ID],1,FALSE)</f>
        <v>#REF!</v>
      </c>
      <c r="R2603" t="e">
        <f>VLOOKUP(#REF!,Table1[[#All],[ID]:[b]],2,FALSE)</f>
        <v>#REF!</v>
      </c>
      <c r="S2603" s="9" t="e">
        <f>VLOOKUP(#REF!,Table1[[ID]:[b]],3,FALSE)</f>
        <v>#REF!</v>
      </c>
      <c r="T2603" s="9"/>
      <c r="U2603" s="9" t="e">
        <f>IF(#REF!&lt;=10,"A:&lt;10",IF(#REF!&lt;=50,"B:10-50",IF(#REF!&lt;=100,"C:50 - 100",IF(#REF!&lt;=250,"D:100 - 250",IF(#REF!&lt;=500,"E:250 - 500",IF(#REF!&lt;=1000,"F:500 - 1000","G:1000 et plus"))))))</f>
        <v>#REF!</v>
      </c>
      <c r="V2603" s="9"/>
    </row>
    <row r="2604" spans="1:23">
      <c r="A2604" t="s">
        <v>497</v>
      </c>
      <c r="B2604" t="s">
        <v>507</v>
      </c>
      <c r="C2604" t="s">
        <v>508</v>
      </c>
      <c r="D2604">
        <v>1</v>
      </c>
      <c r="E2604">
        <v>0</v>
      </c>
      <c r="F2604">
        <v>0</v>
      </c>
      <c r="M2604" s="10" t="s">
        <v>940</v>
      </c>
      <c r="P2604" t="str">
        <f t="shared" si="94"/>
        <v>MauritaniaMR05</v>
      </c>
      <c r="Q2604" t="e">
        <f>VLOOKUP(#REF!,Table1[ID],1,FALSE)</f>
        <v>#REF!</v>
      </c>
      <c r="R2604" t="e">
        <f>VLOOKUP(#REF!,Table1[[#All],[ID]:[b]],2,FALSE)</f>
        <v>#REF!</v>
      </c>
      <c r="S2604" s="9" t="e">
        <f>VLOOKUP(#REF!,Table1[[ID]:[b]],3,FALSE)</f>
        <v>#REF!</v>
      </c>
      <c r="T2604" s="9"/>
      <c r="U2604" s="9" t="e">
        <f>IF(#REF!&lt;=10,"A:&lt;10",IF(#REF!&lt;=50,"B:10-50",IF(#REF!&lt;=100,"C:50 - 100",IF(#REF!&lt;=250,"D:100 - 250",IF(#REF!&lt;=500,"E:250 - 500",IF(#REF!&lt;=1000,"F:500 - 1000","G:1000 et plus"))))))</f>
        <v>#REF!</v>
      </c>
      <c r="V2604" s="9"/>
    </row>
    <row r="2605" spans="1:23">
      <c r="A2605" t="s">
        <v>497</v>
      </c>
      <c r="B2605" t="s">
        <v>509</v>
      </c>
      <c r="C2605" t="s">
        <v>510</v>
      </c>
      <c r="D2605">
        <v>0</v>
      </c>
      <c r="E2605">
        <v>0</v>
      </c>
      <c r="F2605">
        <v>0</v>
      </c>
      <c r="M2605" s="10" t="s">
        <v>940</v>
      </c>
      <c r="P2605" t="str">
        <f t="shared" si="94"/>
        <v>MauritaniaMR06</v>
      </c>
      <c r="Q2605" t="e">
        <f>VLOOKUP(#REF!,Table1[ID],1,FALSE)</f>
        <v>#REF!</v>
      </c>
      <c r="R2605" t="e">
        <f>VLOOKUP(#REF!,Table1[[#All],[ID]:[b]],2,FALSE)</f>
        <v>#REF!</v>
      </c>
      <c r="S2605" s="9" t="e">
        <f>VLOOKUP(#REF!,Table1[[ID]:[b]],3,FALSE)</f>
        <v>#REF!</v>
      </c>
      <c r="T2605" s="9"/>
      <c r="U2605" s="9" t="e">
        <f>IF(#REF!&lt;=10,"A:&lt;10",IF(#REF!&lt;=50,"B:10-50",IF(#REF!&lt;=100,"C:50 - 100",IF(#REF!&lt;=250,"D:100 - 250",IF(#REF!&lt;=500,"E:250 - 500",IF(#REF!&lt;=1000,"F:500 - 1000","G:1000 et plus"))))))</f>
        <v>#REF!</v>
      </c>
      <c r="V2605" s="9"/>
    </row>
    <row r="2606" spans="1:23">
      <c r="A2606" t="s">
        <v>497</v>
      </c>
      <c r="B2606" t="s">
        <v>511</v>
      </c>
      <c r="C2606" t="s">
        <v>512</v>
      </c>
      <c r="D2606">
        <v>1</v>
      </c>
      <c r="E2606">
        <v>0</v>
      </c>
      <c r="F2606">
        <v>0</v>
      </c>
      <c r="M2606" s="10" t="s">
        <v>940</v>
      </c>
      <c r="P2606" t="str">
        <f t="shared" si="94"/>
        <v>MauritaniaMR07</v>
      </c>
      <c r="Q2606" t="e">
        <f>VLOOKUP(#REF!,Table1[ID],1,FALSE)</f>
        <v>#REF!</v>
      </c>
      <c r="R2606" t="e">
        <f>VLOOKUP(#REF!,Table1[[#All],[ID]:[b]],2,FALSE)</f>
        <v>#REF!</v>
      </c>
      <c r="S2606" s="9" t="e">
        <f>VLOOKUP(#REF!,Table1[[ID]:[b]],3,FALSE)</f>
        <v>#REF!</v>
      </c>
      <c r="T2606" s="9"/>
      <c r="U2606" s="9" t="e">
        <f>IF(#REF!&lt;=10,"A:&lt;10",IF(#REF!&lt;=50,"B:10-50",IF(#REF!&lt;=100,"C:50 - 100",IF(#REF!&lt;=250,"D:100 - 250",IF(#REF!&lt;=500,"E:250 - 500",IF(#REF!&lt;=1000,"F:500 - 1000","G:1000 et plus"))))))</f>
        <v>#REF!</v>
      </c>
      <c r="V2606" s="9"/>
    </row>
    <row r="2607" spans="1:23">
      <c r="A2607" t="s">
        <v>497</v>
      </c>
      <c r="B2607" t="s">
        <v>513</v>
      </c>
      <c r="C2607" t="s">
        <v>514</v>
      </c>
      <c r="D2607">
        <v>0</v>
      </c>
      <c r="E2607">
        <v>0</v>
      </c>
      <c r="F2607">
        <v>0</v>
      </c>
      <c r="M2607" s="10" t="s">
        <v>940</v>
      </c>
      <c r="P2607" t="str">
        <f t="shared" si="94"/>
        <v>MauritaniaMR08</v>
      </c>
      <c r="Q2607" t="e">
        <f>VLOOKUP(#REF!,Table1[ID],1,FALSE)</f>
        <v>#REF!</v>
      </c>
      <c r="R2607" t="e">
        <f>VLOOKUP(#REF!,Table1[[#All],[ID]:[b]],2,FALSE)</f>
        <v>#REF!</v>
      </c>
      <c r="S2607" s="9" t="e">
        <f>VLOOKUP(#REF!,Table1[[ID]:[b]],3,FALSE)</f>
        <v>#REF!</v>
      </c>
      <c r="T2607" s="9"/>
      <c r="U2607" s="9" t="e">
        <f>IF(#REF!&lt;=10,"A:&lt;10",IF(#REF!&lt;=50,"B:10-50",IF(#REF!&lt;=100,"C:50 - 100",IF(#REF!&lt;=250,"D:100 - 250",IF(#REF!&lt;=500,"E:250 - 500",IF(#REF!&lt;=1000,"F:500 - 1000","G:1000 et plus"))))))</f>
        <v>#REF!</v>
      </c>
      <c r="V2607" s="9"/>
    </row>
    <row r="2608" spans="1:23">
      <c r="A2608" t="s">
        <v>497</v>
      </c>
      <c r="B2608" t="s">
        <v>515</v>
      </c>
      <c r="C2608" t="s">
        <v>516</v>
      </c>
      <c r="D2608">
        <v>6</v>
      </c>
      <c r="E2608">
        <v>0</v>
      </c>
      <c r="F2608">
        <v>0</v>
      </c>
      <c r="M2608" s="10" t="s">
        <v>940</v>
      </c>
      <c r="P2608" t="str">
        <f t="shared" si="94"/>
        <v>MauritaniaMR09</v>
      </c>
      <c r="Q2608" t="e">
        <f>VLOOKUP(#REF!,Table1[ID],1,FALSE)</f>
        <v>#REF!</v>
      </c>
      <c r="R2608" t="e">
        <f>VLOOKUP(#REF!,Table1[[#All],[ID]:[b]],2,FALSE)</f>
        <v>#REF!</v>
      </c>
      <c r="S2608" s="9" t="e">
        <f>VLOOKUP(#REF!,Table1[[ID]:[b]],3,FALSE)</f>
        <v>#REF!</v>
      </c>
      <c r="T2608" s="9"/>
      <c r="U2608" s="9" t="e">
        <f>IF(#REF!&lt;=10,"A:&lt;10",IF(#REF!&lt;=50,"B:10-50",IF(#REF!&lt;=100,"C:50 - 100",IF(#REF!&lt;=250,"D:100 - 250",IF(#REF!&lt;=500,"E:250 - 500",IF(#REF!&lt;=1000,"F:500 - 1000","G:1000 et plus"))))))</f>
        <v>#REF!</v>
      </c>
      <c r="V2608" s="9"/>
    </row>
    <row r="2609" spans="1:22">
      <c r="A2609" t="s">
        <v>497</v>
      </c>
      <c r="B2609" t="s">
        <v>519</v>
      </c>
      <c r="C2609" t="s">
        <v>520</v>
      </c>
      <c r="D2609">
        <v>0</v>
      </c>
      <c r="E2609">
        <v>0</v>
      </c>
      <c r="F2609">
        <v>0</v>
      </c>
      <c r="M2609" s="10" t="s">
        <v>940</v>
      </c>
      <c r="P2609" t="str">
        <f t="shared" si="94"/>
        <v>MauritaniaMR11</v>
      </c>
      <c r="Q2609" t="e">
        <f>VLOOKUP(#REF!,Table1[ID],1,FALSE)</f>
        <v>#REF!</v>
      </c>
      <c r="R2609" t="e">
        <f>VLOOKUP(#REF!,Table1[[#All],[ID]:[b]],2,FALSE)</f>
        <v>#REF!</v>
      </c>
      <c r="S2609" s="9" t="e">
        <f>VLOOKUP(#REF!,Table1[[ID]:[b]],3,FALSE)</f>
        <v>#REF!</v>
      </c>
      <c r="T2609" s="9"/>
      <c r="U2609" s="9" t="e">
        <f>IF(#REF!&lt;=10,"A:&lt;10",IF(#REF!&lt;=50,"B:10-50",IF(#REF!&lt;=100,"C:50 - 100",IF(#REF!&lt;=250,"D:100 - 250",IF(#REF!&lt;=500,"E:250 - 500",IF(#REF!&lt;=1000,"F:500 - 1000","G:1000 et plus"))))))</f>
        <v>#REF!</v>
      </c>
      <c r="V2609" s="9"/>
    </row>
    <row r="2610" spans="1:22">
      <c r="A2610" t="s">
        <v>497</v>
      </c>
      <c r="B2610" t="s">
        <v>521</v>
      </c>
      <c r="C2610" t="s">
        <v>522</v>
      </c>
      <c r="D2610">
        <v>0</v>
      </c>
      <c r="E2610">
        <v>0</v>
      </c>
      <c r="F2610">
        <v>0</v>
      </c>
      <c r="M2610" s="10" t="s">
        <v>940</v>
      </c>
      <c r="P2610" t="str">
        <f t="shared" si="94"/>
        <v>MauritaniaMR12</v>
      </c>
      <c r="Q2610" t="e">
        <f>VLOOKUP(#REF!,Table1[ID],1,FALSE)</f>
        <v>#REF!</v>
      </c>
      <c r="R2610" t="e">
        <f>VLOOKUP(#REF!,Table1[[#All],[ID]:[b]],2,FALSE)</f>
        <v>#REF!</v>
      </c>
      <c r="S2610" s="9" t="e">
        <f>VLOOKUP(#REF!,Table1[[ID]:[b]],3,FALSE)</f>
        <v>#REF!</v>
      </c>
      <c r="T2610" s="9"/>
      <c r="U2610" s="9" t="e">
        <f>IF(#REF!&lt;=10,"A:&lt;10",IF(#REF!&lt;=50,"B:10-50",IF(#REF!&lt;=100,"C:50 - 100",IF(#REF!&lt;=250,"D:100 - 250",IF(#REF!&lt;=500,"E:250 - 500",IF(#REF!&lt;=1000,"F:500 - 1000","G:1000 et plus"))))))</f>
        <v>#REF!</v>
      </c>
      <c r="V2610" s="9"/>
    </row>
    <row r="2611" spans="1:22">
      <c r="A2611" t="s">
        <v>497</v>
      </c>
      <c r="B2611" t="s">
        <v>523</v>
      </c>
      <c r="C2611" t="s">
        <v>524</v>
      </c>
      <c r="D2611">
        <v>16</v>
      </c>
      <c r="E2611">
        <v>0</v>
      </c>
      <c r="F2611">
        <v>16</v>
      </c>
      <c r="M2611" s="10" t="s">
        <v>940</v>
      </c>
      <c r="P2611" t="str">
        <f t="shared" si="94"/>
        <v>MauritaniaMR13</v>
      </c>
      <c r="Q2611" t="e">
        <f>VLOOKUP(#REF!,Table1[ID],1,FALSE)</f>
        <v>#REF!</v>
      </c>
      <c r="R2611" t="e">
        <f>VLOOKUP(#REF!,Table1[[#All],[ID]:[b]],2,FALSE)</f>
        <v>#REF!</v>
      </c>
      <c r="S2611" s="9" t="e">
        <f>VLOOKUP(#REF!,Table1[[ID]:[b]],3,FALSE)</f>
        <v>#REF!</v>
      </c>
      <c r="T2611" s="9"/>
      <c r="U2611" s="9" t="e">
        <f>IF(#REF!&lt;=10,"A:&lt;10",IF(#REF!&lt;=50,"B:10-50",IF(#REF!&lt;=100,"C:50 - 100",IF(#REF!&lt;=250,"D:100 - 250",IF(#REF!&lt;=500,"E:250 - 500",IF(#REF!&lt;=1000,"F:500 - 1000","G:1000 et plus"))))))</f>
        <v>#REF!</v>
      </c>
      <c r="V2611" s="9"/>
    </row>
    <row r="2612" spans="1:22">
      <c r="A2612" t="s">
        <v>497</v>
      </c>
      <c r="B2612" t="s">
        <v>517</v>
      </c>
      <c r="C2612" t="s">
        <v>518</v>
      </c>
      <c r="D2612">
        <f>390+343+191+200</f>
        <v>1124</v>
      </c>
      <c r="E2612">
        <f>22+24+11</f>
        <v>57</v>
      </c>
      <c r="F2612">
        <f>75+28+5+2+3+8+22</f>
        <v>143</v>
      </c>
      <c r="L2612" s="7"/>
      <c r="M2612" s="10" t="s">
        <v>944</v>
      </c>
      <c r="N2612" s="5">
        <v>-1595468221230</v>
      </c>
      <c r="O2612" s="5">
        <v>1816007641140</v>
      </c>
      <c r="P2612" t="str">
        <f t="shared" si="94"/>
        <v>MauritaniaMR10</v>
      </c>
      <c r="Q2612" t="e">
        <f>VLOOKUP(Tableau3567[[#This Row],[coca]],Table1[ID],1,FALSE)</f>
        <v>#VALUE!</v>
      </c>
      <c r="R2612" t="e">
        <f>VLOOKUP(Tableau3567[[#This Row],[coca]],Table1[[#All],[ID]:[b]],2,FALSE)</f>
        <v>#VALUE!</v>
      </c>
      <c r="S2612" s="9" t="e">
        <f>VLOOKUP(Tableau3567[[#This Row],[coca]],Table1[[ID]:[b]],3,FALSE)</f>
        <v>#VALUE!</v>
      </c>
      <c r="T2612" s="9" t="s">
        <v>775</v>
      </c>
      <c r="U261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2" s="9">
        <v>1</v>
      </c>
    </row>
    <row r="2613" spans="1:22">
      <c r="A2613" t="s">
        <v>497</v>
      </c>
      <c r="B2613" t="s">
        <v>499</v>
      </c>
      <c r="C2613" t="s">
        <v>500</v>
      </c>
      <c r="D2613">
        <v>0</v>
      </c>
      <c r="E2613">
        <v>0</v>
      </c>
      <c r="F2613">
        <v>0</v>
      </c>
      <c r="L2613" s="7"/>
      <c r="M2613" s="10" t="s">
        <v>944</v>
      </c>
      <c r="P2613" t="str">
        <f t="shared" si="94"/>
        <v>MauritaniaMR01</v>
      </c>
      <c r="Q2613" t="e">
        <f>VLOOKUP(Tableau3567[[#This Row],[coca]],Table1[ID],1,FALSE)</f>
        <v>#VALUE!</v>
      </c>
      <c r="R2613" t="e">
        <f>VLOOKUP(Tableau3567[[#This Row],[coca]],Table1[[#All],[ID]:[b]],2,FALSE)</f>
        <v>#VALUE!</v>
      </c>
      <c r="S2613" s="9" t="e">
        <f>VLOOKUP(Tableau3567[[#This Row],[coca]],Table1[[ID]:[b]],3,FALSE)</f>
        <v>#VALUE!</v>
      </c>
      <c r="T2613" s="9"/>
      <c r="U261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3" s="9"/>
    </row>
    <row r="2614" spans="1:22">
      <c r="A2614" t="s">
        <v>497</v>
      </c>
      <c r="B2614" t="s">
        <v>501</v>
      </c>
      <c r="C2614" t="s">
        <v>502</v>
      </c>
      <c r="D2614">
        <v>5</v>
      </c>
      <c r="E2614">
        <v>0</v>
      </c>
      <c r="F2614">
        <v>2</v>
      </c>
      <c r="L2614" s="7"/>
      <c r="M2614" s="10" t="s">
        <v>944</v>
      </c>
      <c r="P2614" t="str">
        <f t="shared" si="94"/>
        <v>MauritaniaMR02</v>
      </c>
      <c r="Q2614" t="e">
        <f>VLOOKUP(Tableau3567[[#This Row],[coca]],Table1[ID],1,FALSE)</f>
        <v>#VALUE!</v>
      </c>
      <c r="R2614" t="e">
        <f>VLOOKUP(Tableau3567[[#This Row],[coca]],Table1[[#All],[ID]:[b]],2,FALSE)</f>
        <v>#VALUE!</v>
      </c>
      <c r="S2614" s="9" t="e">
        <f>VLOOKUP(Tableau3567[[#This Row],[coca]],Table1[[ID]:[b]],3,FALSE)</f>
        <v>#VALUE!</v>
      </c>
      <c r="T2614" s="9"/>
      <c r="U261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4" s="9"/>
    </row>
    <row r="2615" spans="1:22">
      <c r="A2615" t="s">
        <v>497</v>
      </c>
      <c r="B2615" t="s">
        <v>503</v>
      </c>
      <c r="C2615" t="s">
        <v>504</v>
      </c>
      <c r="D2615">
        <v>1</v>
      </c>
      <c r="E2615">
        <v>0</v>
      </c>
      <c r="F2615">
        <v>0</v>
      </c>
      <c r="L2615" s="7"/>
      <c r="M2615" s="10" t="s">
        <v>944</v>
      </c>
      <c r="P2615" t="str">
        <f t="shared" si="94"/>
        <v>MauritaniaMR03</v>
      </c>
      <c r="Q2615" t="e">
        <f>VLOOKUP(Tableau3567[[#This Row],[coca]],Table1[ID],1,FALSE)</f>
        <v>#VALUE!</v>
      </c>
      <c r="R2615" t="e">
        <f>VLOOKUP(Tableau3567[[#This Row],[coca]],Table1[[#All],[ID]:[b]],2,FALSE)</f>
        <v>#VALUE!</v>
      </c>
      <c r="S2615" s="9" t="e">
        <f>VLOOKUP(Tableau3567[[#This Row],[coca]],Table1[[ID]:[b]],3,FALSE)</f>
        <v>#VALUE!</v>
      </c>
      <c r="T2615" s="9"/>
      <c r="U261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5" s="9"/>
    </row>
    <row r="2616" spans="1:22">
      <c r="A2616" t="s">
        <v>497</v>
      </c>
      <c r="B2616" t="s">
        <v>505</v>
      </c>
      <c r="C2616" t="s">
        <v>506</v>
      </c>
      <c r="D2616">
        <v>0</v>
      </c>
      <c r="E2616">
        <v>0</v>
      </c>
      <c r="F2616">
        <v>0</v>
      </c>
      <c r="L2616" s="7"/>
      <c r="M2616" s="10" t="s">
        <v>944</v>
      </c>
      <c r="P2616" t="str">
        <f t="shared" si="94"/>
        <v>MauritaniaMR04</v>
      </c>
      <c r="Q2616" t="e">
        <f>VLOOKUP(Tableau3567[[#This Row],[coca]],Table1[ID],1,FALSE)</f>
        <v>#VALUE!</v>
      </c>
      <c r="R2616" t="e">
        <f>VLOOKUP(Tableau3567[[#This Row],[coca]],Table1[[#All],[ID]:[b]],2,FALSE)</f>
        <v>#VALUE!</v>
      </c>
      <c r="S2616" s="9" t="e">
        <f>VLOOKUP(Tableau3567[[#This Row],[coca]],Table1[[ID]:[b]],3,FALSE)</f>
        <v>#VALUE!</v>
      </c>
      <c r="T2616" s="9"/>
      <c r="U261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6" s="9"/>
    </row>
    <row r="2617" spans="1:22">
      <c r="A2617" t="s">
        <v>497</v>
      </c>
      <c r="B2617" t="s">
        <v>507</v>
      </c>
      <c r="C2617" t="s">
        <v>508</v>
      </c>
      <c r="D2617">
        <v>0</v>
      </c>
      <c r="E2617">
        <v>0</v>
      </c>
      <c r="F2617">
        <v>0</v>
      </c>
      <c r="L2617" s="7"/>
      <c r="M2617" s="10" t="s">
        <v>944</v>
      </c>
      <c r="P2617" t="str">
        <f t="shared" si="94"/>
        <v>MauritaniaMR05</v>
      </c>
      <c r="Q2617" t="e">
        <f>VLOOKUP(Tableau3567[[#This Row],[coca]],Table1[ID],1,FALSE)</f>
        <v>#VALUE!</v>
      </c>
      <c r="R2617" t="e">
        <f>VLOOKUP(Tableau3567[[#This Row],[coca]],Table1[[#All],[ID]:[b]],2,FALSE)</f>
        <v>#VALUE!</v>
      </c>
      <c r="S2617" s="9" t="e">
        <f>VLOOKUP(Tableau3567[[#This Row],[coca]],Table1[[ID]:[b]],3,FALSE)</f>
        <v>#VALUE!</v>
      </c>
      <c r="T2617" s="9"/>
      <c r="U261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7" s="9"/>
    </row>
    <row r="2618" spans="1:22">
      <c r="A2618" t="s">
        <v>497</v>
      </c>
      <c r="B2618" t="s">
        <v>509</v>
      </c>
      <c r="C2618" t="s">
        <v>510</v>
      </c>
      <c r="D2618">
        <v>0</v>
      </c>
      <c r="E2618">
        <v>0</v>
      </c>
      <c r="F2618">
        <v>0</v>
      </c>
      <c r="L2618" s="7"/>
      <c r="M2618" s="10" t="s">
        <v>944</v>
      </c>
      <c r="P2618" t="str">
        <f t="shared" si="94"/>
        <v>MauritaniaMR06</v>
      </c>
      <c r="Q2618" t="e">
        <f>VLOOKUP(Tableau3567[[#This Row],[coca]],Table1[ID],1,FALSE)</f>
        <v>#VALUE!</v>
      </c>
      <c r="R2618" t="e">
        <f>VLOOKUP(Tableau3567[[#This Row],[coca]],Table1[[#All],[ID]:[b]],2,FALSE)</f>
        <v>#VALUE!</v>
      </c>
      <c r="S2618" s="9" t="e">
        <f>VLOOKUP(Tableau3567[[#This Row],[coca]],Table1[[ID]:[b]],3,FALSE)</f>
        <v>#VALUE!</v>
      </c>
      <c r="T2618" s="9"/>
      <c r="U261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8" s="9"/>
    </row>
    <row r="2619" spans="1:22">
      <c r="A2619" t="s">
        <v>497</v>
      </c>
      <c r="B2619" t="s">
        <v>511</v>
      </c>
      <c r="C2619" t="s">
        <v>512</v>
      </c>
      <c r="D2619">
        <v>0</v>
      </c>
      <c r="E2619">
        <v>0</v>
      </c>
      <c r="F2619">
        <v>0</v>
      </c>
      <c r="L2619" s="7"/>
      <c r="M2619" s="10" t="s">
        <v>944</v>
      </c>
      <c r="P2619" t="str">
        <f t="shared" si="94"/>
        <v>MauritaniaMR07</v>
      </c>
      <c r="Q2619" t="e">
        <f>VLOOKUP(Tableau3567[[#This Row],[coca]],Table1[ID],1,FALSE)</f>
        <v>#VALUE!</v>
      </c>
      <c r="R2619" t="e">
        <f>VLOOKUP(Tableau3567[[#This Row],[coca]],Table1[[#All],[ID]:[b]],2,FALSE)</f>
        <v>#VALUE!</v>
      </c>
      <c r="S2619" s="9" t="e">
        <f>VLOOKUP(Tableau3567[[#This Row],[coca]],Table1[[ID]:[b]],3,FALSE)</f>
        <v>#VALUE!</v>
      </c>
      <c r="T2619" s="9"/>
      <c r="U261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19" s="9"/>
    </row>
    <row r="2620" spans="1:22">
      <c r="A2620" t="s">
        <v>497</v>
      </c>
      <c r="B2620" t="s">
        <v>513</v>
      </c>
      <c r="C2620" t="s">
        <v>514</v>
      </c>
      <c r="D2620">
        <v>0</v>
      </c>
      <c r="E2620">
        <v>0</v>
      </c>
      <c r="F2620">
        <v>0</v>
      </c>
      <c r="L2620" s="7"/>
      <c r="M2620" s="10" t="s">
        <v>944</v>
      </c>
      <c r="P2620" t="str">
        <f t="shared" si="94"/>
        <v>MauritaniaMR08</v>
      </c>
      <c r="Q2620" t="e">
        <f>VLOOKUP(Tableau3567[[#This Row],[coca]],Table1[ID],1,FALSE)</f>
        <v>#VALUE!</v>
      </c>
      <c r="R2620" t="e">
        <f>VLOOKUP(Tableau3567[[#This Row],[coca]],Table1[[#All],[ID]:[b]],2,FALSE)</f>
        <v>#VALUE!</v>
      </c>
      <c r="S2620" s="9" t="e">
        <f>VLOOKUP(Tableau3567[[#This Row],[coca]],Table1[[ID]:[b]],3,FALSE)</f>
        <v>#VALUE!</v>
      </c>
      <c r="T2620" s="9"/>
      <c r="U26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20" s="9"/>
    </row>
    <row r="2621" spans="1:22">
      <c r="A2621" t="s">
        <v>497</v>
      </c>
      <c r="B2621" t="s">
        <v>515</v>
      </c>
      <c r="C2621" t="s">
        <v>516</v>
      </c>
      <c r="D2621">
        <v>20</v>
      </c>
      <c r="E2621">
        <v>0</v>
      </c>
      <c r="F2621">
        <v>0</v>
      </c>
      <c r="L2621" s="7"/>
      <c r="M2621" s="10" t="s">
        <v>944</v>
      </c>
      <c r="P2621" t="str">
        <f t="shared" si="94"/>
        <v>MauritaniaMR09</v>
      </c>
      <c r="Q2621" t="e">
        <f>VLOOKUP(Tableau3567[[#This Row],[coca]],Table1[ID],1,FALSE)</f>
        <v>#VALUE!</v>
      </c>
      <c r="R2621" t="e">
        <f>VLOOKUP(Tableau3567[[#This Row],[coca]],Table1[[#All],[ID]:[b]],2,FALSE)</f>
        <v>#VALUE!</v>
      </c>
      <c r="S2621" s="9" t="e">
        <f>VLOOKUP(Tableau3567[[#This Row],[coca]],Table1[[ID]:[b]],3,FALSE)</f>
        <v>#VALUE!</v>
      </c>
      <c r="T2621" s="9"/>
      <c r="U262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21" s="9"/>
    </row>
    <row r="2622" spans="1:22">
      <c r="A2622" t="s">
        <v>497</v>
      </c>
      <c r="B2622" t="s">
        <v>519</v>
      </c>
      <c r="C2622" t="s">
        <v>520</v>
      </c>
      <c r="D2622">
        <v>0</v>
      </c>
      <c r="E2622">
        <v>0</v>
      </c>
      <c r="F2622">
        <v>0</v>
      </c>
      <c r="L2622" s="7"/>
      <c r="M2622" s="10" t="s">
        <v>944</v>
      </c>
      <c r="P2622" t="str">
        <f t="shared" si="94"/>
        <v>MauritaniaMR11</v>
      </c>
      <c r="Q2622" t="e">
        <f>VLOOKUP(Tableau3567[[#This Row],[coca]],Table1[ID],1,FALSE)</f>
        <v>#VALUE!</v>
      </c>
      <c r="R2622" t="e">
        <f>VLOOKUP(Tableau3567[[#This Row],[coca]],Table1[[#All],[ID]:[b]],2,FALSE)</f>
        <v>#VALUE!</v>
      </c>
      <c r="S2622" s="9" t="e">
        <f>VLOOKUP(Tableau3567[[#This Row],[coca]],Table1[[ID]:[b]],3,FALSE)</f>
        <v>#VALUE!</v>
      </c>
      <c r="T2622" s="9"/>
      <c r="U262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22" s="9"/>
    </row>
    <row r="2623" spans="1:22">
      <c r="A2623" t="s">
        <v>497</v>
      </c>
      <c r="B2623" t="s">
        <v>521</v>
      </c>
      <c r="C2623" t="s">
        <v>522</v>
      </c>
      <c r="D2623">
        <v>0</v>
      </c>
      <c r="E2623">
        <v>0</v>
      </c>
      <c r="F2623">
        <v>0</v>
      </c>
      <c r="L2623" s="7"/>
      <c r="M2623" s="10" t="s">
        <v>944</v>
      </c>
      <c r="P2623" t="str">
        <f t="shared" si="94"/>
        <v>MauritaniaMR12</v>
      </c>
      <c r="Q2623" t="e">
        <f>VLOOKUP(Tableau3567[[#This Row],[coca]],Table1[ID],1,FALSE)</f>
        <v>#VALUE!</v>
      </c>
      <c r="R2623" t="e">
        <f>VLOOKUP(Tableau3567[[#This Row],[coca]],Table1[[#All],[ID]:[b]],2,FALSE)</f>
        <v>#VALUE!</v>
      </c>
      <c r="S2623" s="9" t="e">
        <f>VLOOKUP(Tableau3567[[#This Row],[coca]],Table1[[ID]:[b]],3,FALSE)</f>
        <v>#VALUE!</v>
      </c>
      <c r="T2623" s="9"/>
      <c r="U262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23" s="9"/>
    </row>
    <row r="2624" spans="1:22">
      <c r="A2624" t="s">
        <v>497</v>
      </c>
      <c r="B2624" t="s">
        <v>523</v>
      </c>
      <c r="C2624" t="s">
        <v>524</v>
      </c>
      <c r="D2624">
        <v>12</v>
      </c>
      <c r="E2624">
        <v>4</v>
      </c>
      <c r="F2624">
        <v>8</v>
      </c>
      <c r="L2624" s="7"/>
      <c r="M2624" s="10" t="s">
        <v>944</v>
      </c>
      <c r="P2624" t="str">
        <f t="shared" si="94"/>
        <v>MauritaniaMR13</v>
      </c>
      <c r="Q2624" t="e">
        <f>VLOOKUP(Tableau3567[[#This Row],[coca]],Table1[ID],1,FALSE)</f>
        <v>#VALUE!</v>
      </c>
      <c r="R2624" t="e">
        <f>VLOOKUP(Tableau3567[[#This Row],[coca]],Table1[[#All],[ID]:[b]],2,FALSE)</f>
        <v>#VALUE!</v>
      </c>
      <c r="S2624" s="9" t="e">
        <f>VLOOKUP(Tableau3567[[#This Row],[coca]],Table1[[ID]:[b]],3,FALSE)</f>
        <v>#VALUE!</v>
      </c>
      <c r="T2624" s="9"/>
      <c r="U26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24" s="9"/>
    </row>
    <row r="2625" spans="1:23">
      <c r="A2625" t="s">
        <v>497</v>
      </c>
      <c r="B2625" t="s">
        <v>517</v>
      </c>
      <c r="C2625" t="s">
        <v>518</v>
      </c>
      <c r="D2625">
        <f>637+417+373+170+293</f>
        <v>1890</v>
      </c>
      <c r="E2625">
        <f>35+34+17+2</f>
        <v>88</v>
      </c>
      <c r="F2625">
        <f>64+233+37+13</f>
        <v>347</v>
      </c>
      <c r="M2625" s="7" t="s">
        <v>946</v>
      </c>
      <c r="O2625" s="5">
        <v>-1595468221230</v>
      </c>
      <c r="P2625" s="5">
        <v>1816007641140</v>
      </c>
      <c r="Q2625" t="str">
        <f t="shared" ref="Q2625:Q2656" si="95">_xlfn.CONCAT(A2625,C2625)</f>
        <v>MauritaniaMR10</v>
      </c>
      <c r="R2625" t="e">
        <f>VLOOKUP(Tableau35676[[#This Row],[coca]],Table1[ID],1,FALSE)</f>
        <v>#VALUE!</v>
      </c>
      <c r="S2625" t="e">
        <f>VLOOKUP(Tableau35676[[#This Row],[coca]],Table1[[#All],[ID]:[b]],2,FALSE)</f>
        <v>#VALUE!</v>
      </c>
      <c r="T2625" s="9" t="e">
        <f>VLOOKUP(Tableau35676[[#This Row],[coca]],Table1[[ID]:[b]],3,FALSE)</f>
        <v>#VALUE!</v>
      </c>
      <c r="U2625" s="9" t="s">
        <v>775</v>
      </c>
      <c r="V262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25" s="9">
        <v>1</v>
      </c>
    </row>
    <row r="2626" spans="1:23">
      <c r="A2626" t="s">
        <v>497</v>
      </c>
      <c r="B2626" t="s">
        <v>499</v>
      </c>
      <c r="C2626" t="s">
        <v>500</v>
      </c>
      <c r="D2626">
        <v>6</v>
      </c>
      <c r="E2626">
        <v>0</v>
      </c>
      <c r="F2626">
        <v>0</v>
      </c>
      <c r="M2626" s="7" t="s">
        <v>946</v>
      </c>
      <c r="Q2626" t="str">
        <f t="shared" si="95"/>
        <v>MauritaniaMR01</v>
      </c>
      <c r="R2626" t="e">
        <f>VLOOKUP(Tableau35676[[#This Row],[coca]],Table1[ID],1,FALSE)</f>
        <v>#VALUE!</v>
      </c>
      <c r="S2626" t="e">
        <f>VLOOKUP(Tableau35676[[#This Row],[coca]],Table1[[#All],[ID]:[b]],2,FALSE)</f>
        <v>#VALUE!</v>
      </c>
      <c r="T2626" s="9" t="e">
        <f>VLOOKUP(Tableau35676[[#This Row],[coca]],Table1[[ID]:[b]],3,FALSE)</f>
        <v>#VALUE!</v>
      </c>
      <c r="U2626" s="9"/>
      <c r="V262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26" s="9"/>
    </row>
    <row r="2627" spans="1:23">
      <c r="A2627" t="s">
        <v>497</v>
      </c>
      <c r="B2627" t="s">
        <v>501</v>
      </c>
      <c r="C2627" t="s">
        <v>502</v>
      </c>
      <c r="D2627">
        <v>37</v>
      </c>
      <c r="E2627">
        <v>1</v>
      </c>
      <c r="F2627">
        <v>15</v>
      </c>
      <c r="M2627" s="7" t="s">
        <v>946</v>
      </c>
      <c r="Q2627" t="str">
        <f t="shared" si="95"/>
        <v>MauritaniaMR02</v>
      </c>
      <c r="R2627" t="e">
        <f>VLOOKUP(Tableau35676[[#This Row],[coca]],Table1[ID],1,FALSE)</f>
        <v>#VALUE!</v>
      </c>
      <c r="S2627" t="e">
        <f>VLOOKUP(Tableau35676[[#This Row],[coca]],Table1[[#All],[ID]:[b]],2,FALSE)</f>
        <v>#VALUE!</v>
      </c>
      <c r="T2627" s="9" t="e">
        <f>VLOOKUP(Tableau35676[[#This Row],[coca]],Table1[[ID]:[b]],3,FALSE)</f>
        <v>#VALUE!</v>
      </c>
      <c r="U2627" s="9"/>
      <c r="V262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27" s="9"/>
    </row>
    <row r="2628" spans="1:23">
      <c r="A2628" t="s">
        <v>497</v>
      </c>
      <c r="B2628" t="s">
        <v>503</v>
      </c>
      <c r="C2628" t="s">
        <v>504</v>
      </c>
      <c r="D2628">
        <v>0</v>
      </c>
      <c r="E2628">
        <v>0</v>
      </c>
      <c r="F2628">
        <v>0</v>
      </c>
      <c r="M2628" s="7" t="s">
        <v>946</v>
      </c>
      <c r="Q2628" t="str">
        <f t="shared" si="95"/>
        <v>MauritaniaMR03</v>
      </c>
      <c r="R2628" t="e">
        <f>VLOOKUP(Tableau35676[[#This Row],[coca]],Table1[ID],1,FALSE)</f>
        <v>#VALUE!</v>
      </c>
      <c r="S2628" t="e">
        <f>VLOOKUP(Tableau35676[[#This Row],[coca]],Table1[[#All],[ID]:[b]],2,FALSE)</f>
        <v>#VALUE!</v>
      </c>
      <c r="T2628" s="9" t="e">
        <f>VLOOKUP(Tableau35676[[#This Row],[coca]],Table1[[ID]:[b]],3,FALSE)</f>
        <v>#VALUE!</v>
      </c>
      <c r="U2628" s="9"/>
      <c r="V262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28" s="9"/>
    </row>
    <row r="2629" spans="1:23">
      <c r="A2629" t="s">
        <v>497</v>
      </c>
      <c r="B2629" t="s">
        <v>505</v>
      </c>
      <c r="C2629" t="s">
        <v>506</v>
      </c>
      <c r="D2629">
        <v>2</v>
      </c>
      <c r="E2629">
        <v>0</v>
      </c>
      <c r="F2629">
        <v>0</v>
      </c>
      <c r="M2629" s="7" t="s">
        <v>946</v>
      </c>
      <c r="Q2629" t="str">
        <f t="shared" si="95"/>
        <v>MauritaniaMR04</v>
      </c>
      <c r="R2629" t="e">
        <f>VLOOKUP(Tableau35676[[#This Row],[coca]],Table1[ID],1,FALSE)</f>
        <v>#VALUE!</v>
      </c>
      <c r="S2629" t="e">
        <f>VLOOKUP(Tableau35676[[#This Row],[coca]],Table1[[#All],[ID]:[b]],2,FALSE)</f>
        <v>#VALUE!</v>
      </c>
      <c r="T2629" s="9" t="e">
        <f>VLOOKUP(Tableau35676[[#This Row],[coca]],Table1[[ID]:[b]],3,FALSE)</f>
        <v>#VALUE!</v>
      </c>
      <c r="U2629" s="9"/>
      <c r="V262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29" s="9"/>
    </row>
    <row r="2630" spans="1:23">
      <c r="A2630" t="s">
        <v>497</v>
      </c>
      <c r="B2630" t="s">
        <v>507</v>
      </c>
      <c r="C2630" t="s">
        <v>508</v>
      </c>
      <c r="D2630">
        <v>26</v>
      </c>
      <c r="E2630">
        <v>1</v>
      </c>
      <c r="F2630">
        <v>1</v>
      </c>
      <c r="M2630" s="7" t="s">
        <v>946</v>
      </c>
      <c r="Q2630" t="str">
        <f t="shared" si="95"/>
        <v>MauritaniaMR05</v>
      </c>
      <c r="R2630" t="e">
        <f>VLOOKUP(Tableau35676[[#This Row],[coca]],Table1[ID],1,FALSE)</f>
        <v>#VALUE!</v>
      </c>
      <c r="S2630" t="e">
        <f>VLOOKUP(Tableau35676[[#This Row],[coca]],Table1[[#All],[ID]:[b]],2,FALSE)</f>
        <v>#VALUE!</v>
      </c>
      <c r="T2630" s="9" t="e">
        <f>VLOOKUP(Tableau35676[[#This Row],[coca]],Table1[[ID]:[b]],3,FALSE)</f>
        <v>#VALUE!</v>
      </c>
      <c r="U2630" s="9"/>
      <c r="V263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0" s="9"/>
    </row>
    <row r="2631" spans="1:23">
      <c r="A2631" t="s">
        <v>497</v>
      </c>
      <c r="B2631" t="s">
        <v>509</v>
      </c>
      <c r="C2631" t="s">
        <v>510</v>
      </c>
      <c r="D2631">
        <v>20</v>
      </c>
      <c r="E2631">
        <v>0</v>
      </c>
      <c r="F2631">
        <v>1</v>
      </c>
      <c r="M2631" s="7" t="s">
        <v>946</v>
      </c>
      <c r="Q2631" t="str">
        <f t="shared" si="95"/>
        <v>MauritaniaMR06</v>
      </c>
      <c r="R2631" t="e">
        <f>VLOOKUP(Tableau35676[[#This Row],[coca]],Table1[ID],1,FALSE)</f>
        <v>#VALUE!</v>
      </c>
      <c r="S2631" t="e">
        <f>VLOOKUP(Tableau35676[[#This Row],[coca]],Table1[[#All],[ID]:[b]],2,FALSE)</f>
        <v>#VALUE!</v>
      </c>
      <c r="T2631" s="9" t="e">
        <f>VLOOKUP(Tableau35676[[#This Row],[coca]],Table1[[ID]:[b]],3,FALSE)</f>
        <v>#VALUE!</v>
      </c>
      <c r="U2631" s="9"/>
      <c r="V263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1" s="9"/>
    </row>
    <row r="2632" spans="1:23">
      <c r="A2632" t="s">
        <v>497</v>
      </c>
      <c r="B2632" t="s">
        <v>511</v>
      </c>
      <c r="C2632" t="s">
        <v>512</v>
      </c>
      <c r="D2632">
        <v>3</v>
      </c>
      <c r="E2632">
        <v>0</v>
      </c>
      <c r="F2632">
        <v>0</v>
      </c>
      <c r="M2632" s="7" t="s">
        <v>946</v>
      </c>
      <c r="Q2632" t="str">
        <f t="shared" si="95"/>
        <v>MauritaniaMR07</v>
      </c>
      <c r="R2632" t="e">
        <f>VLOOKUP(Tableau35676[[#This Row],[coca]],Table1[ID],1,FALSE)</f>
        <v>#VALUE!</v>
      </c>
      <c r="S2632" t="e">
        <f>VLOOKUP(Tableau35676[[#This Row],[coca]],Table1[[#All],[ID]:[b]],2,FALSE)</f>
        <v>#VALUE!</v>
      </c>
      <c r="T2632" s="9" t="e">
        <f>VLOOKUP(Tableau35676[[#This Row],[coca]],Table1[[ID]:[b]],3,FALSE)</f>
        <v>#VALUE!</v>
      </c>
      <c r="U2632" s="9"/>
      <c r="V263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2" s="9"/>
    </row>
    <row r="2633" spans="1:23">
      <c r="A2633" t="s">
        <v>497</v>
      </c>
      <c r="B2633" t="s">
        <v>513</v>
      </c>
      <c r="C2633" t="s">
        <v>514</v>
      </c>
      <c r="D2633">
        <v>12</v>
      </c>
      <c r="E2633">
        <v>0</v>
      </c>
      <c r="F2633">
        <v>1</v>
      </c>
      <c r="M2633" s="7" t="s">
        <v>946</v>
      </c>
      <c r="Q2633" t="str">
        <f t="shared" si="95"/>
        <v>MauritaniaMR08</v>
      </c>
      <c r="R2633" t="e">
        <f>VLOOKUP(Tableau35676[[#This Row],[coca]],Table1[ID],1,FALSE)</f>
        <v>#VALUE!</v>
      </c>
      <c r="S2633" t="e">
        <f>VLOOKUP(Tableau35676[[#This Row],[coca]],Table1[[#All],[ID]:[b]],2,FALSE)</f>
        <v>#VALUE!</v>
      </c>
      <c r="T2633" s="9" t="e">
        <f>VLOOKUP(Tableau35676[[#This Row],[coca]],Table1[[ID]:[b]],3,FALSE)</f>
        <v>#VALUE!</v>
      </c>
      <c r="U2633" s="9"/>
      <c r="V263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3" s="9"/>
    </row>
    <row r="2634" spans="1:23">
      <c r="A2634" t="s">
        <v>497</v>
      </c>
      <c r="B2634" t="s">
        <v>515</v>
      </c>
      <c r="C2634" t="s">
        <v>516</v>
      </c>
      <c r="D2634">
        <v>31</v>
      </c>
      <c r="E2634">
        <v>1</v>
      </c>
      <c r="F2634">
        <v>0</v>
      </c>
      <c r="M2634" s="7" t="s">
        <v>946</v>
      </c>
      <c r="Q2634" t="str">
        <f t="shared" si="95"/>
        <v>MauritaniaMR09</v>
      </c>
      <c r="R2634" t="e">
        <f>VLOOKUP(Tableau35676[[#This Row],[coca]],Table1[ID],1,FALSE)</f>
        <v>#VALUE!</v>
      </c>
      <c r="S2634" t="e">
        <f>VLOOKUP(Tableau35676[[#This Row],[coca]],Table1[[#All],[ID]:[b]],2,FALSE)</f>
        <v>#VALUE!</v>
      </c>
      <c r="T2634" s="9" t="e">
        <f>VLOOKUP(Tableau35676[[#This Row],[coca]],Table1[[ID]:[b]],3,FALSE)</f>
        <v>#VALUE!</v>
      </c>
      <c r="U2634" s="9"/>
      <c r="V263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4" s="9"/>
    </row>
    <row r="2635" spans="1:23">
      <c r="A2635" t="s">
        <v>497</v>
      </c>
      <c r="B2635" t="s">
        <v>519</v>
      </c>
      <c r="C2635" t="s">
        <v>520</v>
      </c>
      <c r="D2635">
        <v>0</v>
      </c>
      <c r="E2635">
        <v>0</v>
      </c>
      <c r="F2635">
        <v>0</v>
      </c>
      <c r="M2635" s="7" t="s">
        <v>946</v>
      </c>
      <c r="Q2635" t="str">
        <f t="shared" si="95"/>
        <v>MauritaniaMR11</v>
      </c>
      <c r="R2635" t="e">
        <f>VLOOKUP(Tableau35676[[#This Row],[coca]],Table1[ID],1,FALSE)</f>
        <v>#VALUE!</v>
      </c>
      <c r="S2635" t="e">
        <f>VLOOKUP(Tableau35676[[#This Row],[coca]],Table1[[#All],[ID]:[b]],2,FALSE)</f>
        <v>#VALUE!</v>
      </c>
      <c r="T2635" s="9" t="e">
        <f>VLOOKUP(Tableau35676[[#This Row],[coca]],Table1[[ID]:[b]],3,FALSE)</f>
        <v>#VALUE!</v>
      </c>
      <c r="U2635" s="9"/>
      <c r="V263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5" s="9"/>
    </row>
    <row r="2636" spans="1:23">
      <c r="A2636" t="s">
        <v>497</v>
      </c>
      <c r="B2636" t="s">
        <v>521</v>
      </c>
      <c r="C2636" t="s">
        <v>522</v>
      </c>
      <c r="D2636">
        <v>4</v>
      </c>
      <c r="E2636">
        <v>0</v>
      </c>
      <c r="F2636">
        <v>0</v>
      </c>
      <c r="M2636" s="7" t="s">
        <v>946</v>
      </c>
      <c r="Q2636" t="str">
        <f t="shared" si="95"/>
        <v>MauritaniaMR12</v>
      </c>
      <c r="R2636" t="e">
        <f>VLOOKUP(Tableau35676[[#This Row],[coca]],Table1[ID],1,FALSE)</f>
        <v>#VALUE!</v>
      </c>
      <c r="S2636" t="e">
        <f>VLOOKUP(Tableau35676[[#This Row],[coca]],Table1[[#All],[ID]:[b]],2,FALSE)</f>
        <v>#VALUE!</v>
      </c>
      <c r="T2636" s="9" t="e">
        <f>VLOOKUP(Tableau35676[[#This Row],[coca]],Table1[[ID]:[b]],3,FALSE)</f>
        <v>#VALUE!</v>
      </c>
      <c r="U2636" s="9"/>
      <c r="V263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6" s="9"/>
    </row>
    <row r="2637" spans="1:23">
      <c r="A2637" t="s">
        <v>497</v>
      </c>
      <c r="B2637" t="s">
        <v>523</v>
      </c>
      <c r="C2637" t="s">
        <v>524</v>
      </c>
      <c r="D2637">
        <v>26</v>
      </c>
      <c r="E2637">
        <v>5</v>
      </c>
      <c r="F2637">
        <v>10</v>
      </c>
      <c r="M2637" s="7" t="s">
        <v>946</v>
      </c>
      <c r="Q2637" t="str">
        <f t="shared" si="95"/>
        <v>MauritaniaMR13</v>
      </c>
      <c r="R2637" t="e">
        <f>VLOOKUP(Tableau35676[[#This Row],[coca]],Table1[ID],1,FALSE)</f>
        <v>#VALUE!</v>
      </c>
      <c r="S2637" t="e">
        <f>VLOOKUP(Tableau35676[[#This Row],[coca]],Table1[[#All],[ID]:[b]],2,FALSE)</f>
        <v>#VALUE!</v>
      </c>
      <c r="T2637" s="9" t="e">
        <f>VLOOKUP(Tableau35676[[#This Row],[coca]],Table1[[ID]:[b]],3,FALSE)</f>
        <v>#VALUE!</v>
      </c>
      <c r="U2637" s="9"/>
      <c r="V263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37" s="9"/>
    </row>
    <row r="2638" spans="1:23">
      <c r="A2638" t="s">
        <v>497</v>
      </c>
      <c r="B2638" t="s">
        <v>517</v>
      </c>
      <c r="C2638" t="s">
        <v>518</v>
      </c>
      <c r="D2638">
        <f>63+1025+972+595+2079</f>
        <v>4734</v>
      </c>
      <c r="E2638">
        <f>43+23+56+5</f>
        <v>127</v>
      </c>
      <c r="F2638">
        <v>1994</v>
      </c>
      <c r="J2638" s="1"/>
      <c r="K2638" s="1"/>
      <c r="M2638" s="7" t="s">
        <v>949</v>
      </c>
      <c r="O2638" s="5">
        <v>-1595468221230</v>
      </c>
      <c r="P2638" s="5">
        <v>1816007641140</v>
      </c>
      <c r="Q2638" t="str">
        <f t="shared" si="95"/>
        <v>MauritaniaMR10</v>
      </c>
      <c r="R2638" t="e">
        <f>VLOOKUP(Tableau3567691011[[#This Row],[coca]],Table1[ID],1,FALSE)</f>
        <v>#VALUE!</v>
      </c>
      <c r="S2638" t="e">
        <f>VLOOKUP(Tableau3567691011[[#This Row],[coca]],Table1[[#All],[ID]:[b]],2,FALSE)</f>
        <v>#VALUE!</v>
      </c>
      <c r="T2638" s="9" t="e">
        <f>VLOOKUP(Tableau3567691011[[#This Row],[coca]],Table1[[ID]:[b]],3,FALSE)</f>
        <v>#VALUE!</v>
      </c>
      <c r="U2638" s="9" t="s">
        <v>775</v>
      </c>
      <c r="V263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38" s="9">
        <v>1</v>
      </c>
    </row>
    <row r="2639" spans="1:23">
      <c r="A2639" t="s">
        <v>497</v>
      </c>
      <c r="B2639" t="s">
        <v>499</v>
      </c>
      <c r="C2639" t="s">
        <v>500</v>
      </c>
      <c r="D2639">
        <v>14</v>
      </c>
      <c r="E2639">
        <v>0</v>
      </c>
      <c r="J2639" s="1"/>
      <c r="K2639" s="1"/>
      <c r="M2639" s="10" t="s">
        <v>949</v>
      </c>
      <c r="Q2639" t="str">
        <f t="shared" si="95"/>
        <v>MauritaniaMR01</v>
      </c>
      <c r="R2639" t="e">
        <f>VLOOKUP(Tableau3567691011[[#This Row],[coca]],Table1[ID],1,FALSE)</f>
        <v>#VALUE!</v>
      </c>
      <c r="S2639" t="e">
        <f>VLOOKUP(Tableau3567691011[[#This Row],[coca]],Table1[[#All],[ID]:[b]],2,FALSE)</f>
        <v>#VALUE!</v>
      </c>
      <c r="T2639" s="9" t="e">
        <f>VLOOKUP(Tableau3567691011[[#This Row],[coca]],Table1[[ID]:[b]],3,FALSE)</f>
        <v>#VALUE!</v>
      </c>
      <c r="U2639" s="9"/>
      <c r="V263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39" s="9"/>
    </row>
    <row r="2640" spans="1:23">
      <c r="A2640" t="s">
        <v>497</v>
      </c>
      <c r="B2640" t="s">
        <v>501</v>
      </c>
      <c r="C2640" t="s">
        <v>502</v>
      </c>
      <c r="D2640">
        <v>38</v>
      </c>
      <c r="E2640">
        <v>2</v>
      </c>
      <c r="J2640" s="1"/>
      <c r="K2640" s="1"/>
      <c r="M2640" s="7" t="s">
        <v>949</v>
      </c>
      <c r="Q2640" t="str">
        <f t="shared" si="95"/>
        <v>MauritaniaMR02</v>
      </c>
      <c r="R2640" t="e">
        <f>VLOOKUP(Tableau3567691011[[#This Row],[coca]],Table1[ID],1,FALSE)</f>
        <v>#VALUE!</v>
      </c>
      <c r="S2640" t="e">
        <f>VLOOKUP(Tableau3567691011[[#This Row],[coca]],Table1[[#All],[ID]:[b]],2,FALSE)</f>
        <v>#VALUE!</v>
      </c>
      <c r="T2640" s="9" t="e">
        <f>VLOOKUP(Tableau3567691011[[#This Row],[coca]],Table1[[ID]:[b]],3,FALSE)</f>
        <v>#VALUE!</v>
      </c>
      <c r="U2640" s="9"/>
      <c r="V264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0" s="9"/>
    </row>
    <row r="2641" spans="1:23">
      <c r="A2641" t="s">
        <v>497</v>
      </c>
      <c r="B2641" t="s">
        <v>503</v>
      </c>
      <c r="C2641" t="s">
        <v>504</v>
      </c>
      <c r="D2641">
        <v>55</v>
      </c>
      <c r="E2641">
        <v>1</v>
      </c>
      <c r="J2641" s="1"/>
      <c r="K2641" s="1"/>
      <c r="M2641" s="7" t="s">
        <v>949</v>
      </c>
      <c r="Q2641" t="str">
        <f t="shared" si="95"/>
        <v>MauritaniaMR03</v>
      </c>
      <c r="R2641" t="e">
        <f>VLOOKUP(Tableau3567691011[[#This Row],[coca]],Table1[ID],1,FALSE)</f>
        <v>#VALUE!</v>
      </c>
      <c r="S2641" t="e">
        <f>VLOOKUP(Tableau3567691011[[#This Row],[coca]],Table1[[#All],[ID]:[b]],2,FALSE)</f>
        <v>#VALUE!</v>
      </c>
      <c r="T2641" s="9" t="e">
        <f>VLOOKUP(Tableau3567691011[[#This Row],[coca]],Table1[[ID]:[b]],3,FALSE)</f>
        <v>#VALUE!</v>
      </c>
      <c r="U2641" s="9"/>
      <c r="V264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1" s="9"/>
    </row>
    <row r="2642" spans="1:23">
      <c r="A2642" t="s">
        <v>497</v>
      </c>
      <c r="B2642" t="s">
        <v>505</v>
      </c>
      <c r="C2642" t="s">
        <v>506</v>
      </c>
      <c r="D2642">
        <v>31</v>
      </c>
      <c r="E2642">
        <v>0</v>
      </c>
      <c r="J2642" s="1"/>
      <c r="K2642" s="1"/>
      <c r="M2642" s="7" t="s">
        <v>949</v>
      </c>
      <c r="Q2642" t="str">
        <f t="shared" si="95"/>
        <v>MauritaniaMR04</v>
      </c>
      <c r="R2642" t="e">
        <f>VLOOKUP(Tableau3567691011[[#This Row],[coca]],Table1[ID],1,FALSE)</f>
        <v>#VALUE!</v>
      </c>
      <c r="S2642" t="e">
        <f>VLOOKUP(Tableau3567691011[[#This Row],[coca]],Table1[[#All],[ID]:[b]],2,FALSE)</f>
        <v>#VALUE!</v>
      </c>
      <c r="T2642" s="9" t="e">
        <f>VLOOKUP(Tableau3567691011[[#This Row],[coca]],Table1[[ID]:[b]],3,FALSE)</f>
        <v>#VALUE!</v>
      </c>
      <c r="U2642" s="9"/>
      <c r="V264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2" s="9"/>
    </row>
    <row r="2643" spans="1:23">
      <c r="A2643" t="s">
        <v>497</v>
      </c>
      <c r="B2643" t="s">
        <v>507</v>
      </c>
      <c r="C2643" t="s">
        <v>508</v>
      </c>
      <c r="D2643">
        <v>17</v>
      </c>
      <c r="E2643">
        <v>0</v>
      </c>
      <c r="J2643" s="1"/>
      <c r="K2643" s="1"/>
      <c r="M2643" s="7" t="s">
        <v>949</v>
      </c>
      <c r="Q2643" t="str">
        <f t="shared" si="95"/>
        <v>MauritaniaMR05</v>
      </c>
      <c r="R2643" t="e">
        <f>VLOOKUP(Tableau3567691011[[#This Row],[coca]],Table1[ID],1,FALSE)</f>
        <v>#VALUE!</v>
      </c>
      <c r="S2643" t="e">
        <f>VLOOKUP(Tableau3567691011[[#This Row],[coca]],Table1[[#All],[ID]:[b]],2,FALSE)</f>
        <v>#VALUE!</v>
      </c>
      <c r="T2643" s="9" t="e">
        <f>VLOOKUP(Tableau3567691011[[#This Row],[coca]],Table1[[ID]:[b]],3,FALSE)</f>
        <v>#VALUE!</v>
      </c>
      <c r="U2643" s="9"/>
      <c r="V264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3" s="9"/>
    </row>
    <row r="2644" spans="1:23">
      <c r="A2644" t="s">
        <v>497</v>
      </c>
      <c r="B2644" t="s">
        <v>509</v>
      </c>
      <c r="C2644" t="s">
        <v>510</v>
      </c>
      <c r="D2644">
        <v>15</v>
      </c>
      <c r="E2644">
        <v>2</v>
      </c>
      <c r="J2644" s="1"/>
      <c r="K2644" s="1"/>
      <c r="M2644" s="7" t="s">
        <v>949</v>
      </c>
      <c r="Q2644" t="str">
        <f t="shared" si="95"/>
        <v>MauritaniaMR06</v>
      </c>
      <c r="R2644" t="e">
        <f>VLOOKUP(Tableau3567691011[[#This Row],[coca]],Table1[ID],1,FALSE)</f>
        <v>#VALUE!</v>
      </c>
      <c r="S2644" t="e">
        <f>VLOOKUP(Tableau3567691011[[#This Row],[coca]],Table1[[#All],[ID]:[b]],2,FALSE)</f>
        <v>#VALUE!</v>
      </c>
      <c r="T2644" s="9" t="e">
        <f>VLOOKUP(Tableau3567691011[[#This Row],[coca]],Table1[[ID]:[b]],3,FALSE)</f>
        <v>#VALUE!</v>
      </c>
      <c r="U2644" s="9"/>
      <c r="V264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4" s="9"/>
    </row>
    <row r="2645" spans="1:23">
      <c r="A2645" t="s">
        <v>497</v>
      </c>
      <c r="B2645" t="s">
        <v>511</v>
      </c>
      <c r="C2645" t="s">
        <v>512</v>
      </c>
      <c r="D2645">
        <v>34</v>
      </c>
      <c r="E2645">
        <v>0</v>
      </c>
      <c r="J2645" s="1"/>
      <c r="K2645" s="1"/>
      <c r="M2645" s="7" t="s">
        <v>949</v>
      </c>
      <c r="Q2645" t="str">
        <f t="shared" si="95"/>
        <v>MauritaniaMR07</v>
      </c>
      <c r="R2645" t="e">
        <f>VLOOKUP(Tableau3567691011[[#This Row],[coca]],Table1[ID],1,FALSE)</f>
        <v>#VALUE!</v>
      </c>
      <c r="S2645" t="e">
        <f>VLOOKUP(Tableau3567691011[[#This Row],[coca]],Table1[[#All],[ID]:[b]],2,FALSE)</f>
        <v>#VALUE!</v>
      </c>
      <c r="T2645" s="9" t="e">
        <f>VLOOKUP(Tableau3567691011[[#This Row],[coca]],Table1[[ID]:[b]],3,FALSE)</f>
        <v>#VALUE!</v>
      </c>
      <c r="U2645" s="9"/>
      <c r="V264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5" s="9"/>
    </row>
    <row r="2646" spans="1:23">
      <c r="A2646" t="s">
        <v>497</v>
      </c>
      <c r="B2646" t="s">
        <v>513</v>
      </c>
      <c r="C2646" t="s">
        <v>514</v>
      </c>
      <c r="D2646">
        <v>8</v>
      </c>
      <c r="E2646">
        <v>0</v>
      </c>
      <c r="J2646" s="1"/>
      <c r="K2646" s="1"/>
      <c r="M2646" s="7" t="s">
        <v>949</v>
      </c>
      <c r="Q2646" t="str">
        <f t="shared" si="95"/>
        <v>MauritaniaMR08</v>
      </c>
      <c r="R2646" t="e">
        <f>VLOOKUP(Tableau3567691011[[#This Row],[coca]],Table1[ID],1,FALSE)</f>
        <v>#VALUE!</v>
      </c>
      <c r="S2646" t="e">
        <f>VLOOKUP(Tableau3567691011[[#This Row],[coca]],Table1[[#All],[ID]:[b]],2,FALSE)</f>
        <v>#VALUE!</v>
      </c>
      <c r="T2646" s="9" t="e">
        <f>VLOOKUP(Tableau3567691011[[#This Row],[coca]],Table1[[ID]:[b]],3,FALSE)</f>
        <v>#VALUE!</v>
      </c>
      <c r="U2646" s="9"/>
      <c r="V26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6" s="9"/>
    </row>
    <row r="2647" spans="1:23">
      <c r="A2647" t="s">
        <v>497</v>
      </c>
      <c r="B2647" t="s">
        <v>515</v>
      </c>
      <c r="C2647" t="s">
        <v>516</v>
      </c>
      <c r="D2647">
        <v>12</v>
      </c>
      <c r="E2647">
        <v>1</v>
      </c>
      <c r="J2647" s="1"/>
      <c r="K2647" s="1"/>
      <c r="M2647" s="7" t="s">
        <v>949</v>
      </c>
      <c r="Q2647" t="str">
        <f t="shared" si="95"/>
        <v>MauritaniaMR09</v>
      </c>
      <c r="R2647" t="e">
        <f>VLOOKUP(Tableau3567691011[[#This Row],[coca]],Table1[ID],1,FALSE)</f>
        <v>#VALUE!</v>
      </c>
      <c r="S2647" t="e">
        <f>VLOOKUP(Tableau3567691011[[#This Row],[coca]],Table1[[#All],[ID]:[b]],2,FALSE)</f>
        <v>#VALUE!</v>
      </c>
      <c r="T2647" s="9" t="e">
        <f>VLOOKUP(Tableau3567691011[[#This Row],[coca]],Table1[[ID]:[b]],3,FALSE)</f>
        <v>#VALUE!</v>
      </c>
      <c r="U2647" s="9"/>
      <c r="V264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7" s="9"/>
    </row>
    <row r="2648" spans="1:23">
      <c r="A2648" t="s">
        <v>497</v>
      </c>
      <c r="B2648" t="s">
        <v>519</v>
      </c>
      <c r="C2648" t="s">
        <v>520</v>
      </c>
      <c r="D2648">
        <v>2</v>
      </c>
      <c r="E2648">
        <v>0</v>
      </c>
      <c r="J2648" s="1"/>
      <c r="K2648" s="1"/>
      <c r="M2648" s="7" t="s">
        <v>949</v>
      </c>
      <c r="Q2648" t="str">
        <f t="shared" si="95"/>
        <v>MauritaniaMR11</v>
      </c>
      <c r="R2648" t="e">
        <f>VLOOKUP(Tableau3567691011[[#This Row],[coca]],Table1[ID],1,FALSE)</f>
        <v>#VALUE!</v>
      </c>
      <c r="S2648" t="e">
        <f>VLOOKUP(Tableau3567691011[[#This Row],[coca]],Table1[[#All],[ID]:[b]],2,FALSE)</f>
        <v>#VALUE!</v>
      </c>
      <c r="T2648" s="9" t="e">
        <f>VLOOKUP(Tableau3567691011[[#This Row],[coca]],Table1[[ID]:[b]],3,FALSE)</f>
        <v>#VALUE!</v>
      </c>
      <c r="U2648" s="9"/>
      <c r="V264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8" s="9"/>
    </row>
    <row r="2649" spans="1:23">
      <c r="A2649" t="s">
        <v>497</v>
      </c>
      <c r="B2649" t="s">
        <v>521</v>
      </c>
      <c r="C2649" t="s">
        <v>522</v>
      </c>
      <c r="D2649">
        <v>22</v>
      </c>
      <c r="E2649">
        <v>0</v>
      </c>
      <c r="J2649" s="1"/>
      <c r="K2649" s="1"/>
      <c r="M2649" s="7" t="s">
        <v>949</v>
      </c>
      <c r="Q2649" t="str">
        <f t="shared" si="95"/>
        <v>MauritaniaMR12</v>
      </c>
      <c r="R2649" t="e">
        <f>VLOOKUP(Tableau3567691011[[#This Row],[coca]],Table1[ID],1,FALSE)</f>
        <v>#VALUE!</v>
      </c>
      <c r="S2649" t="e">
        <f>VLOOKUP(Tableau3567691011[[#This Row],[coca]],Table1[[#All],[ID]:[b]],2,FALSE)</f>
        <v>#VALUE!</v>
      </c>
      <c r="T2649" s="9" t="e">
        <f>VLOOKUP(Tableau3567691011[[#This Row],[coca]],Table1[[ID]:[b]],3,FALSE)</f>
        <v>#VALUE!</v>
      </c>
      <c r="U2649" s="9"/>
      <c r="V264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49" s="9"/>
    </row>
    <row r="2650" spans="1:23">
      <c r="A2650" t="s">
        <v>497</v>
      </c>
      <c r="B2650" t="s">
        <v>523</v>
      </c>
      <c r="C2650" t="s">
        <v>524</v>
      </c>
      <c r="D2650">
        <v>105</v>
      </c>
      <c r="E2650">
        <v>6</v>
      </c>
      <c r="J2650" s="1"/>
      <c r="K2650" s="1"/>
      <c r="M2650" s="7" t="s">
        <v>949</v>
      </c>
      <c r="Q2650" t="str">
        <f t="shared" si="95"/>
        <v>MauritaniaMR13</v>
      </c>
      <c r="R2650" t="e">
        <f>VLOOKUP(Tableau3567691011[[#This Row],[coca]],Table1[ID],1,FALSE)</f>
        <v>#VALUE!</v>
      </c>
      <c r="S2650" t="e">
        <f>VLOOKUP(Tableau3567691011[[#This Row],[coca]],Table1[[#All],[ID]:[b]],2,FALSE)</f>
        <v>#VALUE!</v>
      </c>
      <c r="T2650" s="9" t="e">
        <f>VLOOKUP(Tableau3567691011[[#This Row],[coca]],Table1[[ID]:[b]],3,FALSE)</f>
        <v>#VALUE!</v>
      </c>
      <c r="U2650" s="9"/>
      <c r="V26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650" s="9"/>
    </row>
    <row r="2651" spans="1:23">
      <c r="A2651" t="s">
        <v>525</v>
      </c>
      <c r="B2651" t="s">
        <v>795</v>
      </c>
      <c r="C2651" t="s">
        <v>540</v>
      </c>
      <c r="D2651">
        <v>9</v>
      </c>
      <c r="E2651">
        <v>0</v>
      </c>
      <c r="J2651" s="1"/>
      <c r="K2651" s="1"/>
      <c r="M2651" s="7" t="s">
        <v>948</v>
      </c>
      <c r="Q2651" t="str">
        <f t="shared" si="95"/>
        <v>NigerNE06</v>
      </c>
      <c r="R2651" t="e">
        <f>VLOOKUP(Tableau35676910[[#This Row],[coca]],Table1[ID],1,FALSE)</f>
        <v>#VALUE!</v>
      </c>
      <c r="S2651" t="e">
        <f>VLOOKUP(Tableau35676910[[#This Row],[coca]],Table1[[#All],[ID]:[b]],2,FALSE)</f>
        <v>#VALUE!</v>
      </c>
      <c r="T2651" s="9" t="e">
        <f>VLOOKUP(Tableau35676910[[#This Row],[coca]],Table1[[ID]:[b]],3,FALSE)</f>
        <v>#VALUE!</v>
      </c>
      <c r="U2651" s="9" t="s">
        <v>775</v>
      </c>
      <c r="V265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1" s="9">
        <v>1</v>
      </c>
    </row>
    <row r="2652" spans="1:23">
      <c r="A2652" t="s">
        <v>525</v>
      </c>
      <c r="B2652" t="s">
        <v>533</v>
      </c>
      <c r="C2652" t="s">
        <v>534</v>
      </c>
      <c r="D2652">
        <v>11</v>
      </c>
      <c r="E2652">
        <v>4</v>
      </c>
      <c r="J2652" s="1"/>
      <c r="K2652" s="1"/>
      <c r="M2652" s="7" t="s">
        <v>948</v>
      </c>
      <c r="Q2652" t="str">
        <f t="shared" si="95"/>
        <v>NigerNE04</v>
      </c>
      <c r="R2652" t="e">
        <f>VLOOKUP(Tableau35676910[[#This Row],[coca]],Table1[ID],1,FALSE)</f>
        <v>#VALUE!</v>
      </c>
      <c r="S2652" t="e">
        <f>VLOOKUP(Tableau35676910[[#This Row],[coca]],Table1[[#All],[ID]:[b]],2,FALSE)</f>
        <v>#VALUE!</v>
      </c>
      <c r="T2652" s="9" t="e">
        <f>VLOOKUP(Tableau35676910[[#This Row],[coca]],Table1[[ID]:[b]],3,FALSE)</f>
        <v>#VALUE!</v>
      </c>
      <c r="U2652" s="9" t="s">
        <v>775</v>
      </c>
      <c r="V265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2" s="9">
        <v>1</v>
      </c>
    </row>
    <row r="2653" spans="1:23">
      <c r="A2653" t="s">
        <v>525</v>
      </c>
      <c r="B2653" t="s">
        <v>535</v>
      </c>
      <c r="C2653" t="s">
        <v>536</v>
      </c>
      <c r="D2653">
        <v>809</v>
      </c>
      <c r="E2653">
        <v>43</v>
      </c>
      <c r="F2653">
        <v>947</v>
      </c>
      <c r="J2653" s="1"/>
      <c r="K2653" s="1"/>
      <c r="M2653" s="7" t="s">
        <v>948</v>
      </c>
      <c r="O2653" s="5">
        <v>210605042654</v>
      </c>
      <c r="P2653" s="5">
        <v>1352834035680</v>
      </c>
      <c r="Q2653" t="str">
        <f t="shared" si="95"/>
        <v>NigerNE08</v>
      </c>
      <c r="R2653" t="e">
        <f>VLOOKUP(Tableau35676910[[#This Row],[coca]],Table1[ID],1,FALSE)</f>
        <v>#VALUE!</v>
      </c>
      <c r="S2653" t="e">
        <f>VLOOKUP(Tableau35676910[[#This Row],[coca]],Table1[[#All],[ID]:[b]],2,FALSE)</f>
        <v>#VALUE!</v>
      </c>
      <c r="T2653" s="9" t="e">
        <f>VLOOKUP(Tableau35676910[[#This Row],[coca]],Table1[[ID]:[b]],3,FALSE)</f>
        <v>#VALUE!</v>
      </c>
      <c r="U2653" s="9" t="s">
        <v>776</v>
      </c>
      <c r="V265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3" s="9">
        <v>6</v>
      </c>
    </row>
    <row r="2654" spans="1:23">
      <c r="A2654" t="s">
        <v>525</v>
      </c>
      <c r="B2654" t="s">
        <v>541</v>
      </c>
      <c r="C2654" t="s">
        <v>542</v>
      </c>
      <c r="D2654">
        <v>138</v>
      </c>
      <c r="E2654">
        <v>19</v>
      </c>
      <c r="J2654" s="1"/>
      <c r="K2654" s="1"/>
      <c r="M2654" s="7" t="s">
        <v>948</v>
      </c>
      <c r="O2654" s="5">
        <v>1003967721700</v>
      </c>
      <c r="P2654" s="5">
        <v>1499383609790</v>
      </c>
      <c r="Q2654" t="str">
        <f t="shared" si="95"/>
        <v>NigerNE07</v>
      </c>
      <c r="R2654" t="e">
        <f>VLOOKUP(Tableau35676910[[#This Row],[coca]],Table1[ID],1,FALSE)</f>
        <v>#VALUE!</v>
      </c>
      <c r="S2654" t="e">
        <f>VLOOKUP(Tableau35676910[[#This Row],[coca]],Table1[[#All],[ID]:[b]],2,FALSE)</f>
        <v>#VALUE!</v>
      </c>
      <c r="T2654" s="9" t="e">
        <f>VLOOKUP(Tableau35676910[[#This Row],[coca]],Table1[[ID]:[b]],3,FALSE)</f>
        <v>#VALUE!</v>
      </c>
      <c r="U2654" s="9" t="s">
        <v>778</v>
      </c>
      <c r="V265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4" s="9">
        <v>2</v>
      </c>
    </row>
    <row r="2655" spans="1:23">
      <c r="A2655" t="s">
        <v>525</v>
      </c>
      <c r="B2655" t="s">
        <v>537</v>
      </c>
      <c r="C2655" t="s">
        <v>538</v>
      </c>
      <c r="D2655">
        <v>19</v>
      </c>
      <c r="E2655">
        <v>0</v>
      </c>
      <c r="J2655" s="1"/>
      <c r="K2655" s="1"/>
      <c r="M2655" s="7" t="s">
        <v>948</v>
      </c>
      <c r="O2655" s="5">
        <v>524738101093</v>
      </c>
      <c r="P2655" s="5">
        <v>1577177812080</v>
      </c>
      <c r="Q2655" t="str">
        <f t="shared" si="95"/>
        <v>NigerNE05</v>
      </c>
      <c r="R2655" t="e">
        <f>VLOOKUP(Tableau35676910[[#This Row],[coca]],Table1[ID],1,FALSE)</f>
        <v>#VALUE!</v>
      </c>
      <c r="S2655" t="e">
        <f>VLOOKUP(Tableau35676910[[#This Row],[coca]],Table1[[#All],[ID]:[b]],2,FALSE)</f>
        <v>#VALUE!</v>
      </c>
      <c r="T2655" s="9" t="e">
        <f>VLOOKUP(Tableau35676910[[#This Row],[coca]],Table1[[ID]:[b]],3,FALSE)</f>
        <v>#VALUE!</v>
      </c>
      <c r="U2655" s="9" t="s">
        <v>778</v>
      </c>
      <c r="V26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5" s="9">
        <v>2</v>
      </c>
    </row>
    <row r="2656" spans="1:23">
      <c r="A2656" t="s">
        <v>525</v>
      </c>
      <c r="B2656" t="s">
        <v>531</v>
      </c>
      <c r="C2656" t="s">
        <v>532</v>
      </c>
      <c r="D2656">
        <v>16</v>
      </c>
      <c r="E2656">
        <v>0</v>
      </c>
      <c r="J2656" s="1"/>
      <c r="K2656" s="1"/>
      <c r="M2656" s="7" t="s">
        <v>948</v>
      </c>
      <c r="O2656" s="5">
        <v>354233023246</v>
      </c>
      <c r="P2656" s="5">
        <v>1319445714090</v>
      </c>
      <c r="Q2656" t="str">
        <f t="shared" si="95"/>
        <v>NigerNE03</v>
      </c>
      <c r="R2656" t="e">
        <f>VLOOKUP(Tableau35676910[[#This Row],[coca]],Table1[ID],1,FALSE)</f>
        <v>#VALUE!</v>
      </c>
      <c r="S2656" t="e">
        <f>VLOOKUP(Tableau35676910[[#This Row],[coca]],Table1[[#All],[ID]:[b]],2,FALSE)</f>
        <v>#VALUE!</v>
      </c>
      <c r="T2656" s="9" t="e">
        <f>VLOOKUP(Tableau35676910[[#This Row],[coca]],Table1[[ID]:[b]],3,FALSE)</f>
        <v>#VALUE!</v>
      </c>
      <c r="U2656" s="9" t="s">
        <v>778</v>
      </c>
      <c r="V26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6" s="9">
        <v>2</v>
      </c>
    </row>
    <row r="2657" spans="1:23">
      <c r="A2657" t="s">
        <v>525</v>
      </c>
      <c r="B2657" t="s">
        <v>527</v>
      </c>
      <c r="C2657" t="s">
        <v>528</v>
      </c>
      <c r="D2657">
        <v>66</v>
      </c>
      <c r="E2657">
        <v>1</v>
      </c>
      <c r="J2657" s="1"/>
      <c r="K2657" s="1"/>
      <c r="M2657" s="7" t="s">
        <v>948</v>
      </c>
      <c r="Q2657" t="str">
        <f t="shared" ref="Q2657:Q2682" si="96">_xlfn.CONCAT(A2657,C2657)</f>
        <v>NigerNE01</v>
      </c>
      <c r="R2657" t="e">
        <f>VLOOKUP(Tableau35676910[[#This Row],[coca]],Table1[ID],1,FALSE)</f>
        <v>#VALUE!</v>
      </c>
      <c r="S2657" t="e">
        <f>VLOOKUP(Tableau35676910[[#This Row],[coca]],Table1[[#All],[ID]:[b]],2,FALSE)</f>
        <v>#VALUE!</v>
      </c>
      <c r="T2657" s="9" t="e">
        <f>VLOOKUP(Tableau35676910[[#This Row],[coca]],Table1[[ID]:[b]],3,FALSE)</f>
        <v>#VALUE!</v>
      </c>
      <c r="U2657" s="9"/>
      <c r="V26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7" s="9"/>
    </row>
    <row r="2658" spans="1:23">
      <c r="A2658" t="s">
        <v>525</v>
      </c>
      <c r="B2658" t="s">
        <v>529</v>
      </c>
      <c r="C2658" t="s">
        <v>530</v>
      </c>
      <c r="D2658">
        <v>7</v>
      </c>
      <c r="E2658">
        <v>0</v>
      </c>
      <c r="J2658" s="1"/>
      <c r="K2658" s="1"/>
      <c r="M2658" s="7" t="s">
        <v>948</v>
      </c>
      <c r="Q2658" t="str">
        <f t="shared" si="96"/>
        <v>NigerNE02</v>
      </c>
      <c r="R2658" t="e">
        <f>VLOOKUP(Tableau35676910[[#This Row],[coca]],Table1[ID],1,FALSE)</f>
        <v>#VALUE!</v>
      </c>
      <c r="S2658" t="e">
        <f>VLOOKUP(Tableau35676910[[#This Row],[coca]],Table1[[#All],[ID]:[b]],2,FALSE)</f>
        <v>#VALUE!</v>
      </c>
      <c r="T2658" s="9" t="e">
        <f>VLOOKUP(Tableau35676910[[#This Row],[coca]],Table1[[ID]:[b]],3,FALSE)</f>
        <v>#VALUE!</v>
      </c>
      <c r="U2658" s="9"/>
      <c r="V26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658" s="9"/>
    </row>
    <row r="2659" spans="1:23">
      <c r="A2659" t="s">
        <v>525</v>
      </c>
      <c r="B2659" t="s">
        <v>795</v>
      </c>
      <c r="C2659" t="s">
        <v>540</v>
      </c>
      <c r="D2659">
        <v>9</v>
      </c>
      <c r="E2659">
        <v>0</v>
      </c>
      <c r="M2659" s="7" t="s">
        <v>947</v>
      </c>
      <c r="Q2659" t="str">
        <f t="shared" si="96"/>
        <v>NigerNE06</v>
      </c>
      <c r="R2659" t="e">
        <f>VLOOKUP(Tableau356769[[#This Row],[coca]],Table1[ID],1,FALSE)</f>
        <v>#VALUE!</v>
      </c>
      <c r="S2659" t="e">
        <f>VLOOKUP(Tableau356769[[#This Row],[coca]],Table1[[#All],[ID]:[b]],2,FALSE)</f>
        <v>#VALUE!</v>
      </c>
      <c r="T2659" s="9" t="e">
        <f>VLOOKUP(Tableau356769[[#This Row],[coca]],Table1[[ID]:[b]],3,FALSE)</f>
        <v>#VALUE!</v>
      </c>
      <c r="U2659" s="9" t="s">
        <v>775</v>
      </c>
      <c r="V26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59" s="9">
        <v>1</v>
      </c>
    </row>
    <row r="2660" spans="1:23">
      <c r="A2660" t="s">
        <v>525</v>
      </c>
      <c r="B2660" t="s">
        <v>533</v>
      </c>
      <c r="C2660" t="s">
        <v>534</v>
      </c>
      <c r="D2660">
        <v>11</v>
      </c>
      <c r="E2660">
        <v>4</v>
      </c>
      <c r="M2660" s="7" t="s">
        <v>947</v>
      </c>
      <c r="Q2660" t="str">
        <f t="shared" si="96"/>
        <v>NigerNE04</v>
      </c>
      <c r="R2660" t="e">
        <f>VLOOKUP(Tableau356769[[#This Row],[coca]],Table1[ID],1,FALSE)</f>
        <v>#VALUE!</v>
      </c>
      <c r="S2660" t="e">
        <f>VLOOKUP(Tableau356769[[#This Row],[coca]],Table1[[#All],[ID]:[b]],2,FALSE)</f>
        <v>#VALUE!</v>
      </c>
      <c r="T2660" s="9" t="e">
        <f>VLOOKUP(Tableau356769[[#This Row],[coca]],Table1[[ID]:[b]],3,FALSE)</f>
        <v>#VALUE!</v>
      </c>
      <c r="U2660" s="9" t="s">
        <v>775</v>
      </c>
      <c r="V26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0" s="9">
        <v>1</v>
      </c>
    </row>
    <row r="2661" spans="1:23">
      <c r="A2661" t="s">
        <v>525</v>
      </c>
      <c r="B2661" t="s">
        <v>535</v>
      </c>
      <c r="C2661" t="s">
        <v>536</v>
      </c>
      <c r="D2661">
        <v>799</v>
      </c>
      <c r="E2661">
        <v>43</v>
      </c>
      <c r="F2661">
        <v>917</v>
      </c>
      <c r="M2661" s="7" t="s">
        <v>947</v>
      </c>
      <c r="O2661" s="5">
        <v>210605042654</v>
      </c>
      <c r="P2661" s="5">
        <v>1352834035680</v>
      </c>
      <c r="Q2661" t="str">
        <f t="shared" si="96"/>
        <v>NigerNE08</v>
      </c>
      <c r="R2661" t="e">
        <f>VLOOKUP(Tableau356769[[#This Row],[coca]],Table1[ID],1,FALSE)</f>
        <v>#VALUE!</v>
      </c>
      <c r="S2661" t="e">
        <f>VLOOKUP(Tableau356769[[#This Row],[coca]],Table1[[#All],[ID]:[b]],2,FALSE)</f>
        <v>#VALUE!</v>
      </c>
      <c r="T2661" s="9" t="e">
        <f>VLOOKUP(Tableau356769[[#This Row],[coca]],Table1[[ID]:[b]],3,FALSE)</f>
        <v>#VALUE!</v>
      </c>
      <c r="U2661" s="9" t="s">
        <v>776</v>
      </c>
      <c r="V26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1" s="9">
        <v>6</v>
      </c>
    </row>
    <row r="2662" spans="1:23">
      <c r="A2662" t="s">
        <v>525</v>
      </c>
      <c r="B2662" t="s">
        <v>541</v>
      </c>
      <c r="C2662" t="s">
        <v>542</v>
      </c>
      <c r="D2662">
        <v>137</v>
      </c>
      <c r="E2662">
        <v>19</v>
      </c>
      <c r="M2662" s="7" t="s">
        <v>947</v>
      </c>
      <c r="O2662" s="5">
        <v>1003967721700</v>
      </c>
      <c r="P2662" s="5">
        <v>1499383609790</v>
      </c>
      <c r="Q2662" t="str">
        <f t="shared" si="96"/>
        <v>NigerNE07</v>
      </c>
      <c r="R2662" t="e">
        <f>VLOOKUP(Tableau356769[[#This Row],[coca]],Table1[ID],1,FALSE)</f>
        <v>#VALUE!</v>
      </c>
      <c r="S2662" t="e">
        <f>VLOOKUP(Tableau356769[[#This Row],[coca]],Table1[[#All],[ID]:[b]],2,FALSE)</f>
        <v>#VALUE!</v>
      </c>
      <c r="T2662" s="9" t="e">
        <f>VLOOKUP(Tableau356769[[#This Row],[coca]],Table1[[ID]:[b]],3,FALSE)</f>
        <v>#VALUE!</v>
      </c>
      <c r="U2662" s="9" t="s">
        <v>778</v>
      </c>
      <c r="V26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2" s="9">
        <v>2</v>
      </c>
    </row>
    <row r="2663" spans="1:23">
      <c r="A2663" t="s">
        <v>525</v>
      </c>
      <c r="B2663" t="s">
        <v>537</v>
      </c>
      <c r="C2663" t="s">
        <v>538</v>
      </c>
      <c r="D2663">
        <v>19</v>
      </c>
      <c r="E2663">
        <v>0</v>
      </c>
      <c r="M2663" s="7" t="s">
        <v>947</v>
      </c>
      <c r="O2663" s="5">
        <v>524738101093</v>
      </c>
      <c r="P2663" s="5">
        <v>1577177812080</v>
      </c>
      <c r="Q2663" t="str">
        <f t="shared" si="96"/>
        <v>NigerNE05</v>
      </c>
      <c r="R2663" t="e">
        <f>VLOOKUP(Tableau356769[[#This Row],[coca]],Table1[ID],1,FALSE)</f>
        <v>#VALUE!</v>
      </c>
      <c r="S2663" t="e">
        <f>VLOOKUP(Tableau356769[[#This Row],[coca]],Table1[[#All],[ID]:[b]],2,FALSE)</f>
        <v>#VALUE!</v>
      </c>
      <c r="T2663" s="9" t="e">
        <f>VLOOKUP(Tableau356769[[#This Row],[coca]],Table1[[ID]:[b]],3,FALSE)</f>
        <v>#VALUE!</v>
      </c>
      <c r="U2663" s="9" t="s">
        <v>778</v>
      </c>
      <c r="V26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3" s="9">
        <v>2</v>
      </c>
    </row>
    <row r="2664" spans="1:23">
      <c r="A2664" t="s">
        <v>525</v>
      </c>
      <c r="B2664" t="s">
        <v>531</v>
      </c>
      <c r="C2664" t="s">
        <v>532</v>
      </c>
      <c r="D2664">
        <v>16</v>
      </c>
      <c r="E2664">
        <v>0</v>
      </c>
      <c r="M2664" s="7" t="s">
        <v>947</v>
      </c>
      <c r="O2664" s="5">
        <v>354233023246</v>
      </c>
      <c r="P2664" s="5">
        <v>1319445714090</v>
      </c>
      <c r="Q2664" t="str">
        <f t="shared" si="96"/>
        <v>NigerNE03</v>
      </c>
      <c r="R2664" t="e">
        <f>VLOOKUP(Tableau356769[[#This Row],[coca]],Table1[ID],1,FALSE)</f>
        <v>#VALUE!</v>
      </c>
      <c r="S2664" t="e">
        <f>VLOOKUP(Tableau356769[[#This Row],[coca]],Table1[[#All],[ID]:[b]],2,FALSE)</f>
        <v>#VALUE!</v>
      </c>
      <c r="T2664" s="9" t="e">
        <f>VLOOKUP(Tableau356769[[#This Row],[coca]],Table1[[ID]:[b]],3,FALSE)</f>
        <v>#VALUE!</v>
      </c>
      <c r="U2664" s="9" t="s">
        <v>778</v>
      </c>
      <c r="V26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4" s="9">
        <v>2</v>
      </c>
    </row>
    <row r="2665" spans="1:23">
      <c r="A2665" t="s">
        <v>525</v>
      </c>
      <c r="B2665" t="s">
        <v>527</v>
      </c>
      <c r="C2665" t="s">
        <v>528</v>
      </c>
      <c r="D2665">
        <v>58</v>
      </c>
      <c r="E2665">
        <v>1</v>
      </c>
      <c r="M2665" s="7" t="s">
        <v>947</v>
      </c>
      <c r="Q2665" t="str">
        <f t="shared" si="96"/>
        <v>NigerNE01</v>
      </c>
      <c r="R2665" t="e">
        <f>VLOOKUP(Tableau356769[[#This Row],[coca]],Table1[ID],1,FALSE)</f>
        <v>#VALUE!</v>
      </c>
      <c r="S2665" t="e">
        <f>VLOOKUP(Tableau356769[[#This Row],[coca]],Table1[[#All],[ID]:[b]],2,FALSE)</f>
        <v>#VALUE!</v>
      </c>
      <c r="T2665" s="9" t="e">
        <f>VLOOKUP(Tableau356769[[#This Row],[coca]],Table1[[ID]:[b]],3,FALSE)</f>
        <v>#VALUE!</v>
      </c>
      <c r="U2665" s="9"/>
      <c r="V26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5" s="9"/>
    </row>
    <row r="2666" spans="1:23">
      <c r="A2666" t="s">
        <v>525</v>
      </c>
      <c r="B2666" t="s">
        <v>529</v>
      </c>
      <c r="C2666" t="s">
        <v>530</v>
      </c>
      <c r="D2666">
        <v>7</v>
      </c>
      <c r="E2666">
        <v>0</v>
      </c>
      <c r="M2666" s="7" t="s">
        <v>947</v>
      </c>
      <c r="Q2666" t="str">
        <f t="shared" si="96"/>
        <v>NigerNE02</v>
      </c>
      <c r="R2666" t="e">
        <f>VLOOKUP(Tableau356769[[#This Row],[coca]],Table1[ID],1,FALSE)</f>
        <v>#VALUE!</v>
      </c>
      <c r="S2666" t="e">
        <f>VLOOKUP(Tableau356769[[#This Row],[coca]],Table1[[#All],[ID]:[b]],2,FALSE)</f>
        <v>#VALUE!</v>
      </c>
      <c r="T2666" s="9" t="e">
        <f>VLOOKUP(Tableau356769[[#This Row],[coca]],Table1[[ID]:[b]],3,FALSE)</f>
        <v>#VALUE!</v>
      </c>
      <c r="U2666" s="9"/>
      <c r="V26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666" s="9"/>
    </row>
    <row r="2667" spans="1:23">
      <c r="A2667" t="s">
        <v>525</v>
      </c>
      <c r="B2667" t="s">
        <v>527</v>
      </c>
      <c r="C2667" t="s">
        <v>528</v>
      </c>
      <c r="D2667">
        <v>37</v>
      </c>
      <c r="M2667" s="10" t="s">
        <v>936</v>
      </c>
      <c r="Q2667" t="str">
        <f t="shared" si="96"/>
        <v>NigerNE01</v>
      </c>
      <c r="R2667" t="str">
        <f>VLOOKUP(Tableau3[[#This Row],[coca]],Table1[ID],1,FALSE)</f>
        <v>NigerNE01</v>
      </c>
      <c r="S2667">
        <f>VLOOKUP(Tableau3[[#This Row],[coca]],Table1[[#All],[ID]:[b]],2,FALSE)</f>
        <v>10.523131019399999</v>
      </c>
      <c r="T2667" s="9">
        <f>VLOOKUP(Tableau3[[#This Row],[coca]],Table1[[ID]:[b]],3,FALSE)</f>
        <v>19.494378824399998</v>
      </c>
      <c r="U2667" s="9"/>
      <c r="V26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667" s="9"/>
    </row>
    <row r="2668" spans="1:23">
      <c r="A2668" t="s">
        <v>525</v>
      </c>
      <c r="B2668" t="s">
        <v>529</v>
      </c>
      <c r="C2668" t="s">
        <v>530</v>
      </c>
      <c r="D2668">
        <v>6</v>
      </c>
      <c r="M2668" s="10" t="s">
        <v>936</v>
      </c>
      <c r="Q2668" t="str">
        <f t="shared" si="96"/>
        <v>NigerNE02</v>
      </c>
      <c r="R2668" t="str">
        <f>VLOOKUP(Tableau3[[#This Row],[coca]],Table1[ID],1,FALSE)</f>
        <v>NigerNE02</v>
      </c>
      <c r="S2668">
        <f>VLOOKUP(Tableau3[[#This Row],[coca]],Table1[[#All],[ID]:[b]],2,FALSE)</f>
        <v>13.2173876636</v>
      </c>
      <c r="T2668" s="9">
        <f>VLOOKUP(Tableau3[[#This Row],[coca]],Table1[[ID]:[b]],3,FALSE)</f>
        <v>15.8663397098</v>
      </c>
      <c r="U2668" s="9"/>
      <c r="V266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668" s="9"/>
    </row>
    <row r="2669" spans="1:23">
      <c r="A2669" t="s">
        <v>525</v>
      </c>
      <c r="B2669" t="s">
        <v>531</v>
      </c>
      <c r="C2669" t="s">
        <v>532</v>
      </c>
      <c r="D2669">
        <v>16</v>
      </c>
      <c r="E2669">
        <v>0</v>
      </c>
      <c r="F2669">
        <v>0</v>
      </c>
      <c r="G2669">
        <v>11</v>
      </c>
      <c r="M2669" s="10" t="s">
        <v>936</v>
      </c>
      <c r="O2669" s="5">
        <v>354233023246</v>
      </c>
      <c r="P2669" s="5">
        <v>1319445714090</v>
      </c>
      <c r="Q2669" t="str">
        <f t="shared" si="96"/>
        <v>NigerNE03</v>
      </c>
      <c r="R2669" t="str">
        <f>VLOOKUP(Tableau3[[#This Row],[coca]],Table1[ID],1,FALSE)</f>
        <v>NigerNE03</v>
      </c>
      <c r="S2669">
        <f>VLOOKUP(Tableau3[[#This Row],[coca]],Table1[[#All],[ID]:[b]],2,FALSE)</f>
        <v>3.5423302324599999</v>
      </c>
      <c r="T2669" s="9">
        <f>VLOOKUP(Tableau3[[#This Row],[coca]],Table1[[ID]:[b]],3,FALSE)</f>
        <v>13.194457140900001</v>
      </c>
      <c r="U2669" s="9" t="s">
        <v>778</v>
      </c>
      <c r="V266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669" s="9">
        <v>2</v>
      </c>
    </row>
    <row r="2670" spans="1:23">
      <c r="A2670" t="s">
        <v>525</v>
      </c>
      <c r="B2670" t="s">
        <v>533</v>
      </c>
      <c r="C2670" t="s">
        <v>534</v>
      </c>
      <c r="D2670">
        <v>11</v>
      </c>
      <c r="E2670">
        <v>3</v>
      </c>
      <c r="F2670">
        <v>1</v>
      </c>
      <c r="G2670">
        <v>1</v>
      </c>
      <c r="M2670" s="10" t="s">
        <v>936</v>
      </c>
      <c r="Q2670" t="str">
        <f t="shared" si="96"/>
        <v>NigerNE04</v>
      </c>
      <c r="R2670" t="str">
        <f>VLOOKUP(Tableau3[[#This Row],[coca]],Table1[ID],1,FALSE)</f>
        <v>NigerNE04</v>
      </c>
      <c r="S2670">
        <f>VLOOKUP(Tableau3[[#This Row],[coca]],Table1[[#All],[ID]:[b]],2,FALSE)</f>
        <v>7.3081928964299996</v>
      </c>
      <c r="T2670" s="9">
        <f>VLOOKUP(Tableau3[[#This Row],[coca]],Table1[[ID]:[b]],3,FALSE)</f>
        <v>14.1135015911</v>
      </c>
      <c r="U2670" s="9" t="s">
        <v>775</v>
      </c>
      <c r="V267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670" s="9">
        <v>1</v>
      </c>
    </row>
    <row r="2671" spans="1:23">
      <c r="A2671" t="s">
        <v>525</v>
      </c>
      <c r="B2671" t="s">
        <v>537</v>
      </c>
      <c r="C2671" t="s">
        <v>538</v>
      </c>
      <c r="D2671">
        <v>18</v>
      </c>
      <c r="E2671">
        <v>0</v>
      </c>
      <c r="F2671">
        <v>0</v>
      </c>
      <c r="G2671">
        <v>13</v>
      </c>
      <c r="M2671" s="10" t="s">
        <v>936</v>
      </c>
      <c r="O2671" s="5">
        <v>524738101093</v>
      </c>
      <c r="P2671" s="5">
        <v>1577177812080</v>
      </c>
      <c r="Q2671" t="str">
        <f t="shared" si="96"/>
        <v>NigerNE05</v>
      </c>
      <c r="R2671" t="str">
        <f>VLOOKUP(Tableau3[[#This Row],[coca]],Table1[ID],1,FALSE)</f>
        <v>NigerNE05</v>
      </c>
      <c r="S2671">
        <f>VLOOKUP(Tableau3[[#This Row],[coca]],Table1[[#All],[ID]:[b]],2,FALSE)</f>
        <v>5.2473810109299999</v>
      </c>
      <c r="T2671" s="9">
        <f>VLOOKUP(Tableau3[[#This Row],[coca]],Table1[[ID]:[b]],3,FALSE)</f>
        <v>15.771778120800001</v>
      </c>
      <c r="U2671" s="9" t="s">
        <v>778</v>
      </c>
      <c r="V26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671" s="9">
        <v>2</v>
      </c>
    </row>
    <row r="2672" spans="1:23">
      <c r="A2672" t="s">
        <v>525</v>
      </c>
      <c r="B2672" t="s">
        <v>795</v>
      </c>
      <c r="C2672" t="s">
        <v>540</v>
      </c>
      <c r="D2672">
        <v>5</v>
      </c>
      <c r="M2672" s="10" t="s">
        <v>936</v>
      </c>
      <c r="Q2672" t="str">
        <f t="shared" si="96"/>
        <v>NigerNE06</v>
      </c>
      <c r="R2672" t="str">
        <f>VLOOKUP(Tableau3[[#This Row],[coca]],Table1[ID],1,FALSE)</f>
        <v>NigerNE06</v>
      </c>
      <c r="S2672">
        <f>VLOOKUP(Tableau3[[#This Row],[coca]],Table1[[#All],[ID]:[b]],2,FALSE)</f>
        <v>2.1907094112499998</v>
      </c>
      <c r="T2672" s="9">
        <f>VLOOKUP(Tableau3[[#This Row],[coca]],Table1[[ID]:[b]],3,FALSE)</f>
        <v>14.1857370649</v>
      </c>
      <c r="U2672" s="9" t="s">
        <v>775</v>
      </c>
      <c r="V26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672" s="9">
        <v>1</v>
      </c>
    </row>
    <row r="2673" spans="1:23">
      <c r="A2673" t="s">
        <v>525</v>
      </c>
      <c r="B2673" t="s">
        <v>541</v>
      </c>
      <c r="C2673" t="s">
        <v>542</v>
      </c>
      <c r="D2673">
        <v>126</v>
      </c>
      <c r="E2673">
        <v>17</v>
      </c>
      <c r="F2673">
        <v>0</v>
      </c>
      <c r="G2673">
        <v>17</v>
      </c>
      <c r="M2673" s="10" t="s">
        <v>936</v>
      </c>
      <c r="O2673" s="5">
        <v>1003967721700</v>
      </c>
      <c r="P2673" s="5">
        <v>1499383609790</v>
      </c>
      <c r="Q2673" t="str">
        <f t="shared" si="96"/>
        <v>NigerNE07</v>
      </c>
      <c r="R2673" t="str">
        <f>VLOOKUP(Tableau3[[#This Row],[coca]],Table1[ID],1,FALSE)</f>
        <v>NigerNE07</v>
      </c>
      <c r="S2673">
        <f>VLOOKUP(Tableau3[[#This Row],[coca]],Table1[[#All],[ID]:[b]],2,FALSE)</f>
        <v>10.039677216999999</v>
      </c>
      <c r="T2673" s="9">
        <f>VLOOKUP(Tableau3[[#This Row],[coca]],Table1[[ID]:[b]],3,FALSE)</f>
        <v>14.993836097899999</v>
      </c>
      <c r="U2673" s="9" t="s">
        <v>778</v>
      </c>
      <c r="V26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673" s="9">
        <v>2</v>
      </c>
    </row>
    <row r="2674" spans="1:23">
      <c r="A2674" t="s">
        <v>525</v>
      </c>
      <c r="B2674" t="s">
        <v>535</v>
      </c>
      <c r="C2674" t="s">
        <v>536</v>
      </c>
      <c r="D2674">
        <v>725</v>
      </c>
      <c r="E2674">
        <v>40</v>
      </c>
      <c r="F2674">
        <v>661</v>
      </c>
      <c r="G2674">
        <v>171</v>
      </c>
      <c r="M2674" s="10" t="s">
        <v>936</v>
      </c>
      <c r="O2674" s="5">
        <v>210605042654</v>
      </c>
      <c r="P2674" s="5">
        <v>1352834035680</v>
      </c>
      <c r="Q2674" t="str">
        <f t="shared" si="96"/>
        <v>NigerNE08</v>
      </c>
      <c r="R2674" t="str">
        <f>VLOOKUP(Tableau3[[#This Row],[coca]],Table1[ID],1,FALSE)</f>
        <v>NigerNE08</v>
      </c>
      <c r="S2674">
        <f>VLOOKUP(Tableau3[[#This Row],[coca]],Table1[[#All],[ID]:[b]],2,FALSE)</f>
        <v>2.10605042654</v>
      </c>
      <c r="T2674" s="9">
        <f>VLOOKUP(Tableau3[[#This Row],[coca]],Table1[[ID]:[b]],3,FALSE)</f>
        <v>13.528340356799999</v>
      </c>
      <c r="U2674" s="9" t="s">
        <v>776</v>
      </c>
      <c r="V26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2674" s="9">
        <v>6</v>
      </c>
    </row>
    <row r="2675" spans="1:23">
      <c r="A2675" t="s">
        <v>525</v>
      </c>
      <c r="B2675" t="s">
        <v>527</v>
      </c>
      <c r="C2675" t="s">
        <v>528</v>
      </c>
      <c r="D2675">
        <v>37</v>
      </c>
      <c r="E2675">
        <v>1</v>
      </c>
      <c r="M2675" t="s">
        <v>937</v>
      </c>
      <c r="Q2675" t="str">
        <f t="shared" si="96"/>
        <v>NigerNE01</v>
      </c>
      <c r="R2675" t="str">
        <f>VLOOKUP(Tableau3[[#This Row],[coca]],Table1[ID],1,FALSE)</f>
        <v>NigerNE01</v>
      </c>
      <c r="S2675" t="e">
        <f>VLOOKUP(Tableau35[[#This Row],[coca]],Table1[[#All],[ID]:[b]],2,FALSE)</f>
        <v>#VALUE!</v>
      </c>
      <c r="T2675" s="9" t="e">
        <f>VLOOKUP(Tableau35[[#This Row],[coca]],Table1[[ID]:[b]],3,FALSE)</f>
        <v>#VALUE!</v>
      </c>
      <c r="U2675" s="9"/>
      <c r="V267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75" s="9"/>
    </row>
    <row r="2676" spans="1:23">
      <c r="A2676" t="s">
        <v>525</v>
      </c>
      <c r="B2676" t="s">
        <v>529</v>
      </c>
      <c r="C2676" t="s">
        <v>530</v>
      </c>
      <c r="D2676">
        <v>6</v>
      </c>
      <c r="E2676">
        <v>0</v>
      </c>
      <c r="M2676" t="s">
        <v>937</v>
      </c>
      <c r="Q2676" t="str">
        <f t="shared" si="96"/>
        <v>NigerNE02</v>
      </c>
      <c r="R2676" t="str">
        <f>VLOOKUP(Tableau3[[#This Row],[coca]],Table1[ID],1,FALSE)</f>
        <v>NigerNE02</v>
      </c>
      <c r="S2676" t="e">
        <f>VLOOKUP(Tableau35[[#This Row],[coca]],Table1[[#All],[ID]:[b]],2,FALSE)</f>
        <v>#VALUE!</v>
      </c>
      <c r="T2676" s="9" t="e">
        <f>VLOOKUP(Tableau35[[#This Row],[coca]],Table1[[ID]:[b]],3,FALSE)</f>
        <v>#VALUE!</v>
      </c>
      <c r="U2676" s="9"/>
      <c r="V267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76" s="9"/>
    </row>
    <row r="2677" spans="1:23">
      <c r="A2677" t="s">
        <v>525</v>
      </c>
      <c r="B2677" t="s">
        <v>531</v>
      </c>
      <c r="C2677" t="s">
        <v>532</v>
      </c>
      <c r="D2677">
        <v>16</v>
      </c>
      <c r="E2677">
        <v>0</v>
      </c>
      <c r="M2677" t="s">
        <v>937</v>
      </c>
      <c r="O2677" s="5">
        <v>354233023246</v>
      </c>
      <c r="P2677" s="5">
        <v>1319445714090</v>
      </c>
      <c r="Q2677" t="str">
        <f t="shared" si="96"/>
        <v>NigerNE03</v>
      </c>
      <c r="R2677" t="str">
        <f>VLOOKUP(Tableau3[[#This Row],[coca]],Table1[ID],1,FALSE)</f>
        <v>NigerNE03</v>
      </c>
      <c r="S2677" t="e">
        <f>VLOOKUP(Tableau35[[#This Row],[coca]],Table1[[#All],[ID]:[b]],2,FALSE)</f>
        <v>#VALUE!</v>
      </c>
      <c r="T2677" s="9" t="e">
        <f>VLOOKUP(Tableau35[[#This Row],[coca]],Table1[[ID]:[b]],3,FALSE)</f>
        <v>#VALUE!</v>
      </c>
      <c r="U2677" s="9" t="s">
        <v>778</v>
      </c>
      <c r="V267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77" s="9">
        <v>2</v>
      </c>
    </row>
    <row r="2678" spans="1:23">
      <c r="A2678" t="s">
        <v>525</v>
      </c>
      <c r="B2678" t="s">
        <v>533</v>
      </c>
      <c r="C2678" t="s">
        <v>534</v>
      </c>
      <c r="D2678">
        <v>11</v>
      </c>
      <c r="E2678">
        <v>3</v>
      </c>
      <c r="M2678" t="s">
        <v>937</v>
      </c>
      <c r="Q2678" t="str">
        <f t="shared" si="96"/>
        <v>NigerNE04</v>
      </c>
      <c r="R2678" t="str">
        <f>VLOOKUP(Tableau3[[#This Row],[coca]],Table1[ID],1,FALSE)</f>
        <v>NigerNE04</v>
      </c>
      <c r="S2678" t="e">
        <f>VLOOKUP(Tableau35[[#This Row],[coca]],Table1[[#All],[ID]:[b]],2,FALSE)</f>
        <v>#VALUE!</v>
      </c>
      <c r="T2678" s="9" t="e">
        <f>VLOOKUP(Tableau35[[#This Row],[coca]],Table1[[ID]:[b]],3,FALSE)</f>
        <v>#VALUE!</v>
      </c>
      <c r="U2678" s="9" t="s">
        <v>775</v>
      </c>
      <c r="V267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78" s="9">
        <v>1</v>
      </c>
    </row>
    <row r="2679" spans="1:23">
      <c r="A2679" t="s">
        <v>525</v>
      </c>
      <c r="B2679" t="s">
        <v>537</v>
      </c>
      <c r="C2679" t="s">
        <v>538</v>
      </c>
      <c r="D2679">
        <v>18</v>
      </c>
      <c r="E2679">
        <v>0</v>
      </c>
      <c r="M2679" t="s">
        <v>937</v>
      </c>
      <c r="O2679" s="5">
        <v>524738101093</v>
      </c>
      <c r="P2679" s="5">
        <v>1577177812080</v>
      </c>
      <c r="Q2679" t="str">
        <f t="shared" si="96"/>
        <v>NigerNE05</v>
      </c>
      <c r="R2679" t="str">
        <f>VLOOKUP(Tableau3[[#This Row],[coca]],Table1[ID],1,FALSE)</f>
        <v>NigerNE05</v>
      </c>
      <c r="S2679" t="e">
        <f>VLOOKUP(Tableau35[[#This Row],[coca]],Table1[[#All],[ID]:[b]],2,FALSE)</f>
        <v>#VALUE!</v>
      </c>
      <c r="T2679" s="9" t="e">
        <f>VLOOKUP(Tableau35[[#This Row],[coca]],Table1[[ID]:[b]],3,FALSE)</f>
        <v>#VALUE!</v>
      </c>
      <c r="U2679" s="9" t="s">
        <v>778</v>
      </c>
      <c r="V267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79" s="9">
        <v>2</v>
      </c>
    </row>
    <row r="2680" spans="1:23">
      <c r="A2680" t="s">
        <v>525</v>
      </c>
      <c r="B2680" t="s">
        <v>795</v>
      </c>
      <c r="C2680" t="s">
        <v>540</v>
      </c>
      <c r="D2680">
        <v>5</v>
      </c>
      <c r="E2680">
        <v>0</v>
      </c>
      <c r="M2680" s="7" t="s">
        <v>937</v>
      </c>
      <c r="Q2680" t="str">
        <f t="shared" si="96"/>
        <v>NigerNE06</v>
      </c>
      <c r="R2680" t="str">
        <f>VLOOKUP(Tableau3[[#This Row],[coca]],Table1[ID],1,FALSE)</f>
        <v>NigerNE06</v>
      </c>
      <c r="S2680" t="e">
        <f>VLOOKUP(Tableau35[[#This Row],[coca]],Table1[[#All],[ID]:[b]],2,FALSE)</f>
        <v>#VALUE!</v>
      </c>
      <c r="T2680" s="9" t="e">
        <f>VLOOKUP(Tableau35[[#This Row],[coca]],Table1[[ID]:[b]],3,FALSE)</f>
        <v>#VALUE!</v>
      </c>
      <c r="U2680" s="9" t="s">
        <v>775</v>
      </c>
      <c r="V268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80" s="9">
        <v>1</v>
      </c>
    </row>
    <row r="2681" spans="1:23">
      <c r="A2681" t="s">
        <v>525</v>
      </c>
      <c r="B2681" t="s">
        <v>541</v>
      </c>
      <c r="C2681" t="s">
        <v>542</v>
      </c>
      <c r="D2681">
        <v>128</v>
      </c>
      <c r="E2681">
        <v>17</v>
      </c>
      <c r="M2681" t="s">
        <v>937</v>
      </c>
      <c r="O2681" s="5">
        <v>1003967721700</v>
      </c>
      <c r="P2681" s="5">
        <v>1499383609790</v>
      </c>
      <c r="Q2681" t="str">
        <f t="shared" si="96"/>
        <v>NigerNE07</v>
      </c>
      <c r="R2681" t="str">
        <f>VLOOKUP(Tableau3[[#This Row],[coca]],Table1[ID],1,FALSE)</f>
        <v>NigerNE07</v>
      </c>
      <c r="S2681" t="e">
        <f>VLOOKUP(Tableau35[[#This Row],[coca]],Table1[[#All],[ID]:[b]],2,FALSE)</f>
        <v>#VALUE!</v>
      </c>
      <c r="T2681" s="9" t="e">
        <f>VLOOKUP(Tableau35[[#This Row],[coca]],Table1[[ID]:[b]],3,FALSE)</f>
        <v>#VALUE!</v>
      </c>
      <c r="U2681" s="9" t="s">
        <v>778</v>
      </c>
      <c r="V268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81" s="9">
        <v>2</v>
      </c>
    </row>
    <row r="2682" spans="1:23">
      <c r="A2682" t="s">
        <v>525</v>
      </c>
      <c r="B2682" t="s">
        <v>535</v>
      </c>
      <c r="C2682" t="s">
        <v>536</v>
      </c>
      <c r="D2682">
        <v>734</v>
      </c>
      <c r="E2682">
        <v>43</v>
      </c>
      <c r="M2682" s="7" t="s">
        <v>937</v>
      </c>
      <c r="O2682" s="5">
        <v>210605042654</v>
      </c>
      <c r="P2682" s="5">
        <v>1352834035680</v>
      </c>
      <c r="Q2682" t="str">
        <f t="shared" si="96"/>
        <v>NigerNE08</v>
      </c>
      <c r="R2682" t="str">
        <f>VLOOKUP(Tableau3[[#This Row],[coca]],Table1[ID],1,FALSE)</f>
        <v>NigerNE08</v>
      </c>
      <c r="S2682" t="e">
        <f>VLOOKUP(Tableau35[[#This Row],[coca]],Table1[[#All],[ID]:[b]],2,FALSE)</f>
        <v>#VALUE!</v>
      </c>
      <c r="T2682" s="9" t="e">
        <f>VLOOKUP(Tableau35[[#This Row],[coca]],Table1[[ID]:[b]],3,FALSE)</f>
        <v>#VALUE!</v>
      </c>
      <c r="U2682" s="9" t="s">
        <v>776</v>
      </c>
      <c r="V268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682" s="9">
        <v>6</v>
      </c>
    </row>
    <row r="2683" spans="1:23">
      <c r="A2683" t="s">
        <v>525</v>
      </c>
      <c r="B2683" t="s">
        <v>795</v>
      </c>
      <c r="C2683" t="s">
        <v>540</v>
      </c>
      <c r="D2683">
        <v>5</v>
      </c>
      <c r="E2683">
        <v>0</v>
      </c>
      <c r="L2683" s="7"/>
      <c r="M2683" s="10" t="s">
        <v>940</v>
      </c>
      <c r="P2683" t="str">
        <f t="shared" ref="P2683:P2698" si="97">_xlfn.CONCAT(A2683,C2683)</f>
        <v>NigerNE06</v>
      </c>
      <c r="Q2683" t="e">
        <f>VLOOKUP(#REF!,Table1[ID],1,FALSE)</f>
        <v>#REF!</v>
      </c>
      <c r="R2683" t="e">
        <f>VLOOKUP(#REF!,Table1[[#All],[ID]:[b]],2,FALSE)</f>
        <v>#REF!</v>
      </c>
      <c r="S2683" s="9" t="e">
        <f>VLOOKUP(#REF!,Table1[[ID]:[b]],3,FALSE)</f>
        <v>#REF!</v>
      </c>
      <c r="T2683" s="9" t="s">
        <v>775</v>
      </c>
      <c r="U2683" s="9" t="e">
        <f>IF(#REF!&lt;=10,"A:&lt;10",IF(#REF!&lt;=50,"B:10-50",IF(#REF!&lt;=100,"C:50 - 100",IF(#REF!&lt;=250,"D:100 - 250",IF(#REF!&lt;=500,"E:250 - 500",IF(#REF!&lt;=1000,"F:500 - 1000","G:1000 et plus"))))))</f>
        <v>#REF!</v>
      </c>
      <c r="V2683" s="9">
        <v>1</v>
      </c>
    </row>
    <row r="2684" spans="1:23">
      <c r="A2684" t="s">
        <v>525</v>
      </c>
      <c r="B2684" t="s">
        <v>533</v>
      </c>
      <c r="C2684" t="s">
        <v>534</v>
      </c>
      <c r="D2684">
        <v>11</v>
      </c>
      <c r="E2684">
        <v>4</v>
      </c>
      <c r="M2684" s="10" t="s">
        <v>940</v>
      </c>
      <c r="P2684" t="str">
        <f t="shared" si="97"/>
        <v>NigerNE04</v>
      </c>
      <c r="Q2684" t="e">
        <f>VLOOKUP(#REF!,Table1[ID],1,FALSE)</f>
        <v>#REF!</v>
      </c>
      <c r="R2684" t="e">
        <f>VLOOKUP(#REF!,Table1[[#All],[ID]:[b]],2,FALSE)</f>
        <v>#REF!</v>
      </c>
      <c r="S2684" s="9" t="e">
        <f>VLOOKUP(#REF!,Table1[[ID]:[b]],3,FALSE)</f>
        <v>#REF!</v>
      </c>
      <c r="T2684" s="9" t="s">
        <v>775</v>
      </c>
      <c r="U2684" s="9" t="e">
        <f>IF(#REF!&lt;=10,"A:&lt;10",IF(#REF!&lt;=50,"B:10-50",IF(#REF!&lt;=100,"C:50 - 100",IF(#REF!&lt;=250,"D:100 - 250",IF(#REF!&lt;=500,"E:250 - 500",IF(#REF!&lt;=1000,"F:500 - 1000","G:1000 et plus"))))))</f>
        <v>#REF!</v>
      </c>
      <c r="V2684" s="9">
        <v>1</v>
      </c>
    </row>
    <row r="2685" spans="1:23">
      <c r="A2685" t="s">
        <v>525</v>
      </c>
      <c r="B2685" t="s">
        <v>535</v>
      </c>
      <c r="C2685" t="s">
        <v>536</v>
      </c>
      <c r="D2685">
        <v>735</v>
      </c>
      <c r="E2685">
        <v>42</v>
      </c>
      <c r="F2685">
        <v>848</v>
      </c>
      <c r="L2685" s="7"/>
      <c r="M2685" s="10" t="s">
        <v>940</v>
      </c>
      <c r="N2685" s="5">
        <v>210605042654</v>
      </c>
      <c r="O2685" s="5">
        <v>1352834035680</v>
      </c>
      <c r="P2685" t="str">
        <f t="shared" si="97"/>
        <v>NigerNE08</v>
      </c>
      <c r="Q2685" t="e">
        <f>VLOOKUP(#REF!,Table1[ID],1,FALSE)</f>
        <v>#REF!</v>
      </c>
      <c r="R2685" t="e">
        <f>VLOOKUP(#REF!,Table1[[#All],[ID]:[b]],2,FALSE)</f>
        <v>#REF!</v>
      </c>
      <c r="S2685" s="9" t="e">
        <f>VLOOKUP(#REF!,Table1[[ID]:[b]],3,FALSE)</f>
        <v>#REF!</v>
      </c>
      <c r="T2685" s="9" t="s">
        <v>776</v>
      </c>
      <c r="U2685" s="9" t="e">
        <f>IF(#REF!&lt;=10,"A:&lt;10",IF(#REF!&lt;=50,"B:10-50",IF(#REF!&lt;=100,"C:50 - 100",IF(#REF!&lt;=250,"D:100 - 250",IF(#REF!&lt;=500,"E:250 - 500",IF(#REF!&lt;=1000,"F:500 - 1000","G:1000 et plus"))))))</f>
        <v>#REF!</v>
      </c>
      <c r="V2685" s="9">
        <v>6</v>
      </c>
    </row>
    <row r="2686" spans="1:23">
      <c r="A2686" t="s">
        <v>525</v>
      </c>
      <c r="B2686" t="s">
        <v>541</v>
      </c>
      <c r="C2686" t="s">
        <v>542</v>
      </c>
      <c r="D2686">
        <v>128</v>
      </c>
      <c r="E2686">
        <v>18</v>
      </c>
      <c r="M2686" s="10" t="s">
        <v>940</v>
      </c>
      <c r="N2686" s="5">
        <v>1003967721700</v>
      </c>
      <c r="O2686" s="5">
        <v>1499383609790</v>
      </c>
      <c r="P2686" t="str">
        <f t="shared" si="97"/>
        <v>NigerNE07</v>
      </c>
      <c r="Q2686" t="e">
        <f>VLOOKUP(#REF!,Table1[ID],1,FALSE)</f>
        <v>#REF!</v>
      </c>
      <c r="R2686" t="e">
        <f>VLOOKUP(#REF!,Table1[[#All],[ID]:[b]],2,FALSE)</f>
        <v>#REF!</v>
      </c>
      <c r="S2686" s="9" t="e">
        <f>VLOOKUP(#REF!,Table1[[ID]:[b]],3,FALSE)</f>
        <v>#REF!</v>
      </c>
      <c r="T2686" s="9" t="s">
        <v>778</v>
      </c>
      <c r="U2686" s="9" t="e">
        <f>IF(#REF!&lt;=10,"A:&lt;10",IF(#REF!&lt;=50,"B:10-50",IF(#REF!&lt;=100,"C:50 - 100",IF(#REF!&lt;=250,"D:100 - 250",IF(#REF!&lt;=500,"E:250 - 500",IF(#REF!&lt;=1000,"F:500 - 1000","G:1000 et plus"))))))</f>
        <v>#REF!</v>
      </c>
      <c r="V2686" s="9">
        <v>2</v>
      </c>
    </row>
    <row r="2687" spans="1:23">
      <c r="A2687" t="s">
        <v>525</v>
      </c>
      <c r="B2687" t="s">
        <v>537</v>
      </c>
      <c r="C2687" t="s">
        <v>538</v>
      </c>
      <c r="D2687">
        <v>19</v>
      </c>
      <c r="E2687">
        <v>0</v>
      </c>
      <c r="M2687" s="10" t="s">
        <v>940</v>
      </c>
      <c r="N2687" s="5">
        <v>524738101093</v>
      </c>
      <c r="O2687" s="5">
        <v>1577177812080</v>
      </c>
      <c r="P2687" t="str">
        <f t="shared" si="97"/>
        <v>NigerNE05</v>
      </c>
      <c r="Q2687" t="e">
        <f>VLOOKUP(#REF!,Table1[ID],1,FALSE)</f>
        <v>#REF!</v>
      </c>
      <c r="R2687" t="e">
        <f>VLOOKUP(#REF!,Table1[[#All],[ID]:[b]],2,FALSE)</f>
        <v>#REF!</v>
      </c>
      <c r="S2687" s="9" t="e">
        <f>VLOOKUP(#REF!,Table1[[ID]:[b]],3,FALSE)</f>
        <v>#REF!</v>
      </c>
      <c r="T2687" s="9" t="s">
        <v>778</v>
      </c>
      <c r="U2687" s="9" t="e">
        <f>IF(#REF!&lt;=10,"A:&lt;10",IF(#REF!&lt;=50,"B:10-50",IF(#REF!&lt;=100,"C:50 - 100",IF(#REF!&lt;=250,"D:100 - 250",IF(#REF!&lt;=500,"E:250 - 500",IF(#REF!&lt;=1000,"F:500 - 1000","G:1000 et plus"))))))</f>
        <v>#REF!</v>
      </c>
      <c r="V2687" s="9">
        <v>2</v>
      </c>
    </row>
    <row r="2688" spans="1:23">
      <c r="A2688" t="s">
        <v>525</v>
      </c>
      <c r="B2688" t="s">
        <v>531</v>
      </c>
      <c r="C2688" t="s">
        <v>532</v>
      </c>
      <c r="D2688">
        <v>16</v>
      </c>
      <c r="E2688">
        <v>0</v>
      </c>
      <c r="M2688" s="10" t="s">
        <v>940</v>
      </c>
      <c r="N2688" s="5">
        <v>354233023246</v>
      </c>
      <c r="O2688" s="5">
        <v>1319445714090</v>
      </c>
      <c r="P2688" t="str">
        <f t="shared" si="97"/>
        <v>NigerNE03</v>
      </c>
      <c r="Q2688" t="e">
        <f>VLOOKUP(#REF!,Table1[ID],1,FALSE)</f>
        <v>#REF!</v>
      </c>
      <c r="R2688" t="e">
        <f>VLOOKUP(#REF!,Table1[[#All],[ID]:[b]],2,FALSE)</f>
        <v>#REF!</v>
      </c>
      <c r="S2688" s="9" t="e">
        <f>VLOOKUP(#REF!,Table1[[ID]:[b]],3,FALSE)</f>
        <v>#REF!</v>
      </c>
      <c r="T2688" s="9" t="s">
        <v>778</v>
      </c>
      <c r="U2688" s="9" t="e">
        <f>IF(#REF!&lt;=10,"A:&lt;10",IF(#REF!&lt;=50,"B:10-50",IF(#REF!&lt;=100,"C:50 - 100",IF(#REF!&lt;=250,"D:100 - 250",IF(#REF!&lt;=500,"E:250 - 500",IF(#REF!&lt;=1000,"F:500 - 1000","G:1000 et plus"))))))</f>
        <v>#REF!</v>
      </c>
      <c r="V2688" s="9">
        <v>2</v>
      </c>
    </row>
    <row r="2689" spans="1:23">
      <c r="A2689" t="s">
        <v>525</v>
      </c>
      <c r="B2689" t="s">
        <v>527</v>
      </c>
      <c r="C2689" t="s">
        <v>528</v>
      </c>
      <c r="D2689">
        <v>39</v>
      </c>
      <c r="E2689">
        <v>0</v>
      </c>
      <c r="M2689" s="10" t="s">
        <v>940</v>
      </c>
      <c r="P2689" t="str">
        <f t="shared" si="97"/>
        <v>NigerNE01</v>
      </c>
      <c r="Q2689" t="e">
        <f>VLOOKUP(#REF!,Table1[ID],1,FALSE)</f>
        <v>#REF!</v>
      </c>
      <c r="R2689" t="e">
        <f>VLOOKUP(#REF!,Table1[[#All],[ID]:[b]],2,FALSE)</f>
        <v>#REF!</v>
      </c>
      <c r="S2689" s="9" t="e">
        <f>VLOOKUP(#REF!,Table1[[ID]:[b]],3,FALSE)</f>
        <v>#REF!</v>
      </c>
      <c r="T2689" s="9"/>
      <c r="U2689" s="9" t="e">
        <f>IF(#REF!&lt;=10,"A:&lt;10",IF(#REF!&lt;=50,"B:10-50",IF(#REF!&lt;=100,"C:50 - 100",IF(#REF!&lt;=250,"D:100 - 250",IF(#REF!&lt;=500,"E:250 - 500",IF(#REF!&lt;=1000,"F:500 - 1000","G:1000 et plus"))))))</f>
        <v>#REF!</v>
      </c>
      <c r="V2689" s="9"/>
    </row>
    <row r="2690" spans="1:23">
      <c r="A2690" t="s">
        <v>525</v>
      </c>
      <c r="B2690" t="s">
        <v>529</v>
      </c>
      <c r="C2690" t="s">
        <v>530</v>
      </c>
      <c r="D2690">
        <v>7</v>
      </c>
      <c r="E2690">
        <v>0</v>
      </c>
      <c r="M2690" s="10" t="s">
        <v>940</v>
      </c>
      <c r="P2690" t="str">
        <f t="shared" si="97"/>
        <v>NigerNE02</v>
      </c>
      <c r="Q2690" t="e">
        <f>VLOOKUP(#REF!,Table1[ID],1,FALSE)</f>
        <v>#REF!</v>
      </c>
      <c r="R2690" t="e">
        <f>VLOOKUP(#REF!,Table1[[#All],[ID]:[b]],2,FALSE)</f>
        <v>#REF!</v>
      </c>
      <c r="S2690" s="9" t="e">
        <f>VLOOKUP(#REF!,Table1[[ID]:[b]],3,FALSE)</f>
        <v>#REF!</v>
      </c>
      <c r="T2690" s="9"/>
      <c r="U2690" s="9" t="e">
        <f>IF(#REF!&lt;=10,"A:&lt;10",IF(#REF!&lt;=50,"B:10-50",IF(#REF!&lt;=100,"C:50 - 100",IF(#REF!&lt;=250,"D:100 - 250",IF(#REF!&lt;=500,"E:250 - 500",IF(#REF!&lt;=1000,"F:500 - 1000","G:1000 et plus"))))))</f>
        <v>#REF!</v>
      </c>
      <c r="V2690" s="9"/>
    </row>
    <row r="2691" spans="1:23">
      <c r="A2691" t="s">
        <v>525</v>
      </c>
      <c r="B2691" t="s">
        <v>795</v>
      </c>
      <c r="C2691" t="s">
        <v>540</v>
      </c>
      <c r="D2691">
        <v>5</v>
      </c>
      <c r="E2691">
        <v>0</v>
      </c>
      <c r="F2691">
        <v>0</v>
      </c>
      <c r="L2691" s="7"/>
      <c r="M2691" s="10" t="s">
        <v>944</v>
      </c>
      <c r="P2691" t="str">
        <f t="shared" si="97"/>
        <v>NigerNE06</v>
      </c>
      <c r="Q2691" t="e">
        <f>VLOOKUP(Tableau3567[[#This Row],[coca]],Table1[ID],1,FALSE)</f>
        <v>#VALUE!</v>
      </c>
      <c r="R2691" t="e">
        <f>VLOOKUP(Tableau3567[[#This Row],[coca]],Table1[[#All],[ID]:[b]],2,FALSE)</f>
        <v>#VALUE!</v>
      </c>
      <c r="S2691" s="9" t="e">
        <f>VLOOKUP(Tableau3567[[#This Row],[coca]],Table1[[ID]:[b]],3,FALSE)</f>
        <v>#VALUE!</v>
      </c>
      <c r="T2691" s="9" t="s">
        <v>775</v>
      </c>
      <c r="U26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1" s="9">
        <v>1</v>
      </c>
    </row>
    <row r="2692" spans="1:23">
      <c r="A2692" t="s">
        <v>525</v>
      </c>
      <c r="B2692" t="s">
        <v>533</v>
      </c>
      <c r="C2692" t="s">
        <v>534</v>
      </c>
      <c r="D2692">
        <v>11</v>
      </c>
      <c r="E2692">
        <v>4</v>
      </c>
      <c r="F2692">
        <v>0</v>
      </c>
      <c r="L2692" s="7"/>
      <c r="M2692" s="10" t="s">
        <v>944</v>
      </c>
      <c r="P2692" t="str">
        <f t="shared" si="97"/>
        <v>NigerNE04</v>
      </c>
      <c r="Q2692" t="e">
        <f>VLOOKUP(Tableau3567[[#This Row],[coca]],Table1[ID],1,FALSE)</f>
        <v>#VALUE!</v>
      </c>
      <c r="R2692" t="e">
        <f>VLOOKUP(Tableau3567[[#This Row],[coca]],Table1[[#All],[ID]:[b]],2,FALSE)</f>
        <v>#VALUE!</v>
      </c>
      <c r="S2692" s="9" t="e">
        <f>VLOOKUP(Tableau3567[[#This Row],[coca]],Table1[[ID]:[b]],3,FALSE)</f>
        <v>#VALUE!</v>
      </c>
      <c r="T2692" s="9" t="s">
        <v>775</v>
      </c>
      <c r="U26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2" s="9">
        <v>1</v>
      </c>
    </row>
    <row r="2693" spans="1:23">
      <c r="A2693" t="s">
        <v>525</v>
      </c>
      <c r="B2693" t="s">
        <v>535</v>
      </c>
      <c r="C2693" t="s">
        <v>536</v>
      </c>
      <c r="D2693">
        <v>742</v>
      </c>
      <c r="E2693">
        <v>42</v>
      </c>
      <c r="F2693">
        <v>871</v>
      </c>
      <c r="L2693" s="7"/>
      <c r="M2693" s="10" t="s">
        <v>944</v>
      </c>
      <c r="N2693" s="5">
        <v>210605042654</v>
      </c>
      <c r="O2693" s="5">
        <v>1352834035680</v>
      </c>
      <c r="P2693" t="str">
        <f t="shared" si="97"/>
        <v>NigerNE08</v>
      </c>
      <c r="Q2693" t="e">
        <f>VLOOKUP(Tableau3567[[#This Row],[coca]],Table1[ID],1,FALSE)</f>
        <v>#VALUE!</v>
      </c>
      <c r="R2693" t="e">
        <f>VLOOKUP(Tableau3567[[#This Row],[coca]],Table1[[#All],[ID]:[b]],2,FALSE)</f>
        <v>#VALUE!</v>
      </c>
      <c r="S2693" s="9" t="e">
        <f>VLOOKUP(Tableau3567[[#This Row],[coca]],Table1[[ID]:[b]],3,FALSE)</f>
        <v>#VALUE!</v>
      </c>
      <c r="T2693" s="9" t="s">
        <v>776</v>
      </c>
      <c r="U26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3" s="9">
        <v>6</v>
      </c>
    </row>
    <row r="2694" spans="1:23">
      <c r="A2694" t="s">
        <v>525</v>
      </c>
      <c r="B2694" t="s">
        <v>541</v>
      </c>
      <c r="C2694" t="s">
        <v>542</v>
      </c>
      <c r="D2694">
        <v>133</v>
      </c>
      <c r="E2694">
        <v>18</v>
      </c>
      <c r="F2694">
        <v>0</v>
      </c>
      <c r="L2694" s="7"/>
      <c r="M2694" s="10" t="s">
        <v>944</v>
      </c>
      <c r="N2694" s="5">
        <v>1003967721700</v>
      </c>
      <c r="O2694" s="5">
        <v>1499383609790</v>
      </c>
      <c r="P2694" t="str">
        <f t="shared" si="97"/>
        <v>NigerNE07</v>
      </c>
      <c r="Q2694" t="e">
        <f>VLOOKUP(Tableau3567[[#This Row],[coca]],Table1[ID],1,FALSE)</f>
        <v>#VALUE!</v>
      </c>
      <c r="R2694" t="e">
        <f>VLOOKUP(Tableau3567[[#This Row],[coca]],Table1[[#All],[ID]:[b]],2,FALSE)</f>
        <v>#VALUE!</v>
      </c>
      <c r="S2694" s="9" t="e">
        <f>VLOOKUP(Tableau3567[[#This Row],[coca]],Table1[[ID]:[b]],3,FALSE)</f>
        <v>#VALUE!</v>
      </c>
      <c r="T2694" s="9" t="s">
        <v>778</v>
      </c>
      <c r="U26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4" s="9">
        <v>2</v>
      </c>
    </row>
    <row r="2695" spans="1:23">
      <c r="A2695" t="s">
        <v>525</v>
      </c>
      <c r="B2695" t="s">
        <v>537</v>
      </c>
      <c r="C2695" t="s">
        <v>538</v>
      </c>
      <c r="D2695">
        <v>19</v>
      </c>
      <c r="E2695">
        <v>0</v>
      </c>
      <c r="F2695">
        <v>0</v>
      </c>
      <c r="L2695" s="7"/>
      <c r="M2695" s="10" t="s">
        <v>944</v>
      </c>
      <c r="N2695" s="5">
        <v>524738101093</v>
      </c>
      <c r="O2695" s="5">
        <v>1577177812080</v>
      </c>
      <c r="P2695" t="str">
        <f t="shared" si="97"/>
        <v>NigerNE05</v>
      </c>
      <c r="Q2695" t="e">
        <f>VLOOKUP(Tableau3567[[#This Row],[coca]],Table1[ID],1,FALSE)</f>
        <v>#VALUE!</v>
      </c>
      <c r="R2695" t="e">
        <f>VLOOKUP(Tableau3567[[#This Row],[coca]],Table1[[#All],[ID]:[b]],2,FALSE)</f>
        <v>#VALUE!</v>
      </c>
      <c r="S2695" s="9" t="e">
        <f>VLOOKUP(Tableau3567[[#This Row],[coca]],Table1[[ID]:[b]],3,FALSE)</f>
        <v>#VALUE!</v>
      </c>
      <c r="T2695" s="9" t="s">
        <v>778</v>
      </c>
      <c r="U269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5" s="9">
        <v>2</v>
      </c>
    </row>
    <row r="2696" spans="1:23">
      <c r="A2696" t="s">
        <v>525</v>
      </c>
      <c r="B2696" t="s">
        <v>531</v>
      </c>
      <c r="C2696" t="s">
        <v>532</v>
      </c>
      <c r="D2696">
        <v>16</v>
      </c>
      <c r="E2696">
        <v>0</v>
      </c>
      <c r="F2696">
        <v>0</v>
      </c>
      <c r="L2696" s="7"/>
      <c r="M2696" s="10" t="s">
        <v>944</v>
      </c>
      <c r="N2696" s="5">
        <v>354233023246</v>
      </c>
      <c r="O2696" s="5">
        <v>1319445714090</v>
      </c>
      <c r="P2696" t="str">
        <f t="shared" si="97"/>
        <v>NigerNE03</v>
      </c>
      <c r="Q2696" t="e">
        <f>VLOOKUP(Tableau3567[[#This Row],[coca]],Table1[ID],1,FALSE)</f>
        <v>#VALUE!</v>
      </c>
      <c r="R2696" t="e">
        <f>VLOOKUP(Tableau3567[[#This Row],[coca]],Table1[[#All],[ID]:[b]],2,FALSE)</f>
        <v>#VALUE!</v>
      </c>
      <c r="S2696" s="9" t="e">
        <f>VLOOKUP(Tableau3567[[#This Row],[coca]],Table1[[ID]:[b]],3,FALSE)</f>
        <v>#VALUE!</v>
      </c>
      <c r="T2696" s="9" t="s">
        <v>778</v>
      </c>
      <c r="U269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6" s="9">
        <v>2</v>
      </c>
    </row>
    <row r="2697" spans="1:23">
      <c r="A2697" t="s">
        <v>525</v>
      </c>
      <c r="B2697" t="s">
        <v>527</v>
      </c>
      <c r="C2697" t="s">
        <v>528</v>
      </c>
      <c r="D2697">
        <v>41</v>
      </c>
      <c r="E2697">
        <v>1</v>
      </c>
      <c r="F2697">
        <v>0</v>
      </c>
      <c r="L2697" s="7"/>
      <c r="M2697" s="10" t="s">
        <v>944</v>
      </c>
      <c r="P2697" t="str">
        <f t="shared" si="97"/>
        <v>NigerNE01</v>
      </c>
      <c r="Q2697" t="e">
        <f>VLOOKUP(Tableau3567[[#This Row],[coca]],Table1[ID],1,FALSE)</f>
        <v>#VALUE!</v>
      </c>
      <c r="R2697" t="e">
        <f>VLOOKUP(Tableau3567[[#This Row],[coca]],Table1[[#All],[ID]:[b]],2,FALSE)</f>
        <v>#VALUE!</v>
      </c>
      <c r="S2697" s="9" t="e">
        <f>VLOOKUP(Tableau3567[[#This Row],[coca]],Table1[[ID]:[b]],3,FALSE)</f>
        <v>#VALUE!</v>
      </c>
      <c r="T2697" s="9"/>
      <c r="U269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7" s="9"/>
    </row>
    <row r="2698" spans="1:23">
      <c r="A2698" t="s">
        <v>525</v>
      </c>
      <c r="B2698" t="s">
        <v>529</v>
      </c>
      <c r="C2698" t="s">
        <v>530</v>
      </c>
      <c r="D2698">
        <v>7</v>
      </c>
      <c r="E2698">
        <v>0</v>
      </c>
      <c r="F2698">
        <v>0</v>
      </c>
      <c r="L2698" s="7"/>
      <c r="M2698" s="10" t="s">
        <v>944</v>
      </c>
      <c r="P2698" t="str">
        <f t="shared" si="97"/>
        <v>NigerNE02</v>
      </c>
      <c r="Q2698" t="e">
        <f>VLOOKUP(Tableau3567[[#This Row],[coca]],Table1[ID],1,FALSE)</f>
        <v>#VALUE!</v>
      </c>
      <c r="R2698" t="e">
        <f>VLOOKUP(Tableau3567[[#This Row],[coca]],Table1[[#All],[ID]:[b]],2,FALSE)</f>
        <v>#VALUE!</v>
      </c>
      <c r="S2698" s="9" t="e">
        <f>VLOOKUP(Tableau3567[[#This Row],[coca]],Table1[[ID]:[b]],3,FALSE)</f>
        <v>#VALUE!</v>
      </c>
      <c r="T2698" s="9"/>
      <c r="U269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698" s="9"/>
    </row>
    <row r="2699" spans="1:23">
      <c r="A2699" t="s">
        <v>525</v>
      </c>
      <c r="B2699" t="s">
        <v>795</v>
      </c>
      <c r="C2699" t="s">
        <v>540</v>
      </c>
      <c r="D2699">
        <v>5</v>
      </c>
      <c r="E2699">
        <v>0</v>
      </c>
      <c r="M2699" s="7" t="s">
        <v>946</v>
      </c>
      <c r="Q2699" t="str">
        <f t="shared" ref="Q2699:Q2730" si="98">_xlfn.CONCAT(A2699,C2699)</f>
        <v>NigerNE06</v>
      </c>
      <c r="R2699" t="e">
        <f>VLOOKUP(Tableau35676[[#This Row],[coca]],Table1[ID],1,FALSE)</f>
        <v>#VALUE!</v>
      </c>
      <c r="S2699" t="e">
        <f>VLOOKUP(Tableau35676[[#This Row],[coca]],Table1[[#All],[ID]:[b]],2,FALSE)</f>
        <v>#VALUE!</v>
      </c>
      <c r="T2699" s="9" t="e">
        <f>VLOOKUP(Tableau35676[[#This Row],[coca]],Table1[[ID]:[b]],3,FALSE)</f>
        <v>#VALUE!</v>
      </c>
      <c r="U2699" s="9" t="s">
        <v>775</v>
      </c>
      <c r="V269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699" s="9">
        <v>1</v>
      </c>
    </row>
    <row r="2700" spans="1:23">
      <c r="A2700" t="s">
        <v>525</v>
      </c>
      <c r="B2700" t="s">
        <v>533</v>
      </c>
      <c r="C2700" t="s">
        <v>534</v>
      </c>
      <c r="D2700">
        <v>11</v>
      </c>
      <c r="E2700">
        <v>4</v>
      </c>
      <c r="M2700" s="7" t="s">
        <v>946</v>
      </c>
      <c r="Q2700" t="str">
        <f t="shared" si="98"/>
        <v>NigerNE04</v>
      </c>
      <c r="R2700" t="e">
        <f>VLOOKUP(Tableau35676[[#This Row],[coca]],Table1[ID],1,FALSE)</f>
        <v>#VALUE!</v>
      </c>
      <c r="S2700" t="e">
        <f>VLOOKUP(Tableau35676[[#This Row],[coca]],Table1[[#All],[ID]:[b]],2,FALSE)</f>
        <v>#VALUE!</v>
      </c>
      <c r="T2700" s="9" t="e">
        <f>VLOOKUP(Tableau35676[[#This Row],[coca]],Table1[[ID]:[b]],3,FALSE)</f>
        <v>#VALUE!</v>
      </c>
      <c r="U2700" s="9" t="s">
        <v>775</v>
      </c>
      <c r="V270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0" s="9">
        <v>1</v>
      </c>
    </row>
    <row r="2701" spans="1:23">
      <c r="A2701" t="s">
        <v>525</v>
      </c>
      <c r="B2701" t="s">
        <v>535</v>
      </c>
      <c r="C2701" t="s">
        <v>536</v>
      </c>
      <c r="D2701">
        <v>781</v>
      </c>
      <c r="E2701">
        <v>43</v>
      </c>
      <c r="F2701">
        <v>885</v>
      </c>
      <c r="M2701" s="7" t="s">
        <v>946</v>
      </c>
      <c r="O2701" s="5">
        <v>210605042654</v>
      </c>
      <c r="P2701" s="5">
        <v>1352834035680</v>
      </c>
      <c r="Q2701" t="str">
        <f t="shared" si="98"/>
        <v>NigerNE08</v>
      </c>
      <c r="R2701" t="e">
        <f>VLOOKUP(Tableau35676[[#This Row],[coca]],Table1[ID],1,FALSE)</f>
        <v>#VALUE!</v>
      </c>
      <c r="S2701" t="e">
        <f>VLOOKUP(Tableau35676[[#This Row],[coca]],Table1[[#All],[ID]:[b]],2,FALSE)</f>
        <v>#VALUE!</v>
      </c>
      <c r="T2701" s="9" t="e">
        <f>VLOOKUP(Tableau35676[[#This Row],[coca]],Table1[[ID]:[b]],3,FALSE)</f>
        <v>#VALUE!</v>
      </c>
      <c r="U2701" s="9" t="s">
        <v>776</v>
      </c>
      <c r="V270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1" s="9">
        <v>6</v>
      </c>
    </row>
    <row r="2702" spans="1:23">
      <c r="A2702" t="s">
        <v>525</v>
      </c>
      <c r="B2702" t="s">
        <v>541</v>
      </c>
      <c r="C2702" t="s">
        <v>542</v>
      </c>
      <c r="D2702">
        <v>134</v>
      </c>
      <c r="E2702">
        <v>18</v>
      </c>
      <c r="M2702" s="7" t="s">
        <v>946</v>
      </c>
      <c r="O2702" s="5">
        <v>1003967721700</v>
      </c>
      <c r="P2702" s="5">
        <v>1499383609790</v>
      </c>
      <c r="Q2702" t="str">
        <f t="shared" si="98"/>
        <v>NigerNE07</v>
      </c>
      <c r="R2702" t="e">
        <f>VLOOKUP(Tableau35676[[#This Row],[coca]],Table1[ID],1,FALSE)</f>
        <v>#VALUE!</v>
      </c>
      <c r="S2702" t="e">
        <f>VLOOKUP(Tableau35676[[#This Row],[coca]],Table1[[#All],[ID]:[b]],2,FALSE)</f>
        <v>#VALUE!</v>
      </c>
      <c r="T2702" s="9" t="e">
        <f>VLOOKUP(Tableau35676[[#This Row],[coca]],Table1[[ID]:[b]],3,FALSE)</f>
        <v>#VALUE!</v>
      </c>
      <c r="U2702" s="9" t="s">
        <v>778</v>
      </c>
      <c r="V270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2" s="9">
        <v>2</v>
      </c>
    </row>
    <row r="2703" spans="1:23">
      <c r="A2703" t="s">
        <v>525</v>
      </c>
      <c r="B2703" t="s">
        <v>537</v>
      </c>
      <c r="C2703" t="s">
        <v>538</v>
      </c>
      <c r="D2703">
        <v>19</v>
      </c>
      <c r="E2703">
        <v>0</v>
      </c>
      <c r="M2703" s="7" t="s">
        <v>946</v>
      </c>
      <c r="O2703" s="5">
        <v>524738101093</v>
      </c>
      <c r="P2703" s="5">
        <v>1577177812080</v>
      </c>
      <c r="Q2703" t="str">
        <f t="shared" si="98"/>
        <v>NigerNE05</v>
      </c>
      <c r="R2703" t="e">
        <f>VLOOKUP(Tableau35676[[#This Row],[coca]],Table1[ID],1,FALSE)</f>
        <v>#VALUE!</v>
      </c>
      <c r="S2703" t="e">
        <f>VLOOKUP(Tableau35676[[#This Row],[coca]],Table1[[#All],[ID]:[b]],2,FALSE)</f>
        <v>#VALUE!</v>
      </c>
      <c r="T2703" s="9" t="e">
        <f>VLOOKUP(Tableau35676[[#This Row],[coca]],Table1[[ID]:[b]],3,FALSE)</f>
        <v>#VALUE!</v>
      </c>
      <c r="U2703" s="9" t="s">
        <v>778</v>
      </c>
      <c r="V270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3" s="9">
        <v>2</v>
      </c>
    </row>
    <row r="2704" spans="1:23">
      <c r="A2704" t="s">
        <v>525</v>
      </c>
      <c r="B2704" t="s">
        <v>531</v>
      </c>
      <c r="C2704" t="s">
        <v>532</v>
      </c>
      <c r="D2704">
        <v>16</v>
      </c>
      <c r="E2704">
        <v>0</v>
      </c>
      <c r="M2704" s="7" t="s">
        <v>946</v>
      </c>
      <c r="O2704" s="5">
        <v>354233023246</v>
      </c>
      <c r="P2704" s="5">
        <v>1319445714090</v>
      </c>
      <c r="Q2704" t="str">
        <f t="shared" si="98"/>
        <v>NigerNE03</v>
      </c>
      <c r="R2704" t="e">
        <f>VLOOKUP(Tableau35676[[#This Row],[coca]],Table1[ID],1,FALSE)</f>
        <v>#VALUE!</v>
      </c>
      <c r="S2704" t="e">
        <f>VLOOKUP(Tableau35676[[#This Row],[coca]],Table1[[#All],[ID]:[b]],2,FALSE)</f>
        <v>#VALUE!</v>
      </c>
      <c r="T2704" s="9" t="e">
        <f>VLOOKUP(Tableau35676[[#This Row],[coca]],Table1[[ID]:[b]],3,FALSE)</f>
        <v>#VALUE!</v>
      </c>
      <c r="U2704" s="9" t="s">
        <v>778</v>
      </c>
      <c r="V270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4" s="9">
        <v>2</v>
      </c>
    </row>
    <row r="2705" spans="1:23">
      <c r="A2705" t="s">
        <v>525</v>
      </c>
      <c r="B2705" t="s">
        <v>527</v>
      </c>
      <c r="C2705" t="s">
        <v>528</v>
      </c>
      <c r="D2705">
        <v>43</v>
      </c>
      <c r="E2705">
        <v>1</v>
      </c>
      <c r="M2705" s="7" t="s">
        <v>946</v>
      </c>
      <c r="Q2705" t="str">
        <f t="shared" si="98"/>
        <v>NigerNE01</v>
      </c>
      <c r="R2705" t="e">
        <f>VLOOKUP(Tableau35676[[#This Row],[coca]],Table1[ID],1,FALSE)</f>
        <v>#VALUE!</v>
      </c>
      <c r="S2705" t="e">
        <f>VLOOKUP(Tableau35676[[#This Row],[coca]],Table1[[#All],[ID]:[b]],2,FALSE)</f>
        <v>#VALUE!</v>
      </c>
      <c r="T2705" s="9" t="e">
        <f>VLOOKUP(Tableau35676[[#This Row],[coca]],Table1[[ID]:[b]],3,FALSE)</f>
        <v>#VALUE!</v>
      </c>
      <c r="U2705" s="9"/>
      <c r="V27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5" s="9"/>
    </row>
    <row r="2706" spans="1:23">
      <c r="A2706" t="s">
        <v>525</v>
      </c>
      <c r="B2706" t="s">
        <v>529</v>
      </c>
      <c r="C2706" t="s">
        <v>530</v>
      </c>
      <c r="D2706">
        <v>7</v>
      </c>
      <c r="E2706">
        <v>0</v>
      </c>
      <c r="M2706" s="7" t="s">
        <v>946</v>
      </c>
      <c r="Q2706" t="str">
        <f t="shared" si="98"/>
        <v>NigerNE02</v>
      </c>
      <c r="R2706" t="e">
        <f>VLOOKUP(Tableau35676[[#This Row],[coca]],Table1[ID],1,FALSE)</f>
        <v>#VALUE!</v>
      </c>
      <c r="S2706" t="e">
        <f>VLOOKUP(Tableau35676[[#This Row],[coca]],Table1[[#All],[ID]:[b]],2,FALSE)</f>
        <v>#VALUE!</v>
      </c>
      <c r="T2706" s="9" t="e">
        <f>VLOOKUP(Tableau35676[[#This Row],[coca]],Table1[[ID]:[b]],3,FALSE)</f>
        <v>#VALUE!</v>
      </c>
      <c r="U2706" s="9"/>
      <c r="V27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706" s="9"/>
    </row>
    <row r="2707" spans="1:23">
      <c r="A2707" t="s">
        <v>525</v>
      </c>
      <c r="B2707" t="s">
        <v>795</v>
      </c>
      <c r="C2707" t="s">
        <v>540</v>
      </c>
      <c r="D2707">
        <v>9</v>
      </c>
      <c r="E2707">
        <v>0</v>
      </c>
      <c r="J2707" s="1"/>
      <c r="K2707" s="1"/>
      <c r="M2707" s="7" t="s">
        <v>949</v>
      </c>
      <c r="Q2707" t="str">
        <f t="shared" si="98"/>
        <v>NigerNE06</v>
      </c>
      <c r="R2707" t="e">
        <f>VLOOKUP(Tableau3567691011[[#This Row],[coca]],Table1[ID],1,FALSE)</f>
        <v>#VALUE!</v>
      </c>
      <c r="S2707" t="e">
        <f>VLOOKUP(Tableau3567691011[[#This Row],[coca]],Table1[[#All],[ID]:[b]],2,FALSE)</f>
        <v>#VALUE!</v>
      </c>
      <c r="T2707" s="9" t="e">
        <f>VLOOKUP(Tableau3567691011[[#This Row],[coca]],Table1[[ID]:[b]],3,FALSE)</f>
        <v>#VALUE!</v>
      </c>
      <c r="U2707" s="9" t="s">
        <v>775</v>
      </c>
      <c r="V270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07" s="9">
        <v>1</v>
      </c>
    </row>
    <row r="2708" spans="1:23">
      <c r="A2708" t="s">
        <v>525</v>
      </c>
      <c r="B2708" t="s">
        <v>533</v>
      </c>
      <c r="C2708" t="s">
        <v>534</v>
      </c>
      <c r="D2708">
        <v>11</v>
      </c>
      <c r="E2708">
        <v>4</v>
      </c>
      <c r="J2708" s="1"/>
      <c r="K2708" s="1"/>
      <c r="M2708" s="7" t="s">
        <v>949</v>
      </c>
      <c r="Q2708" t="str">
        <f t="shared" si="98"/>
        <v>NigerNE04</v>
      </c>
      <c r="R2708" t="e">
        <f>VLOOKUP(Tableau3567691011[[#This Row],[coca]],Table1[ID],1,FALSE)</f>
        <v>#VALUE!</v>
      </c>
      <c r="S2708" t="e">
        <f>VLOOKUP(Tableau3567691011[[#This Row],[coca]],Table1[[#All],[ID]:[b]],2,FALSE)</f>
        <v>#VALUE!</v>
      </c>
      <c r="T2708" s="9" t="e">
        <f>VLOOKUP(Tableau3567691011[[#This Row],[coca]],Table1[[ID]:[b]],3,FALSE)</f>
        <v>#VALUE!</v>
      </c>
      <c r="U2708" s="9" t="s">
        <v>775</v>
      </c>
      <c r="V270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08" s="9">
        <v>1</v>
      </c>
    </row>
    <row r="2709" spans="1:23">
      <c r="A2709" t="s">
        <v>525</v>
      </c>
      <c r="B2709" t="s">
        <v>535</v>
      </c>
      <c r="C2709" t="s">
        <v>536</v>
      </c>
      <c r="D2709">
        <v>816</v>
      </c>
      <c r="E2709">
        <v>43</v>
      </c>
      <c r="F2709">
        <v>974</v>
      </c>
      <c r="J2709" s="1"/>
      <c r="K2709" s="1"/>
      <c r="M2709" s="7" t="s">
        <v>949</v>
      </c>
      <c r="O2709" s="5">
        <v>210605042654</v>
      </c>
      <c r="P2709" s="5">
        <v>1352834035680</v>
      </c>
      <c r="Q2709" t="str">
        <f t="shared" si="98"/>
        <v>NigerNE08</v>
      </c>
      <c r="R2709" t="e">
        <f>VLOOKUP(Tableau3567691011[[#This Row],[coca]],Table1[ID],1,FALSE)</f>
        <v>#VALUE!</v>
      </c>
      <c r="S2709" t="e">
        <f>VLOOKUP(Tableau3567691011[[#This Row],[coca]],Table1[[#All],[ID]:[b]],2,FALSE)</f>
        <v>#VALUE!</v>
      </c>
      <c r="T2709" s="9" t="e">
        <f>VLOOKUP(Tableau3567691011[[#This Row],[coca]],Table1[[ID]:[b]],3,FALSE)</f>
        <v>#VALUE!</v>
      </c>
      <c r="U2709" s="9" t="s">
        <v>776</v>
      </c>
      <c r="V270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09" s="9">
        <v>6</v>
      </c>
    </row>
    <row r="2710" spans="1:23">
      <c r="A2710" t="s">
        <v>525</v>
      </c>
      <c r="B2710" t="s">
        <v>541</v>
      </c>
      <c r="C2710" t="s">
        <v>542</v>
      </c>
      <c r="D2710">
        <v>139</v>
      </c>
      <c r="E2710">
        <v>20</v>
      </c>
      <c r="J2710" s="1"/>
      <c r="K2710" s="1"/>
      <c r="M2710" s="7" t="s">
        <v>949</v>
      </c>
      <c r="O2710" s="5">
        <v>1003967721700</v>
      </c>
      <c r="P2710" s="5">
        <v>1499383609790</v>
      </c>
      <c r="Q2710" t="str">
        <f t="shared" si="98"/>
        <v>NigerNE07</v>
      </c>
      <c r="R2710" t="e">
        <f>VLOOKUP(Tableau3567691011[[#This Row],[coca]],Table1[ID],1,FALSE)</f>
        <v>#VALUE!</v>
      </c>
      <c r="S2710" t="e">
        <f>VLOOKUP(Tableau3567691011[[#This Row],[coca]],Table1[[#All],[ID]:[b]],2,FALSE)</f>
        <v>#VALUE!</v>
      </c>
      <c r="T2710" s="9" t="e">
        <f>VLOOKUP(Tableau3567691011[[#This Row],[coca]],Table1[[ID]:[b]],3,FALSE)</f>
        <v>#VALUE!</v>
      </c>
      <c r="U2710" s="9" t="s">
        <v>778</v>
      </c>
      <c r="V271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10" s="9">
        <v>2</v>
      </c>
    </row>
    <row r="2711" spans="1:23">
      <c r="A2711" t="s">
        <v>525</v>
      </c>
      <c r="B2711" t="s">
        <v>537</v>
      </c>
      <c r="C2711" t="s">
        <v>538</v>
      </c>
      <c r="D2711">
        <v>20</v>
      </c>
      <c r="E2711">
        <v>0</v>
      </c>
      <c r="J2711" s="1"/>
      <c r="K2711" s="1"/>
      <c r="M2711" s="7" t="s">
        <v>949</v>
      </c>
      <c r="O2711" s="5">
        <v>524738101093</v>
      </c>
      <c r="P2711" s="5">
        <v>1577177812080</v>
      </c>
      <c r="Q2711" t="str">
        <f t="shared" si="98"/>
        <v>NigerNE05</v>
      </c>
      <c r="R2711" t="e">
        <f>VLOOKUP(Tableau3567691011[[#This Row],[coca]],Table1[ID],1,FALSE)</f>
        <v>#VALUE!</v>
      </c>
      <c r="S2711" t="e">
        <f>VLOOKUP(Tableau3567691011[[#This Row],[coca]],Table1[[#All],[ID]:[b]],2,FALSE)</f>
        <v>#VALUE!</v>
      </c>
      <c r="T2711" s="9" t="e">
        <f>VLOOKUP(Tableau3567691011[[#This Row],[coca]],Table1[[ID]:[b]],3,FALSE)</f>
        <v>#VALUE!</v>
      </c>
      <c r="U2711" s="9" t="s">
        <v>778</v>
      </c>
      <c r="V271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11" s="9">
        <v>2</v>
      </c>
    </row>
    <row r="2712" spans="1:23">
      <c r="A2712" t="s">
        <v>525</v>
      </c>
      <c r="B2712" t="s">
        <v>531</v>
      </c>
      <c r="C2712" t="s">
        <v>532</v>
      </c>
      <c r="D2712">
        <v>17</v>
      </c>
      <c r="E2712">
        <v>0</v>
      </c>
      <c r="J2712" s="1"/>
      <c r="K2712" s="1"/>
      <c r="M2712" s="7" t="s">
        <v>949</v>
      </c>
      <c r="O2712" s="5">
        <v>354233023246</v>
      </c>
      <c r="P2712" s="5">
        <v>1319445714090</v>
      </c>
      <c r="Q2712" t="str">
        <f t="shared" si="98"/>
        <v>NigerNE03</v>
      </c>
      <c r="R2712" t="e">
        <f>VLOOKUP(Tableau3567691011[[#This Row],[coca]],Table1[ID],1,FALSE)</f>
        <v>#VALUE!</v>
      </c>
      <c r="S2712" t="e">
        <f>VLOOKUP(Tableau3567691011[[#This Row],[coca]],Table1[[#All],[ID]:[b]],2,FALSE)</f>
        <v>#VALUE!</v>
      </c>
      <c r="T2712" s="9" t="e">
        <f>VLOOKUP(Tableau3567691011[[#This Row],[coca]],Table1[[ID]:[b]],3,FALSE)</f>
        <v>#VALUE!</v>
      </c>
      <c r="U2712" s="9" t="s">
        <v>778</v>
      </c>
      <c r="V271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12" s="9">
        <v>2</v>
      </c>
    </row>
    <row r="2713" spans="1:23">
      <c r="A2713" t="s">
        <v>525</v>
      </c>
      <c r="B2713" t="s">
        <v>527</v>
      </c>
      <c r="C2713" t="s">
        <v>528</v>
      </c>
      <c r="D2713">
        <v>75</v>
      </c>
      <c r="E2713">
        <v>1</v>
      </c>
      <c r="J2713" s="1"/>
      <c r="K2713" s="1"/>
      <c r="M2713" s="7" t="s">
        <v>949</v>
      </c>
      <c r="Q2713" t="str">
        <f t="shared" si="98"/>
        <v>NigerNE01</v>
      </c>
      <c r="R2713" t="e">
        <f>VLOOKUP(Tableau3567691011[[#This Row],[coca]],Table1[ID],1,FALSE)</f>
        <v>#VALUE!</v>
      </c>
      <c r="S2713" t="e">
        <f>VLOOKUP(Tableau3567691011[[#This Row],[coca]],Table1[[#All],[ID]:[b]],2,FALSE)</f>
        <v>#VALUE!</v>
      </c>
      <c r="T2713" s="9" t="e">
        <f>VLOOKUP(Tableau3567691011[[#This Row],[coca]],Table1[[ID]:[b]],3,FALSE)</f>
        <v>#VALUE!</v>
      </c>
      <c r="U2713" s="9"/>
      <c r="V271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13" s="9"/>
    </row>
    <row r="2714" spans="1:23">
      <c r="A2714" t="s">
        <v>525</v>
      </c>
      <c r="B2714" t="s">
        <v>529</v>
      </c>
      <c r="C2714" t="s">
        <v>530</v>
      </c>
      <c r="D2714">
        <v>7</v>
      </c>
      <c r="E2714">
        <v>0</v>
      </c>
      <c r="J2714" s="1"/>
      <c r="K2714" s="1"/>
      <c r="M2714" s="7" t="s">
        <v>949</v>
      </c>
      <c r="Q2714" t="str">
        <f t="shared" si="98"/>
        <v>NigerNE02</v>
      </c>
      <c r="R2714" t="e">
        <f>VLOOKUP(Tableau3567691011[[#This Row],[coca]],Table1[ID],1,FALSE)</f>
        <v>#VALUE!</v>
      </c>
      <c r="S2714" t="e">
        <f>VLOOKUP(Tableau3567691011[[#This Row],[coca]],Table1[[#All],[ID]:[b]],2,FALSE)</f>
        <v>#VALUE!</v>
      </c>
      <c r="T2714" s="9" t="e">
        <f>VLOOKUP(Tableau3567691011[[#This Row],[coca]],Table1[[ID]:[b]],3,FALSE)</f>
        <v>#VALUE!</v>
      </c>
      <c r="U2714" s="9"/>
      <c r="V271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714" s="9"/>
    </row>
    <row r="2715" spans="1:23">
      <c r="A2715" t="s">
        <v>543</v>
      </c>
      <c r="B2715" t="s">
        <v>545</v>
      </c>
      <c r="C2715" t="s">
        <v>546</v>
      </c>
      <c r="D2715">
        <v>320</v>
      </c>
      <c r="E2715">
        <v>3</v>
      </c>
      <c r="F2715">
        <v>207</v>
      </c>
      <c r="J2715" s="1"/>
      <c r="K2715" s="1"/>
      <c r="M2715" s="10" t="s">
        <v>948</v>
      </c>
      <c r="O2715" s="5">
        <v>752318998197</v>
      </c>
      <c r="P2715" s="5">
        <v>545330211892</v>
      </c>
      <c r="Q2715" t="str">
        <f t="shared" si="98"/>
        <v>NigeriaNG01</v>
      </c>
      <c r="R2715" t="e">
        <f>VLOOKUP(Tableau35676910[[#This Row],[coca]],Table1[ID],1,FALSE)</f>
        <v>#VALUE!</v>
      </c>
      <c r="S2715" t="e">
        <f>VLOOKUP(Tableau35676910[[#This Row],[coca]],Table1[[#All],[ID]:[b]],2,FALSE)</f>
        <v>#VALUE!</v>
      </c>
      <c r="T2715" s="9" t="e">
        <f>VLOOKUP(Tableau35676910[[#This Row],[coca]],Table1[[ID]:[b]],3,FALSE)</f>
        <v>#VALUE!</v>
      </c>
      <c r="U2715" s="9" t="s">
        <v>775</v>
      </c>
      <c r="V271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15" s="9">
        <v>1</v>
      </c>
    </row>
    <row r="2716" spans="1:23">
      <c r="A2716" t="s">
        <v>543</v>
      </c>
      <c r="B2716" t="s">
        <v>547</v>
      </c>
      <c r="C2716" t="s">
        <v>548</v>
      </c>
      <c r="D2716">
        <v>84</v>
      </c>
      <c r="E2716">
        <v>6</v>
      </c>
      <c r="F2716">
        <v>47</v>
      </c>
      <c r="J2716" s="1"/>
      <c r="K2716" s="1"/>
      <c r="M2716" s="10" t="s">
        <v>948</v>
      </c>
      <c r="O2716" s="5">
        <v>1240015131340</v>
      </c>
      <c r="P2716" s="5">
        <v>932348820479</v>
      </c>
      <c r="Q2716" t="str">
        <f t="shared" si="98"/>
        <v>NigeriaNG02</v>
      </c>
      <c r="R2716" t="e">
        <f>VLOOKUP(Tableau35676910[[#This Row],[coca]],Table1[ID],1,FALSE)</f>
        <v>#VALUE!</v>
      </c>
      <c r="S2716" t="e">
        <f>VLOOKUP(Tableau35676910[[#This Row],[coca]],Table1[[#All],[ID]:[b]],2,FALSE)</f>
        <v>#VALUE!</v>
      </c>
      <c r="T2716" s="9" t="e">
        <f>VLOOKUP(Tableau35676910[[#This Row],[coca]],Table1[[ID]:[b]],3,FALSE)</f>
        <v>#VALUE!</v>
      </c>
      <c r="U2716" s="9" t="s">
        <v>775</v>
      </c>
      <c r="V271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16" s="9">
        <v>1</v>
      </c>
    </row>
    <row r="2717" spans="1:23">
      <c r="A2717" t="s">
        <v>543</v>
      </c>
      <c r="B2717" t="s">
        <v>549</v>
      </c>
      <c r="C2717" t="s">
        <v>550</v>
      </c>
      <c r="D2717">
        <v>86</v>
      </c>
      <c r="E2717">
        <v>2</v>
      </c>
      <c r="F2717">
        <v>54</v>
      </c>
      <c r="J2717" s="1"/>
      <c r="K2717" s="1"/>
      <c r="M2717" s="10" t="s">
        <v>948</v>
      </c>
      <c r="O2717" s="5">
        <v>784736624649</v>
      </c>
      <c r="P2717" s="5">
        <v>490664313456</v>
      </c>
      <c r="Q2717" t="str">
        <f t="shared" si="98"/>
        <v>NigeriaNG03</v>
      </c>
      <c r="R2717" t="e">
        <f>VLOOKUP(Tableau35676910[[#This Row],[coca]],Table1[ID],1,FALSE)</f>
        <v>#VALUE!</v>
      </c>
      <c r="S2717" t="e">
        <f>VLOOKUP(Tableau35676910[[#This Row],[coca]],Table1[[#All],[ID]:[b]],2,FALSE)</f>
        <v>#VALUE!</v>
      </c>
      <c r="T2717" s="9" t="e">
        <f>VLOOKUP(Tableau35676910[[#This Row],[coca]],Table1[[ID]:[b]],3,FALSE)</f>
        <v>#VALUE!</v>
      </c>
      <c r="U2717" s="9" t="s">
        <v>778</v>
      </c>
      <c r="V271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17" s="9">
        <v>2</v>
      </c>
    </row>
    <row r="2718" spans="1:23">
      <c r="A2718" t="s">
        <v>543</v>
      </c>
      <c r="B2718" t="s">
        <v>551</v>
      </c>
      <c r="C2718" t="s">
        <v>552</v>
      </c>
      <c r="D2718">
        <v>73</v>
      </c>
      <c r="E2718">
        <v>9</v>
      </c>
      <c r="F2718">
        <v>57</v>
      </c>
      <c r="J2718" s="1"/>
      <c r="K2718" s="1"/>
      <c r="M2718" s="10" t="s">
        <v>948</v>
      </c>
      <c r="O2718" s="5">
        <v>693218608803</v>
      </c>
      <c r="P2718" s="5">
        <v>622277587647</v>
      </c>
      <c r="Q2718" t="str">
        <f t="shared" si="98"/>
        <v>NigeriaNG04</v>
      </c>
      <c r="R2718" t="e">
        <f>VLOOKUP(Tableau35676910[[#This Row],[coca]],Table1[ID],1,FALSE)</f>
        <v>#VALUE!</v>
      </c>
      <c r="S2718" t="e">
        <f>VLOOKUP(Tableau35676910[[#This Row],[coca]],Table1[[#All],[ID]:[b]],2,FALSE)</f>
        <v>#VALUE!</v>
      </c>
      <c r="T2718" s="9" t="e">
        <f>VLOOKUP(Tableau35676910[[#This Row],[coca]],Table1[[ID]:[b]],3,FALSE)</f>
        <v>#VALUE!</v>
      </c>
      <c r="U2718" s="9" t="s">
        <v>775</v>
      </c>
      <c r="V271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18" s="9">
        <v>1</v>
      </c>
    </row>
    <row r="2719" spans="1:23">
      <c r="A2719" t="s">
        <v>543</v>
      </c>
      <c r="B2719" t="s">
        <v>553</v>
      </c>
      <c r="C2719" t="s">
        <v>554</v>
      </c>
      <c r="D2719">
        <v>505</v>
      </c>
      <c r="E2719">
        <v>12</v>
      </c>
      <c r="F2719">
        <v>461</v>
      </c>
      <c r="J2719" s="1"/>
      <c r="K2719" s="1"/>
      <c r="M2719" s="10" t="s">
        <v>948</v>
      </c>
      <c r="O2719" s="5">
        <v>999058823411</v>
      </c>
      <c r="P2719" s="5">
        <v>1079664716490</v>
      </c>
      <c r="Q2719" t="str">
        <f t="shared" si="98"/>
        <v>NigeriaNG05</v>
      </c>
      <c r="R2719" t="e">
        <f>VLOOKUP(Tableau35676910[[#This Row],[coca]],Table1[ID],1,FALSE)</f>
        <v>#VALUE!</v>
      </c>
      <c r="S2719" t="e">
        <f>VLOOKUP(Tableau35676910[[#This Row],[coca]],Table1[[#All],[ID]:[b]],2,FALSE)</f>
        <v>#VALUE!</v>
      </c>
      <c r="T2719" s="9" t="e">
        <f>VLOOKUP(Tableau35676910[[#This Row],[coca]],Table1[[ID]:[b]],3,FALSE)</f>
        <v>#VALUE!</v>
      </c>
      <c r="U2719" s="9" t="s">
        <v>774</v>
      </c>
      <c r="V271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19" s="9">
        <v>3</v>
      </c>
    </row>
    <row r="2720" spans="1:23">
      <c r="A2720" t="s">
        <v>543</v>
      </c>
      <c r="B2720" t="s">
        <v>555</v>
      </c>
      <c r="C2720" t="s">
        <v>556</v>
      </c>
      <c r="D2720">
        <v>234</v>
      </c>
      <c r="E2720">
        <v>15</v>
      </c>
      <c r="F2720">
        <v>105</v>
      </c>
      <c r="J2720" s="1"/>
      <c r="K2720" s="1"/>
      <c r="M2720" s="10" t="s">
        <v>948</v>
      </c>
      <c r="O2720" s="5">
        <v>608041766839</v>
      </c>
      <c r="P2720" s="5">
        <v>476631539288</v>
      </c>
      <c r="Q2720" t="str">
        <f t="shared" si="98"/>
        <v>NigeriaNG06</v>
      </c>
      <c r="R2720" t="e">
        <f>VLOOKUP(Tableau35676910[[#This Row],[coca]],Table1[ID],1,FALSE)</f>
        <v>#VALUE!</v>
      </c>
      <c r="S2720" t="e">
        <f>VLOOKUP(Tableau35676910[[#This Row],[coca]],Table1[[#All],[ID]:[b]],2,FALSE)</f>
        <v>#VALUE!</v>
      </c>
      <c r="T2720" s="9" t="e">
        <f>VLOOKUP(Tableau35676910[[#This Row],[coca]],Table1[[ID]:[b]],3,FALSE)</f>
        <v>#VALUE!</v>
      </c>
      <c r="U2720" s="9" t="s">
        <v>775</v>
      </c>
      <c r="V272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0" s="9">
        <v>1</v>
      </c>
    </row>
    <row r="2721" spans="1:23">
      <c r="A2721" t="s">
        <v>543</v>
      </c>
      <c r="B2721" t="s">
        <v>557</v>
      </c>
      <c r="C2721" t="s">
        <v>558</v>
      </c>
      <c r="D2721">
        <v>65</v>
      </c>
      <c r="E2721">
        <v>1</v>
      </c>
      <c r="F2721">
        <v>30</v>
      </c>
      <c r="J2721" s="1"/>
      <c r="K2721" s="1"/>
      <c r="M2721" s="10" t="s">
        <v>948</v>
      </c>
      <c r="O2721" s="5">
        <v>875188118576</v>
      </c>
      <c r="P2721" s="5">
        <v>734111621317</v>
      </c>
      <c r="Q2721" t="str">
        <f t="shared" si="98"/>
        <v>NigeriaNG07</v>
      </c>
      <c r="R2721" t="e">
        <f>VLOOKUP(Tableau35676910[[#This Row],[coca]],Table1[ID],1,FALSE)</f>
        <v>#VALUE!</v>
      </c>
      <c r="S2721" t="e">
        <f>VLOOKUP(Tableau35676910[[#This Row],[coca]],Table1[[#All],[ID]:[b]],2,FALSE)</f>
        <v>#VALUE!</v>
      </c>
      <c r="T2721" s="9" t="e">
        <f>VLOOKUP(Tableau35676910[[#This Row],[coca]],Table1[[ID]:[b]],3,FALSE)</f>
        <v>#VALUE!</v>
      </c>
      <c r="U2721" s="9" t="s">
        <v>775</v>
      </c>
      <c r="V272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1" s="9">
        <v>1</v>
      </c>
    </row>
    <row r="2722" spans="1:23">
      <c r="A2722" t="s">
        <v>543</v>
      </c>
      <c r="B2722" t="s">
        <v>559</v>
      </c>
      <c r="C2722" t="s">
        <v>560</v>
      </c>
      <c r="D2722">
        <v>493</v>
      </c>
      <c r="E2722">
        <v>32</v>
      </c>
      <c r="F2722">
        <v>432</v>
      </c>
      <c r="J2722" s="1"/>
      <c r="K2722" s="1"/>
      <c r="M2722" s="10" t="s">
        <v>948</v>
      </c>
      <c r="O2722" s="5">
        <v>1315232165840</v>
      </c>
      <c r="P2722" s="5">
        <v>1188956933540</v>
      </c>
      <c r="Q2722" t="str">
        <f t="shared" si="98"/>
        <v>NigeriaNG08</v>
      </c>
      <c r="R2722" t="e">
        <f>VLOOKUP(Tableau35676910[[#This Row],[coca]],Table1[ID],1,FALSE)</f>
        <v>#VALUE!</v>
      </c>
      <c r="S2722" t="e">
        <f>VLOOKUP(Tableau35676910[[#This Row],[coca]],Table1[[#All],[ID]:[b]],2,FALSE)</f>
        <v>#VALUE!</v>
      </c>
      <c r="T2722" s="9" t="e">
        <f>VLOOKUP(Tableau35676910[[#This Row],[coca]],Table1[[ID]:[b]],3,FALSE)</f>
        <v>#VALUE!</v>
      </c>
      <c r="U2722" s="9" t="s">
        <v>774</v>
      </c>
      <c r="V272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2" s="9">
        <v>3</v>
      </c>
    </row>
    <row r="2723" spans="1:23">
      <c r="A2723" t="s">
        <v>543</v>
      </c>
      <c r="B2723" t="s">
        <v>561</v>
      </c>
      <c r="C2723" t="s">
        <v>562</v>
      </c>
      <c r="D2723">
        <v>0</v>
      </c>
      <c r="E2723">
        <v>0</v>
      </c>
      <c r="F2723">
        <v>0</v>
      </c>
      <c r="J2723" s="1"/>
      <c r="K2723" s="1"/>
      <c r="M2723" s="10" t="s">
        <v>948</v>
      </c>
      <c r="Q2723" t="str">
        <f t="shared" si="98"/>
        <v>NigeriaNG09</v>
      </c>
      <c r="R2723" t="e">
        <f>VLOOKUP(Tableau35676910[[#This Row],[coca]],Table1[ID],1,FALSE)</f>
        <v>#VALUE!</v>
      </c>
      <c r="S2723" t="e">
        <f>VLOOKUP(Tableau35676910[[#This Row],[coca]],Table1[[#All],[ID]:[b]],2,FALSE)</f>
        <v>#VALUE!</v>
      </c>
      <c r="T2723" s="9" t="e">
        <f>VLOOKUP(Tableau35676910[[#This Row],[coca]],Table1[[ID]:[b]],3,FALSE)</f>
        <v>#VALUE!</v>
      </c>
      <c r="U2723" s="9" t="s">
        <v>778</v>
      </c>
      <c r="V272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3" s="9">
        <v>2</v>
      </c>
    </row>
    <row r="2724" spans="1:23">
      <c r="A2724" t="s">
        <v>543</v>
      </c>
      <c r="B2724" t="s">
        <v>563</v>
      </c>
      <c r="C2724" t="s">
        <v>564</v>
      </c>
      <c r="D2724">
        <v>1131</v>
      </c>
      <c r="E2724">
        <v>23</v>
      </c>
      <c r="F2724">
        <v>190</v>
      </c>
      <c r="J2724" s="1"/>
      <c r="K2724" s="1"/>
      <c r="M2724" s="10" t="s">
        <v>948</v>
      </c>
      <c r="O2724" s="5">
        <v>593692959819</v>
      </c>
      <c r="P2724" s="5">
        <v>570489823485</v>
      </c>
      <c r="Q2724" t="str">
        <f t="shared" si="98"/>
        <v>NigeriaNG10</v>
      </c>
      <c r="R2724" t="e">
        <f>VLOOKUP(Tableau35676910[[#This Row],[coca]],Table1[ID],1,FALSE)</f>
        <v>#VALUE!</v>
      </c>
      <c r="S2724" t="e">
        <f>VLOOKUP(Tableau35676910[[#This Row],[coca]],Table1[[#All],[ID]:[b]],2,FALSE)</f>
        <v>#VALUE!</v>
      </c>
      <c r="T2724" s="9" t="e">
        <f>VLOOKUP(Tableau35676910[[#This Row],[coca]],Table1[[ID]:[b]],3,FALSE)</f>
        <v>#VALUE!</v>
      </c>
      <c r="U2724" s="9" t="s">
        <v>778</v>
      </c>
      <c r="V272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4" s="9">
        <v>2</v>
      </c>
    </row>
    <row r="2725" spans="1:23">
      <c r="A2725" t="s">
        <v>543</v>
      </c>
      <c r="B2725" t="s">
        <v>565</v>
      </c>
      <c r="C2725" t="s">
        <v>566</v>
      </c>
      <c r="D2725">
        <v>438</v>
      </c>
      <c r="E2725">
        <v>3</v>
      </c>
      <c r="F2725">
        <v>357</v>
      </c>
      <c r="J2725" s="1"/>
      <c r="K2725" s="1"/>
      <c r="M2725" s="10" t="s">
        <v>948</v>
      </c>
      <c r="O2725" s="5">
        <v>801626626255</v>
      </c>
      <c r="P2725" s="5">
        <v>626202724928</v>
      </c>
      <c r="Q2725" t="str">
        <f t="shared" si="98"/>
        <v>NigeriaNG11</v>
      </c>
      <c r="R2725" t="e">
        <f>VLOOKUP(Tableau35676910[[#This Row],[coca]],Table1[ID],1,FALSE)</f>
        <v>#VALUE!</v>
      </c>
      <c r="S2725" t="e">
        <f>VLOOKUP(Tableau35676910[[#This Row],[coca]],Table1[[#All],[ID]:[b]],2,FALSE)</f>
        <v>#VALUE!</v>
      </c>
      <c r="T2725" s="9" t="e">
        <f>VLOOKUP(Tableau35676910[[#This Row],[coca]],Table1[[ID]:[b]],3,FALSE)</f>
        <v>#VALUE!</v>
      </c>
      <c r="U2725" s="9" t="s">
        <v>775</v>
      </c>
      <c r="V272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5" s="9">
        <v>1</v>
      </c>
    </row>
    <row r="2726" spans="1:23">
      <c r="A2726" t="s">
        <v>543</v>
      </c>
      <c r="B2726" t="s">
        <v>567</v>
      </c>
      <c r="C2726" t="s">
        <v>568</v>
      </c>
      <c r="D2726">
        <v>1165</v>
      </c>
      <c r="E2726">
        <v>40</v>
      </c>
      <c r="F2726">
        <v>418</v>
      </c>
      <c r="J2726" s="1"/>
      <c r="K2726" s="1"/>
      <c r="M2726" s="10" t="s">
        <v>948</v>
      </c>
      <c r="Q2726" t="str">
        <f t="shared" si="98"/>
        <v>NigeriaNG12</v>
      </c>
      <c r="R2726" t="e">
        <f>VLOOKUP(Tableau35676910[[#This Row],[coca]],Table1[ID],1,FALSE)</f>
        <v>#VALUE!</v>
      </c>
      <c r="S2726" t="e">
        <f>VLOOKUP(Tableau35676910[[#This Row],[coca]],Table1[[#All],[ID]:[b]],2,FALSE)</f>
        <v>#VALUE!</v>
      </c>
      <c r="T2726" s="9" t="e">
        <f>VLOOKUP(Tableau35676910[[#This Row],[coca]],Table1[[ID]:[b]],3,FALSE)</f>
        <v>#VALUE!</v>
      </c>
      <c r="U2726" s="9" t="s">
        <v>774</v>
      </c>
      <c r="V272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6" s="9">
        <v>3</v>
      </c>
    </row>
    <row r="2727" spans="1:23">
      <c r="A2727" t="s">
        <v>543</v>
      </c>
      <c r="B2727" t="s">
        <v>569</v>
      </c>
      <c r="C2727" t="s">
        <v>570</v>
      </c>
      <c r="D2727">
        <v>43</v>
      </c>
      <c r="E2727">
        <v>2</v>
      </c>
      <c r="F2727">
        <v>40</v>
      </c>
      <c r="J2727" s="1"/>
      <c r="K2727" s="1"/>
      <c r="M2727" s="10" t="s">
        <v>948</v>
      </c>
      <c r="O2727" s="5">
        <v>530951552644</v>
      </c>
      <c r="P2727" s="5">
        <v>772008040372</v>
      </c>
      <c r="Q2727" t="str">
        <f t="shared" si="98"/>
        <v>NigeriaNG13</v>
      </c>
      <c r="R2727" t="e">
        <f>VLOOKUP(Tableau35676910[[#This Row],[coca]],Table1[ID],1,FALSE)</f>
        <v>#VALUE!</v>
      </c>
      <c r="S2727" t="e">
        <f>VLOOKUP(Tableau35676910[[#This Row],[coca]],Table1[[#All],[ID]:[b]],2,FALSE)</f>
        <v>#VALUE!</v>
      </c>
      <c r="T2727" s="9" t="e">
        <f>VLOOKUP(Tableau35676910[[#This Row],[coca]],Table1[[ID]:[b]],3,FALSE)</f>
        <v>#VALUE!</v>
      </c>
      <c r="U2727" s="9" t="s">
        <v>778</v>
      </c>
      <c r="V272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7" s="9">
        <v>2</v>
      </c>
    </row>
    <row r="2728" spans="1:23">
      <c r="A2728" t="s">
        <v>543</v>
      </c>
      <c r="B2728" t="s">
        <v>571</v>
      </c>
      <c r="C2728" t="s">
        <v>572</v>
      </c>
      <c r="D2728">
        <v>327</v>
      </c>
      <c r="E2728">
        <v>9</v>
      </c>
      <c r="F2728">
        <v>126</v>
      </c>
      <c r="J2728" s="1"/>
      <c r="K2728" s="1"/>
      <c r="M2728" s="10" t="s">
        <v>948</v>
      </c>
      <c r="O2728" s="5">
        <v>744061116263</v>
      </c>
      <c r="P2728" s="5">
        <v>653624489622</v>
      </c>
      <c r="Q2728" t="str">
        <f t="shared" si="98"/>
        <v>NigeriaNG14</v>
      </c>
      <c r="R2728" t="e">
        <f>VLOOKUP(Tableau35676910[[#This Row],[coca]],Table1[ID],1,FALSE)</f>
        <v>#VALUE!</v>
      </c>
      <c r="S2728" t="e">
        <f>VLOOKUP(Tableau35676910[[#This Row],[coca]],Table1[[#All],[ID]:[b]],2,FALSE)</f>
        <v>#VALUE!</v>
      </c>
      <c r="T2728" s="9" t="e">
        <f>VLOOKUP(Tableau35676910[[#This Row],[coca]],Table1[[ID]:[b]],3,FALSE)</f>
        <v>#VALUE!</v>
      </c>
      <c r="U2728" s="9" t="s">
        <v>775</v>
      </c>
      <c r="V272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8" s="9">
        <v>1</v>
      </c>
    </row>
    <row r="2729" spans="1:23">
      <c r="A2729" t="s">
        <v>543</v>
      </c>
      <c r="B2729" t="s">
        <v>573</v>
      </c>
      <c r="C2729" t="s">
        <v>574</v>
      </c>
      <c r="D2729">
        <v>1935</v>
      </c>
      <c r="E2729">
        <v>34</v>
      </c>
      <c r="F2729">
        <v>588</v>
      </c>
      <c r="J2729" s="1"/>
      <c r="K2729" s="1"/>
      <c r="M2729" s="10" t="s">
        <v>948</v>
      </c>
      <c r="Q2729" t="str">
        <f t="shared" si="98"/>
        <v>NigeriaNG15</v>
      </c>
      <c r="R2729" t="e">
        <f>VLOOKUP(Tableau35676910[[#This Row],[coca]],Table1[ID],1,FALSE)</f>
        <v>#VALUE!</v>
      </c>
      <c r="S2729" t="e">
        <f>VLOOKUP(Tableau35676910[[#This Row],[coca]],Table1[[#All],[ID]:[b]],2,FALSE)</f>
        <v>#VALUE!</v>
      </c>
      <c r="T2729" s="9" t="e">
        <f>VLOOKUP(Tableau35676910[[#This Row],[coca]],Table1[[ID]:[b]],3,FALSE)</f>
        <v>#VALUE!</v>
      </c>
      <c r="U2729" s="9" t="s">
        <v>777</v>
      </c>
      <c r="V272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29" s="9">
        <v>5</v>
      </c>
    </row>
    <row r="2730" spans="1:23">
      <c r="A2730" t="s">
        <v>543</v>
      </c>
      <c r="B2730" t="s">
        <v>575</v>
      </c>
      <c r="C2730" t="s">
        <v>576</v>
      </c>
      <c r="D2730">
        <v>507</v>
      </c>
      <c r="E2730">
        <v>19</v>
      </c>
      <c r="F2730">
        <v>363</v>
      </c>
      <c r="J2730" s="1"/>
      <c r="K2730" s="1"/>
      <c r="M2730" s="10" t="s">
        <v>948</v>
      </c>
      <c r="O2730" s="5">
        <v>1119199513760</v>
      </c>
      <c r="P2730" s="5">
        <v>1038358785210</v>
      </c>
      <c r="Q2730" t="str">
        <f t="shared" si="98"/>
        <v>NigeriaNG16</v>
      </c>
      <c r="R2730" t="e">
        <f>VLOOKUP(Tableau35676910[[#This Row],[coca]],Table1[ID],1,FALSE)</f>
        <v>#VALUE!</v>
      </c>
      <c r="S2730" t="e">
        <f>VLOOKUP(Tableau35676910[[#This Row],[coca]],Table1[[#All],[ID]:[b]],2,FALSE)</f>
        <v>#VALUE!</v>
      </c>
      <c r="T2730" s="9" t="e">
        <f>VLOOKUP(Tableau35676910[[#This Row],[coca]],Table1[[ID]:[b]],3,FALSE)</f>
        <v>#VALUE!</v>
      </c>
      <c r="U2730" s="9" t="s">
        <v>774</v>
      </c>
      <c r="V273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0" s="9">
        <v>3</v>
      </c>
    </row>
    <row r="2731" spans="1:23">
      <c r="A2731" t="s">
        <v>543</v>
      </c>
      <c r="B2731" t="s">
        <v>577</v>
      </c>
      <c r="C2731" t="s">
        <v>578</v>
      </c>
      <c r="D2731">
        <v>352</v>
      </c>
      <c r="E2731">
        <v>6</v>
      </c>
      <c r="F2731">
        <v>50</v>
      </c>
      <c r="J2731" s="1"/>
      <c r="K2731" s="1"/>
      <c r="M2731" s="10" t="s">
        <v>948</v>
      </c>
      <c r="O2731" s="5">
        <v>706230759079</v>
      </c>
      <c r="P2731" s="5">
        <v>557302002044</v>
      </c>
      <c r="Q2731" t="str">
        <f t="shared" ref="Q2731:Q2762" si="99">_xlfn.CONCAT(A2731,C2731)</f>
        <v>NigeriaNG17</v>
      </c>
      <c r="R2731" t="e">
        <f>VLOOKUP(Tableau35676910[[#This Row],[coca]],Table1[ID],1,FALSE)</f>
        <v>#VALUE!</v>
      </c>
      <c r="S2731" t="e">
        <f>VLOOKUP(Tableau35676910[[#This Row],[coca]],Table1[[#All],[ID]:[b]],2,FALSE)</f>
        <v>#VALUE!</v>
      </c>
      <c r="T2731" s="9" t="e">
        <f>VLOOKUP(Tableau35676910[[#This Row],[coca]],Table1[[ID]:[b]],3,FALSE)</f>
        <v>#VALUE!</v>
      </c>
      <c r="U2731" s="9" t="s">
        <v>775</v>
      </c>
      <c r="V27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1" s="9">
        <v>1</v>
      </c>
    </row>
    <row r="2732" spans="1:23">
      <c r="A2732" t="s">
        <v>543</v>
      </c>
      <c r="B2732" t="s">
        <v>579</v>
      </c>
      <c r="C2732" t="s">
        <v>580</v>
      </c>
      <c r="D2732">
        <v>318</v>
      </c>
      <c r="E2732">
        <v>9</v>
      </c>
      <c r="F2732">
        <v>308</v>
      </c>
      <c r="J2732" s="1"/>
      <c r="K2732" s="1"/>
      <c r="M2732" s="10" t="s">
        <v>948</v>
      </c>
      <c r="O2732" s="5">
        <v>956353314445</v>
      </c>
      <c r="P2732" s="5">
        <v>1223847582910</v>
      </c>
      <c r="Q2732" t="str">
        <f t="shared" si="99"/>
        <v>NigeriaNG18</v>
      </c>
      <c r="R2732" t="e">
        <f>VLOOKUP(Tableau35676910[[#This Row],[coca]],Table1[ID],1,FALSE)</f>
        <v>#VALUE!</v>
      </c>
      <c r="S2732" t="e">
        <f>VLOOKUP(Tableau35676910[[#This Row],[coca]],Table1[[#All],[ID]:[b]],2,FALSE)</f>
        <v>#VALUE!</v>
      </c>
      <c r="T2732" s="9" t="e">
        <f>VLOOKUP(Tableau35676910[[#This Row],[coca]],Table1[[ID]:[b]],3,FALSE)</f>
        <v>#VALUE!</v>
      </c>
      <c r="U2732" s="9" t="s">
        <v>775</v>
      </c>
      <c r="V27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2" s="9">
        <v>1</v>
      </c>
    </row>
    <row r="2733" spans="1:23">
      <c r="A2733" t="s">
        <v>543</v>
      </c>
      <c r="B2733" t="s">
        <v>581</v>
      </c>
      <c r="C2733" t="s">
        <v>582</v>
      </c>
      <c r="D2733">
        <v>805</v>
      </c>
      <c r="E2733">
        <v>12</v>
      </c>
      <c r="F2733">
        <v>552</v>
      </c>
      <c r="J2733" s="1"/>
      <c r="K2733" s="1"/>
      <c r="M2733" s="10" t="s">
        <v>948</v>
      </c>
      <c r="O2733" s="5">
        <v>770597854752</v>
      </c>
      <c r="P2733" s="5">
        <v>1039236701050</v>
      </c>
      <c r="Q2733" t="str">
        <f t="shared" si="99"/>
        <v>NigeriaNG19</v>
      </c>
      <c r="R2733" t="e">
        <f>VLOOKUP(Tableau35676910[[#This Row],[coca]],Table1[ID],1,FALSE)</f>
        <v>#VALUE!</v>
      </c>
      <c r="S2733" t="e">
        <f>VLOOKUP(Tableau35676910[[#This Row],[coca]],Table1[[#All],[ID]:[b]],2,FALSE)</f>
        <v>#VALUE!</v>
      </c>
      <c r="T2733" s="9" t="e">
        <f>VLOOKUP(Tableau35676910[[#This Row],[coca]],Table1[[ID]:[b]],3,FALSE)</f>
        <v>#VALUE!</v>
      </c>
      <c r="U2733" s="9" t="s">
        <v>774</v>
      </c>
      <c r="V27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3" s="9">
        <v>3</v>
      </c>
    </row>
    <row r="2734" spans="1:23">
      <c r="A2734" t="s">
        <v>543</v>
      </c>
      <c r="B2734" t="s">
        <v>583</v>
      </c>
      <c r="C2734" t="s">
        <v>584</v>
      </c>
      <c r="D2734">
        <v>1257</v>
      </c>
      <c r="E2734">
        <v>52</v>
      </c>
      <c r="F2734">
        <v>958</v>
      </c>
      <c r="J2734" s="1"/>
      <c r="K2734" s="1"/>
      <c r="M2734" s="10" t="s">
        <v>948</v>
      </c>
      <c r="Q2734" t="str">
        <f t="shared" si="99"/>
        <v>NigeriaNG20</v>
      </c>
      <c r="R2734" t="e">
        <f>VLOOKUP(Tableau35676910[[#This Row],[coca]],Table1[ID],1,FALSE)</f>
        <v>#VALUE!</v>
      </c>
      <c r="S2734" t="e">
        <f>VLOOKUP(Tableau35676910[[#This Row],[coca]],Table1[[#All],[ID]:[b]],2,FALSE)</f>
        <v>#VALUE!</v>
      </c>
      <c r="T2734" s="9" t="e">
        <f>VLOOKUP(Tableau35676910[[#This Row],[coca]],Table1[[ID]:[b]],3,FALSE)</f>
        <v>#VALUE!</v>
      </c>
      <c r="U2734" s="9" t="s">
        <v>777</v>
      </c>
      <c r="V27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4" s="9">
        <v>5</v>
      </c>
    </row>
    <row r="2735" spans="1:23">
      <c r="A2735" t="s">
        <v>543</v>
      </c>
      <c r="B2735" t="s">
        <v>585</v>
      </c>
      <c r="C2735" t="s">
        <v>586</v>
      </c>
      <c r="D2735">
        <v>578</v>
      </c>
      <c r="E2735">
        <v>23</v>
      </c>
      <c r="F2735">
        <v>285</v>
      </c>
      <c r="J2735" s="1"/>
      <c r="K2735" s="1"/>
      <c r="M2735" s="10" t="s">
        <v>948</v>
      </c>
      <c r="Q2735" t="str">
        <f t="shared" si="99"/>
        <v>NigeriaNG21</v>
      </c>
      <c r="R2735" t="e">
        <f>VLOOKUP(Tableau35676910[[#This Row],[coca]],Table1[ID],1,FALSE)</f>
        <v>#VALUE!</v>
      </c>
      <c r="S2735" t="e">
        <f>VLOOKUP(Tableau35676910[[#This Row],[coca]],Table1[[#All],[ID]:[b]],2,FALSE)</f>
        <v>#VALUE!</v>
      </c>
      <c r="T2735" s="9" t="e">
        <f>VLOOKUP(Tableau35676910[[#This Row],[coca]],Table1[[ID]:[b]],3,FALSE)</f>
        <v>#VALUE!</v>
      </c>
      <c r="U2735" s="9" t="s">
        <v>778</v>
      </c>
      <c r="V27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5" s="9">
        <v>2</v>
      </c>
    </row>
    <row r="2736" spans="1:23">
      <c r="A2736" t="s">
        <v>543</v>
      </c>
      <c r="B2736" t="s">
        <v>587</v>
      </c>
      <c r="C2736" t="s">
        <v>588</v>
      </c>
      <c r="D2736">
        <v>81</v>
      </c>
      <c r="E2736">
        <v>7</v>
      </c>
      <c r="F2736">
        <v>58</v>
      </c>
      <c r="J2736" s="1"/>
      <c r="K2736" s="1"/>
      <c r="M2736" s="10" t="s">
        <v>948</v>
      </c>
      <c r="O2736" s="5">
        <v>452131280055</v>
      </c>
      <c r="P2736" s="5">
        <v>1174498508210</v>
      </c>
      <c r="Q2736" t="str">
        <f t="shared" si="99"/>
        <v>NigeriaNG22</v>
      </c>
      <c r="R2736" t="e">
        <f>VLOOKUP(Tableau35676910[[#This Row],[coca]],Table1[ID],1,FALSE)</f>
        <v>#VALUE!</v>
      </c>
      <c r="S2736" t="e">
        <f>VLOOKUP(Tableau35676910[[#This Row],[coca]],Table1[[#All],[ID]:[b]],2,FALSE)</f>
        <v>#VALUE!</v>
      </c>
      <c r="T2736" s="9" t="e">
        <f>VLOOKUP(Tableau35676910[[#This Row],[coca]],Table1[[ID]:[b]],3,FALSE)</f>
        <v>#VALUE!</v>
      </c>
      <c r="U2736" s="9" t="s">
        <v>778</v>
      </c>
      <c r="V27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6" s="9">
        <v>2</v>
      </c>
    </row>
    <row r="2737" spans="1:23">
      <c r="A2737" t="s">
        <v>543</v>
      </c>
      <c r="B2737" t="s">
        <v>589</v>
      </c>
      <c r="C2737" t="s">
        <v>590</v>
      </c>
      <c r="D2737">
        <v>4</v>
      </c>
      <c r="E2737">
        <v>0</v>
      </c>
      <c r="F2737">
        <v>0</v>
      </c>
      <c r="J2737" s="1"/>
      <c r="K2737" s="1"/>
      <c r="M2737" s="10" t="s">
        <v>948</v>
      </c>
      <c r="Q2737" t="str">
        <f t="shared" si="99"/>
        <v>NigeriaNG23</v>
      </c>
      <c r="R2737" t="e">
        <f>VLOOKUP(Tableau35676910[[#This Row],[coca]],Table1[ID],1,FALSE)</f>
        <v>#VALUE!</v>
      </c>
      <c r="S2737" t="e">
        <f>VLOOKUP(Tableau35676910[[#This Row],[coca]],Table1[[#All],[ID]:[b]],2,FALSE)</f>
        <v>#VALUE!</v>
      </c>
      <c r="T2737" s="9" t="e">
        <f>VLOOKUP(Tableau35676910[[#This Row],[coca]],Table1[[ID]:[b]],3,FALSE)</f>
        <v>#VALUE!</v>
      </c>
      <c r="U2737" s="9"/>
      <c r="V27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7" s="9"/>
    </row>
    <row r="2738" spans="1:23">
      <c r="A2738" t="s">
        <v>543</v>
      </c>
      <c r="B2738" t="s">
        <v>591</v>
      </c>
      <c r="C2738" t="s">
        <v>592</v>
      </c>
      <c r="D2738">
        <v>235</v>
      </c>
      <c r="E2738">
        <v>9</v>
      </c>
      <c r="F2738">
        <v>135</v>
      </c>
      <c r="J2738" s="1"/>
      <c r="K2738" s="1"/>
      <c r="M2738" s="10" t="s">
        <v>948</v>
      </c>
      <c r="Q2738" t="str">
        <f t="shared" si="99"/>
        <v>NigeriaNG24</v>
      </c>
      <c r="R2738" t="e">
        <f>VLOOKUP(Tableau35676910[[#This Row],[coca]],Table1[ID],1,FALSE)</f>
        <v>#VALUE!</v>
      </c>
      <c r="S2738" t="e">
        <f>VLOOKUP(Tableau35676910[[#This Row],[coca]],Table1[[#All],[ID]:[b]],2,FALSE)</f>
        <v>#VALUE!</v>
      </c>
      <c r="T2738" s="9" t="e">
        <f>VLOOKUP(Tableau35676910[[#This Row],[coca]],Table1[[ID]:[b]],3,FALSE)</f>
        <v>#VALUE!</v>
      </c>
      <c r="U2738" s="9" t="s">
        <v>778</v>
      </c>
      <c r="V27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8" s="9">
        <v>2</v>
      </c>
    </row>
    <row r="2739" spans="1:23">
      <c r="A2739" t="s">
        <v>543</v>
      </c>
      <c r="B2739" t="s">
        <v>593</v>
      </c>
      <c r="C2739" t="s">
        <v>594</v>
      </c>
      <c r="D2739">
        <v>10630</v>
      </c>
      <c r="E2739">
        <v>129</v>
      </c>
      <c r="F2739">
        <v>1610</v>
      </c>
      <c r="J2739" s="1"/>
      <c r="K2739" s="1"/>
      <c r="M2739" s="10" t="s">
        <v>948</v>
      </c>
      <c r="Q2739" t="str">
        <f t="shared" si="99"/>
        <v>NigeriaNG25</v>
      </c>
      <c r="R2739" t="e">
        <f>VLOOKUP(Tableau35676910[[#This Row],[coca]],Table1[ID],1,FALSE)</f>
        <v>#VALUE!</v>
      </c>
      <c r="S2739" t="e">
        <f>VLOOKUP(Tableau35676910[[#This Row],[coca]],Table1[[#All],[ID]:[b]],2,FALSE)</f>
        <v>#VALUE!</v>
      </c>
      <c r="T2739" s="9" t="e">
        <f>VLOOKUP(Tableau35676910[[#This Row],[coca]],Table1[[ID]:[b]],3,FALSE)</f>
        <v>#VALUE!</v>
      </c>
      <c r="U2739" s="9" t="s">
        <v>780</v>
      </c>
      <c r="V27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39" s="9">
        <v>7</v>
      </c>
    </row>
    <row r="2740" spans="1:23">
      <c r="A2740" t="s">
        <v>543</v>
      </c>
      <c r="B2740" t="s">
        <v>595</v>
      </c>
      <c r="C2740" t="s">
        <v>596</v>
      </c>
      <c r="D2740">
        <v>213</v>
      </c>
      <c r="E2740">
        <v>8</v>
      </c>
      <c r="F2740">
        <v>113</v>
      </c>
      <c r="J2740" s="1"/>
      <c r="K2740" s="1"/>
      <c r="M2740" s="10" t="s">
        <v>948</v>
      </c>
      <c r="O2740" s="5">
        <v>819796255875</v>
      </c>
      <c r="P2740" s="5">
        <v>851044735014</v>
      </c>
      <c r="Q2740" t="str">
        <f t="shared" si="99"/>
        <v>NigeriaNG26</v>
      </c>
      <c r="R2740" t="e">
        <f>VLOOKUP(Tableau35676910[[#This Row],[coca]],Table1[ID],1,FALSE)</f>
        <v>#VALUE!</v>
      </c>
      <c r="S2740" t="e">
        <f>VLOOKUP(Tableau35676910[[#This Row],[coca]],Table1[[#All],[ID]:[b]],2,FALSE)</f>
        <v>#VALUE!</v>
      </c>
      <c r="T2740" s="9" t="e">
        <f>VLOOKUP(Tableau35676910[[#This Row],[coca]],Table1[[ID]:[b]],3,FALSE)</f>
        <v>#VALUE!</v>
      </c>
      <c r="U2740" s="9" t="s">
        <v>778</v>
      </c>
      <c r="V274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0" s="9">
        <v>2</v>
      </c>
    </row>
    <row r="2741" spans="1:23">
      <c r="A2741" t="s">
        <v>543</v>
      </c>
      <c r="B2741" t="s">
        <v>525</v>
      </c>
      <c r="C2741" t="s">
        <v>597</v>
      </c>
      <c r="D2741">
        <v>116</v>
      </c>
      <c r="E2741">
        <v>7</v>
      </c>
      <c r="F2741">
        <v>45</v>
      </c>
      <c r="J2741" s="1"/>
      <c r="K2741" s="1"/>
      <c r="M2741" s="10" t="s">
        <v>948</v>
      </c>
      <c r="O2741" s="5">
        <v>559037927596</v>
      </c>
      <c r="P2741" s="5">
        <v>993324019799</v>
      </c>
      <c r="Q2741" t="str">
        <f t="shared" si="99"/>
        <v>NigeriaNG27</v>
      </c>
      <c r="R2741" t="e">
        <f>VLOOKUP(Tableau35676910[[#This Row],[coca]],Table1[ID],1,FALSE)</f>
        <v>#VALUE!</v>
      </c>
      <c r="S2741" t="e">
        <f>VLOOKUP(Tableau35676910[[#This Row],[coca]],Table1[[#All],[ID]:[b]],2,FALSE)</f>
        <v>#VALUE!</v>
      </c>
      <c r="T2741" s="9" t="e">
        <f>VLOOKUP(Tableau35676910[[#This Row],[coca]],Table1[[ID]:[b]],3,FALSE)</f>
        <v>#VALUE!</v>
      </c>
      <c r="U2741" s="9" t="s">
        <v>775</v>
      </c>
      <c r="V274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1" s="9">
        <v>1</v>
      </c>
    </row>
    <row r="2742" spans="1:23">
      <c r="A2742" t="s">
        <v>543</v>
      </c>
      <c r="B2742" t="s">
        <v>598</v>
      </c>
      <c r="C2742" t="s">
        <v>599</v>
      </c>
      <c r="D2742">
        <v>869</v>
      </c>
      <c r="E2742">
        <v>19</v>
      </c>
      <c r="F2742">
        <v>609</v>
      </c>
      <c r="J2742" s="1"/>
      <c r="K2742" s="1"/>
      <c r="M2742" s="10" t="s">
        <v>948</v>
      </c>
      <c r="Q2742" t="str">
        <f t="shared" si="99"/>
        <v>NigeriaNG28</v>
      </c>
      <c r="R2742" t="e">
        <f>VLOOKUP(Tableau35676910[[#This Row],[coca]],Table1[ID],1,FALSE)</f>
        <v>#VALUE!</v>
      </c>
      <c r="S2742" t="e">
        <f>VLOOKUP(Tableau35676910[[#This Row],[coca]],Table1[[#All],[ID]:[b]],2,FALSE)</f>
        <v>#VALUE!</v>
      </c>
      <c r="T2742" s="9" t="e">
        <f>VLOOKUP(Tableau35676910[[#This Row],[coca]],Table1[[ID]:[b]],3,FALSE)</f>
        <v>#VALUE!</v>
      </c>
      <c r="U2742" s="9" t="s">
        <v>774</v>
      </c>
      <c r="V274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2" s="9">
        <v>3</v>
      </c>
    </row>
    <row r="2743" spans="1:23">
      <c r="A2743" t="s">
        <v>543</v>
      </c>
      <c r="B2743" t="s">
        <v>600</v>
      </c>
      <c r="C2743" t="s">
        <v>601</v>
      </c>
      <c r="D2743">
        <v>325</v>
      </c>
      <c r="E2743">
        <v>19</v>
      </c>
      <c r="F2743">
        <v>110</v>
      </c>
      <c r="J2743" s="1"/>
      <c r="K2743" s="1"/>
      <c r="M2743" s="10" t="s">
        <v>948</v>
      </c>
      <c r="O2743" s="5">
        <v>515060921170</v>
      </c>
      <c r="P2743" s="5">
        <v>691799534261</v>
      </c>
      <c r="Q2743" t="str">
        <f t="shared" si="99"/>
        <v>NigeriaNG29</v>
      </c>
      <c r="R2743" t="e">
        <f>VLOOKUP(Tableau35676910[[#This Row],[coca]],Table1[ID],1,FALSE)</f>
        <v>#VALUE!</v>
      </c>
      <c r="S2743" t="e">
        <f>VLOOKUP(Tableau35676910[[#This Row],[coca]],Table1[[#All],[ID]:[b]],2,FALSE)</f>
        <v>#VALUE!</v>
      </c>
      <c r="T2743" s="9" t="e">
        <f>VLOOKUP(Tableau35676910[[#This Row],[coca]],Table1[[ID]:[b]],3,FALSE)</f>
        <v>#VALUE!</v>
      </c>
      <c r="U2743" s="9" t="s">
        <v>778</v>
      </c>
      <c r="V274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3" s="9">
        <v>2</v>
      </c>
    </row>
    <row r="2744" spans="1:23">
      <c r="A2744" t="s">
        <v>543</v>
      </c>
      <c r="B2744" t="s">
        <v>602</v>
      </c>
      <c r="C2744" t="s">
        <v>603</v>
      </c>
      <c r="D2744">
        <v>127</v>
      </c>
      <c r="E2744">
        <v>5</v>
      </c>
      <c r="F2744">
        <v>48</v>
      </c>
      <c r="J2744" s="1"/>
      <c r="K2744" s="1"/>
      <c r="M2744" s="10" t="s">
        <v>948</v>
      </c>
      <c r="Q2744" t="str">
        <f t="shared" si="99"/>
        <v>NigeriaNG30</v>
      </c>
      <c r="R2744" t="e">
        <f>VLOOKUP(Tableau35676910[[#This Row],[coca]],Table1[ID],1,FALSE)</f>
        <v>#VALUE!</v>
      </c>
      <c r="S2744" t="e">
        <f>VLOOKUP(Tableau35676910[[#This Row],[coca]],Table1[[#All],[ID]:[b]],2,FALSE)</f>
        <v>#VALUE!</v>
      </c>
      <c r="T2744" s="9" t="e">
        <f>VLOOKUP(Tableau35676910[[#This Row],[coca]],Table1[[ID]:[b]],3,FALSE)</f>
        <v>#VALUE!</v>
      </c>
      <c r="U2744" s="9" t="s">
        <v>778</v>
      </c>
      <c r="V274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4" s="9">
        <v>2</v>
      </c>
    </row>
    <row r="2745" spans="1:23">
      <c r="A2745" t="s">
        <v>543</v>
      </c>
      <c r="B2745" t="s">
        <v>604</v>
      </c>
      <c r="C2745" t="s">
        <v>605</v>
      </c>
      <c r="D2745">
        <v>1391</v>
      </c>
      <c r="E2745">
        <v>12</v>
      </c>
      <c r="F2745">
        <v>703</v>
      </c>
      <c r="J2745" s="1"/>
      <c r="K2745" s="1"/>
      <c r="M2745" s="10" t="s">
        <v>948</v>
      </c>
      <c r="Q2745" t="str">
        <f t="shared" si="99"/>
        <v>NigeriaNG31</v>
      </c>
      <c r="R2745" t="e">
        <f>VLOOKUP(Tableau35676910[[#This Row],[coca]],Table1[ID],1,FALSE)</f>
        <v>#VALUE!</v>
      </c>
      <c r="S2745" t="e">
        <f>VLOOKUP(Tableau35676910[[#This Row],[coca]],Table1[[#All],[ID]:[b]],2,FALSE)</f>
        <v>#VALUE!</v>
      </c>
      <c r="T2745" s="9" t="e">
        <f>VLOOKUP(Tableau35676910[[#This Row],[coca]],Table1[[ID]:[b]],3,FALSE)</f>
        <v>#VALUE!</v>
      </c>
      <c r="U2745" s="9" t="s">
        <v>778</v>
      </c>
      <c r="V274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5" s="9">
        <v>2</v>
      </c>
    </row>
    <row r="2746" spans="1:23">
      <c r="A2746" t="s">
        <v>543</v>
      </c>
      <c r="B2746" t="s">
        <v>31</v>
      </c>
      <c r="C2746" t="s">
        <v>606</v>
      </c>
      <c r="D2746">
        <v>382</v>
      </c>
      <c r="E2746">
        <v>10</v>
      </c>
      <c r="F2746">
        <v>197</v>
      </c>
      <c r="J2746" s="1"/>
      <c r="K2746" s="1"/>
      <c r="M2746" s="10" t="s">
        <v>948</v>
      </c>
      <c r="O2746" s="5">
        <v>951204950390</v>
      </c>
      <c r="P2746" s="5">
        <v>923241615077</v>
      </c>
      <c r="Q2746" t="str">
        <f t="shared" si="99"/>
        <v>NigeriaNG32</v>
      </c>
      <c r="R2746" t="e">
        <f>VLOOKUP(Tableau35676910[[#This Row],[coca]],Table1[ID],1,FALSE)</f>
        <v>#VALUE!</v>
      </c>
      <c r="S2746" t="e">
        <f>VLOOKUP(Tableau35676910[[#This Row],[coca]],Table1[[#All],[ID]:[b]],2,FALSE)</f>
        <v>#VALUE!</v>
      </c>
      <c r="T2746" s="9" t="e">
        <f>VLOOKUP(Tableau35676910[[#This Row],[coca]],Table1[[ID]:[b]],3,FALSE)</f>
        <v>#VALUE!</v>
      </c>
      <c r="U2746" s="9" t="s">
        <v>775</v>
      </c>
      <c r="V274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6" s="9">
        <v>1</v>
      </c>
    </row>
    <row r="2747" spans="1:23">
      <c r="A2747" t="s">
        <v>543</v>
      </c>
      <c r="B2747" t="s">
        <v>607</v>
      </c>
      <c r="C2747" t="s">
        <v>608</v>
      </c>
      <c r="D2747">
        <v>1088</v>
      </c>
      <c r="E2747">
        <v>38</v>
      </c>
      <c r="F2747">
        <v>648</v>
      </c>
      <c r="J2747" s="1"/>
      <c r="K2747" s="1"/>
      <c r="M2747" s="10" t="s">
        <v>948</v>
      </c>
      <c r="O2747" s="5">
        <v>691818145467</v>
      </c>
      <c r="P2747" s="5">
        <v>484539231548</v>
      </c>
      <c r="Q2747" t="str">
        <f t="shared" si="99"/>
        <v>NigeriaNG33</v>
      </c>
      <c r="R2747" t="e">
        <f>VLOOKUP(Tableau35676910[[#This Row],[coca]],Table1[ID],1,FALSE)</f>
        <v>#VALUE!</v>
      </c>
      <c r="S2747" t="e">
        <f>VLOOKUP(Tableau35676910[[#This Row],[coca]],Table1[[#All],[ID]:[b]],2,FALSE)</f>
        <v>#VALUE!</v>
      </c>
      <c r="T2747" s="9" t="e">
        <f>VLOOKUP(Tableau35676910[[#This Row],[coca]],Table1[[ID]:[b]],3,FALSE)</f>
        <v>#VALUE!</v>
      </c>
      <c r="U2747" s="9" t="s">
        <v>778</v>
      </c>
      <c r="V274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7" s="9">
        <v>2</v>
      </c>
    </row>
    <row r="2748" spans="1:23">
      <c r="A2748" t="s">
        <v>543</v>
      </c>
      <c r="B2748" t="s">
        <v>609</v>
      </c>
      <c r="C2748" t="s">
        <v>610</v>
      </c>
      <c r="D2748">
        <v>151</v>
      </c>
      <c r="E2748">
        <v>15</v>
      </c>
      <c r="F2748">
        <v>119</v>
      </c>
      <c r="J2748" s="1"/>
      <c r="K2748" s="1"/>
      <c r="M2748" s="10" t="s">
        <v>948</v>
      </c>
      <c r="O2748" s="5">
        <v>531896887151</v>
      </c>
      <c r="P2748" s="5">
        <v>1303809176030</v>
      </c>
      <c r="Q2748" t="str">
        <f t="shared" si="99"/>
        <v>NigeriaNG34</v>
      </c>
      <c r="R2748" t="e">
        <f>VLOOKUP(Tableau35676910[[#This Row],[coca]],Table1[ID],1,FALSE)</f>
        <v>#VALUE!</v>
      </c>
      <c r="S2748" t="e">
        <f>VLOOKUP(Tableau35676910[[#This Row],[coca]],Table1[[#All],[ID]:[b]],2,FALSE)</f>
        <v>#VALUE!</v>
      </c>
      <c r="T2748" s="9" t="e">
        <f>VLOOKUP(Tableau35676910[[#This Row],[coca]],Table1[[ID]:[b]],3,FALSE)</f>
        <v>#VALUE!</v>
      </c>
      <c r="U2748" s="9" t="s">
        <v>774</v>
      </c>
      <c r="V274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8" s="9">
        <v>3</v>
      </c>
    </row>
    <row r="2749" spans="1:23">
      <c r="A2749" t="s">
        <v>543</v>
      </c>
      <c r="B2749" t="s">
        <v>611</v>
      </c>
      <c r="C2749" t="s">
        <v>612</v>
      </c>
      <c r="D2749">
        <v>19</v>
      </c>
      <c r="E2749">
        <v>0</v>
      </c>
      <c r="F2749">
        <v>10</v>
      </c>
      <c r="J2749" s="1"/>
      <c r="K2749" s="1"/>
      <c r="M2749" s="10" t="s">
        <v>948</v>
      </c>
      <c r="O2749" s="5">
        <v>1078648970730</v>
      </c>
      <c r="P2749" s="5">
        <v>802320135174</v>
      </c>
      <c r="Q2749" t="str">
        <f t="shared" si="99"/>
        <v>NigeriaNG35</v>
      </c>
      <c r="R2749" t="e">
        <f>VLOOKUP(Tableau35676910[[#This Row],[coca]],Table1[ID],1,FALSE)</f>
        <v>#VALUE!</v>
      </c>
      <c r="S2749" t="e">
        <f>VLOOKUP(Tableau35676910[[#This Row],[coca]],Table1[[#All],[ID]:[b]],2,FALSE)</f>
        <v>#VALUE!</v>
      </c>
      <c r="T2749" s="9" t="e">
        <f>VLOOKUP(Tableau35676910[[#This Row],[coca]],Table1[[ID]:[b]],3,FALSE)</f>
        <v>#VALUE!</v>
      </c>
      <c r="U2749" s="9" t="s">
        <v>775</v>
      </c>
      <c r="V274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49" s="9">
        <v>1</v>
      </c>
    </row>
    <row r="2750" spans="1:23">
      <c r="A2750" t="s">
        <v>543</v>
      </c>
      <c r="B2750" t="s">
        <v>613</v>
      </c>
      <c r="C2750" t="s">
        <v>614</v>
      </c>
      <c r="D2750">
        <v>61</v>
      </c>
      <c r="E2750">
        <v>8</v>
      </c>
      <c r="F2750">
        <v>48</v>
      </c>
      <c r="J2750" s="1"/>
      <c r="K2750" s="1"/>
      <c r="M2750" s="10" t="s">
        <v>948</v>
      </c>
      <c r="Q2750" t="str">
        <f t="shared" si="99"/>
        <v>NigeriaNG36</v>
      </c>
      <c r="R2750" t="e">
        <f>VLOOKUP(Tableau35676910[[#This Row],[coca]],Table1[ID],1,FALSE)</f>
        <v>#VALUE!</v>
      </c>
      <c r="S2750" t="e">
        <f>VLOOKUP(Tableau35676910[[#This Row],[coca]],Table1[[#All],[ID]:[b]],2,FALSE)</f>
        <v>#VALUE!</v>
      </c>
      <c r="T2750" s="9" t="e">
        <f>VLOOKUP(Tableau35676910[[#This Row],[coca]],Table1[[ID]:[b]],3,FALSE)</f>
        <v>#VALUE!</v>
      </c>
      <c r="U2750" s="9" t="s">
        <v>778</v>
      </c>
      <c r="V275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50" s="9">
        <v>2</v>
      </c>
    </row>
    <row r="2751" spans="1:23">
      <c r="A2751" t="s">
        <v>543</v>
      </c>
      <c r="B2751" t="s">
        <v>615</v>
      </c>
      <c r="C2751" t="s">
        <v>616</v>
      </c>
      <c r="D2751">
        <v>76</v>
      </c>
      <c r="E2751">
        <v>5</v>
      </c>
      <c r="F2751">
        <v>71</v>
      </c>
      <c r="J2751" s="1"/>
      <c r="K2751" s="1"/>
      <c r="M2751" s="10" t="s">
        <v>948</v>
      </c>
      <c r="O2751" s="5">
        <v>624654733542</v>
      </c>
      <c r="P2751" s="5">
        <v>1210152348420</v>
      </c>
      <c r="Q2751" t="str">
        <f t="shared" si="99"/>
        <v>NigeriaNG37</v>
      </c>
      <c r="R2751" t="e">
        <f>VLOOKUP(Tableau35676910[[#This Row],[coca]],Table1[ID],1,FALSE)</f>
        <v>#VALUE!</v>
      </c>
      <c r="S2751" t="e">
        <f>VLOOKUP(Tableau35676910[[#This Row],[coca]],Table1[[#All],[ID]:[b]],2,FALSE)</f>
        <v>#VALUE!</v>
      </c>
      <c r="T2751" s="9" t="e">
        <f>VLOOKUP(Tableau35676910[[#This Row],[coca]],Table1[[ID]:[b]],3,FALSE)</f>
        <v>#VALUE!</v>
      </c>
      <c r="U2751" s="9" t="s">
        <v>778</v>
      </c>
      <c r="V275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2751" s="9">
        <v>2</v>
      </c>
    </row>
    <row r="2752" spans="1:23">
      <c r="A2752" t="s">
        <v>543</v>
      </c>
      <c r="B2752" t="s">
        <v>545</v>
      </c>
      <c r="C2752" t="s">
        <v>546</v>
      </c>
      <c r="D2752">
        <v>280</v>
      </c>
      <c r="E2752">
        <v>3</v>
      </c>
      <c r="F2752">
        <v>173</v>
      </c>
      <c r="G2752">
        <v>104</v>
      </c>
      <c r="M2752" s="10" t="s">
        <v>947</v>
      </c>
      <c r="O2752" s="5">
        <v>752318998197</v>
      </c>
      <c r="P2752" s="5">
        <v>545330211892</v>
      </c>
      <c r="Q2752" t="str">
        <f t="shared" si="99"/>
        <v>NigeriaNG01</v>
      </c>
      <c r="R2752" t="e">
        <f>VLOOKUP(Tableau356769[[#This Row],[coca]],Table1[ID],1,FALSE)</f>
        <v>#VALUE!</v>
      </c>
      <c r="S2752" t="e">
        <f>VLOOKUP(Tableau356769[[#This Row],[coca]],Table1[[#All],[ID]:[b]],2,FALSE)</f>
        <v>#VALUE!</v>
      </c>
      <c r="T2752" s="9" t="e">
        <f>VLOOKUP(Tableau356769[[#This Row],[coca]],Table1[[ID]:[b]],3,FALSE)</f>
        <v>#VALUE!</v>
      </c>
      <c r="U2752" s="9" t="s">
        <v>775</v>
      </c>
      <c r="V27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2" s="9">
        <v>1</v>
      </c>
    </row>
    <row r="2753" spans="1:23">
      <c r="A2753" t="s">
        <v>543</v>
      </c>
      <c r="B2753" t="s">
        <v>547</v>
      </c>
      <c r="C2753" t="s">
        <v>548</v>
      </c>
      <c r="D2753">
        <v>58</v>
      </c>
      <c r="E2753">
        <v>5</v>
      </c>
      <c r="F2753">
        <v>37</v>
      </c>
      <c r="G2753">
        <v>16</v>
      </c>
      <c r="M2753" s="10" t="s">
        <v>947</v>
      </c>
      <c r="O2753" s="5">
        <v>1240015131340</v>
      </c>
      <c r="P2753" s="5">
        <v>932348820479</v>
      </c>
      <c r="Q2753" t="str">
        <f t="shared" si="99"/>
        <v>NigeriaNG02</v>
      </c>
      <c r="R2753" t="e">
        <f>VLOOKUP(Tableau356769[[#This Row],[coca]],Table1[ID],1,FALSE)</f>
        <v>#VALUE!</v>
      </c>
      <c r="S2753" t="e">
        <f>VLOOKUP(Tableau356769[[#This Row],[coca]],Table1[[#All],[ID]:[b]],2,FALSE)</f>
        <v>#VALUE!</v>
      </c>
      <c r="T2753" s="9" t="e">
        <f>VLOOKUP(Tableau356769[[#This Row],[coca]],Table1[[ID]:[b]],3,FALSE)</f>
        <v>#VALUE!</v>
      </c>
      <c r="U2753" s="9" t="s">
        <v>775</v>
      </c>
      <c r="V275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3" s="9">
        <v>1</v>
      </c>
    </row>
    <row r="2754" spans="1:23">
      <c r="A2754" t="s">
        <v>543</v>
      </c>
      <c r="B2754" t="s">
        <v>549</v>
      </c>
      <c r="C2754" t="s">
        <v>550</v>
      </c>
      <c r="D2754">
        <v>83</v>
      </c>
      <c r="E2754">
        <v>2</v>
      </c>
      <c r="F2754">
        <v>43</v>
      </c>
      <c r="G2754">
        <v>38</v>
      </c>
      <c r="M2754" s="10" t="s">
        <v>947</v>
      </c>
      <c r="O2754" s="5">
        <v>784736624649</v>
      </c>
      <c r="P2754" s="5">
        <v>490664313456</v>
      </c>
      <c r="Q2754" t="str">
        <f t="shared" si="99"/>
        <v>NigeriaNG03</v>
      </c>
      <c r="R2754" t="e">
        <f>VLOOKUP(Tableau356769[[#This Row],[coca]],Table1[ID],1,FALSE)</f>
        <v>#VALUE!</v>
      </c>
      <c r="S2754" t="e">
        <f>VLOOKUP(Tableau356769[[#This Row],[coca]],Table1[[#All],[ID]:[b]],2,FALSE)</f>
        <v>#VALUE!</v>
      </c>
      <c r="T2754" s="9" t="e">
        <f>VLOOKUP(Tableau356769[[#This Row],[coca]],Table1[[ID]:[b]],3,FALSE)</f>
        <v>#VALUE!</v>
      </c>
      <c r="U2754" s="9" t="s">
        <v>778</v>
      </c>
      <c r="V275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4" s="9">
        <v>2</v>
      </c>
    </row>
    <row r="2755" spans="1:23">
      <c r="A2755" t="s">
        <v>543</v>
      </c>
      <c r="B2755" t="s">
        <v>551</v>
      </c>
      <c r="C2755" t="s">
        <v>552</v>
      </c>
      <c r="D2755">
        <v>70</v>
      </c>
      <c r="E2755">
        <v>9</v>
      </c>
      <c r="F2755">
        <v>57</v>
      </c>
      <c r="G2755">
        <v>4</v>
      </c>
      <c r="M2755" s="10" t="s">
        <v>947</v>
      </c>
      <c r="O2755" s="5">
        <v>693218608803</v>
      </c>
      <c r="P2755" s="5">
        <v>622277587647</v>
      </c>
      <c r="Q2755" t="str">
        <f t="shared" si="99"/>
        <v>NigeriaNG04</v>
      </c>
      <c r="R2755" t="e">
        <f>VLOOKUP(Tableau356769[[#This Row],[coca]],Table1[ID],1,FALSE)</f>
        <v>#VALUE!</v>
      </c>
      <c r="S2755" t="e">
        <f>VLOOKUP(Tableau356769[[#This Row],[coca]],Table1[[#All],[ID]:[b]],2,FALSE)</f>
        <v>#VALUE!</v>
      </c>
      <c r="T2755" s="9" t="e">
        <f>VLOOKUP(Tableau356769[[#This Row],[coca]],Table1[[ID]:[b]],3,FALSE)</f>
        <v>#VALUE!</v>
      </c>
      <c r="U2755" s="9" t="s">
        <v>775</v>
      </c>
      <c r="V275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5" s="9">
        <v>1</v>
      </c>
    </row>
    <row r="2756" spans="1:23">
      <c r="A2756" t="s">
        <v>543</v>
      </c>
      <c r="B2756" t="s">
        <v>553</v>
      </c>
      <c r="C2756" t="s">
        <v>554</v>
      </c>
      <c r="D2756">
        <v>488</v>
      </c>
      <c r="E2756">
        <v>12</v>
      </c>
      <c r="F2756">
        <v>368</v>
      </c>
      <c r="G2756">
        <v>108</v>
      </c>
      <c r="M2756" s="10" t="s">
        <v>947</v>
      </c>
      <c r="O2756" s="5">
        <v>999058823411</v>
      </c>
      <c r="P2756" s="5">
        <v>1079664716490</v>
      </c>
      <c r="Q2756" t="str">
        <f t="shared" si="99"/>
        <v>NigeriaNG05</v>
      </c>
      <c r="R2756" t="e">
        <f>VLOOKUP(Tableau356769[[#This Row],[coca]],Table1[ID],1,FALSE)</f>
        <v>#VALUE!</v>
      </c>
      <c r="S2756" t="e">
        <f>VLOOKUP(Tableau356769[[#This Row],[coca]],Table1[[#All],[ID]:[b]],2,FALSE)</f>
        <v>#VALUE!</v>
      </c>
      <c r="T2756" s="9" t="e">
        <f>VLOOKUP(Tableau356769[[#This Row],[coca]],Table1[[ID]:[b]],3,FALSE)</f>
        <v>#VALUE!</v>
      </c>
      <c r="U2756" s="9" t="s">
        <v>774</v>
      </c>
      <c r="V275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6" s="9">
        <v>3</v>
      </c>
    </row>
    <row r="2757" spans="1:23">
      <c r="A2757" t="s">
        <v>543</v>
      </c>
      <c r="B2757" t="s">
        <v>555</v>
      </c>
      <c r="C2757" t="s">
        <v>556</v>
      </c>
      <c r="D2757">
        <v>184</v>
      </c>
      <c r="E2757">
        <v>12</v>
      </c>
      <c r="F2757">
        <v>41</v>
      </c>
      <c r="G2757">
        <v>131</v>
      </c>
      <c r="M2757" s="10" t="s">
        <v>947</v>
      </c>
      <c r="O2757" s="5">
        <v>608041766839</v>
      </c>
      <c r="P2757" s="5">
        <v>476631539288</v>
      </c>
      <c r="Q2757" t="str">
        <f t="shared" si="99"/>
        <v>NigeriaNG06</v>
      </c>
      <c r="R2757" t="e">
        <f>VLOOKUP(Tableau356769[[#This Row],[coca]],Table1[ID],1,FALSE)</f>
        <v>#VALUE!</v>
      </c>
      <c r="S2757" t="e">
        <f>VLOOKUP(Tableau356769[[#This Row],[coca]],Table1[[#All],[ID]:[b]],2,FALSE)</f>
        <v>#VALUE!</v>
      </c>
      <c r="T2757" s="9" t="e">
        <f>VLOOKUP(Tableau356769[[#This Row],[coca]],Table1[[ID]:[b]],3,FALSE)</f>
        <v>#VALUE!</v>
      </c>
      <c r="U2757" s="9" t="s">
        <v>775</v>
      </c>
      <c r="V275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7" s="9">
        <v>1</v>
      </c>
    </row>
    <row r="2758" spans="1:23">
      <c r="A2758" t="s">
        <v>543</v>
      </c>
      <c r="B2758" t="s">
        <v>557</v>
      </c>
      <c r="C2758" t="s">
        <v>558</v>
      </c>
      <c r="D2758">
        <v>47</v>
      </c>
      <c r="E2758">
        <v>1</v>
      </c>
      <c r="F2758">
        <v>15</v>
      </c>
      <c r="G2758">
        <v>31</v>
      </c>
      <c r="M2758" s="10" t="s">
        <v>947</v>
      </c>
      <c r="O2758" s="5">
        <v>875188118576</v>
      </c>
      <c r="P2758" s="5">
        <v>734111621317</v>
      </c>
      <c r="Q2758" t="str">
        <f t="shared" si="99"/>
        <v>NigeriaNG07</v>
      </c>
      <c r="R2758" t="e">
        <f>VLOOKUP(Tableau356769[[#This Row],[coca]],Table1[ID],1,FALSE)</f>
        <v>#VALUE!</v>
      </c>
      <c r="S2758" t="e">
        <f>VLOOKUP(Tableau356769[[#This Row],[coca]],Table1[[#All],[ID]:[b]],2,FALSE)</f>
        <v>#VALUE!</v>
      </c>
      <c r="T2758" s="9" t="e">
        <f>VLOOKUP(Tableau356769[[#This Row],[coca]],Table1[[ID]:[b]],3,FALSE)</f>
        <v>#VALUE!</v>
      </c>
      <c r="U2758" s="9" t="s">
        <v>775</v>
      </c>
      <c r="V275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8" s="9">
        <v>1</v>
      </c>
    </row>
    <row r="2759" spans="1:23">
      <c r="A2759" t="s">
        <v>543</v>
      </c>
      <c r="B2759" t="s">
        <v>559</v>
      </c>
      <c r="C2759" t="s">
        <v>560</v>
      </c>
      <c r="D2759">
        <v>477</v>
      </c>
      <c r="E2759">
        <v>31</v>
      </c>
      <c r="F2759">
        <v>376</v>
      </c>
      <c r="G2759">
        <v>70</v>
      </c>
      <c r="M2759" s="10" t="s">
        <v>947</v>
      </c>
      <c r="O2759" s="5">
        <v>1315232165840</v>
      </c>
      <c r="P2759" s="5">
        <v>1188956933540</v>
      </c>
      <c r="Q2759" t="str">
        <f t="shared" si="99"/>
        <v>NigeriaNG08</v>
      </c>
      <c r="R2759" t="e">
        <f>VLOOKUP(Tableau356769[[#This Row],[coca]],Table1[ID],1,FALSE)</f>
        <v>#VALUE!</v>
      </c>
      <c r="S2759" t="e">
        <f>VLOOKUP(Tableau356769[[#This Row],[coca]],Table1[[#All],[ID]:[b]],2,FALSE)</f>
        <v>#VALUE!</v>
      </c>
      <c r="T2759" s="9" t="e">
        <f>VLOOKUP(Tableau356769[[#This Row],[coca]],Table1[[ID]:[b]],3,FALSE)</f>
        <v>#VALUE!</v>
      </c>
      <c r="U2759" s="9" t="s">
        <v>774</v>
      </c>
      <c r="V27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59" s="9">
        <v>3</v>
      </c>
    </row>
    <row r="2760" spans="1:23">
      <c r="A2760" t="s">
        <v>543</v>
      </c>
      <c r="B2760" t="s">
        <v>561</v>
      </c>
      <c r="C2760" t="s">
        <v>562</v>
      </c>
      <c r="D2760">
        <v>0</v>
      </c>
      <c r="E2760">
        <v>0</v>
      </c>
      <c r="F2760">
        <v>0</v>
      </c>
      <c r="M2760" s="10" t="s">
        <v>947</v>
      </c>
      <c r="Q2760" t="str">
        <f t="shared" si="99"/>
        <v>NigeriaNG09</v>
      </c>
      <c r="R2760" t="e">
        <f>VLOOKUP(Tableau356769[[#This Row],[coca]],Table1[ID],1,FALSE)</f>
        <v>#VALUE!</v>
      </c>
      <c r="S2760" t="e">
        <f>VLOOKUP(Tableau356769[[#This Row],[coca]],Table1[[#All],[ID]:[b]],2,FALSE)</f>
        <v>#VALUE!</v>
      </c>
      <c r="T2760" s="9" t="e">
        <f>VLOOKUP(Tableau356769[[#This Row],[coca]],Table1[[ID]:[b]],3,FALSE)</f>
        <v>#VALUE!</v>
      </c>
      <c r="U2760" s="9" t="s">
        <v>778</v>
      </c>
      <c r="V27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0" s="9">
        <v>2</v>
      </c>
    </row>
    <row r="2761" spans="1:23">
      <c r="A2761" t="s">
        <v>543</v>
      </c>
      <c r="B2761" t="s">
        <v>563</v>
      </c>
      <c r="C2761" t="s">
        <v>564</v>
      </c>
      <c r="D2761">
        <v>609</v>
      </c>
      <c r="E2761">
        <v>22</v>
      </c>
      <c r="F2761">
        <v>159</v>
      </c>
      <c r="G2761">
        <v>428</v>
      </c>
      <c r="M2761" s="10" t="s">
        <v>947</v>
      </c>
      <c r="O2761" s="5">
        <v>593692959819</v>
      </c>
      <c r="P2761" s="5">
        <v>570489823485</v>
      </c>
      <c r="Q2761" t="str">
        <f t="shared" si="99"/>
        <v>NigeriaNG10</v>
      </c>
      <c r="R2761" t="e">
        <f>VLOOKUP(Tableau356769[[#This Row],[coca]],Table1[ID],1,FALSE)</f>
        <v>#VALUE!</v>
      </c>
      <c r="S2761" t="e">
        <f>VLOOKUP(Tableau356769[[#This Row],[coca]],Table1[[#All],[ID]:[b]],2,FALSE)</f>
        <v>#VALUE!</v>
      </c>
      <c r="T2761" s="9" t="e">
        <f>VLOOKUP(Tableau356769[[#This Row],[coca]],Table1[[ID]:[b]],3,FALSE)</f>
        <v>#VALUE!</v>
      </c>
      <c r="U2761" s="9" t="s">
        <v>778</v>
      </c>
      <c r="V27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1" s="9">
        <v>2</v>
      </c>
    </row>
    <row r="2762" spans="1:23">
      <c r="A2762" t="s">
        <v>543</v>
      </c>
      <c r="B2762" t="s">
        <v>565</v>
      </c>
      <c r="C2762" t="s">
        <v>566</v>
      </c>
      <c r="D2762">
        <v>264</v>
      </c>
      <c r="E2762">
        <v>1</v>
      </c>
      <c r="F2762">
        <v>222</v>
      </c>
      <c r="G2762">
        <v>41</v>
      </c>
      <c r="M2762" s="10" t="s">
        <v>947</v>
      </c>
      <c r="O2762" s="5">
        <v>801626626255</v>
      </c>
      <c r="P2762" s="5">
        <v>626202724928</v>
      </c>
      <c r="Q2762" t="str">
        <f t="shared" si="99"/>
        <v>NigeriaNG11</v>
      </c>
      <c r="R2762" t="e">
        <f>VLOOKUP(Tableau356769[[#This Row],[coca]],Table1[ID],1,FALSE)</f>
        <v>#VALUE!</v>
      </c>
      <c r="S2762" t="e">
        <f>VLOOKUP(Tableau356769[[#This Row],[coca]],Table1[[#All],[ID]:[b]],2,FALSE)</f>
        <v>#VALUE!</v>
      </c>
      <c r="T2762" s="9" t="e">
        <f>VLOOKUP(Tableau356769[[#This Row],[coca]],Table1[[ID]:[b]],3,FALSE)</f>
        <v>#VALUE!</v>
      </c>
      <c r="U2762" s="9" t="s">
        <v>775</v>
      </c>
      <c r="V27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2" s="9">
        <v>1</v>
      </c>
    </row>
    <row r="2763" spans="1:23">
      <c r="A2763" t="s">
        <v>543</v>
      </c>
      <c r="B2763" t="s">
        <v>567</v>
      </c>
      <c r="C2763" t="s">
        <v>568</v>
      </c>
      <c r="D2763">
        <v>817</v>
      </c>
      <c r="E2763">
        <v>32</v>
      </c>
      <c r="F2763">
        <v>253</v>
      </c>
      <c r="G2763">
        <v>532</v>
      </c>
      <c r="M2763" s="10" t="s">
        <v>947</v>
      </c>
      <c r="Q2763" t="str">
        <f t="shared" ref="Q2763:Q2794" si="100">_xlfn.CONCAT(A2763,C2763)</f>
        <v>NigeriaNG12</v>
      </c>
      <c r="R2763" t="e">
        <f>VLOOKUP(Tableau356769[[#This Row],[coca]],Table1[ID],1,FALSE)</f>
        <v>#VALUE!</v>
      </c>
      <c r="S2763" t="e">
        <f>VLOOKUP(Tableau356769[[#This Row],[coca]],Table1[[#All],[ID]:[b]],2,FALSE)</f>
        <v>#VALUE!</v>
      </c>
      <c r="T2763" s="9" t="e">
        <f>VLOOKUP(Tableau356769[[#This Row],[coca]],Table1[[ID]:[b]],3,FALSE)</f>
        <v>#VALUE!</v>
      </c>
      <c r="U2763" s="9" t="s">
        <v>774</v>
      </c>
      <c r="V27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3" s="9">
        <v>3</v>
      </c>
    </row>
    <row r="2764" spans="1:23">
      <c r="A2764" t="s">
        <v>543</v>
      </c>
      <c r="B2764" t="s">
        <v>569</v>
      </c>
      <c r="C2764" t="s">
        <v>570</v>
      </c>
      <c r="D2764">
        <v>35</v>
      </c>
      <c r="E2764">
        <v>2</v>
      </c>
      <c r="F2764">
        <v>28</v>
      </c>
      <c r="G2764">
        <v>5</v>
      </c>
      <c r="M2764" s="10" t="s">
        <v>947</v>
      </c>
      <c r="O2764" s="5">
        <v>530951552644</v>
      </c>
      <c r="P2764" s="5">
        <v>772008040372</v>
      </c>
      <c r="Q2764" t="str">
        <f t="shared" si="100"/>
        <v>NigeriaNG13</v>
      </c>
      <c r="R2764" t="e">
        <f>VLOOKUP(Tableau356769[[#This Row],[coca]],Table1[ID],1,FALSE)</f>
        <v>#VALUE!</v>
      </c>
      <c r="S2764" t="e">
        <f>VLOOKUP(Tableau356769[[#This Row],[coca]],Table1[[#All],[ID]:[b]],2,FALSE)</f>
        <v>#VALUE!</v>
      </c>
      <c r="T2764" s="9" t="e">
        <f>VLOOKUP(Tableau356769[[#This Row],[coca]],Table1[[ID]:[b]],3,FALSE)</f>
        <v>#VALUE!</v>
      </c>
      <c r="U2764" s="9" t="s">
        <v>778</v>
      </c>
      <c r="V27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4" s="9">
        <v>2</v>
      </c>
    </row>
    <row r="2765" spans="1:23">
      <c r="A2765" t="s">
        <v>543</v>
      </c>
      <c r="B2765" t="s">
        <v>571</v>
      </c>
      <c r="C2765" t="s">
        <v>572</v>
      </c>
      <c r="D2765">
        <v>174</v>
      </c>
      <c r="E2765">
        <v>5</v>
      </c>
      <c r="F2765">
        <v>31</v>
      </c>
      <c r="G2765">
        <v>138</v>
      </c>
      <c r="M2765" s="10" t="s">
        <v>947</v>
      </c>
      <c r="O2765" s="5">
        <v>744061116263</v>
      </c>
      <c r="P2765" s="5">
        <v>653624489622</v>
      </c>
      <c r="Q2765" t="str">
        <f t="shared" si="100"/>
        <v>NigeriaNG14</v>
      </c>
      <c r="R2765" t="e">
        <f>VLOOKUP(Tableau356769[[#This Row],[coca]],Table1[ID],1,FALSE)</f>
        <v>#VALUE!</v>
      </c>
      <c r="S2765" t="e">
        <f>VLOOKUP(Tableau356769[[#This Row],[coca]],Table1[[#All],[ID]:[b]],2,FALSE)</f>
        <v>#VALUE!</v>
      </c>
      <c r="T2765" s="9" t="e">
        <f>VLOOKUP(Tableau356769[[#This Row],[coca]],Table1[[ID]:[b]],3,FALSE)</f>
        <v>#VALUE!</v>
      </c>
      <c r="U2765" s="9" t="s">
        <v>775</v>
      </c>
      <c r="V276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5" s="9">
        <v>1</v>
      </c>
    </row>
    <row r="2766" spans="1:23">
      <c r="A2766" t="s">
        <v>543</v>
      </c>
      <c r="B2766" t="s">
        <v>573</v>
      </c>
      <c r="C2766" t="s">
        <v>574</v>
      </c>
      <c r="D2766">
        <v>1622</v>
      </c>
      <c r="E2766">
        <v>30</v>
      </c>
      <c r="F2766">
        <v>497</v>
      </c>
      <c r="G2766">
        <v>1095</v>
      </c>
      <c r="M2766" s="10" t="s">
        <v>947</v>
      </c>
      <c r="Q2766" t="str">
        <f t="shared" si="100"/>
        <v>NigeriaNG15</v>
      </c>
      <c r="R2766" t="e">
        <f>VLOOKUP(Tableau356769[[#This Row],[coca]],Table1[ID],1,FALSE)</f>
        <v>#VALUE!</v>
      </c>
      <c r="S2766" t="e">
        <f>VLOOKUP(Tableau356769[[#This Row],[coca]],Table1[[#All],[ID]:[b]],2,FALSE)</f>
        <v>#VALUE!</v>
      </c>
      <c r="T2766" s="9" t="e">
        <f>VLOOKUP(Tableau356769[[#This Row],[coca]],Table1[[ID]:[b]],3,FALSE)</f>
        <v>#VALUE!</v>
      </c>
      <c r="U2766" s="9" t="s">
        <v>777</v>
      </c>
      <c r="V276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6" s="9">
        <v>5</v>
      </c>
    </row>
    <row r="2767" spans="1:23">
      <c r="A2767" t="s">
        <v>543</v>
      </c>
      <c r="B2767" t="s">
        <v>575</v>
      </c>
      <c r="C2767" t="s">
        <v>576</v>
      </c>
      <c r="D2767">
        <v>482</v>
      </c>
      <c r="E2767">
        <v>16</v>
      </c>
      <c r="F2767">
        <v>302</v>
      </c>
      <c r="G2767">
        <v>164</v>
      </c>
      <c r="M2767" s="10" t="s">
        <v>947</v>
      </c>
      <c r="O2767" s="5">
        <v>1119199513760</v>
      </c>
      <c r="P2767" s="5">
        <v>1038358785210</v>
      </c>
      <c r="Q2767" t="str">
        <f t="shared" si="100"/>
        <v>NigeriaNG16</v>
      </c>
      <c r="R2767" t="e">
        <f>VLOOKUP(Tableau356769[[#This Row],[coca]],Table1[ID],1,FALSE)</f>
        <v>#VALUE!</v>
      </c>
      <c r="S2767" t="e">
        <f>VLOOKUP(Tableau356769[[#This Row],[coca]],Table1[[#All],[ID]:[b]],2,FALSE)</f>
        <v>#VALUE!</v>
      </c>
      <c r="T2767" s="9" t="e">
        <f>VLOOKUP(Tableau356769[[#This Row],[coca]],Table1[[ID]:[b]],3,FALSE)</f>
        <v>#VALUE!</v>
      </c>
      <c r="U2767" s="9" t="s">
        <v>774</v>
      </c>
      <c r="V276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7" s="9">
        <v>3</v>
      </c>
    </row>
    <row r="2768" spans="1:23">
      <c r="A2768" t="s">
        <v>543</v>
      </c>
      <c r="B2768" t="s">
        <v>577</v>
      </c>
      <c r="C2768" t="s">
        <v>578</v>
      </c>
      <c r="D2768">
        <v>247</v>
      </c>
      <c r="E2768">
        <v>3</v>
      </c>
      <c r="F2768">
        <v>21</v>
      </c>
      <c r="G2768">
        <v>223</v>
      </c>
      <c r="M2768" s="10" t="s">
        <v>947</v>
      </c>
      <c r="O2768" s="5">
        <v>706230759079</v>
      </c>
      <c r="P2768" s="5">
        <v>557302002044</v>
      </c>
      <c r="Q2768" t="str">
        <f t="shared" si="100"/>
        <v>NigeriaNG17</v>
      </c>
      <c r="R2768" t="e">
        <f>VLOOKUP(Tableau356769[[#This Row],[coca]],Table1[ID],1,FALSE)</f>
        <v>#VALUE!</v>
      </c>
      <c r="S2768" t="e">
        <f>VLOOKUP(Tableau356769[[#This Row],[coca]],Table1[[#All],[ID]:[b]],2,FALSE)</f>
        <v>#VALUE!</v>
      </c>
      <c r="T2768" s="9" t="e">
        <f>VLOOKUP(Tableau356769[[#This Row],[coca]],Table1[[ID]:[b]],3,FALSE)</f>
        <v>#VALUE!</v>
      </c>
      <c r="U2768" s="9" t="s">
        <v>775</v>
      </c>
      <c r="V276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8" s="9">
        <v>1</v>
      </c>
    </row>
    <row r="2769" spans="1:23">
      <c r="A2769" t="s">
        <v>543</v>
      </c>
      <c r="B2769" t="s">
        <v>579</v>
      </c>
      <c r="C2769" t="s">
        <v>580</v>
      </c>
      <c r="D2769">
        <v>317</v>
      </c>
      <c r="E2769">
        <v>6</v>
      </c>
      <c r="F2769">
        <v>191</v>
      </c>
      <c r="G2769">
        <v>120</v>
      </c>
      <c r="M2769" s="10" t="s">
        <v>947</v>
      </c>
      <c r="O2769" s="5">
        <v>956353314445</v>
      </c>
      <c r="P2769" s="5">
        <v>1223847582910</v>
      </c>
      <c r="Q2769" t="str">
        <f t="shared" si="100"/>
        <v>NigeriaNG18</v>
      </c>
      <c r="R2769" t="e">
        <f>VLOOKUP(Tableau356769[[#This Row],[coca]],Table1[ID],1,FALSE)</f>
        <v>#VALUE!</v>
      </c>
      <c r="S2769" t="e">
        <f>VLOOKUP(Tableau356769[[#This Row],[coca]],Table1[[#All],[ID]:[b]],2,FALSE)</f>
        <v>#VALUE!</v>
      </c>
      <c r="T2769" s="9" t="e">
        <f>VLOOKUP(Tableau356769[[#This Row],[coca]],Table1[[ID]:[b]],3,FALSE)</f>
        <v>#VALUE!</v>
      </c>
      <c r="U2769" s="9" t="s">
        <v>775</v>
      </c>
      <c r="V276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69" s="9">
        <v>1</v>
      </c>
    </row>
    <row r="2770" spans="1:23">
      <c r="A2770" t="s">
        <v>543</v>
      </c>
      <c r="B2770" t="s">
        <v>581</v>
      </c>
      <c r="C2770" t="s">
        <v>582</v>
      </c>
      <c r="D2770">
        <v>635</v>
      </c>
      <c r="E2770">
        <v>10</v>
      </c>
      <c r="F2770">
        <v>308</v>
      </c>
      <c r="G2770">
        <v>317</v>
      </c>
      <c r="M2770" s="10" t="s">
        <v>947</v>
      </c>
      <c r="O2770" s="5">
        <v>770597854752</v>
      </c>
      <c r="P2770" s="5">
        <v>1039236701050</v>
      </c>
      <c r="Q2770" t="str">
        <f t="shared" si="100"/>
        <v>NigeriaNG19</v>
      </c>
      <c r="R2770" t="e">
        <f>VLOOKUP(Tableau356769[[#This Row],[coca]],Table1[ID],1,FALSE)</f>
        <v>#VALUE!</v>
      </c>
      <c r="S2770" t="e">
        <f>VLOOKUP(Tableau356769[[#This Row],[coca]],Table1[[#All],[ID]:[b]],2,FALSE)</f>
        <v>#VALUE!</v>
      </c>
      <c r="T2770" s="9" t="e">
        <f>VLOOKUP(Tableau356769[[#This Row],[coca]],Table1[[ID]:[b]],3,FALSE)</f>
        <v>#VALUE!</v>
      </c>
      <c r="U2770" s="9" t="s">
        <v>774</v>
      </c>
      <c r="V277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0" s="9">
        <v>3</v>
      </c>
    </row>
    <row r="2771" spans="1:23">
      <c r="A2771" t="s">
        <v>543</v>
      </c>
      <c r="B2771" t="s">
        <v>583</v>
      </c>
      <c r="C2771" t="s">
        <v>584</v>
      </c>
      <c r="D2771">
        <v>1191</v>
      </c>
      <c r="E2771">
        <v>51</v>
      </c>
      <c r="F2771">
        <v>774</v>
      </c>
      <c r="G2771">
        <v>366</v>
      </c>
      <c r="M2771" s="10" t="s">
        <v>947</v>
      </c>
      <c r="Q2771" t="str">
        <f t="shared" si="100"/>
        <v>NigeriaNG20</v>
      </c>
      <c r="R2771" t="e">
        <f>VLOOKUP(Tableau356769[[#This Row],[coca]],Table1[ID],1,FALSE)</f>
        <v>#VALUE!</v>
      </c>
      <c r="S2771" t="e">
        <f>VLOOKUP(Tableau356769[[#This Row],[coca]],Table1[[#All],[ID]:[b]],2,FALSE)</f>
        <v>#VALUE!</v>
      </c>
      <c r="T2771" s="9" t="e">
        <f>VLOOKUP(Tableau356769[[#This Row],[coca]],Table1[[ID]:[b]],3,FALSE)</f>
        <v>#VALUE!</v>
      </c>
      <c r="U2771" s="9" t="s">
        <v>777</v>
      </c>
      <c r="V277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1" s="9">
        <v>5</v>
      </c>
    </row>
    <row r="2772" spans="1:23">
      <c r="A2772" t="s">
        <v>543</v>
      </c>
      <c r="B2772" t="s">
        <v>585</v>
      </c>
      <c r="C2772" t="s">
        <v>586</v>
      </c>
      <c r="D2772">
        <v>434</v>
      </c>
      <c r="E2772">
        <v>22</v>
      </c>
      <c r="F2772">
        <v>239</v>
      </c>
      <c r="G2772">
        <v>173</v>
      </c>
      <c r="M2772" s="10" t="s">
        <v>947</v>
      </c>
      <c r="Q2772" t="str">
        <f t="shared" si="100"/>
        <v>NigeriaNG21</v>
      </c>
      <c r="R2772" t="e">
        <f>VLOOKUP(Tableau356769[[#This Row],[coca]],Table1[ID],1,FALSE)</f>
        <v>#VALUE!</v>
      </c>
      <c r="S2772" t="e">
        <f>VLOOKUP(Tableau356769[[#This Row],[coca]],Table1[[#All],[ID]:[b]],2,FALSE)</f>
        <v>#VALUE!</v>
      </c>
      <c r="T2772" s="9" t="e">
        <f>VLOOKUP(Tableau356769[[#This Row],[coca]],Table1[[ID]:[b]],3,FALSE)</f>
        <v>#VALUE!</v>
      </c>
      <c r="U2772" s="9" t="s">
        <v>778</v>
      </c>
      <c r="V277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2" s="9">
        <v>2</v>
      </c>
    </row>
    <row r="2773" spans="1:23">
      <c r="A2773" t="s">
        <v>543</v>
      </c>
      <c r="B2773" t="s">
        <v>587</v>
      </c>
      <c r="C2773" t="s">
        <v>588</v>
      </c>
      <c r="D2773">
        <v>67</v>
      </c>
      <c r="E2773">
        <v>6</v>
      </c>
      <c r="F2773">
        <v>40</v>
      </c>
      <c r="G2773">
        <v>21</v>
      </c>
      <c r="M2773" s="10" t="s">
        <v>947</v>
      </c>
      <c r="O2773" s="5">
        <v>452131280055</v>
      </c>
      <c r="P2773" s="5">
        <v>1174498508210</v>
      </c>
      <c r="Q2773" t="str">
        <f t="shared" si="100"/>
        <v>NigeriaNG22</v>
      </c>
      <c r="R2773" t="e">
        <f>VLOOKUP(Tableau356769[[#This Row],[coca]],Table1[ID],1,FALSE)</f>
        <v>#VALUE!</v>
      </c>
      <c r="S2773" t="e">
        <f>VLOOKUP(Tableau356769[[#This Row],[coca]],Table1[[#All],[ID]:[b]],2,FALSE)</f>
        <v>#VALUE!</v>
      </c>
      <c r="T2773" s="9" t="e">
        <f>VLOOKUP(Tableau356769[[#This Row],[coca]],Table1[[ID]:[b]],3,FALSE)</f>
        <v>#VALUE!</v>
      </c>
      <c r="U2773" s="9" t="s">
        <v>778</v>
      </c>
      <c r="V277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3" s="9">
        <v>2</v>
      </c>
    </row>
    <row r="2774" spans="1:23">
      <c r="A2774" t="s">
        <v>543</v>
      </c>
      <c r="B2774" t="s">
        <v>589</v>
      </c>
      <c r="C2774" t="s">
        <v>590</v>
      </c>
      <c r="D2774">
        <v>3</v>
      </c>
      <c r="E2774">
        <v>0</v>
      </c>
      <c r="F2774">
        <v>0</v>
      </c>
      <c r="G2774">
        <v>3</v>
      </c>
      <c r="M2774" s="10" t="s">
        <v>947</v>
      </c>
      <c r="Q2774" t="str">
        <f t="shared" si="100"/>
        <v>NigeriaNG23</v>
      </c>
      <c r="R2774" t="e">
        <f>VLOOKUP(Tableau356769[[#This Row],[coca]],Table1[ID],1,FALSE)</f>
        <v>#VALUE!</v>
      </c>
      <c r="S2774" t="e">
        <f>VLOOKUP(Tableau356769[[#This Row],[coca]],Table1[[#All],[ID]:[b]],2,FALSE)</f>
        <v>#VALUE!</v>
      </c>
      <c r="T2774" s="9" t="e">
        <f>VLOOKUP(Tableau356769[[#This Row],[coca]],Table1[[ID]:[b]],3,FALSE)</f>
        <v>#VALUE!</v>
      </c>
      <c r="U2774" s="9"/>
      <c r="V277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4" s="9"/>
    </row>
    <row r="2775" spans="1:23">
      <c r="A2775" t="s">
        <v>543</v>
      </c>
      <c r="B2775" t="s">
        <v>591</v>
      </c>
      <c r="C2775" t="s">
        <v>592</v>
      </c>
      <c r="D2775">
        <v>217</v>
      </c>
      <c r="E2775">
        <v>6</v>
      </c>
      <c r="F2775">
        <v>128</v>
      </c>
      <c r="G2775">
        <v>83</v>
      </c>
      <c r="M2775" s="10" t="s">
        <v>947</v>
      </c>
      <c r="Q2775" t="str">
        <f t="shared" si="100"/>
        <v>NigeriaNG24</v>
      </c>
      <c r="R2775" t="e">
        <f>VLOOKUP(Tableau356769[[#This Row],[coca]],Table1[ID],1,FALSE)</f>
        <v>#VALUE!</v>
      </c>
      <c r="S2775" t="e">
        <f>VLOOKUP(Tableau356769[[#This Row],[coca]],Table1[[#All],[ID]:[b]],2,FALSE)</f>
        <v>#VALUE!</v>
      </c>
      <c r="T2775" s="9" t="e">
        <f>VLOOKUP(Tableau356769[[#This Row],[coca]],Table1[[ID]:[b]],3,FALSE)</f>
        <v>#VALUE!</v>
      </c>
      <c r="U2775" s="9" t="s">
        <v>778</v>
      </c>
      <c r="V277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5" s="9">
        <v>2</v>
      </c>
    </row>
    <row r="2776" spans="1:23">
      <c r="A2776" t="s">
        <v>543</v>
      </c>
      <c r="B2776" t="s">
        <v>593</v>
      </c>
      <c r="C2776" t="s">
        <v>594</v>
      </c>
      <c r="D2776">
        <v>9323</v>
      </c>
      <c r="E2776">
        <v>126</v>
      </c>
      <c r="F2776">
        <v>1458</v>
      </c>
      <c r="G2776">
        <v>7739</v>
      </c>
      <c r="M2776" s="10" t="s">
        <v>947</v>
      </c>
      <c r="Q2776" t="str">
        <f t="shared" si="100"/>
        <v>NigeriaNG25</v>
      </c>
      <c r="R2776" t="e">
        <f>VLOOKUP(Tableau356769[[#This Row],[coca]],Table1[ID],1,FALSE)</f>
        <v>#VALUE!</v>
      </c>
      <c r="S2776" t="e">
        <f>VLOOKUP(Tableau356769[[#This Row],[coca]],Table1[[#All],[ID]:[b]],2,FALSE)</f>
        <v>#VALUE!</v>
      </c>
      <c r="T2776" s="9" t="e">
        <f>VLOOKUP(Tableau356769[[#This Row],[coca]],Table1[[ID]:[b]],3,FALSE)</f>
        <v>#VALUE!</v>
      </c>
      <c r="U2776" s="9" t="s">
        <v>780</v>
      </c>
      <c r="V277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6" s="9">
        <v>7</v>
      </c>
    </row>
    <row r="2777" spans="1:23">
      <c r="A2777" t="s">
        <v>543</v>
      </c>
      <c r="B2777" t="s">
        <v>595</v>
      </c>
      <c r="C2777" t="s">
        <v>596</v>
      </c>
      <c r="D2777">
        <v>193</v>
      </c>
      <c r="E2777">
        <v>8</v>
      </c>
      <c r="F2777">
        <v>112</v>
      </c>
      <c r="G2777">
        <v>73</v>
      </c>
      <c r="M2777" s="10" t="s">
        <v>947</v>
      </c>
      <c r="O2777" s="5">
        <v>819796255875</v>
      </c>
      <c r="P2777" s="5">
        <v>851044735014</v>
      </c>
      <c r="Q2777" t="str">
        <f t="shared" si="100"/>
        <v>NigeriaNG26</v>
      </c>
      <c r="R2777" t="e">
        <f>VLOOKUP(Tableau356769[[#This Row],[coca]],Table1[ID],1,FALSE)</f>
        <v>#VALUE!</v>
      </c>
      <c r="S2777" t="e">
        <f>VLOOKUP(Tableau356769[[#This Row],[coca]],Table1[[#All],[ID]:[b]],2,FALSE)</f>
        <v>#VALUE!</v>
      </c>
      <c r="T2777" s="9" t="e">
        <f>VLOOKUP(Tableau356769[[#This Row],[coca]],Table1[[ID]:[b]],3,FALSE)</f>
        <v>#VALUE!</v>
      </c>
      <c r="U2777" s="9" t="s">
        <v>778</v>
      </c>
      <c r="V277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7" s="9">
        <v>2</v>
      </c>
    </row>
    <row r="2778" spans="1:23">
      <c r="A2778" t="s">
        <v>543</v>
      </c>
      <c r="B2778" t="s">
        <v>525</v>
      </c>
      <c r="C2778" t="s">
        <v>597</v>
      </c>
      <c r="D2778">
        <v>79</v>
      </c>
      <c r="E2778">
        <v>3</v>
      </c>
      <c r="F2778">
        <v>37</v>
      </c>
      <c r="G2778">
        <v>39</v>
      </c>
      <c r="M2778" s="10" t="s">
        <v>947</v>
      </c>
      <c r="O2778" s="5">
        <v>559037927596</v>
      </c>
      <c r="P2778" s="5">
        <v>993324019799</v>
      </c>
      <c r="Q2778" t="str">
        <f t="shared" si="100"/>
        <v>NigeriaNG27</v>
      </c>
      <c r="R2778" t="e">
        <f>VLOOKUP(Tableau356769[[#This Row],[coca]],Table1[ID],1,FALSE)</f>
        <v>#VALUE!</v>
      </c>
      <c r="S2778" t="e">
        <f>VLOOKUP(Tableau356769[[#This Row],[coca]],Table1[[#All],[ID]:[b]],2,FALSE)</f>
        <v>#VALUE!</v>
      </c>
      <c r="T2778" s="9" t="e">
        <f>VLOOKUP(Tableau356769[[#This Row],[coca]],Table1[[ID]:[b]],3,FALSE)</f>
        <v>#VALUE!</v>
      </c>
      <c r="U2778" s="9" t="s">
        <v>775</v>
      </c>
      <c r="V277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8" s="9">
        <v>1</v>
      </c>
    </row>
    <row r="2779" spans="1:23">
      <c r="A2779" t="s">
        <v>543</v>
      </c>
      <c r="B2779" t="s">
        <v>598</v>
      </c>
      <c r="C2779" t="s">
        <v>599</v>
      </c>
      <c r="D2779">
        <v>721</v>
      </c>
      <c r="E2779">
        <v>17</v>
      </c>
      <c r="F2779">
        <v>451</v>
      </c>
      <c r="G2779">
        <v>253</v>
      </c>
      <c r="M2779" s="10" t="s">
        <v>947</v>
      </c>
      <c r="Q2779" t="str">
        <f t="shared" si="100"/>
        <v>NigeriaNG28</v>
      </c>
      <c r="R2779" t="e">
        <f>VLOOKUP(Tableau356769[[#This Row],[coca]],Table1[ID],1,FALSE)</f>
        <v>#VALUE!</v>
      </c>
      <c r="S2779" t="e">
        <f>VLOOKUP(Tableau356769[[#This Row],[coca]],Table1[[#All],[ID]:[b]],2,FALSE)</f>
        <v>#VALUE!</v>
      </c>
      <c r="T2779" s="9" t="e">
        <f>VLOOKUP(Tableau356769[[#This Row],[coca]],Table1[[ID]:[b]],3,FALSE)</f>
        <v>#VALUE!</v>
      </c>
      <c r="U2779" s="9" t="s">
        <v>774</v>
      </c>
      <c r="V277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79" s="9">
        <v>3</v>
      </c>
    </row>
    <row r="2780" spans="1:23">
      <c r="A2780" t="s">
        <v>543</v>
      </c>
      <c r="B2780" t="s">
        <v>600</v>
      </c>
      <c r="C2780" t="s">
        <v>601</v>
      </c>
      <c r="D2780">
        <v>162</v>
      </c>
      <c r="E2780">
        <v>17</v>
      </c>
      <c r="F2780">
        <v>67</v>
      </c>
      <c r="G2780">
        <v>78</v>
      </c>
      <c r="M2780" s="10" t="s">
        <v>947</v>
      </c>
      <c r="O2780" s="5">
        <v>515060921170</v>
      </c>
      <c r="P2780" s="5">
        <v>691799534261</v>
      </c>
      <c r="Q2780" t="str">
        <f t="shared" si="100"/>
        <v>NigeriaNG29</v>
      </c>
      <c r="R2780" t="e">
        <f>VLOOKUP(Tableau356769[[#This Row],[coca]],Table1[ID],1,FALSE)</f>
        <v>#VALUE!</v>
      </c>
      <c r="S2780" t="e">
        <f>VLOOKUP(Tableau356769[[#This Row],[coca]],Table1[[#All],[ID]:[b]],2,FALSE)</f>
        <v>#VALUE!</v>
      </c>
      <c r="T2780" s="9" t="e">
        <f>VLOOKUP(Tableau356769[[#This Row],[coca]],Table1[[ID]:[b]],3,FALSE)</f>
        <v>#VALUE!</v>
      </c>
      <c r="U2780" s="9" t="s">
        <v>778</v>
      </c>
      <c r="V278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0" s="9">
        <v>2</v>
      </c>
    </row>
    <row r="2781" spans="1:23">
      <c r="A2781" t="s">
        <v>543</v>
      </c>
      <c r="B2781" t="s">
        <v>602</v>
      </c>
      <c r="C2781" t="s">
        <v>603</v>
      </c>
      <c r="D2781">
        <v>73</v>
      </c>
      <c r="E2781">
        <v>5</v>
      </c>
      <c r="F2781">
        <v>47</v>
      </c>
      <c r="G2781">
        <v>21</v>
      </c>
      <c r="M2781" s="10" t="s">
        <v>947</v>
      </c>
      <c r="Q2781" t="str">
        <f t="shared" si="100"/>
        <v>NigeriaNG30</v>
      </c>
      <c r="R2781" t="e">
        <f>VLOOKUP(Tableau356769[[#This Row],[coca]],Table1[ID],1,FALSE)</f>
        <v>#VALUE!</v>
      </c>
      <c r="S2781" t="e">
        <f>VLOOKUP(Tableau356769[[#This Row],[coca]],Table1[[#All],[ID]:[b]],2,FALSE)</f>
        <v>#VALUE!</v>
      </c>
      <c r="T2781" s="9" t="e">
        <f>VLOOKUP(Tableau356769[[#This Row],[coca]],Table1[[ID]:[b]],3,FALSE)</f>
        <v>#VALUE!</v>
      </c>
      <c r="U2781" s="9" t="s">
        <v>778</v>
      </c>
      <c r="V278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1" s="9">
        <v>2</v>
      </c>
    </row>
    <row r="2782" spans="1:23">
      <c r="A2782" t="s">
        <v>543</v>
      </c>
      <c r="B2782" t="s">
        <v>604</v>
      </c>
      <c r="C2782" t="s">
        <v>605</v>
      </c>
      <c r="D2782">
        <v>1155</v>
      </c>
      <c r="E2782">
        <v>9</v>
      </c>
      <c r="F2782">
        <v>292</v>
      </c>
      <c r="G2782">
        <v>854</v>
      </c>
      <c r="M2782" s="10" t="s">
        <v>947</v>
      </c>
      <c r="Q2782" t="str">
        <f t="shared" si="100"/>
        <v>NigeriaNG31</v>
      </c>
      <c r="R2782" t="e">
        <f>VLOOKUP(Tableau356769[[#This Row],[coca]],Table1[ID],1,FALSE)</f>
        <v>#VALUE!</v>
      </c>
      <c r="S2782" t="e">
        <f>VLOOKUP(Tableau356769[[#This Row],[coca]],Table1[[#All],[ID]:[b]],2,FALSE)</f>
        <v>#VALUE!</v>
      </c>
      <c r="T2782" s="9" t="e">
        <f>VLOOKUP(Tableau356769[[#This Row],[coca]],Table1[[ID]:[b]],3,FALSE)</f>
        <v>#VALUE!</v>
      </c>
      <c r="U2782" s="9" t="s">
        <v>778</v>
      </c>
      <c r="V278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2" s="9">
        <v>2</v>
      </c>
    </row>
    <row r="2783" spans="1:23">
      <c r="A2783" t="s">
        <v>543</v>
      </c>
      <c r="B2783" t="s">
        <v>31</v>
      </c>
      <c r="C2783" t="s">
        <v>606</v>
      </c>
      <c r="D2783">
        <v>293</v>
      </c>
      <c r="E2783">
        <v>8</v>
      </c>
      <c r="F2783">
        <v>148</v>
      </c>
      <c r="G2783">
        <v>137</v>
      </c>
      <c r="M2783" s="10" t="s">
        <v>947</v>
      </c>
      <c r="O2783" s="5">
        <v>951204950390</v>
      </c>
      <c r="P2783" s="5">
        <v>923241615077</v>
      </c>
      <c r="Q2783" t="str">
        <f t="shared" si="100"/>
        <v>NigeriaNG32</v>
      </c>
      <c r="R2783" t="e">
        <f>VLOOKUP(Tableau356769[[#This Row],[coca]],Table1[ID],1,FALSE)</f>
        <v>#VALUE!</v>
      </c>
      <c r="S2783" t="e">
        <f>VLOOKUP(Tableau356769[[#This Row],[coca]],Table1[[#All],[ID]:[b]],2,FALSE)</f>
        <v>#VALUE!</v>
      </c>
      <c r="T2783" s="9" t="e">
        <f>VLOOKUP(Tableau356769[[#This Row],[coca]],Table1[[ID]:[b]],3,FALSE)</f>
        <v>#VALUE!</v>
      </c>
      <c r="U2783" s="9" t="s">
        <v>775</v>
      </c>
      <c r="V278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3" s="9">
        <v>1</v>
      </c>
    </row>
    <row r="2784" spans="1:23">
      <c r="A2784" t="s">
        <v>543</v>
      </c>
      <c r="B2784" t="s">
        <v>607</v>
      </c>
      <c r="C2784" t="s">
        <v>608</v>
      </c>
      <c r="D2784">
        <v>930</v>
      </c>
      <c r="E2784">
        <v>35</v>
      </c>
      <c r="F2784">
        <v>454</v>
      </c>
      <c r="G2784">
        <v>441</v>
      </c>
      <c r="M2784" s="10" t="s">
        <v>947</v>
      </c>
      <c r="O2784" s="5">
        <v>691818145467</v>
      </c>
      <c r="P2784" s="5">
        <v>484539231548</v>
      </c>
      <c r="Q2784" t="str">
        <f t="shared" si="100"/>
        <v>NigeriaNG33</v>
      </c>
      <c r="R2784" t="e">
        <f>VLOOKUP(Tableau356769[[#This Row],[coca]],Table1[ID],1,FALSE)</f>
        <v>#VALUE!</v>
      </c>
      <c r="S2784" t="e">
        <f>VLOOKUP(Tableau356769[[#This Row],[coca]],Table1[[#All],[ID]:[b]],2,FALSE)</f>
        <v>#VALUE!</v>
      </c>
      <c r="T2784" s="9" t="e">
        <f>VLOOKUP(Tableau356769[[#This Row],[coca]],Table1[[ID]:[b]],3,FALSE)</f>
        <v>#VALUE!</v>
      </c>
      <c r="U2784" s="9" t="s">
        <v>778</v>
      </c>
      <c r="V278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4" s="9">
        <v>2</v>
      </c>
    </row>
    <row r="2785" spans="1:23">
      <c r="A2785" t="s">
        <v>543</v>
      </c>
      <c r="B2785" t="s">
        <v>609</v>
      </c>
      <c r="C2785" t="s">
        <v>610</v>
      </c>
      <c r="D2785">
        <v>140</v>
      </c>
      <c r="E2785">
        <v>14</v>
      </c>
      <c r="F2785">
        <v>118</v>
      </c>
      <c r="G2785">
        <v>8</v>
      </c>
      <c r="M2785" s="10" t="s">
        <v>947</v>
      </c>
      <c r="O2785" s="5">
        <v>531896887151</v>
      </c>
      <c r="P2785" s="5">
        <v>1303809176030</v>
      </c>
      <c r="Q2785" t="str">
        <f t="shared" si="100"/>
        <v>NigeriaNG34</v>
      </c>
      <c r="R2785" t="e">
        <f>VLOOKUP(Tableau356769[[#This Row],[coca]],Table1[ID],1,FALSE)</f>
        <v>#VALUE!</v>
      </c>
      <c r="S2785" t="e">
        <f>VLOOKUP(Tableau356769[[#This Row],[coca]],Table1[[#All],[ID]:[b]],2,FALSE)</f>
        <v>#VALUE!</v>
      </c>
      <c r="T2785" s="9" t="e">
        <f>VLOOKUP(Tableau356769[[#This Row],[coca]],Table1[[ID]:[b]],3,FALSE)</f>
        <v>#VALUE!</v>
      </c>
      <c r="U2785" s="9" t="s">
        <v>774</v>
      </c>
      <c r="V278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5" s="9">
        <v>3</v>
      </c>
    </row>
    <row r="2786" spans="1:23">
      <c r="A2786" t="s">
        <v>543</v>
      </c>
      <c r="B2786" t="s">
        <v>611</v>
      </c>
      <c r="C2786" t="s">
        <v>612</v>
      </c>
      <c r="D2786">
        <v>18</v>
      </c>
      <c r="E2786">
        <v>0</v>
      </c>
      <c r="F2786">
        <v>10</v>
      </c>
      <c r="G2786">
        <v>8</v>
      </c>
      <c r="M2786" s="10" t="s">
        <v>947</v>
      </c>
      <c r="O2786" s="5">
        <v>1078648970730</v>
      </c>
      <c r="P2786" s="5">
        <v>802320135174</v>
      </c>
      <c r="Q2786" t="str">
        <f t="shared" si="100"/>
        <v>NigeriaNG35</v>
      </c>
      <c r="R2786" t="e">
        <f>VLOOKUP(Tableau356769[[#This Row],[coca]],Table1[ID],1,FALSE)</f>
        <v>#VALUE!</v>
      </c>
      <c r="S2786" t="e">
        <f>VLOOKUP(Tableau356769[[#This Row],[coca]],Table1[[#All],[ID]:[b]],2,FALSE)</f>
        <v>#VALUE!</v>
      </c>
      <c r="T2786" s="9" t="e">
        <f>VLOOKUP(Tableau356769[[#This Row],[coca]],Table1[[ID]:[b]],3,FALSE)</f>
        <v>#VALUE!</v>
      </c>
      <c r="U2786" s="9" t="s">
        <v>775</v>
      </c>
      <c r="V278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6" s="9">
        <v>1</v>
      </c>
    </row>
    <row r="2787" spans="1:23">
      <c r="A2787" t="s">
        <v>543</v>
      </c>
      <c r="B2787" t="s">
        <v>613</v>
      </c>
      <c r="C2787" t="s">
        <v>614</v>
      </c>
      <c r="D2787">
        <v>56</v>
      </c>
      <c r="E2787">
        <v>8</v>
      </c>
      <c r="F2787">
        <v>45</v>
      </c>
      <c r="G2787">
        <v>3</v>
      </c>
      <c r="M2787" s="10" t="s">
        <v>947</v>
      </c>
      <c r="Q2787" t="str">
        <f t="shared" si="100"/>
        <v>NigeriaNG36</v>
      </c>
      <c r="R2787" t="e">
        <f>VLOOKUP(Tableau356769[[#This Row],[coca]],Table1[ID],1,FALSE)</f>
        <v>#VALUE!</v>
      </c>
      <c r="S2787" t="e">
        <f>VLOOKUP(Tableau356769[[#This Row],[coca]],Table1[[#All],[ID]:[b]],2,FALSE)</f>
        <v>#VALUE!</v>
      </c>
      <c r="T2787" s="9" t="e">
        <f>VLOOKUP(Tableau356769[[#This Row],[coca]],Table1[[ID]:[b]],3,FALSE)</f>
        <v>#VALUE!</v>
      </c>
      <c r="U2787" s="9" t="s">
        <v>778</v>
      </c>
      <c r="V278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7" s="9">
        <v>2</v>
      </c>
    </row>
    <row r="2788" spans="1:23">
      <c r="A2788" t="s">
        <v>543</v>
      </c>
      <c r="B2788" t="s">
        <v>615</v>
      </c>
      <c r="C2788" t="s">
        <v>616</v>
      </c>
      <c r="D2788">
        <v>76</v>
      </c>
      <c r="E2788">
        <v>5</v>
      </c>
      <c r="F2788">
        <v>71</v>
      </c>
      <c r="G2788">
        <v>0</v>
      </c>
      <c r="M2788" s="10" t="s">
        <v>947</v>
      </c>
      <c r="O2788" s="5">
        <v>624654733542</v>
      </c>
      <c r="P2788" s="5">
        <v>1210152348420</v>
      </c>
      <c r="Q2788" t="str">
        <f t="shared" si="100"/>
        <v>NigeriaNG37</v>
      </c>
      <c r="R2788" t="e">
        <f>VLOOKUP(Tableau356769[[#This Row],[coca]],Table1[ID],1,FALSE)</f>
        <v>#VALUE!</v>
      </c>
      <c r="S2788" t="e">
        <f>VLOOKUP(Tableau356769[[#This Row],[coca]],Table1[[#All],[ID]:[b]],2,FALSE)</f>
        <v>#VALUE!</v>
      </c>
      <c r="T2788" s="9" t="e">
        <f>VLOOKUP(Tableau356769[[#This Row],[coca]],Table1[[ID]:[b]],3,FALSE)</f>
        <v>#VALUE!</v>
      </c>
      <c r="U2788" s="9" t="s">
        <v>778</v>
      </c>
      <c r="V278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2788" s="9">
        <v>2</v>
      </c>
    </row>
    <row r="2789" spans="1:23">
      <c r="A2789" t="s">
        <v>543</v>
      </c>
      <c r="B2789" t="s">
        <v>545</v>
      </c>
      <c r="C2789" t="s">
        <v>546</v>
      </c>
      <c r="D2789">
        <v>7</v>
      </c>
      <c r="E2789">
        <v>0</v>
      </c>
      <c r="F2789">
        <v>1</v>
      </c>
      <c r="G2789">
        <v>6</v>
      </c>
      <c r="M2789" s="10" t="s">
        <v>936</v>
      </c>
      <c r="O2789" s="5">
        <v>752318998197</v>
      </c>
      <c r="P2789" s="5">
        <v>545330211892</v>
      </c>
      <c r="Q2789" t="str">
        <f t="shared" si="100"/>
        <v>NigeriaNG01</v>
      </c>
      <c r="R2789" t="str">
        <f>VLOOKUP(Tableau3[[#This Row],[coca]],Table1[ID],1,FALSE)</f>
        <v>NigeriaNG01</v>
      </c>
      <c r="S2789">
        <f>VLOOKUP(Tableau3[[#This Row],[coca]],Table1[[#All],[ID]:[b]],2,FALSE)</f>
        <v>7.5231899819699999</v>
      </c>
      <c r="T2789" s="9">
        <f>VLOOKUP(Tableau3[[#This Row],[coca]],Table1[[ID]:[b]],3,FALSE)</f>
        <v>5.4533021189199999</v>
      </c>
      <c r="U2789" s="9" t="s">
        <v>775</v>
      </c>
      <c r="V278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789" s="9">
        <v>1</v>
      </c>
    </row>
    <row r="2790" spans="1:23">
      <c r="A2790" t="s">
        <v>543</v>
      </c>
      <c r="B2790" t="s">
        <v>547</v>
      </c>
      <c r="C2790" t="s">
        <v>548</v>
      </c>
      <c r="D2790">
        <v>27</v>
      </c>
      <c r="E2790">
        <v>2</v>
      </c>
      <c r="F2790">
        <v>18</v>
      </c>
      <c r="G2790">
        <v>7</v>
      </c>
      <c r="M2790" s="10" t="s">
        <v>936</v>
      </c>
      <c r="O2790" s="5">
        <v>1240015131340</v>
      </c>
      <c r="P2790" s="5">
        <v>932348820479</v>
      </c>
      <c r="Q2790" t="str">
        <f t="shared" si="100"/>
        <v>NigeriaNG02</v>
      </c>
      <c r="R2790" t="str">
        <f>VLOOKUP(Tableau3[[#This Row],[coca]],Table1[ID],1,FALSE)</f>
        <v>NigeriaNG02</v>
      </c>
      <c r="S2790">
        <f>VLOOKUP(Tableau3[[#This Row],[coca]],Table1[[#All],[ID]:[b]],2,FALSE)</f>
        <v>12.4001513134</v>
      </c>
      <c r="T2790" s="9">
        <f>VLOOKUP(Tableau3[[#This Row],[coca]],Table1[[ID]:[b]],3,FALSE)</f>
        <v>9.3234882047899994</v>
      </c>
      <c r="U2790" s="9" t="s">
        <v>775</v>
      </c>
      <c r="V279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790" s="9">
        <v>1</v>
      </c>
    </row>
    <row r="2791" spans="1:23">
      <c r="A2791" t="s">
        <v>543</v>
      </c>
      <c r="B2791" t="s">
        <v>549</v>
      </c>
      <c r="C2791" t="s">
        <v>550</v>
      </c>
      <c r="D2791">
        <v>24</v>
      </c>
      <c r="E2791">
        <v>2</v>
      </c>
      <c r="F2791">
        <v>13</v>
      </c>
      <c r="G2791">
        <v>9</v>
      </c>
      <c r="M2791" s="10" t="s">
        <v>936</v>
      </c>
      <c r="O2791" s="5">
        <v>784736624649</v>
      </c>
      <c r="P2791" s="5">
        <v>490664313456</v>
      </c>
      <c r="Q2791" t="str">
        <f t="shared" si="100"/>
        <v>NigeriaNG03</v>
      </c>
      <c r="R2791" t="str">
        <f>VLOOKUP(Tableau3[[#This Row],[coca]],Table1[ID],1,FALSE)</f>
        <v>NigeriaNG03</v>
      </c>
      <c r="S2791">
        <f>VLOOKUP(Tableau3[[#This Row],[coca]],Table1[[#All],[ID]:[b]],2,FALSE)</f>
        <v>7.84736624649</v>
      </c>
      <c r="T2791" s="9">
        <f>VLOOKUP(Tableau3[[#This Row],[coca]],Table1[[ID]:[b]],3,FALSE)</f>
        <v>4.9066431345600003</v>
      </c>
      <c r="U2791" s="9" t="s">
        <v>778</v>
      </c>
      <c r="V279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791" s="9">
        <v>2</v>
      </c>
    </row>
    <row r="2792" spans="1:23">
      <c r="A2792" t="s">
        <v>543</v>
      </c>
      <c r="B2792" t="s">
        <v>551</v>
      </c>
      <c r="C2792" t="s">
        <v>552</v>
      </c>
      <c r="D2792">
        <v>9</v>
      </c>
      <c r="E2792">
        <v>0</v>
      </c>
      <c r="F2792">
        <v>1</v>
      </c>
      <c r="G2792">
        <v>8</v>
      </c>
      <c r="M2792" s="10" t="s">
        <v>936</v>
      </c>
      <c r="O2792" s="5">
        <v>693218608803</v>
      </c>
      <c r="P2792" s="5">
        <v>622277587647</v>
      </c>
      <c r="Q2792" t="str">
        <f t="shared" si="100"/>
        <v>NigeriaNG04</v>
      </c>
      <c r="R2792" t="str">
        <f>VLOOKUP(Tableau3[[#This Row],[coca]],Table1[ID],1,FALSE)</f>
        <v>NigeriaNG04</v>
      </c>
      <c r="S2792">
        <f>VLOOKUP(Tableau3[[#This Row],[coca]],Table1[[#All],[ID]:[b]],2,FALSE)</f>
        <v>6.9321860880299999</v>
      </c>
      <c r="T2792" s="9">
        <f>VLOOKUP(Tableau3[[#This Row],[coca]],Table1[[ID]:[b]],3,FALSE)</f>
        <v>6.2227758764700001</v>
      </c>
      <c r="U2792" s="9" t="s">
        <v>775</v>
      </c>
      <c r="V279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792" s="9">
        <v>1</v>
      </c>
    </row>
    <row r="2793" spans="1:23">
      <c r="A2793" t="s">
        <v>543</v>
      </c>
      <c r="B2793" t="s">
        <v>553</v>
      </c>
      <c r="C2793" t="s">
        <v>554</v>
      </c>
      <c r="D2793">
        <v>232</v>
      </c>
      <c r="E2793">
        <v>5</v>
      </c>
      <c r="F2793">
        <v>165</v>
      </c>
      <c r="G2793">
        <v>62</v>
      </c>
      <c r="M2793" s="10" t="s">
        <v>936</v>
      </c>
      <c r="O2793" s="5">
        <v>999058823411</v>
      </c>
      <c r="P2793" s="5">
        <v>1079664716490</v>
      </c>
      <c r="Q2793" t="str">
        <f t="shared" si="100"/>
        <v>NigeriaNG05</v>
      </c>
      <c r="R2793" t="str">
        <f>VLOOKUP(Tableau3[[#This Row],[coca]],Table1[ID],1,FALSE)</f>
        <v>NigeriaNG05</v>
      </c>
      <c r="S2793">
        <f>VLOOKUP(Tableau3[[#This Row],[coca]],Table1[[#All],[ID]:[b]],2,FALSE)</f>
        <v>9.9905882341099996</v>
      </c>
      <c r="T2793" s="9">
        <f>VLOOKUP(Tableau3[[#This Row],[coca]],Table1[[ID]:[b]],3,FALSE)</f>
        <v>10.7966471649</v>
      </c>
      <c r="U2793" s="9" t="s">
        <v>774</v>
      </c>
      <c r="V279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793" s="9">
        <v>3</v>
      </c>
    </row>
    <row r="2794" spans="1:23">
      <c r="A2794" t="s">
        <v>543</v>
      </c>
      <c r="B2794" t="s">
        <v>555</v>
      </c>
      <c r="C2794" t="s">
        <v>556</v>
      </c>
      <c r="D2794">
        <v>11</v>
      </c>
      <c r="E2794">
        <v>0</v>
      </c>
      <c r="F2794">
        <v>6</v>
      </c>
      <c r="G2794">
        <v>5</v>
      </c>
      <c r="M2794" s="10" t="s">
        <v>936</v>
      </c>
      <c r="O2794" s="5">
        <v>608041766839</v>
      </c>
      <c r="P2794" s="5">
        <v>476631539288</v>
      </c>
      <c r="Q2794" t="str">
        <f t="shared" si="100"/>
        <v>NigeriaNG06</v>
      </c>
      <c r="R2794" t="str">
        <f>VLOOKUP(Tableau3[[#This Row],[coca]],Table1[ID],1,FALSE)</f>
        <v>NigeriaNG06</v>
      </c>
      <c r="S2794">
        <f>VLOOKUP(Tableau3[[#This Row],[coca]],Table1[[#All],[ID]:[b]],2,FALSE)</f>
        <v>6.08041766839</v>
      </c>
      <c r="T2794" s="9">
        <f>VLOOKUP(Tableau3[[#This Row],[coca]],Table1[[ID]:[b]],3,FALSE)</f>
        <v>4.7663153928800002</v>
      </c>
      <c r="U2794" s="9" t="s">
        <v>775</v>
      </c>
      <c r="V279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794" s="9">
        <v>1</v>
      </c>
    </row>
    <row r="2795" spans="1:23">
      <c r="A2795" t="s">
        <v>543</v>
      </c>
      <c r="B2795" t="s">
        <v>557</v>
      </c>
      <c r="C2795" t="s">
        <v>558</v>
      </c>
      <c r="D2795">
        <v>5</v>
      </c>
      <c r="E2795">
        <v>0</v>
      </c>
      <c r="F2795">
        <v>1</v>
      </c>
      <c r="G2795">
        <v>4</v>
      </c>
      <c r="M2795" s="10" t="s">
        <v>936</v>
      </c>
      <c r="O2795" s="5">
        <v>875188118576</v>
      </c>
      <c r="P2795" s="5">
        <v>734111621317</v>
      </c>
      <c r="Q2795" t="str">
        <f t="shared" ref="Q2795:Q2826" si="101">_xlfn.CONCAT(A2795,C2795)</f>
        <v>NigeriaNG07</v>
      </c>
      <c r="R2795" t="str">
        <f>VLOOKUP(Tableau3[[#This Row],[coca]],Table1[ID],1,FALSE)</f>
        <v>NigeriaNG07</v>
      </c>
      <c r="S2795">
        <f>VLOOKUP(Tableau3[[#This Row],[coca]],Table1[[#All],[ID]:[b]],2,FALSE)</f>
        <v>8.7518811857600003</v>
      </c>
      <c r="T2795" s="9">
        <f>VLOOKUP(Tableau3[[#This Row],[coca]],Table1[[ID]:[b]],3,FALSE)</f>
        <v>7.3411162131700003</v>
      </c>
      <c r="U2795" s="9" t="s">
        <v>775</v>
      </c>
      <c r="V279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795" s="9">
        <v>1</v>
      </c>
    </row>
    <row r="2796" spans="1:23">
      <c r="A2796" t="s">
        <v>543</v>
      </c>
      <c r="B2796" t="s">
        <v>559</v>
      </c>
      <c r="C2796" t="s">
        <v>560</v>
      </c>
      <c r="D2796">
        <v>250</v>
      </c>
      <c r="E2796">
        <v>25</v>
      </c>
      <c r="F2796">
        <v>144</v>
      </c>
      <c r="G2796">
        <v>81</v>
      </c>
      <c r="M2796" s="10" t="s">
        <v>936</v>
      </c>
      <c r="O2796" s="5">
        <v>1315232165840</v>
      </c>
      <c r="P2796" s="5">
        <v>1188956933540</v>
      </c>
      <c r="Q2796" t="str">
        <f t="shared" si="101"/>
        <v>NigeriaNG08</v>
      </c>
      <c r="R2796" t="str">
        <f>VLOOKUP(Tableau3[[#This Row],[coca]],Table1[ID],1,FALSE)</f>
        <v>NigeriaNG08</v>
      </c>
      <c r="S2796">
        <f>VLOOKUP(Tableau3[[#This Row],[coca]],Table1[[#All],[ID]:[b]],2,FALSE)</f>
        <v>13.1523216584</v>
      </c>
      <c r="T2796" s="9">
        <f>VLOOKUP(Tableau3[[#This Row],[coca]],Table1[[ID]:[b]],3,FALSE)</f>
        <v>11.889569335399999</v>
      </c>
      <c r="U2796" s="9" t="s">
        <v>774</v>
      </c>
      <c r="V279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796" s="9">
        <v>3</v>
      </c>
    </row>
    <row r="2797" spans="1:23">
      <c r="A2797" t="s">
        <v>543</v>
      </c>
      <c r="B2797" t="s">
        <v>561</v>
      </c>
      <c r="C2797" t="s">
        <v>562</v>
      </c>
      <c r="D2797">
        <v>14</v>
      </c>
      <c r="E2797">
        <v>2</v>
      </c>
      <c r="F2797">
        <v>2</v>
      </c>
      <c r="G2797">
        <v>10</v>
      </c>
      <c r="M2797" s="10" t="s">
        <v>936</v>
      </c>
      <c r="Q2797" t="str">
        <f t="shared" si="101"/>
        <v>NigeriaNG09</v>
      </c>
      <c r="R2797" t="str">
        <f>VLOOKUP(Tableau3[[#This Row],[coca]],Table1[ID],1,FALSE)</f>
        <v>NigeriaNG09</v>
      </c>
      <c r="S2797">
        <f>VLOOKUP(Tableau3[[#This Row],[coca]],Table1[[#All],[ID]:[b]],2,FALSE)</f>
        <v>8.6000015962400003</v>
      </c>
      <c r="T2797" s="9">
        <f>VLOOKUP(Tableau3[[#This Row],[coca]],Table1[[ID]:[b]],3,FALSE)</f>
        <v>5.8741745102699996</v>
      </c>
      <c r="U2797" s="9" t="s">
        <v>778</v>
      </c>
      <c r="V279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797" s="9">
        <v>2</v>
      </c>
    </row>
    <row r="2798" spans="1:23">
      <c r="A2798" t="s">
        <v>543</v>
      </c>
      <c r="B2798" t="s">
        <v>563</v>
      </c>
      <c r="C2798" t="s">
        <v>564</v>
      </c>
      <c r="D2798">
        <v>39</v>
      </c>
      <c r="E2798">
        <v>7</v>
      </c>
      <c r="F2798">
        <v>13</v>
      </c>
      <c r="G2798">
        <v>19</v>
      </c>
      <c r="M2798" s="10" t="s">
        <v>936</v>
      </c>
      <c r="O2798" s="5">
        <v>593692959819</v>
      </c>
      <c r="P2798" s="5">
        <v>570489823485</v>
      </c>
      <c r="Q2798" t="str">
        <f t="shared" si="101"/>
        <v>NigeriaNG10</v>
      </c>
      <c r="R2798" t="str">
        <f>VLOOKUP(Tableau3[[#This Row],[coca]],Table1[ID],1,FALSE)</f>
        <v>NigeriaNG10</v>
      </c>
      <c r="S2798">
        <f>VLOOKUP(Tableau3[[#This Row],[coca]],Table1[[#All],[ID]:[b]],2,FALSE)</f>
        <v>5.9369295981899999</v>
      </c>
      <c r="T2798" s="9">
        <f>VLOOKUP(Tableau3[[#This Row],[coca]],Table1[[ID]:[b]],3,FALSE)</f>
        <v>5.7048982348499999</v>
      </c>
      <c r="U2798" s="9" t="s">
        <v>778</v>
      </c>
      <c r="V279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798" s="9">
        <v>2</v>
      </c>
    </row>
    <row r="2799" spans="1:23">
      <c r="A2799" t="s">
        <v>543</v>
      </c>
      <c r="B2799" t="s">
        <v>565</v>
      </c>
      <c r="C2799" t="s">
        <v>566</v>
      </c>
      <c r="D2799">
        <v>33</v>
      </c>
      <c r="E2799">
        <v>0</v>
      </c>
      <c r="F2799">
        <v>6</v>
      </c>
      <c r="G2799">
        <v>27</v>
      </c>
      <c r="M2799" s="10" t="s">
        <v>936</v>
      </c>
      <c r="O2799" s="5">
        <v>801626626255</v>
      </c>
      <c r="P2799" s="5">
        <v>626202724928</v>
      </c>
      <c r="Q2799" t="str">
        <f t="shared" si="101"/>
        <v>NigeriaNG11</v>
      </c>
      <c r="R2799" t="str">
        <f>VLOOKUP(Tableau3[[#This Row],[coca]],Table1[ID],1,FALSE)</f>
        <v>NigeriaNG11</v>
      </c>
      <c r="S2799">
        <f>VLOOKUP(Tableau3[[#This Row],[coca]],Table1[[#All],[ID]:[b]],2,FALSE)</f>
        <v>8.0162662625499994</v>
      </c>
      <c r="T2799" s="9">
        <f>VLOOKUP(Tableau3[[#This Row],[coca]],Table1[[ID]:[b]],3,FALSE)</f>
        <v>6.26202724928</v>
      </c>
      <c r="U2799" s="9" t="s">
        <v>775</v>
      </c>
      <c r="V279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799" s="9">
        <v>1</v>
      </c>
    </row>
    <row r="2800" spans="1:23">
      <c r="A2800" t="s">
        <v>543</v>
      </c>
      <c r="B2800" t="s">
        <v>567</v>
      </c>
      <c r="C2800" t="s">
        <v>568</v>
      </c>
      <c r="D2800">
        <v>191</v>
      </c>
      <c r="E2800">
        <v>7</v>
      </c>
      <c r="F2800">
        <v>58</v>
      </c>
      <c r="G2800">
        <v>126</v>
      </c>
      <c r="M2800" s="10" t="s">
        <v>936</v>
      </c>
      <c r="Q2800" t="str">
        <f t="shared" si="101"/>
        <v>NigeriaNG12</v>
      </c>
      <c r="R2800" t="str">
        <f>VLOOKUP(Tableau3[[#This Row],[coca]],Table1[ID],1,FALSE)</f>
        <v>NigeriaNG12</v>
      </c>
      <c r="S2800">
        <f>VLOOKUP(Tableau3[[#This Row],[coca]],Table1[[#All],[ID]:[b]],2,FALSE)</f>
        <v>5.9302146597799998</v>
      </c>
      <c r="T2800" s="9">
        <f>VLOOKUP(Tableau3[[#This Row],[coca]],Table1[[ID]:[b]],3,FALSE)</f>
        <v>6.6335372644200001</v>
      </c>
      <c r="U2800" s="9" t="s">
        <v>774</v>
      </c>
      <c r="V280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00" s="9">
        <v>3</v>
      </c>
    </row>
    <row r="2801" spans="1:23">
      <c r="A2801" t="s">
        <v>543</v>
      </c>
      <c r="B2801" t="s">
        <v>569</v>
      </c>
      <c r="C2801" t="s">
        <v>570</v>
      </c>
      <c r="D2801">
        <v>20</v>
      </c>
      <c r="E2801">
        <v>2</v>
      </c>
      <c r="F2801">
        <v>14</v>
      </c>
      <c r="G2801">
        <v>4</v>
      </c>
      <c r="M2801" s="10" t="s">
        <v>936</v>
      </c>
      <c r="O2801" s="5">
        <v>530951552644</v>
      </c>
      <c r="P2801" s="5">
        <v>772008040372</v>
      </c>
      <c r="Q2801" t="str">
        <f t="shared" si="101"/>
        <v>NigeriaNG13</v>
      </c>
      <c r="R2801" t="str">
        <f>VLOOKUP(Tableau3[[#This Row],[coca]],Table1[ID],1,FALSE)</f>
        <v>NigeriaNG13</v>
      </c>
      <c r="S2801">
        <f>VLOOKUP(Tableau3[[#This Row],[coca]],Table1[[#All],[ID]:[b]],2,FALSE)</f>
        <v>5.3095155264400002</v>
      </c>
      <c r="T2801" s="9">
        <f>VLOOKUP(Tableau3[[#This Row],[coca]],Table1[[ID]:[b]],3,FALSE)</f>
        <v>7.7200804037199999</v>
      </c>
      <c r="U2801" s="9" t="s">
        <v>778</v>
      </c>
      <c r="V280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01" s="9">
        <v>2</v>
      </c>
    </row>
    <row r="2802" spans="1:23">
      <c r="A2802" t="s">
        <v>543</v>
      </c>
      <c r="B2802" t="s">
        <v>571</v>
      </c>
      <c r="C2802" t="s">
        <v>572</v>
      </c>
      <c r="D2802">
        <v>18</v>
      </c>
      <c r="E2802">
        <v>0</v>
      </c>
      <c r="F2802">
        <v>6</v>
      </c>
      <c r="G2802">
        <v>12</v>
      </c>
      <c r="M2802" s="10" t="s">
        <v>936</v>
      </c>
      <c r="O2802" s="5">
        <v>744061116263</v>
      </c>
      <c r="P2802" s="5">
        <v>653624489622</v>
      </c>
      <c r="Q2802" t="str">
        <f t="shared" si="101"/>
        <v>NigeriaNG14</v>
      </c>
      <c r="R2802" t="str">
        <f>VLOOKUP(Tableau3[[#This Row],[coca]],Table1[ID],1,FALSE)</f>
        <v>NigeriaNG14</v>
      </c>
      <c r="S2802">
        <f>VLOOKUP(Tableau3[[#This Row],[coca]],Table1[[#All],[ID]:[b]],2,FALSE)</f>
        <v>7.4406111626299998</v>
      </c>
      <c r="T2802" s="9">
        <f>VLOOKUP(Tableau3[[#This Row],[coca]],Table1[[ID]:[b]],3,FALSE)</f>
        <v>6.5362448962200004</v>
      </c>
      <c r="U2802" s="9" t="s">
        <v>775</v>
      </c>
      <c r="V280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02" s="9">
        <v>1</v>
      </c>
    </row>
    <row r="2803" spans="1:23">
      <c r="A2803" t="s">
        <v>543</v>
      </c>
      <c r="B2803" t="s">
        <v>573</v>
      </c>
      <c r="C2803" t="s">
        <v>574</v>
      </c>
      <c r="D2803">
        <v>505</v>
      </c>
      <c r="E2803">
        <v>14</v>
      </c>
      <c r="F2803">
        <v>144</v>
      </c>
      <c r="G2803">
        <v>347</v>
      </c>
      <c r="M2803" s="10" t="s">
        <v>936</v>
      </c>
      <c r="Q2803" t="str">
        <f t="shared" si="101"/>
        <v>NigeriaNG15</v>
      </c>
      <c r="R2803" t="str">
        <f>VLOOKUP(Tableau3[[#This Row],[coca]],Table1[ID],1,FALSE)</f>
        <v>NigeriaNG15</v>
      </c>
      <c r="S2803">
        <f>VLOOKUP(Tableau3[[#This Row],[coca]],Table1[[#All],[ID]:[b]],2,FALSE)</f>
        <v>7.1955572002399997</v>
      </c>
      <c r="T2803" s="9">
        <f>VLOOKUP(Tableau3[[#This Row],[coca]],Table1[[ID]:[b]],3,FALSE)</f>
        <v>8.8976172470300003</v>
      </c>
      <c r="U2803" s="9" t="s">
        <v>777</v>
      </c>
      <c r="V280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2803" s="9">
        <v>5</v>
      </c>
    </row>
    <row r="2804" spans="1:23">
      <c r="A2804" t="s">
        <v>543</v>
      </c>
      <c r="B2804" t="s">
        <v>575</v>
      </c>
      <c r="C2804" t="s">
        <v>576</v>
      </c>
      <c r="D2804">
        <v>145</v>
      </c>
      <c r="E2804">
        <v>3</v>
      </c>
      <c r="F2804">
        <v>118</v>
      </c>
      <c r="G2804">
        <v>24</v>
      </c>
      <c r="M2804" s="10" t="s">
        <v>936</v>
      </c>
      <c r="O2804" s="5">
        <v>1119199513760</v>
      </c>
      <c r="P2804" s="5">
        <v>1038358785210</v>
      </c>
      <c r="Q2804" t="str">
        <f t="shared" si="101"/>
        <v>NigeriaNG16</v>
      </c>
      <c r="R2804" t="str">
        <f>VLOOKUP(Tableau3[[#This Row],[coca]],Table1[ID],1,FALSE)</f>
        <v>NigeriaNG16</v>
      </c>
      <c r="S2804">
        <f>VLOOKUP(Tableau3[[#This Row],[coca]],Table1[[#All],[ID]:[b]],2,FALSE)</f>
        <v>11.191995137599999</v>
      </c>
      <c r="T2804" s="9">
        <f>VLOOKUP(Tableau3[[#This Row],[coca]],Table1[[ID]:[b]],3,FALSE)</f>
        <v>10.3835878521</v>
      </c>
      <c r="U2804" s="9" t="s">
        <v>774</v>
      </c>
      <c r="V280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04" s="9">
        <v>3</v>
      </c>
    </row>
    <row r="2805" spans="1:23" ht="12.75" customHeight="1">
      <c r="A2805" t="s">
        <v>543</v>
      </c>
      <c r="B2805" t="s">
        <v>577</v>
      </c>
      <c r="C2805" t="s">
        <v>578</v>
      </c>
      <c r="D2805">
        <v>7</v>
      </c>
      <c r="E2805">
        <v>0</v>
      </c>
      <c r="F2805">
        <v>7</v>
      </c>
      <c r="G2805">
        <v>0</v>
      </c>
      <c r="M2805" s="10" t="s">
        <v>936</v>
      </c>
      <c r="O2805" s="5">
        <v>706230759079</v>
      </c>
      <c r="P2805" s="5">
        <v>557302002044</v>
      </c>
      <c r="Q2805" t="str">
        <f t="shared" si="101"/>
        <v>NigeriaNG17</v>
      </c>
      <c r="R2805" t="str">
        <f>VLOOKUP(Tableau3[[#This Row],[coca]],Table1[ID],1,FALSE)</f>
        <v>NigeriaNG17</v>
      </c>
      <c r="S2805">
        <f>VLOOKUP(Tableau3[[#This Row],[coca]],Table1[[#All],[ID]:[b]],2,FALSE)</f>
        <v>7.0623075907899997</v>
      </c>
      <c r="T2805" s="9">
        <f>VLOOKUP(Tableau3[[#This Row],[coca]],Table1[[ID]:[b]],3,FALSE)</f>
        <v>5.5730200204400004</v>
      </c>
      <c r="U2805" s="9" t="s">
        <v>775</v>
      </c>
      <c r="V280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805" s="9">
        <v>1</v>
      </c>
    </row>
    <row r="2806" spans="1:23">
      <c r="A2806" t="s">
        <v>543</v>
      </c>
      <c r="B2806" t="s">
        <v>579</v>
      </c>
      <c r="C2806" t="s">
        <v>580</v>
      </c>
      <c r="D2806">
        <v>241</v>
      </c>
      <c r="E2806">
        <v>4</v>
      </c>
      <c r="F2806">
        <v>78</v>
      </c>
      <c r="G2806">
        <v>159</v>
      </c>
      <c r="M2806" s="10" t="s">
        <v>936</v>
      </c>
      <c r="O2806" s="5">
        <v>956353314445</v>
      </c>
      <c r="P2806" s="5">
        <v>1223847582910</v>
      </c>
      <c r="Q2806" t="str">
        <f t="shared" si="101"/>
        <v>NigeriaNG18</v>
      </c>
      <c r="R2806" t="str">
        <f>VLOOKUP(Tableau3[[#This Row],[coca]],Table1[ID],1,FALSE)</f>
        <v>NigeriaNG18</v>
      </c>
      <c r="S2806">
        <f>VLOOKUP(Tableau3[[#This Row],[coca]],Table1[[#All],[ID]:[b]],2,FALSE)</f>
        <v>9.56353314445</v>
      </c>
      <c r="T2806" s="9">
        <f>VLOOKUP(Tableau3[[#This Row],[coca]],Table1[[ID]:[b]],3,FALSE)</f>
        <v>12.2384758291</v>
      </c>
      <c r="U2806" s="9" t="s">
        <v>775</v>
      </c>
      <c r="V280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06" s="9">
        <v>1</v>
      </c>
    </row>
    <row r="2807" spans="1:23">
      <c r="A2807" t="s">
        <v>543</v>
      </c>
      <c r="B2807" t="s">
        <v>581</v>
      </c>
      <c r="C2807" t="s">
        <v>582</v>
      </c>
      <c r="D2807">
        <v>189</v>
      </c>
      <c r="E2807">
        <v>5</v>
      </c>
      <c r="F2807">
        <v>116</v>
      </c>
      <c r="G2807">
        <v>68</v>
      </c>
      <c r="M2807" s="10" t="s">
        <v>936</v>
      </c>
      <c r="O2807" s="5">
        <v>770597854752</v>
      </c>
      <c r="P2807" s="5">
        <v>1039236701050</v>
      </c>
      <c r="Q2807" t="str">
        <f t="shared" si="101"/>
        <v>NigeriaNG19</v>
      </c>
      <c r="R2807" t="str">
        <f>VLOOKUP(Tableau3[[#This Row],[coca]],Table1[ID],1,FALSE)</f>
        <v>NigeriaNG19</v>
      </c>
      <c r="S2807">
        <f>VLOOKUP(Tableau3[[#This Row],[coca]],Table1[[#All],[ID]:[b]],2,FALSE)</f>
        <v>7.70597854752</v>
      </c>
      <c r="T2807" s="9">
        <f>VLOOKUP(Tableau3[[#This Row],[coca]],Table1[[ID]:[b]],3,FALSE)</f>
        <v>10.392367010499999</v>
      </c>
      <c r="U2807" s="9" t="s">
        <v>774</v>
      </c>
      <c r="V280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07" s="9">
        <v>3</v>
      </c>
    </row>
    <row r="2808" spans="1:23">
      <c r="A2808" t="s">
        <v>543</v>
      </c>
      <c r="B2808" t="s">
        <v>583</v>
      </c>
      <c r="C2808" t="s">
        <v>584</v>
      </c>
      <c r="D2808">
        <v>896</v>
      </c>
      <c r="E2808">
        <v>36</v>
      </c>
      <c r="F2808">
        <v>133</v>
      </c>
      <c r="G2808">
        <v>727</v>
      </c>
      <c r="M2808" s="10" t="s">
        <v>936</v>
      </c>
      <c r="Q2808" t="str">
        <f t="shared" si="101"/>
        <v>NigeriaNG20</v>
      </c>
      <c r="R2808" t="str">
        <f>VLOOKUP(Tableau3[[#This Row],[coca]],Table1[ID],1,FALSE)</f>
        <v>NigeriaNG20</v>
      </c>
      <c r="S2808">
        <f>VLOOKUP(Tableau3[[#This Row],[coca]],Table1[[#All],[ID]:[b]],2,FALSE)</f>
        <v>8.5295571831500006</v>
      </c>
      <c r="T2808" s="9">
        <f>VLOOKUP(Tableau3[[#This Row],[coca]],Table1[[ID]:[b]],3,FALSE)</f>
        <v>11.745201935100001</v>
      </c>
      <c r="U2808" s="9" t="s">
        <v>777</v>
      </c>
      <c r="V280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F:500 - 1000</v>
      </c>
      <c r="W2808" s="9">
        <v>5</v>
      </c>
    </row>
    <row r="2809" spans="1:23">
      <c r="A2809" t="s">
        <v>543</v>
      </c>
      <c r="B2809" t="s">
        <v>585</v>
      </c>
      <c r="C2809" t="s">
        <v>586</v>
      </c>
      <c r="D2809">
        <v>308</v>
      </c>
      <c r="E2809">
        <v>14</v>
      </c>
      <c r="F2809">
        <v>51</v>
      </c>
      <c r="G2809">
        <v>243</v>
      </c>
      <c r="M2809" s="10" t="s">
        <v>936</v>
      </c>
      <c r="Q2809" t="str">
        <f t="shared" si="101"/>
        <v>NigeriaNG21</v>
      </c>
      <c r="R2809" t="str">
        <f>VLOOKUP(Tableau3[[#This Row],[coca]],Table1[ID],1,FALSE)</f>
        <v>NigeriaNG21</v>
      </c>
      <c r="S2809">
        <f>VLOOKUP(Tableau3[[#This Row],[coca]],Table1[[#All],[ID]:[b]],2,FALSE)</f>
        <v>7.6293326341099998</v>
      </c>
      <c r="T2809" s="9">
        <f>VLOOKUP(Tableau3[[#This Row],[coca]],Table1[[ID]:[b]],3,FALSE)</f>
        <v>12.380913190999999</v>
      </c>
      <c r="U2809" s="9" t="s">
        <v>778</v>
      </c>
      <c r="V280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2809" s="9">
        <v>2</v>
      </c>
    </row>
    <row r="2810" spans="1:23">
      <c r="A2810" t="s">
        <v>543</v>
      </c>
      <c r="B2810" t="s">
        <v>587</v>
      </c>
      <c r="C2810" t="s">
        <v>588</v>
      </c>
      <c r="D2810">
        <v>32</v>
      </c>
      <c r="E2810">
        <v>4</v>
      </c>
      <c r="F2810">
        <v>17</v>
      </c>
      <c r="G2810">
        <v>11</v>
      </c>
      <c r="M2810" s="10" t="s">
        <v>936</v>
      </c>
      <c r="O2810" s="5">
        <v>452131280055</v>
      </c>
      <c r="P2810" s="5">
        <v>1174498508210</v>
      </c>
      <c r="Q2810" t="str">
        <f t="shared" si="101"/>
        <v>NigeriaNG22</v>
      </c>
      <c r="R2810" t="str">
        <f>VLOOKUP(Tableau3[[#This Row],[coca]],Table1[ID],1,FALSE)</f>
        <v>NigeriaNG22</v>
      </c>
      <c r="S2810">
        <f>VLOOKUP(Tableau3[[#This Row],[coca]],Table1[[#All],[ID]:[b]],2,FALSE)</f>
        <v>4.5213128005499996</v>
      </c>
      <c r="T2810" s="9">
        <f>VLOOKUP(Tableau3[[#This Row],[coca]],Table1[[ID]:[b]],3,FALSE)</f>
        <v>11.744985082099999</v>
      </c>
      <c r="U2810" s="9" t="s">
        <v>778</v>
      </c>
      <c r="V281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10" s="9">
        <v>2</v>
      </c>
    </row>
    <row r="2811" spans="1:23">
      <c r="A2811" t="s">
        <v>543</v>
      </c>
      <c r="B2811" t="s">
        <v>589</v>
      </c>
      <c r="C2811" t="s">
        <v>590</v>
      </c>
      <c r="D2811">
        <v>0</v>
      </c>
      <c r="E2811">
        <v>0</v>
      </c>
      <c r="F2811">
        <v>0</v>
      </c>
      <c r="G2811">
        <v>0</v>
      </c>
      <c r="M2811" s="10" t="s">
        <v>936</v>
      </c>
      <c r="Q2811" t="str">
        <f t="shared" si="101"/>
        <v>NigeriaNG23</v>
      </c>
      <c r="R2811" t="str">
        <f>VLOOKUP(Tableau3[[#This Row],[coca]],Table1[ID],1,FALSE)</f>
        <v>NigeriaNG23</v>
      </c>
      <c r="S2811">
        <f>VLOOKUP(Tableau3[[#This Row],[coca]],Table1[[#All],[ID]:[b]],2,FALSE)</f>
        <v>6.6867543364699999</v>
      </c>
      <c r="T2811" s="9">
        <f>VLOOKUP(Tableau3[[#This Row],[coca]],Table1[[ID]:[b]],3,FALSE)</f>
        <v>7.7366078859999998</v>
      </c>
      <c r="U2811" s="9"/>
      <c r="V281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2811" s="9"/>
    </row>
    <row r="2812" spans="1:23">
      <c r="A2812" t="s">
        <v>543</v>
      </c>
      <c r="B2812" t="s">
        <v>591</v>
      </c>
      <c r="C2812" t="s">
        <v>592</v>
      </c>
      <c r="D2812">
        <v>79</v>
      </c>
      <c r="E2812">
        <v>1</v>
      </c>
      <c r="F2812">
        <v>34</v>
      </c>
      <c r="G2812">
        <v>44</v>
      </c>
      <c r="M2812" s="10" t="s">
        <v>936</v>
      </c>
      <c r="Q2812" t="str">
        <f t="shared" si="101"/>
        <v>NigeriaNG24</v>
      </c>
      <c r="R2812" t="str">
        <f>VLOOKUP(Tableau3[[#This Row],[coca]],Table1[ID],1,FALSE)</f>
        <v>NigeriaNG24</v>
      </c>
      <c r="S2812">
        <f>VLOOKUP(Tableau3[[#This Row],[coca]],Table1[[#All],[ID]:[b]],2,FALSE)</f>
        <v>4.3851428276100002</v>
      </c>
      <c r="T2812" s="9">
        <f>VLOOKUP(Tableau3[[#This Row],[coca]],Table1[[ID]:[b]],3,FALSE)</f>
        <v>8.9659627695699999</v>
      </c>
      <c r="U2812" s="9" t="s">
        <v>778</v>
      </c>
      <c r="V281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2812" s="9">
        <v>2</v>
      </c>
    </row>
    <row r="2813" spans="1:23">
      <c r="A2813" t="s">
        <v>543</v>
      </c>
      <c r="B2813" t="s">
        <v>593</v>
      </c>
      <c r="C2813" t="s">
        <v>594</v>
      </c>
      <c r="D2813">
        <v>3505</v>
      </c>
      <c r="E2813">
        <v>42</v>
      </c>
      <c r="F2813">
        <v>658</v>
      </c>
      <c r="G2813">
        <v>2808</v>
      </c>
      <c r="M2813" s="10" t="s">
        <v>936</v>
      </c>
      <c r="Q2813" t="str">
        <f t="shared" si="101"/>
        <v>NigeriaNG25</v>
      </c>
      <c r="R2813" t="str">
        <f>VLOOKUP(Tableau3[[#This Row],[coca]],Table1[ID],1,FALSE)</f>
        <v>NigeriaNG25</v>
      </c>
      <c r="S2813">
        <f>VLOOKUP(Tableau3[[#This Row],[coca]],Table1[[#All],[ID]:[b]],2,FALSE)</f>
        <v>3.5931922849100002</v>
      </c>
      <c r="T2813" s="9">
        <f>VLOOKUP(Tableau3[[#This Row],[coca]],Table1[[ID]:[b]],3,FALSE)</f>
        <v>6.5230529007099998</v>
      </c>
      <c r="U2813" s="9" t="s">
        <v>780</v>
      </c>
      <c r="V281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2813" s="9">
        <v>7</v>
      </c>
    </row>
    <row r="2814" spans="1:23">
      <c r="A2814" t="s">
        <v>543</v>
      </c>
      <c r="B2814" t="s">
        <v>595</v>
      </c>
      <c r="C2814" t="s">
        <v>596</v>
      </c>
      <c r="D2814">
        <v>46</v>
      </c>
      <c r="E2814">
        <v>2</v>
      </c>
      <c r="F2814">
        <v>18</v>
      </c>
      <c r="G2814">
        <v>26</v>
      </c>
      <c r="M2814" s="10" t="s">
        <v>936</v>
      </c>
      <c r="O2814" s="5">
        <v>819796255875</v>
      </c>
      <c r="P2814" s="5">
        <v>851044735014</v>
      </c>
      <c r="Q2814" t="str">
        <f t="shared" si="101"/>
        <v>NigeriaNG26</v>
      </c>
      <c r="R2814" t="str">
        <f>VLOOKUP(Tableau3[[#This Row],[coca]],Table1[ID],1,FALSE)</f>
        <v>NigeriaNG26</v>
      </c>
      <c r="S2814">
        <f>VLOOKUP(Tableau3[[#This Row],[coca]],Table1[[#All],[ID]:[b]],2,FALSE)</f>
        <v>8.1979625587499996</v>
      </c>
      <c r="T2814" s="9">
        <f>VLOOKUP(Tableau3[[#This Row],[coca]],Table1[[ID]:[b]],3,FALSE)</f>
        <v>8.5104473501399998</v>
      </c>
      <c r="U2814" s="9" t="s">
        <v>778</v>
      </c>
      <c r="V281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14" s="9">
        <v>2</v>
      </c>
    </row>
    <row r="2815" spans="1:23">
      <c r="A2815" t="s">
        <v>543</v>
      </c>
      <c r="B2815" t="s">
        <v>525</v>
      </c>
      <c r="C2815" t="s">
        <v>597</v>
      </c>
      <c r="D2815">
        <v>28</v>
      </c>
      <c r="E2815">
        <v>1</v>
      </c>
      <c r="F2815">
        <v>5</v>
      </c>
      <c r="G2815">
        <v>22</v>
      </c>
      <c r="M2815" s="10" t="s">
        <v>936</v>
      </c>
      <c r="O2815" s="5">
        <v>559037927596</v>
      </c>
      <c r="P2815" s="5">
        <v>993324019799</v>
      </c>
      <c r="Q2815" t="str">
        <f t="shared" si="101"/>
        <v>NigeriaNG27</v>
      </c>
      <c r="R2815" t="str">
        <f>VLOOKUP(Tableau3[[#This Row],[coca]],Table1[ID],1,FALSE)</f>
        <v>NigeriaNG27</v>
      </c>
      <c r="S2815">
        <f>VLOOKUP(Tableau3[[#This Row],[coca]],Table1[[#All],[ID]:[b]],2,FALSE)</f>
        <v>5.5903792759600002</v>
      </c>
      <c r="T2815" s="9">
        <f>VLOOKUP(Tableau3[[#This Row],[coca]],Table1[[ID]:[b]],3,FALSE)</f>
        <v>9.9332401979899991</v>
      </c>
      <c r="U2815" s="9" t="s">
        <v>775</v>
      </c>
      <c r="V281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15" s="9">
        <v>1</v>
      </c>
    </row>
    <row r="2816" spans="1:23">
      <c r="A2816" t="s">
        <v>543</v>
      </c>
      <c r="B2816" t="s">
        <v>598</v>
      </c>
      <c r="C2816" t="s">
        <v>599</v>
      </c>
      <c r="D2816">
        <v>231</v>
      </c>
      <c r="E2816">
        <v>7</v>
      </c>
      <c r="F2816">
        <v>101</v>
      </c>
      <c r="G2816">
        <v>123</v>
      </c>
      <c r="M2816" s="10" t="s">
        <v>936</v>
      </c>
      <c r="Q2816" t="str">
        <f t="shared" si="101"/>
        <v>NigeriaNG28</v>
      </c>
      <c r="R2816" t="str">
        <f>VLOOKUP(Tableau3[[#This Row],[coca]],Table1[ID],1,FALSE)</f>
        <v>NigeriaNG28</v>
      </c>
      <c r="S2816">
        <f>VLOOKUP(Tableau3[[#This Row],[coca]],Table1[[#All],[ID]:[b]],2,FALSE)</f>
        <v>3.4765285757900002</v>
      </c>
      <c r="T2816" s="9">
        <f>VLOOKUP(Tableau3[[#This Row],[coca]],Table1[[ID]:[b]],3,FALSE)</f>
        <v>6.9963819335000004</v>
      </c>
      <c r="U2816" s="9" t="s">
        <v>774</v>
      </c>
      <c r="V281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16" s="9">
        <v>3</v>
      </c>
    </row>
    <row r="2817" spans="1:23">
      <c r="A2817" t="s">
        <v>543</v>
      </c>
      <c r="B2817" t="s">
        <v>600</v>
      </c>
      <c r="C2817" t="s">
        <v>601</v>
      </c>
      <c r="D2817">
        <v>23</v>
      </c>
      <c r="E2817">
        <v>1</v>
      </c>
      <c r="F2817">
        <v>18</v>
      </c>
      <c r="G2817">
        <v>4</v>
      </c>
      <c r="M2817" s="10" t="s">
        <v>936</v>
      </c>
      <c r="O2817" s="5">
        <v>515060921170</v>
      </c>
      <c r="P2817" s="5">
        <v>691799534261</v>
      </c>
      <c r="Q2817" t="str">
        <f t="shared" si="101"/>
        <v>NigeriaNG29</v>
      </c>
      <c r="R2817" t="str">
        <f>VLOOKUP(Tableau3[[#This Row],[coca]],Table1[ID],1,FALSE)</f>
        <v>NigeriaNG29</v>
      </c>
      <c r="S2817">
        <f>VLOOKUP(Tableau3[[#This Row],[coca]],Table1[[#All],[ID]:[b]],2,FALSE)</f>
        <v>5.1506092117</v>
      </c>
      <c r="T2817" s="9">
        <f>VLOOKUP(Tableau3[[#This Row],[coca]],Table1[[ID]:[b]],3,FALSE)</f>
        <v>6.9179953426100003</v>
      </c>
      <c r="U2817" s="9" t="s">
        <v>778</v>
      </c>
      <c r="V281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17" s="9">
        <v>2</v>
      </c>
    </row>
    <row r="2818" spans="1:23">
      <c r="A2818" t="s">
        <v>543</v>
      </c>
      <c r="B2818" t="s">
        <v>602</v>
      </c>
      <c r="C2818" t="s">
        <v>603</v>
      </c>
      <c r="D2818">
        <v>42</v>
      </c>
      <c r="E2818">
        <v>4</v>
      </c>
      <c r="F2818">
        <v>33</v>
      </c>
      <c r="G2818">
        <v>5</v>
      </c>
      <c r="M2818" s="10" t="s">
        <v>936</v>
      </c>
      <c r="Q2818" t="str">
        <f t="shared" si="101"/>
        <v>NigeriaNG30</v>
      </c>
      <c r="R2818" t="str">
        <f>VLOOKUP(Tableau3[[#This Row],[coca]],Table1[ID],1,FALSE)</f>
        <v>NigeriaNG30</v>
      </c>
      <c r="S2818">
        <f>VLOOKUP(Tableau3[[#This Row],[coca]],Table1[[#All],[ID]:[b]],2,FALSE)</f>
        <v>4.5177622700300004</v>
      </c>
      <c r="T2818" s="9">
        <f>VLOOKUP(Tableau3[[#This Row],[coca]],Table1[[ID]:[b]],3,FALSE)</f>
        <v>7.5629185187600001</v>
      </c>
      <c r="U2818" s="9" t="s">
        <v>778</v>
      </c>
      <c r="V281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18" s="9">
        <v>2</v>
      </c>
    </row>
    <row r="2819" spans="1:23">
      <c r="A2819" t="s">
        <v>543</v>
      </c>
      <c r="B2819" t="s">
        <v>604</v>
      </c>
      <c r="C2819" t="s">
        <v>605</v>
      </c>
      <c r="D2819">
        <v>240</v>
      </c>
      <c r="E2819">
        <v>4</v>
      </c>
      <c r="F2819">
        <v>58</v>
      </c>
      <c r="G2819">
        <v>178</v>
      </c>
      <c r="M2819" s="10" t="s">
        <v>936</v>
      </c>
      <c r="Q2819" t="str">
        <f t="shared" si="101"/>
        <v>NigeriaNG31</v>
      </c>
      <c r="R2819" t="str">
        <f>VLOOKUP(Tableau3[[#This Row],[coca]],Table1[ID],1,FALSE)</f>
        <v>NigeriaNG31</v>
      </c>
      <c r="S2819">
        <f>VLOOKUP(Tableau3[[#This Row],[coca]],Table1[[#All],[ID]:[b]],2,FALSE)</f>
        <v>3.6132824712999998</v>
      </c>
      <c r="T2819" s="9">
        <f>VLOOKUP(Tableau3[[#This Row],[coca]],Table1[[ID]:[b]],3,FALSE)</f>
        <v>8.1588803220799999</v>
      </c>
      <c r="U2819" s="9" t="s">
        <v>778</v>
      </c>
      <c r="V281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19" s="9">
        <v>2</v>
      </c>
    </row>
    <row r="2820" spans="1:23">
      <c r="A2820" t="s">
        <v>543</v>
      </c>
      <c r="B2820" t="s">
        <v>31</v>
      </c>
      <c r="C2820" t="s">
        <v>606</v>
      </c>
      <c r="D2820">
        <v>83</v>
      </c>
      <c r="E2820">
        <v>1</v>
      </c>
      <c r="F2820">
        <v>27</v>
      </c>
      <c r="G2820">
        <v>55</v>
      </c>
      <c r="M2820" s="10" t="s">
        <v>936</v>
      </c>
      <c r="O2820" s="5">
        <v>951204950390</v>
      </c>
      <c r="P2820" s="5">
        <v>923241615077</v>
      </c>
      <c r="Q2820" t="str">
        <f t="shared" si="101"/>
        <v>NigeriaNG32</v>
      </c>
      <c r="R2820" t="str">
        <f>VLOOKUP(Tableau3[[#This Row],[coca]],Table1[ID],1,FALSE)</f>
        <v>NigeriaNG32</v>
      </c>
      <c r="S2820">
        <f>VLOOKUP(Tableau3[[#This Row],[coca]],Table1[[#All],[ID]:[b]],2,FALSE)</f>
        <v>9.5120495039000001</v>
      </c>
      <c r="T2820" s="9">
        <f>VLOOKUP(Tableau3[[#This Row],[coca]],Table1[[ID]:[b]],3,FALSE)</f>
        <v>9.2324161507699998</v>
      </c>
      <c r="U2820" s="9" t="s">
        <v>775</v>
      </c>
      <c r="V282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2820" s="9">
        <v>1</v>
      </c>
    </row>
    <row r="2821" spans="1:23">
      <c r="A2821" t="s">
        <v>543</v>
      </c>
      <c r="B2821" t="s">
        <v>607</v>
      </c>
      <c r="C2821" t="s">
        <v>608</v>
      </c>
      <c r="D2821">
        <v>116</v>
      </c>
      <c r="E2821">
        <v>8</v>
      </c>
      <c r="F2821">
        <v>30</v>
      </c>
      <c r="G2821">
        <v>78</v>
      </c>
      <c r="M2821" s="10" t="s">
        <v>936</v>
      </c>
      <c r="O2821" s="5">
        <v>691818145467</v>
      </c>
      <c r="P2821" s="5">
        <v>484539231548</v>
      </c>
      <c r="Q2821" t="str">
        <f t="shared" si="101"/>
        <v>NigeriaNG33</v>
      </c>
      <c r="R2821" t="str">
        <f>VLOOKUP(Tableau3[[#This Row],[coca]],Table1[ID],1,FALSE)</f>
        <v>NigeriaNG33</v>
      </c>
      <c r="S2821">
        <f>VLOOKUP(Tableau3[[#This Row],[coca]],Table1[[#All],[ID]:[b]],2,FALSE)</f>
        <v>6.91818145467</v>
      </c>
      <c r="T2821" s="9">
        <f>VLOOKUP(Tableau3[[#This Row],[coca]],Table1[[ID]:[b]],3,FALSE)</f>
        <v>4.8453923154799998</v>
      </c>
      <c r="U2821" s="9" t="s">
        <v>778</v>
      </c>
      <c r="V282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21" s="9">
        <v>2</v>
      </c>
    </row>
    <row r="2822" spans="1:23">
      <c r="A2822" t="s">
        <v>543</v>
      </c>
      <c r="B2822" t="s">
        <v>609</v>
      </c>
      <c r="C2822" t="s">
        <v>610</v>
      </c>
      <c r="D2822">
        <v>116</v>
      </c>
      <c r="E2822">
        <v>14</v>
      </c>
      <c r="F2822">
        <v>90</v>
      </c>
      <c r="G2822">
        <v>12</v>
      </c>
      <c r="M2822" s="10" t="s">
        <v>936</v>
      </c>
      <c r="O2822" s="5">
        <v>531896887151</v>
      </c>
      <c r="P2822" s="5">
        <v>1303809176030</v>
      </c>
      <c r="Q2822" t="str">
        <f t="shared" si="101"/>
        <v>NigeriaNG34</v>
      </c>
      <c r="R2822" t="str">
        <f>VLOOKUP(Tableau3[[#This Row],[coca]],Table1[ID],1,FALSE)</f>
        <v>NigeriaNG34</v>
      </c>
      <c r="S2822">
        <f>VLOOKUP(Tableau3[[#This Row],[coca]],Table1[[#All],[ID]:[b]],2,FALSE)</f>
        <v>5.3189688715100001</v>
      </c>
      <c r="T2822" s="9">
        <f>VLOOKUP(Tableau3[[#This Row],[coca]],Table1[[ID]:[b]],3,FALSE)</f>
        <v>13.0380917603</v>
      </c>
      <c r="U2822" s="9" t="s">
        <v>774</v>
      </c>
      <c r="V282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2822" s="9">
        <v>3</v>
      </c>
    </row>
    <row r="2823" spans="1:23">
      <c r="A2823" t="s">
        <v>543</v>
      </c>
      <c r="B2823" t="s">
        <v>611</v>
      </c>
      <c r="C2823" t="s">
        <v>612</v>
      </c>
      <c r="D2823">
        <v>18</v>
      </c>
      <c r="E2823">
        <v>0</v>
      </c>
      <c r="F2823">
        <v>10</v>
      </c>
      <c r="G2823">
        <v>8</v>
      </c>
      <c r="M2823" s="10" t="s">
        <v>936</v>
      </c>
      <c r="O2823" s="5">
        <v>1078648970730</v>
      </c>
      <c r="P2823" s="5">
        <v>802320135174</v>
      </c>
      <c r="Q2823" t="str">
        <f t="shared" si="101"/>
        <v>NigeriaNG35</v>
      </c>
      <c r="R2823" t="str">
        <f>VLOOKUP(Tableau3[[#This Row],[coca]],Table1[ID],1,FALSE)</f>
        <v>NigeriaNG35</v>
      </c>
      <c r="S2823">
        <f>VLOOKUP(Tableau3[[#This Row],[coca]],Table1[[#All],[ID]:[b]],2,FALSE)</f>
        <v>10.786489707299999</v>
      </c>
      <c r="T2823" s="9">
        <f>VLOOKUP(Tableau3[[#This Row],[coca]],Table1[[ID]:[b]],3,FALSE)</f>
        <v>8.0232013517399992</v>
      </c>
      <c r="U2823" s="9" t="s">
        <v>775</v>
      </c>
      <c r="V282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23" s="9">
        <v>1</v>
      </c>
    </row>
    <row r="2824" spans="1:23">
      <c r="A2824" t="s">
        <v>543</v>
      </c>
      <c r="B2824" t="s">
        <v>613</v>
      </c>
      <c r="C2824" t="s">
        <v>614</v>
      </c>
      <c r="D2824">
        <v>47</v>
      </c>
      <c r="E2824">
        <v>6</v>
      </c>
      <c r="F2824">
        <v>8</v>
      </c>
      <c r="G2824">
        <v>33</v>
      </c>
      <c r="M2824" s="10" t="s">
        <v>936</v>
      </c>
      <c r="Q2824" t="str">
        <f t="shared" si="101"/>
        <v>NigeriaNG36</v>
      </c>
      <c r="R2824" t="str">
        <f>VLOOKUP(Tableau3[[#This Row],[coca]],Table1[ID],1,FALSE)</f>
        <v>NigeriaNG36</v>
      </c>
      <c r="S2824">
        <f>VLOOKUP(Tableau3[[#This Row],[coca]],Table1[[#All],[ID]:[b]],2,FALSE)</f>
        <v>11.436967088399999</v>
      </c>
      <c r="T2824" s="9">
        <f>VLOOKUP(Tableau3[[#This Row],[coca]],Table1[[ID]:[b]],3,FALSE)</f>
        <v>12.2988258921</v>
      </c>
      <c r="U2824" s="9" t="s">
        <v>778</v>
      </c>
      <c r="V282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2824" s="9">
        <v>2</v>
      </c>
    </row>
    <row r="2825" spans="1:23">
      <c r="A2825" t="s">
        <v>543</v>
      </c>
      <c r="B2825" t="s">
        <v>615</v>
      </c>
      <c r="C2825" t="s">
        <v>616</v>
      </c>
      <c r="D2825">
        <v>76</v>
      </c>
      <c r="E2825">
        <v>5</v>
      </c>
      <c r="F2825">
        <v>63</v>
      </c>
      <c r="G2825">
        <v>8</v>
      </c>
      <c r="M2825" s="10" t="s">
        <v>936</v>
      </c>
      <c r="O2825" s="5">
        <v>624654733542</v>
      </c>
      <c r="P2825" s="5">
        <v>1210152348420</v>
      </c>
      <c r="Q2825" t="str">
        <f t="shared" si="101"/>
        <v>NigeriaNG37</v>
      </c>
      <c r="R2825" t="str">
        <f>VLOOKUP(Tableau3[[#This Row],[coca]],Table1[ID],1,FALSE)</f>
        <v>NigeriaNG37</v>
      </c>
      <c r="S2825">
        <f>VLOOKUP(Tableau3[[#This Row],[coca]],Table1[[#All],[ID]:[b]],2,FALSE)</f>
        <v>6.2465473354199998</v>
      </c>
      <c r="T2825" s="9">
        <f>VLOOKUP(Tableau3[[#This Row],[coca]],Table1[[ID]:[b]],3,FALSE)</f>
        <v>12.101523484199999</v>
      </c>
      <c r="U2825" s="9" t="s">
        <v>778</v>
      </c>
      <c r="V282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2825" s="9">
        <v>2</v>
      </c>
    </row>
    <row r="2826" spans="1:23">
      <c r="A2826" t="s">
        <v>543</v>
      </c>
      <c r="B2826" t="s">
        <v>545</v>
      </c>
      <c r="C2826" t="s">
        <v>546</v>
      </c>
      <c r="D2826">
        <v>10</v>
      </c>
      <c r="E2826">
        <v>0</v>
      </c>
      <c r="F2826">
        <v>3</v>
      </c>
      <c r="G2826">
        <v>7</v>
      </c>
      <c r="M2826" s="10" t="s">
        <v>937</v>
      </c>
      <c r="O2826" s="5">
        <v>752318998197</v>
      </c>
      <c r="P2826" s="5">
        <v>545330211892</v>
      </c>
      <c r="Q2826" t="str">
        <f t="shared" si="101"/>
        <v>NigeriaNG01</v>
      </c>
      <c r="R2826" t="str">
        <f>VLOOKUP(Tableau3[[#This Row],[coca]],Table1[ID],1,FALSE)</f>
        <v>NigeriaNG01</v>
      </c>
      <c r="S2826" t="e">
        <f>VLOOKUP(Tableau35[[#This Row],[coca]],Table1[[#All],[ID]:[b]],2,FALSE)</f>
        <v>#VALUE!</v>
      </c>
      <c r="T2826" s="9" t="e">
        <f>VLOOKUP(Tableau35[[#This Row],[coca]],Table1[[ID]:[b]],3,FALSE)</f>
        <v>#VALUE!</v>
      </c>
      <c r="U2826" s="9" t="s">
        <v>775</v>
      </c>
      <c r="V282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26" s="9">
        <v>1</v>
      </c>
    </row>
    <row r="2827" spans="1:23">
      <c r="A2827" t="s">
        <v>543</v>
      </c>
      <c r="B2827" t="s">
        <v>547</v>
      </c>
      <c r="C2827" t="s">
        <v>548</v>
      </c>
      <c r="D2827">
        <v>38</v>
      </c>
      <c r="E2827">
        <v>3</v>
      </c>
      <c r="F2827">
        <v>20</v>
      </c>
      <c r="G2827">
        <v>15</v>
      </c>
      <c r="M2827" s="10" t="s">
        <v>937</v>
      </c>
      <c r="O2827" s="5">
        <v>1240015131340</v>
      </c>
      <c r="P2827" s="5">
        <v>932348820479</v>
      </c>
      <c r="Q2827" t="str">
        <f t="shared" ref="Q2827:Q2862" si="102">_xlfn.CONCAT(A2827,C2827)</f>
        <v>NigeriaNG02</v>
      </c>
      <c r="R2827" t="str">
        <f>VLOOKUP(Tableau3[[#This Row],[coca]],Table1[ID],1,FALSE)</f>
        <v>NigeriaNG02</v>
      </c>
      <c r="S2827" t="e">
        <f>VLOOKUP(Tableau35[[#This Row],[coca]],Table1[[#All],[ID]:[b]],2,FALSE)</f>
        <v>#VALUE!</v>
      </c>
      <c r="T2827" s="9" t="e">
        <f>VLOOKUP(Tableau35[[#This Row],[coca]],Table1[[ID]:[b]],3,FALSE)</f>
        <v>#VALUE!</v>
      </c>
      <c r="U2827" s="9" t="s">
        <v>775</v>
      </c>
      <c r="V282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27" s="9">
        <v>1</v>
      </c>
    </row>
    <row r="2828" spans="1:23">
      <c r="A2828" t="s">
        <v>543</v>
      </c>
      <c r="B2828" t="s">
        <v>549</v>
      </c>
      <c r="C2828" t="s">
        <v>550</v>
      </c>
      <c r="D2828">
        <v>35</v>
      </c>
      <c r="E2828">
        <v>2</v>
      </c>
      <c r="F2828">
        <v>14</v>
      </c>
      <c r="G2828">
        <v>19</v>
      </c>
      <c r="M2828" s="10" t="s">
        <v>937</v>
      </c>
      <c r="O2828" s="5">
        <v>784736624649</v>
      </c>
      <c r="P2828" s="5">
        <v>490664313456</v>
      </c>
      <c r="Q2828" t="str">
        <f t="shared" si="102"/>
        <v>NigeriaNG03</v>
      </c>
      <c r="R2828" t="str">
        <f>VLOOKUP(Tableau3[[#This Row],[coca]],Table1[ID],1,FALSE)</f>
        <v>NigeriaNG03</v>
      </c>
      <c r="S2828" t="e">
        <f>VLOOKUP(Tableau35[[#This Row],[coca]],Table1[[#All],[ID]:[b]],2,FALSE)</f>
        <v>#VALUE!</v>
      </c>
      <c r="T2828" s="9" t="e">
        <f>VLOOKUP(Tableau35[[#This Row],[coca]],Table1[[ID]:[b]],3,FALSE)</f>
        <v>#VALUE!</v>
      </c>
      <c r="U2828" s="9" t="s">
        <v>778</v>
      </c>
      <c r="V282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28" s="9">
        <v>2</v>
      </c>
    </row>
    <row r="2829" spans="1:23">
      <c r="A2829" t="s">
        <v>543</v>
      </c>
      <c r="B2829" t="s">
        <v>551</v>
      </c>
      <c r="C2829" t="s">
        <v>552</v>
      </c>
      <c r="D2829">
        <v>11</v>
      </c>
      <c r="E2829">
        <v>1</v>
      </c>
      <c r="F2829">
        <v>3</v>
      </c>
      <c r="G2829">
        <v>7</v>
      </c>
      <c r="M2829" s="10" t="s">
        <v>937</v>
      </c>
      <c r="O2829" s="5">
        <v>693218608803</v>
      </c>
      <c r="P2829" s="5">
        <v>622277587647</v>
      </c>
      <c r="Q2829" t="str">
        <f t="shared" si="102"/>
        <v>NigeriaNG04</v>
      </c>
      <c r="R2829" t="str">
        <f>VLOOKUP(Tableau3[[#This Row],[coca]],Table1[ID],1,FALSE)</f>
        <v>NigeriaNG04</v>
      </c>
      <c r="S2829" t="e">
        <f>VLOOKUP(Tableau35[[#This Row],[coca]],Table1[[#All],[ID]:[b]],2,FALSE)</f>
        <v>#VALUE!</v>
      </c>
      <c r="T2829" s="9" t="e">
        <f>VLOOKUP(Tableau35[[#This Row],[coca]],Table1[[ID]:[b]],3,FALSE)</f>
        <v>#VALUE!</v>
      </c>
      <c r="U2829" s="9" t="s">
        <v>775</v>
      </c>
      <c r="V282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29" s="9">
        <v>1</v>
      </c>
    </row>
    <row r="2830" spans="1:23">
      <c r="A2830" t="s">
        <v>543</v>
      </c>
      <c r="B2830" t="s">
        <v>553</v>
      </c>
      <c r="C2830" t="s">
        <v>554</v>
      </c>
      <c r="D2830">
        <v>233</v>
      </c>
      <c r="E2830">
        <v>7</v>
      </c>
      <c r="F2830">
        <v>203</v>
      </c>
      <c r="G2830">
        <v>23</v>
      </c>
      <c r="M2830" s="10" t="s">
        <v>937</v>
      </c>
      <c r="O2830" s="5">
        <v>999058823411</v>
      </c>
      <c r="P2830" s="5">
        <v>1079664716490</v>
      </c>
      <c r="Q2830" t="str">
        <f t="shared" si="102"/>
        <v>NigeriaNG05</v>
      </c>
      <c r="R2830" t="str">
        <f>VLOOKUP(Tableau3[[#This Row],[coca]],Table1[ID],1,FALSE)</f>
        <v>NigeriaNG05</v>
      </c>
      <c r="S2830" t="e">
        <f>VLOOKUP(Tableau35[[#This Row],[coca]],Table1[[#All],[ID]:[b]],2,FALSE)</f>
        <v>#VALUE!</v>
      </c>
      <c r="T2830" s="9" t="e">
        <f>VLOOKUP(Tableau35[[#This Row],[coca]],Table1[[ID]:[b]],3,FALSE)</f>
        <v>#VALUE!</v>
      </c>
      <c r="U2830" s="9" t="s">
        <v>774</v>
      </c>
      <c r="V283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0" s="9">
        <v>3</v>
      </c>
    </row>
    <row r="2831" spans="1:23">
      <c r="A2831" t="s">
        <v>543</v>
      </c>
      <c r="B2831" t="s">
        <v>555</v>
      </c>
      <c r="C2831" t="s">
        <v>556</v>
      </c>
      <c r="D2831">
        <v>12</v>
      </c>
      <c r="E2831">
        <v>0</v>
      </c>
      <c r="F2831">
        <v>6</v>
      </c>
      <c r="G2831">
        <v>6</v>
      </c>
      <c r="M2831" s="10" t="s">
        <v>937</v>
      </c>
      <c r="O2831" s="5">
        <v>608041766839</v>
      </c>
      <c r="P2831" s="5">
        <v>476631539288</v>
      </c>
      <c r="Q2831" t="str">
        <f t="shared" si="102"/>
        <v>NigeriaNG06</v>
      </c>
      <c r="R2831" t="str">
        <f>VLOOKUP(Tableau3[[#This Row],[coca]],Table1[ID],1,FALSE)</f>
        <v>NigeriaNG06</v>
      </c>
      <c r="S2831" t="e">
        <f>VLOOKUP(Tableau35[[#This Row],[coca]],Table1[[#All],[ID]:[b]],2,FALSE)</f>
        <v>#VALUE!</v>
      </c>
      <c r="T2831" s="9" t="e">
        <f>VLOOKUP(Tableau35[[#This Row],[coca]],Table1[[ID]:[b]],3,FALSE)</f>
        <v>#VALUE!</v>
      </c>
      <c r="U2831" s="9" t="s">
        <v>775</v>
      </c>
      <c r="V283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1" s="9">
        <v>1</v>
      </c>
    </row>
    <row r="2832" spans="1:23">
      <c r="A2832" t="s">
        <v>543</v>
      </c>
      <c r="B2832" t="s">
        <v>557</v>
      </c>
      <c r="C2832" t="s">
        <v>558</v>
      </c>
      <c r="D2832">
        <v>7</v>
      </c>
      <c r="E2832">
        <v>0</v>
      </c>
      <c r="F2832">
        <v>1</v>
      </c>
      <c r="G2832">
        <v>6</v>
      </c>
      <c r="M2832" s="10" t="s">
        <v>937</v>
      </c>
      <c r="O2832" s="5">
        <v>875188118576</v>
      </c>
      <c r="P2832" s="5">
        <v>734111621317</v>
      </c>
      <c r="Q2832" t="str">
        <f t="shared" si="102"/>
        <v>NigeriaNG07</v>
      </c>
      <c r="R2832" t="str">
        <f>VLOOKUP(Tableau3[[#This Row],[coca]],Table1[ID],1,FALSE)</f>
        <v>NigeriaNG07</v>
      </c>
      <c r="S2832" t="e">
        <f>VLOOKUP(Tableau35[[#This Row],[coca]],Table1[[#All],[ID]:[b]],2,FALSE)</f>
        <v>#VALUE!</v>
      </c>
      <c r="T2832" s="9" t="e">
        <f>VLOOKUP(Tableau35[[#This Row],[coca]],Table1[[ID]:[b]],3,FALSE)</f>
        <v>#VALUE!</v>
      </c>
      <c r="U2832" s="9" t="s">
        <v>775</v>
      </c>
      <c r="V283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2" s="9">
        <v>1</v>
      </c>
    </row>
    <row r="2833" spans="1:23">
      <c r="A2833" t="s">
        <v>543</v>
      </c>
      <c r="B2833" t="s">
        <v>559</v>
      </c>
      <c r="C2833" t="s">
        <v>560</v>
      </c>
      <c r="D2833">
        <v>257</v>
      </c>
      <c r="E2833">
        <v>25</v>
      </c>
      <c r="F2833">
        <v>145</v>
      </c>
      <c r="G2833">
        <v>87</v>
      </c>
      <c r="M2833" s="10" t="s">
        <v>937</v>
      </c>
      <c r="O2833" s="5">
        <v>1315232165840</v>
      </c>
      <c r="P2833" s="5">
        <v>1188956933540</v>
      </c>
      <c r="Q2833" t="str">
        <f t="shared" si="102"/>
        <v>NigeriaNG08</v>
      </c>
      <c r="R2833" t="str">
        <f>VLOOKUP(Tableau3[[#This Row],[coca]],Table1[ID],1,FALSE)</f>
        <v>NigeriaNG08</v>
      </c>
      <c r="S2833" t="e">
        <f>VLOOKUP(Tableau35[[#This Row],[coca]],Table1[[#All],[ID]:[b]],2,FALSE)</f>
        <v>#VALUE!</v>
      </c>
      <c r="T2833" s="9" t="e">
        <f>VLOOKUP(Tableau35[[#This Row],[coca]],Table1[[ID]:[b]],3,FALSE)</f>
        <v>#VALUE!</v>
      </c>
      <c r="U2833" s="9" t="s">
        <v>774</v>
      </c>
      <c r="V283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3" s="9">
        <v>3</v>
      </c>
    </row>
    <row r="2834" spans="1:23">
      <c r="A2834" t="s">
        <v>543</v>
      </c>
      <c r="B2834" t="s">
        <v>561</v>
      </c>
      <c r="C2834" t="s">
        <v>562</v>
      </c>
      <c r="D2834">
        <v>0</v>
      </c>
      <c r="M2834" s="10" t="s">
        <v>937</v>
      </c>
      <c r="Q2834" t="str">
        <f t="shared" si="102"/>
        <v>NigeriaNG09</v>
      </c>
      <c r="R2834" t="str">
        <f>VLOOKUP(Tableau3[[#This Row],[coca]],Table1[ID],1,FALSE)</f>
        <v>NigeriaNG09</v>
      </c>
      <c r="S2834" t="e">
        <f>VLOOKUP(Tableau35[[#This Row],[coca]],Table1[[#All],[ID]:[b]],2,FALSE)</f>
        <v>#VALUE!</v>
      </c>
      <c r="T2834" s="9" t="e">
        <f>VLOOKUP(Tableau35[[#This Row],[coca]],Table1[[ID]:[b]],3,FALSE)</f>
        <v>#VALUE!</v>
      </c>
      <c r="U2834" s="9" t="s">
        <v>778</v>
      </c>
      <c r="V283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4" s="9">
        <v>2</v>
      </c>
    </row>
    <row r="2835" spans="1:23">
      <c r="A2835" t="s">
        <v>543</v>
      </c>
      <c r="B2835" t="s">
        <v>563</v>
      </c>
      <c r="C2835" t="s">
        <v>564</v>
      </c>
      <c r="D2835">
        <v>51</v>
      </c>
      <c r="E2835">
        <v>7</v>
      </c>
      <c r="F2835">
        <v>14</v>
      </c>
      <c r="G2835">
        <v>30</v>
      </c>
      <c r="M2835" s="10" t="s">
        <v>937</v>
      </c>
      <c r="O2835" s="5">
        <v>593692959819</v>
      </c>
      <c r="P2835" s="5">
        <v>570489823485</v>
      </c>
      <c r="Q2835" t="str">
        <f t="shared" si="102"/>
        <v>NigeriaNG10</v>
      </c>
      <c r="R2835" t="str">
        <f>VLOOKUP(Tableau3[[#This Row],[coca]],Table1[ID],1,FALSE)</f>
        <v>NigeriaNG10</v>
      </c>
      <c r="S2835" t="e">
        <f>VLOOKUP(Tableau35[[#This Row],[coca]],Table1[[#All],[ID]:[b]],2,FALSE)</f>
        <v>#VALUE!</v>
      </c>
      <c r="T2835" s="9" t="e">
        <f>VLOOKUP(Tableau35[[#This Row],[coca]],Table1[[ID]:[b]],3,FALSE)</f>
        <v>#VALUE!</v>
      </c>
      <c r="U2835" s="9" t="s">
        <v>778</v>
      </c>
      <c r="V283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5" s="9">
        <v>2</v>
      </c>
    </row>
    <row r="2836" spans="1:23">
      <c r="A2836" t="s">
        <v>543</v>
      </c>
      <c r="B2836" t="s">
        <v>565</v>
      </c>
      <c r="C2836" t="s">
        <v>566</v>
      </c>
      <c r="D2836">
        <v>36</v>
      </c>
      <c r="E2836">
        <v>0</v>
      </c>
      <c r="F2836">
        <v>6</v>
      </c>
      <c r="G2836">
        <v>30</v>
      </c>
      <c r="M2836" s="10" t="s">
        <v>937</v>
      </c>
      <c r="O2836" s="5">
        <v>801626626255</v>
      </c>
      <c r="P2836" s="5">
        <v>626202724928</v>
      </c>
      <c r="Q2836" t="str">
        <f t="shared" si="102"/>
        <v>NigeriaNG11</v>
      </c>
      <c r="R2836" t="str">
        <f>VLOOKUP(Tableau3[[#This Row],[coca]],Table1[ID],1,FALSE)</f>
        <v>NigeriaNG11</v>
      </c>
      <c r="S2836" t="e">
        <f>VLOOKUP(Tableau35[[#This Row],[coca]],Table1[[#All],[ID]:[b]],2,FALSE)</f>
        <v>#VALUE!</v>
      </c>
      <c r="T2836" s="9" t="e">
        <f>VLOOKUP(Tableau35[[#This Row],[coca]],Table1[[ID]:[b]],3,FALSE)</f>
        <v>#VALUE!</v>
      </c>
      <c r="U2836" s="9" t="s">
        <v>775</v>
      </c>
      <c r="V283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6" s="9">
        <v>1</v>
      </c>
    </row>
    <row r="2837" spans="1:23">
      <c r="A2837" t="s">
        <v>543</v>
      </c>
      <c r="B2837" t="s">
        <v>567</v>
      </c>
      <c r="C2837" t="s">
        <v>568</v>
      </c>
      <c r="D2837">
        <v>240</v>
      </c>
      <c r="E2837">
        <v>10</v>
      </c>
      <c r="F2837">
        <v>58</v>
      </c>
      <c r="G2837">
        <v>172</v>
      </c>
      <c r="M2837" s="10" t="s">
        <v>937</v>
      </c>
      <c r="Q2837" t="str">
        <f t="shared" si="102"/>
        <v>NigeriaNG12</v>
      </c>
      <c r="R2837" t="str">
        <f>VLOOKUP(Tableau3[[#This Row],[coca]],Table1[ID],1,FALSE)</f>
        <v>NigeriaNG12</v>
      </c>
      <c r="S2837" t="e">
        <f>VLOOKUP(Tableau35[[#This Row],[coca]],Table1[[#All],[ID]:[b]],2,FALSE)</f>
        <v>#VALUE!</v>
      </c>
      <c r="T2837" s="9" t="e">
        <f>VLOOKUP(Tableau35[[#This Row],[coca]],Table1[[ID]:[b]],3,FALSE)</f>
        <v>#VALUE!</v>
      </c>
      <c r="U2837" s="9" t="s">
        <v>774</v>
      </c>
      <c r="V283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7" s="9">
        <v>3</v>
      </c>
    </row>
    <row r="2838" spans="1:23">
      <c r="A2838" t="s">
        <v>543</v>
      </c>
      <c r="B2838" t="s">
        <v>569</v>
      </c>
      <c r="C2838" t="s">
        <v>570</v>
      </c>
      <c r="D2838">
        <v>20</v>
      </c>
      <c r="E2838">
        <v>2</v>
      </c>
      <c r="F2838">
        <v>14</v>
      </c>
      <c r="G2838">
        <v>4</v>
      </c>
      <c r="M2838" s="10" t="s">
        <v>937</v>
      </c>
      <c r="O2838" s="5">
        <v>530951552644</v>
      </c>
      <c r="P2838" s="5">
        <v>772008040372</v>
      </c>
      <c r="Q2838" t="str">
        <f t="shared" si="102"/>
        <v>NigeriaNG13</v>
      </c>
      <c r="R2838" t="str">
        <f>VLOOKUP(Tableau3[[#This Row],[coca]],Table1[ID],1,FALSE)</f>
        <v>NigeriaNG13</v>
      </c>
      <c r="S2838" t="e">
        <f>VLOOKUP(Tableau35[[#This Row],[coca]],Table1[[#All],[ID]:[b]],2,FALSE)</f>
        <v>#VALUE!</v>
      </c>
      <c r="T2838" s="9" t="e">
        <f>VLOOKUP(Tableau35[[#This Row],[coca]],Table1[[ID]:[b]],3,FALSE)</f>
        <v>#VALUE!</v>
      </c>
      <c r="U2838" s="9" t="s">
        <v>778</v>
      </c>
      <c r="V283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8" s="9">
        <v>2</v>
      </c>
    </row>
    <row r="2839" spans="1:23">
      <c r="A2839" t="s">
        <v>543</v>
      </c>
      <c r="B2839" t="s">
        <v>571</v>
      </c>
      <c r="C2839" t="s">
        <v>572</v>
      </c>
      <c r="D2839">
        <v>18</v>
      </c>
      <c r="E2839">
        <v>0</v>
      </c>
      <c r="F2839">
        <v>8</v>
      </c>
      <c r="G2839">
        <v>10</v>
      </c>
      <c r="M2839" s="10" t="s">
        <v>937</v>
      </c>
      <c r="O2839" s="5">
        <v>744061116263</v>
      </c>
      <c r="P2839" s="5">
        <v>653624489622</v>
      </c>
      <c r="Q2839" t="str">
        <f t="shared" si="102"/>
        <v>NigeriaNG14</v>
      </c>
      <c r="R2839" t="str">
        <f>VLOOKUP(Tableau3[[#This Row],[coca]],Table1[ID],1,FALSE)</f>
        <v>NigeriaNG14</v>
      </c>
      <c r="S2839" t="e">
        <f>VLOOKUP(Tableau35[[#This Row],[coca]],Table1[[#All],[ID]:[b]],2,FALSE)</f>
        <v>#VALUE!</v>
      </c>
      <c r="T2839" s="9" t="e">
        <f>VLOOKUP(Tableau35[[#This Row],[coca]],Table1[[ID]:[b]],3,FALSE)</f>
        <v>#VALUE!</v>
      </c>
      <c r="U2839" s="9" t="s">
        <v>775</v>
      </c>
      <c r="V283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39" s="9">
        <v>1</v>
      </c>
    </row>
    <row r="2840" spans="1:23">
      <c r="A2840" t="s">
        <v>543</v>
      </c>
      <c r="B2840" t="s">
        <v>573</v>
      </c>
      <c r="C2840" t="s">
        <v>574</v>
      </c>
      <c r="D2840">
        <v>519</v>
      </c>
      <c r="E2840">
        <v>14</v>
      </c>
      <c r="F2840">
        <v>157</v>
      </c>
      <c r="G2840">
        <v>348</v>
      </c>
      <c r="M2840" s="10" t="s">
        <v>937</v>
      </c>
      <c r="Q2840" t="str">
        <f t="shared" si="102"/>
        <v>NigeriaNG15</v>
      </c>
      <c r="R2840" t="str">
        <f>VLOOKUP(Tableau3[[#This Row],[coca]],Table1[ID],1,FALSE)</f>
        <v>NigeriaNG15</v>
      </c>
      <c r="S2840" t="e">
        <f>VLOOKUP(Tableau35[[#This Row],[coca]],Table1[[#All],[ID]:[b]],2,FALSE)</f>
        <v>#VALUE!</v>
      </c>
      <c r="T2840" s="9" t="e">
        <f>VLOOKUP(Tableau35[[#This Row],[coca]],Table1[[ID]:[b]],3,FALSE)</f>
        <v>#VALUE!</v>
      </c>
      <c r="U2840" s="9" t="s">
        <v>777</v>
      </c>
      <c r="V284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0" s="9">
        <v>5</v>
      </c>
    </row>
    <row r="2841" spans="1:23">
      <c r="A2841" t="s">
        <v>543</v>
      </c>
      <c r="B2841" t="s">
        <v>575</v>
      </c>
      <c r="C2841" t="s">
        <v>576</v>
      </c>
      <c r="D2841">
        <v>152</v>
      </c>
      <c r="E2841">
        <v>3</v>
      </c>
      <c r="F2841">
        <v>118</v>
      </c>
      <c r="G2841">
        <v>31</v>
      </c>
      <c r="M2841" s="10" t="s">
        <v>937</v>
      </c>
      <c r="O2841" s="5">
        <v>1119199513760</v>
      </c>
      <c r="P2841" s="5">
        <v>1038358785210</v>
      </c>
      <c r="Q2841" t="str">
        <f t="shared" si="102"/>
        <v>NigeriaNG16</v>
      </c>
      <c r="R2841" t="str">
        <f>VLOOKUP(Tableau3[[#This Row],[coca]],Table1[ID],1,FALSE)</f>
        <v>NigeriaNG16</v>
      </c>
      <c r="S2841" t="e">
        <f>VLOOKUP(Tableau35[[#This Row],[coca]],Table1[[#All],[ID]:[b]],2,FALSE)</f>
        <v>#VALUE!</v>
      </c>
      <c r="T2841" s="9" t="e">
        <f>VLOOKUP(Tableau35[[#This Row],[coca]],Table1[[ID]:[b]],3,FALSE)</f>
        <v>#VALUE!</v>
      </c>
      <c r="U2841" s="9" t="s">
        <v>774</v>
      </c>
      <c r="V284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1" s="9">
        <v>3</v>
      </c>
    </row>
    <row r="2842" spans="1:23">
      <c r="A2842" t="s">
        <v>543</v>
      </c>
      <c r="B2842" t="s">
        <v>577</v>
      </c>
      <c r="C2842" t="s">
        <v>578</v>
      </c>
      <c r="D2842">
        <v>34</v>
      </c>
      <c r="E2842">
        <v>0</v>
      </c>
      <c r="F2842">
        <v>7</v>
      </c>
      <c r="G2842">
        <v>27</v>
      </c>
      <c r="M2842" s="10" t="s">
        <v>937</v>
      </c>
      <c r="O2842" s="5">
        <v>706230759079</v>
      </c>
      <c r="P2842" s="5">
        <v>557302002044</v>
      </c>
      <c r="Q2842" t="str">
        <f t="shared" si="102"/>
        <v>NigeriaNG17</v>
      </c>
      <c r="R2842" t="str">
        <f>VLOOKUP(Tableau3[[#This Row],[coca]],Table1[ID],1,FALSE)</f>
        <v>NigeriaNG17</v>
      </c>
      <c r="S2842" t="e">
        <f>VLOOKUP(Tableau35[[#This Row],[coca]],Table1[[#All],[ID]:[b]],2,FALSE)</f>
        <v>#VALUE!</v>
      </c>
      <c r="T2842" s="9" t="e">
        <f>VLOOKUP(Tableau35[[#This Row],[coca]],Table1[[ID]:[b]],3,FALSE)</f>
        <v>#VALUE!</v>
      </c>
      <c r="U2842" s="9" t="s">
        <v>775</v>
      </c>
      <c r="V284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2" s="9">
        <v>1</v>
      </c>
    </row>
    <row r="2843" spans="1:23">
      <c r="A2843" t="s">
        <v>543</v>
      </c>
      <c r="B2843" t="s">
        <v>579</v>
      </c>
      <c r="C2843" t="s">
        <v>580</v>
      </c>
      <c r="D2843">
        <v>241</v>
      </c>
      <c r="E2843">
        <v>4</v>
      </c>
      <c r="F2843">
        <v>78</v>
      </c>
      <c r="G2843">
        <v>159</v>
      </c>
      <c r="M2843" s="10" t="s">
        <v>937</v>
      </c>
      <c r="O2843" s="5">
        <v>956353314445</v>
      </c>
      <c r="P2843" s="5">
        <v>1223847582910</v>
      </c>
      <c r="Q2843" t="str">
        <f t="shared" si="102"/>
        <v>NigeriaNG18</v>
      </c>
      <c r="R2843" t="str">
        <f>VLOOKUP(Tableau3[[#This Row],[coca]],Table1[ID],1,FALSE)</f>
        <v>NigeriaNG18</v>
      </c>
      <c r="S2843" t="e">
        <f>VLOOKUP(Tableau35[[#This Row],[coca]],Table1[[#All],[ID]:[b]],2,FALSE)</f>
        <v>#VALUE!</v>
      </c>
      <c r="T2843" s="9" t="e">
        <f>VLOOKUP(Tableau35[[#This Row],[coca]],Table1[[ID]:[b]],3,FALSE)</f>
        <v>#VALUE!</v>
      </c>
      <c r="U2843" s="9" t="s">
        <v>775</v>
      </c>
      <c r="V284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3" s="9">
        <v>1</v>
      </c>
    </row>
    <row r="2844" spans="1:23">
      <c r="A2844" t="s">
        <v>543</v>
      </c>
      <c r="B2844" t="s">
        <v>581</v>
      </c>
      <c r="C2844" t="s">
        <v>582</v>
      </c>
      <c r="D2844">
        <v>215</v>
      </c>
      <c r="E2844">
        <v>6</v>
      </c>
      <c r="F2844">
        <v>134</v>
      </c>
      <c r="G2844">
        <v>75</v>
      </c>
      <c r="M2844" s="10" t="s">
        <v>937</v>
      </c>
      <c r="O2844" s="5">
        <v>770597854752</v>
      </c>
      <c r="P2844" s="5">
        <v>1039236701050</v>
      </c>
      <c r="Q2844" t="str">
        <f t="shared" si="102"/>
        <v>NigeriaNG19</v>
      </c>
      <c r="R2844" t="str">
        <f>VLOOKUP(Tableau3[[#This Row],[coca]],Table1[ID],1,FALSE)</f>
        <v>NigeriaNG19</v>
      </c>
      <c r="S2844" t="e">
        <f>VLOOKUP(Tableau35[[#This Row],[coca]],Table1[[#All],[ID]:[b]],2,FALSE)</f>
        <v>#VALUE!</v>
      </c>
      <c r="T2844" s="9" t="e">
        <f>VLOOKUP(Tableau35[[#This Row],[coca]],Table1[[ID]:[b]],3,FALSE)</f>
        <v>#VALUE!</v>
      </c>
      <c r="U2844" s="9" t="s">
        <v>774</v>
      </c>
      <c r="V284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4" s="9">
        <v>3</v>
      </c>
    </row>
    <row r="2845" spans="1:23">
      <c r="A2845" t="s">
        <v>543</v>
      </c>
      <c r="B2845" t="s">
        <v>583</v>
      </c>
      <c r="C2845" t="s">
        <v>584</v>
      </c>
      <c r="D2845">
        <v>936</v>
      </c>
      <c r="E2845">
        <v>41</v>
      </c>
      <c r="F2845">
        <v>135</v>
      </c>
      <c r="G2845">
        <v>760</v>
      </c>
      <c r="M2845" s="10" t="s">
        <v>937</v>
      </c>
      <c r="Q2845" t="str">
        <f t="shared" si="102"/>
        <v>NigeriaNG20</v>
      </c>
      <c r="R2845" t="str">
        <f>VLOOKUP(Tableau3[[#This Row],[coca]],Table1[ID],1,FALSE)</f>
        <v>NigeriaNG20</v>
      </c>
      <c r="S2845" t="e">
        <f>VLOOKUP(Tableau35[[#This Row],[coca]],Table1[[#All],[ID]:[b]],2,FALSE)</f>
        <v>#VALUE!</v>
      </c>
      <c r="T2845" s="9" t="e">
        <f>VLOOKUP(Tableau35[[#This Row],[coca]],Table1[[ID]:[b]],3,FALSE)</f>
        <v>#VALUE!</v>
      </c>
      <c r="U2845" s="9" t="s">
        <v>777</v>
      </c>
      <c r="V284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5" s="9">
        <v>5</v>
      </c>
    </row>
    <row r="2846" spans="1:23">
      <c r="A2846" t="s">
        <v>543</v>
      </c>
      <c r="B2846" t="s">
        <v>585</v>
      </c>
      <c r="C2846" t="s">
        <v>586</v>
      </c>
      <c r="D2846">
        <v>358</v>
      </c>
      <c r="E2846">
        <v>14</v>
      </c>
      <c r="F2846">
        <v>51</v>
      </c>
      <c r="G2846">
        <v>293</v>
      </c>
      <c r="M2846" s="10" t="s">
        <v>937</v>
      </c>
      <c r="Q2846" t="str">
        <f t="shared" si="102"/>
        <v>NigeriaNG21</v>
      </c>
      <c r="R2846" t="str">
        <f>VLOOKUP(Tableau3[[#This Row],[coca]],Table1[ID],1,FALSE)</f>
        <v>NigeriaNG21</v>
      </c>
      <c r="S2846" t="e">
        <f>VLOOKUP(Tableau35[[#This Row],[coca]],Table1[[#All],[ID]:[b]],2,FALSE)</f>
        <v>#VALUE!</v>
      </c>
      <c r="T2846" s="9" t="e">
        <f>VLOOKUP(Tableau35[[#This Row],[coca]],Table1[[ID]:[b]],3,FALSE)</f>
        <v>#VALUE!</v>
      </c>
      <c r="U2846" s="9" t="s">
        <v>778</v>
      </c>
      <c r="V284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6" s="9">
        <v>2</v>
      </c>
    </row>
    <row r="2847" spans="1:23">
      <c r="A2847" t="s">
        <v>543</v>
      </c>
      <c r="B2847" t="s">
        <v>587</v>
      </c>
      <c r="C2847" t="s">
        <v>588</v>
      </c>
      <c r="D2847">
        <v>32</v>
      </c>
      <c r="E2847">
        <v>4</v>
      </c>
      <c r="F2847">
        <v>17</v>
      </c>
      <c r="G2847">
        <v>11</v>
      </c>
      <c r="M2847" s="10" t="s">
        <v>937</v>
      </c>
      <c r="O2847" s="5">
        <v>452131280055</v>
      </c>
      <c r="P2847" s="5">
        <v>1174498508210</v>
      </c>
      <c r="Q2847" t="str">
        <f t="shared" si="102"/>
        <v>NigeriaNG22</v>
      </c>
      <c r="R2847" t="str">
        <f>VLOOKUP(Tableau3[[#This Row],[coca]],Table1[ID],1,FALSE)</f>
        <v>NigeriaNG22</v>
      </c>
      <c r="S2847" t="e">
        <f>VLOOKUP(Tableau35[[#This Row],[coca]],Table1[[#All],[ID]:[b]],2,FALSE)</f>
        <v>#VALUE!</v>
      </c>
      <c r="T2847" s="9" t="e">
        <f>VLOOKUP(Tableau35[[#This Row],[coca]],Table1[[ID]:[b]],3,FALSE)</f>
        <v>#VALUE!</v>
      </c>
      <c r="U2847" s="9" t="s">
        <v>778</v>
      </c>
      <c r="V28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7" s="9">
        <v>2</v>
      </c>
    </row>
    <row r="2848" spans="1:23">
      <c r="A2848" t="s">
        <v>543</v>
      </c>
      <c r="B2848" t="s">
        <v>589</v>
      </c>
      <c r="C2848" t="s">
        <v>590</v>
      </c>
      <c r="D2848">
        <v>2</v>
      </c>
      <c r="E2848">
        <v>0</v>
      </c>
      <c r="F2848">
        <v>0</v>
      </c>
      <c r="G2848">
        <v>2</v>
      </c>
      <c r="M2848" s="10" t="s">
        <v>937</v>
      </c>
      <c r="Q2848" t="str">
        <f t="shared" si="102"/>
        <v>NigeriaNG23</v>
      </c>
      <c r="R2848" t="str">
        <f>VLOOKUP(Tableau3[[#This Row],[coca]],Table1[ID],1,FALSE)</f>
        <v>NigeriaNG23</v>
      </c>
      <c r="S2848" t="e">
        <f>VLOOKUP(Tableau35[[#This Row],[coca]],Table1[[#All],[ID]:[b]],2,FALSE)</f>
        <v>#VALUE!</v>
      </c>
      <c r="T2848" s="9" t="e">
        <f>VLOOKUP(Tableau35[[#This Row],[coca]],Table1[[ID]:[b]],3,FALSE)</f>
        <v>#VALUE!</v>
      </c>
      <c r="U2848" s="9"/>
      <c r="V28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8" s="9"/>
    </row>
    <row r="2849" spans="1:23">
      <c r="A2849" t="s">
        <v>543</v>
      </c>
      <c r="B2849" t="s">
        <v>591</v>
      </c>
      <c r="C2849" t="s">
        <v>592</v>
      </c>
      <c r="D2849">
        <v>85</v>
      </c>
      <c r="E2849">
        <v>1</v>
      </c>
      <c r="F2849">
        <v>34</v>
      </c>
      <c r="G2849">
        <v>50</v>
      </c>
      <c r="M2849" s="10" t="s">
        <v>937</v>
      </c>
      <c r="Q2849" t="str">
        <f t="shared" si="102"/>
        <v>NigeriaNG24</v>
      </c>
      <c r="R2849" t="str">
        <f>VLOOKUP(Tableau3[[#This Row],[coca]],Table1[ID],1,FALSE)</f>
        <v>NigeriaNG24</v>
      </c>
      <c r="S2849" t="e">
        <f>VLOOKUP(Tableau35[[#This Row],[coca]],Table1[[#All],[ID]:[b]],2,FALSE)</f>
        <v>#VALUE!</v>
      </c>
      <c r="T2849" s="9" t="e">
        <f>VLOOKUP(Tableau35[[#This Row],[coca]],Table1[[ID]:[b]],3,FALSE)</f>
        <v>#VALUE!</v>
      </c>
      <c r="U2849" s="9" t="s">
        <v>778</v>
      </c>
      <c r="V28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49" s="9">
        <v>2</v>
      </c>
    </row>
    <row r="2850" spans="1:23">
      <c r="A2850" t="s">
        <v>543</v>
      </c>
      <c r="B2850" t="s">
        <v>593</v>
      </c>
      <c r="C2850" t="s">
        <v>594</v>
      </c>
      <c r="D2850">
        <v>4012</v>
      </c>
      <c r="E2850">
        <v>47</v>
      </c>
      <c r="F2850">
        <v>745</v>
      </c>
      <c r="G2850">
        <v>3220</v>
      </c>
      <c r="M2850" s="10" t="s">
        <v>937</v>
      </c>
      <c r="Q2850" t="str">
        <f t="shared" si="102"/>
        <v>NigeriaNG25</v>
      </c>
      <c r="R2850" t="str">
        <f>VLOOKUP(Tableau3[[#This Row],[coca]],Table1[ID],1,FALSE)</f>
        <v>NigeriaNG25</v>
      </c>
      <c r="S2850" t="e">
        <f>VLOOKUP(Tableau35[[#This Row],[coca]],Table1[[#All],[ID]:[b]],2,FALSE)</f>
        <v>#VALUE!</v>
      </c>
      <c r="T2850" s="9" t="e">
        <f>VLOOKUP(Tableau35[[#This Row],[coca]],Table1[[ID]:[b]],3,FALSE)</f>
        <v>#VALUE!</v>
      </c>
      <c r="U2850" s="9" t="s">
        <v>780</v>
      </c>
      <c r="V28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0" s="9">
        <v>7</v>
      </c>
    </row>
    <row r="2851" spans="1:23">
      <c r="A2851" t="s">
        <v>543</v>
      </c>
      <c r="B2851" t="s">
        <v>595</v>
      </c>
      <c r="C2851" t="s">
        <v>596</v>
      </c>
      <c r="D2851">
        <v>62</v>
      </c>
      <c r="E2851">
        <v>2</v>
      </c>
      <c r="F2851">
        <v>18</v>
      </c>
      <c r="G2851">
        <v>42</v>
      </c>
      <c r="M2851" s="10" t="s">
        <v>937</v>
      </c>
      <c r="O2851" s="5">
        <v>819796255875</v>
      </c>
      <c r="P2851" s="5">
        <v>851044735014</v>
      </c>
      <c r="Q2851" t="str">
        <f t="shared" si="102"/>
        <v>NigeriaNG26</v>
      </c>
      <c r="R2851" t="str">
        <f>VLOOKUP(Tableau3[[#This Row],[coca]],Table1[ID],1,FALSE)</f>
        <v>NigeriaNG26</v>
      </c>
      <c r="S2851" t="e">
        <f>VLOOKUP(Tableau35[[#This Row],[coca]],Table1[[#All],[ID]:[b]],2,FALSE)</f>
        <v>#VALUE!</v>
      </c>
      <c r="T2851" s="9" t="e">
        <f>VLOOKUP(Tableau35[[#This Row],[coca]],Table1[[ID]:[b]],3,FALSE)</f>
        <v>#VALUE!</v>
      </c>
      <c r="U2851" s="9" t="s">
        <v>778</v>
      </c>
      <c r="V285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1" s="9">
        <v>2</v>
      </c>
    </row>
    <row r="2852" spans="1:23">
      <c r="A2852" t="s">
        <v>543</v>
      </c>
      <c r="B2852" t="s">
        <v>525</v>
      </c>
      <c r="C2852" t="s">
        <v>597</v>
      </c>
      <c r="D2852">
        <v>30</v>
      </c>
      <c r="E2852">
        <v>1</v>
      </c>
      <c r="F2852">
        <v>9</v>
      </c>
      <c r="G2852">
        <v>20</v>
      </c>
      <c r="M2852" s="10" t="s">
        <v>937</v>
      </c>
      <c r="O2852" s="5">
        <v>559037927596</v>
      </c>
      <c r="P2852" s="5">
        <v>993324019799</v>
      </c>
      <c r="Q2852" t="str">
        <f t="shared" si="102"/>
        <v>NigeriaNG27</v>
      </c>
      <c r="R2852" t="str">
        <f>VLOOKUP(Tableau3[[#This Row],[coca]],Table1[ID],1,FALSE)</f>
        <v>NigeriaNG27</v>
      </c>
      <c r="S2852" t="e">
        <f>VLOOKUP(Tableau35[[#This Row],[coca]],Table1[[#All],[ID]:[b]],2,FALSE)</f>
        <v>#VALUE!</v>
      </c>
      <c r="T2852" s="9" t="e">
        <f>VLOOKUP(Tableau35[[#This Row],[coca]],Table1[[ID]:[b]],3,FALSE)</f>
        <v>#VALUE!</v>
      </c>
      <c r="U2852" s="9" t="s">
        <v>775</v>
      </c>
      <c r="V285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2" s="9">
        <v>1</v>
      </c>
    </row>
    <row r="2853" spans="1:23">
      <c r="A2853" t="s">
        <v>543</v>
      </c>
      <c r="B2853" t="s">
        <v>598</v>
      </c>
      <c r="C2853" t="s">
        <v>599</v>
      </c>
      <c r="D2853">
        <v>242</v>
      </c>
      <c r="E2853">
        <v>9</v>
      </c>
      <c r="F2853">
        <v>109</v>
      </c>
      <c r="G2853">
        <v>124</v>
      </c>
      <c r="M2853" s="10" t="s">
        <v>937</v>
      </c>
      <c r="Q2853" t="str">
        <f t="shared" si="102"/>
        <v>NigeriaNG28</v>
      </c>
      <c r="R2853" t="str">
        <f>VLOOKUP(Tableau3[[#This Row],[coca]],Table1[ID],1,FALSE)</f>
        <v>NigeriaNG28</v>
      </c>
      <c r="S2853" t="e">
        <f>VLOOKUP(Tableau35[[#This Row],[coca]],Table1[[#All],[ID]:[b]],2,FALSE)</f>
        <v>#VALUE!</v>
      </c>
      <c r="T2853" s="9" t="e">
        <f>VLOOKUP(Tableau35[[#This Row],[coca]],Table1[[ID]:[b]],3,FALSE)</f>
        <v>#VALUE!</v>
      </c>
      <c r="U2853" s="9" t="s">
        <v>774</v>
      </c>
      <c r="V285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3" s="9">
        <v>3</v>
      </c>
    </row>
    <row r="2854" spans="1:23">
      <c r="A2854" t="s">
        <v>543</v>
      </c>
      <c r="B2854" t="s">
        <v>600</v>
      </c>
      <c r="C2854" t="s">
        <v>601</v>
      </c>
      <c r="D2854">
        <v>24</v>
      </c>
      <c r="E2854">
        <v>2</v>
      </c>
      <c r="F2854">
        <v>19</v>
      </c>
      <c r="G2854">
        <v>3</v>
      </c>
      <c r="M2854" s="10" t="s">
        <v>937</v>
      </c>
      <c r="O2854" s="5">
        <v>515060921170</v>
      </c>
      <c r="P2854" s="5">
        <v>691799534261</v>
      </c>
      <c r="Q2854" t="str">
        <f t="shared" si="102"/>
        <v>NigeriaNG29</v>
      </c>
      <c r="R2854" t="str">
        <f>VLOOKUP(Tableau3[[#This Row],[coca]],Table1[ID],1,FALSE)</f>
        <v>NigeriaNG29</v>
      </c>
      <c r="S2854" t="e">
        <f>VLOOKUP(Tableau35[[#This Row],[coca]],Table1[[#All],[ID]:[b]],2,FALSE)</f>
        <v>#VALUE!</v>
      </c>
      <c r="T2854" s="9" t="e">
        <f>VLOOKUP(Tableau35[[#This Row],[coca]],Table1[[ID]:[b]],3,FALSE)</f>
        <v>#VALUE!</v>
      </c>
      <c r="U2854" s="9" t="s">
        <v>778</v>
      </c>
      <c r="V28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4" s="9">
        <v>2</v>
      </c>
    </row>
    <row r="2855" spans="1:23">
      <c r="A2855" t="s">
        <v>543</v>
      </c>
      <c r="B2855" t="s">
        <v>602</v>
      </c>
      <c r="C2855" t="s">
        <v>603</v>
      </c>
      <c r="D2855" s="13">
        <v>44</v>
      </c>
      <c r="E2855" s="13">
        <v>4</v>
      </c>
      <c r="F2855">
        <v>35</v>
      </c>
      <c r="G2855">
        <v>5</v>
      </c>
      <c r="M2855" s="10" t="s">
        <v>937</v>
      </c>
      <c r="Q2855" t="str">
        <f t="shared" si="102"/>
        <v>NigeriaNG30</v>
      </c>
      <c r="R2855" t="str">
        <f>VLOOKUP(Tableau3[[#This Row],[coca]],Table1[ID],1,FALSE)</f>
        <v>NigeriaNG30</v>
      </c>
      <c r="S2855" t="e">
        <f>VLOOKUP(Tableau35[[#This Row],[coca]],Table1[[#All],[ID]:[b]],2,FALSE)</f>
        <v>#VALUE!</v>
      </c>
      <c r="T2855" s="9" t="e">
        <f>VLOOKUP(Tableau35[[#This Row],[coca]],Table1[[ID]:[b]],3,FALSE)</f>
        <v>#VALUE!</v>
      </c>
      <c r="U2855" s="9" t="s">
        <v>778</v>
      </c>
      <c r="V28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5" s="9">
        <v>2</v>
      </c>
    </row>
    <row r="2856" spans="1:23">
      <c r="A2856" t="s">
        <v>543</v>
      </c>
      <c r="B2856" t="s">
        <v>604</v>
      </c>
      <c r="C2856" t="s">
        <v>605</v>
      </c>
      <c r="D2856">
        <v>252</v>
      </c>
      <c r="E2856">
        <v>6</v>
      </c>
      <c r="F2856">
        <v>76</v>
      </c>
      <c r="G2856">
        <v>170</v>
      </c>
      <c r="M2856" s="10" t="s">
        <v>937</v>
      </c>
      <c r="Q2856" t="str">
        <f t="shared" si="102"/>
        <v>NigeriaNG31</v>
      </c>
      <c r="R2856" t="str">
        <f>VLOOKUP(Tableau3[[#This Row],[coca]],Table1[ID],1,FALSE)</f>
        <v>NigeriaNG31</v>
      </c>
      <c r="S2856" t="e">
        <f>VLOOKUP(Tableau35[[#This Row],[coca]],Table1[[#All],[ID]:[b]],2,FALSE)</f>
        <v>#VALUE!</v>
      </c>
      <c r="T2856" s="9" t="e">
        <f>VLOOKUP(Tableau35[[#This Row],[coca]],Table1[[ID]:[b]],3,FALSE)</f>
        <v>#VALUE!</v>
      </c>
      <c r="U2856" s="9" t="s">
        <v>778</v>
      </c>
      <c r="V28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6" s="9">
        <v>2</v>
      </c>
    </row>
    <row r="2857" spans="1:23">
      <c r="A2857" t="s">
        <v>543</v>
      </c>
      <c r="B2857" t="s">
        <v>31</v>
      </c>
      <c r="C2857" t="s">
        <v>606</v>
      </c>
      <c r="D2857">
        <v>97</v>
      </c>
      <c r="E2857">
        <v>2</v>
      </c>
      <c r="F2857">
        <v>43</v>
      </c>
      <c r="G2857">
        <v>52</v>
      </c>
      <c r="M2857" s="10" t="s">
        <v>937</v>
      </c>
      <c r="O2857" s="5">
        <v>951204950390</v>
      </c>
      <c r="P2857" s="5">
        <v>923241615077</v>
      </c>
      <c r="Q2857" t="str">
        <f t="shared" si="102"/>
        <v>NigeriaNG32</v>
      </c>
      <c r="R2857" t="str">
        <f>VLOOKUP(Tableau3[[#This Row],[coca]],Table1[ID],1,FALSE)</f>
        <v>NigeriaNG32</v>
      </c>
      <c r="S2857" t="e">
        <f>VLOOKUP(Tableau35[[#This Row],[coca]],Table1[[#All],[ID]:[b]],2,FALSE)</f>
        <v>#VALUE!</v>
      </c>
      <c r="T2857" s="9" t="e">
        <f>VLOOKUP(Tableau35[[#This Row],[coca]],Table1[[ID]:[b]],3,FALSE)</f>
        <v>#VALUE!</v>
      </c>
      <c r="U2857" s="9" t="s">
        <v>775</v>
      </c>
      <c r="V28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7" s="9">
        <v>1</v>
      </c>
    </row>
    <row r="2858" spans="1:23">
      <c r="A2858" t="s">
        <v>543</v>
      </c>
      <c r="B2858" t="s">
        <v>607</v>
      </c>
      <c r="C2858" t="s">
        <v>608</v>
      </c>
      <c r="D2858">
        <v>171</v>
      </c>
      <c r="E2858">
        <v>11</v>
      </c>
      <c r="F2858">
        <v>43</v>
      </c>
      <c r="G2858">
        <v>117</v>
      </c>
      <c r="M2858" s="10" t="s">
        <v>937</v>
      </c>
      <c r="O2858" s="5">
        <v>691818145467</v>
      </c>
      <c r="P2858" s="5">
        <v>484539231548</v>
      </c>
      <c r="Q2858" t="str">
        <f t="shared" si="102"/>
        <v>NigeriaNG33</v>
      </c>
      <c r="R2858" t="str">
        <f>VLOOKUP(Tableau3[[#This Row],[coca]],Table1[ID],1,FALSE)</f>
        <v>NigeriaNG33</v>
      </c>
      <c r="S2858" t="e">
        <f>VLOOKUP(Tableau35[[#This Row],[coca]],Table1[[#All],[ID]:[b]],2,FALSE)</f>
        <v>#VALUE!</v>
      </c>
      <c r="T2858" s="9" t="e">
        <f>VLOOKUP(Tableau35[[#This Row],[coca]],Table1[[ID]:[b]],3,FALSE)</f>
        <v>#VALUE!</v>
      </c>
      <c r="U2858" s="9" t="s">
        <v>778</v>
      </c>
      <c r="V28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8" s="9">
        <v>2</v>
      </c>
    </row>
    <row r="2859" spans="1:23">
      <c r="A2859" t="s">
        <v>543</v>
      </c>
      <c r="B2859" t="s">
        <v>609</v>
      </c>
      <c r="C2859" t="s">
        <v>610</v>
      </c>
      <c r="D2859">
        <v>116</v>
      </c>
      <c r="E2859">
        <v>14</v>
      </c>
      <c r="F2859">
        <v>94</v>
      </c>
      <c r="G2859">
        <v>8</v>
      </c>
      <c r="M2859" s="10" t="s">
        <v>937</v>
      </c>
      <c r="O2859" s="5">
        <v>531896887151</v>
      </c>
      <c r="P2859" s="5">
        <v>1303809176030</v>
      </c>
      <c r="Q2859" t="str">
        <f t="shared" si="102"/>
        <v>NigeriaNG34</v>
      </c>
      <c r="R2859" t="str">
        <f>VLOOKUP(Tableau3[[#This Row],[coca]],Table1[ID],1,FALSE)</f>
        <v>NigeriaNG34</v>
      </c>
      <c r="S2859" t="e">
        <f>VLOOKUP(Tableau35[[#This Row],[coca]],Table1[[#All],[ID]:[b]],2,FALSE)</f>
        <v>#VALUE!</v>
      </c>
      <c r="T2859" s="9" t="e">
        <f>VLOOKUP(Tableau35[[#This Row],[coca]],Table1[[ID]:[b]],3,FALSE)</f>
        <v>#VALUE!</v>
      </c>
      <c r="U2859" s="9" t="s">
        <v>774</v>
      </c>
      <c r="V285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59" s="9">
        <v>3</v>
      </c>
    </row>
    <row r="2860" spans="1:23">
      <c r="A2860" t="s">
        <v>543</v>
      </c>
      <c r="B2860" t="s">
        <v>611</v>
      </c>
      <c r="C2860" t="s">
        <v>612</v>
      </c>
      <c r="D2860">
        <v>18</v>
      </c>
      <c r="E2860">
        <v>0</v>
      </c>
      <c r="F2860">
        <v>10</v>
      </c>
      <c r="G2860">
        <v>8</v>
      </c>
      <c r="M2860" s="10" t="s">
        <v>937</v>
      </c>
      <c r="O2860" s="5">
        <v>1078648970730</v>
      </c>
      <c r="P2860" s="5">
        <v>802320135174</v>
      </c>
      <c r="Q2860" t="str">
        <f t="shared" si="102"/>
        <v>NigeriaNG35</v>
      </c>
      <c r="R2860" t="str">
        <f>VLOOKUP(Tableau3[[#This Row],[coca]],Table1[ID],1,FALSE)</f>
        <v>NigeriaNG35</v>
      </c>
      <c r="S2860" t="e">
        <f>VLOOKUP(Tableau35[[#This Row],[coca]],Table1[[#All],[ID]:[b]],2,FALSE)</f>
        <v>#VALUE!</v>
      </c>
      <c r="T2860" s="9" t="e">
        <f>VLOOKUP(Tableau35[[#This Row],[coca]],Table1[[ID]:[b]],3,FALSE)</f>
        <v>#VALUE!</v>
      </c>
      <c r="U2860" s="9" t="s">
        <v>775</v>
      </c>
      <c r="V286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60" s="9">
        <v>1</v>
      </c>
    </row>
    <row r="2861" spans="1:23">
      <c r="A2861" t="s">
        <v>543</v>
      </c>
      <c r="B2861" t="s">
        <v>613</v>
      </c>
      <c r="C2861" t="s">
        <v>614</v>
      </c>
      <c r="D2861">
        <v>47</v>
      </c>
      <c r="E2861">
        <v>7</v>
      </c>
      <c r="F2861">
        <v>8</v>
      </c>
      <c r="G2861">
        <v>32</v>
      </c>
      <c r="M2861" s="10" t="s">
        <v>937</v>
      </c>
      <c r="Q2861" t="str">
        <f t="shared" si="102"/>
        <v>NigeriaNG36</v>
      </c>
      <c r="R2861" t="str">
        <f>VLOOKUP(Tableau3[[#This Row],[coca]],Table1[ID],1,FALSE)</f>
        <v>NigeriaNG36</v>
      </c>
      <c r="S2861" t="e">
        <f>VLOOKUP(Tableau35[[#This Row],[coca]],Table1[[#All],[ID]:[b]],2,FALSE)</f>
        <v>#VALUE!</v>
      </c>
      <c r="T2861" s="9" t="e">
        <f>VLOOKUP(Tableau35[[#This Row],[coca]],Table1[[ID]:[b]],3,FALSE)</f>
        <v>#VALUE!</v>
      </c>
      <c r="U2861" s="9" t="s">
        <v>778</v>
      </c>
      <c r="V286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61" s="9">
        <v>2</v>
      </c>
    </row>
    <row r="2862" spans="1:23">
      <c r="A2862" t="s">
        <v>543</v>
      </c>
      <c r="B2862" t="s">
        <v>615</v>
      </c>
      <c r="C2862" t="s">
        <v>616</v>
      </c>
      <c r="D2862">
        <v>76</v>
      </c>
      <c r="E2862">
        <v>5</v>
      </c>
      <c r="F2862">
        <v>66</v>
      </c>
      <c r="G2862">
        <v>5</v>
      </c>
      <c r="M2862" s="10" t="s">
        <v>937</v>
      </c>
      <c r="O2862" s="5">
        <v>624654733542</v>
      </c>
      <c r="P2862" s="5">
        <v>1210152348420</v>
      </c>
      <c r="Q2862" t="str">
        <f t="shared" si="102"/>
        <v>NigeriaNG37</v>
      </c>
      <c r="R2862" t="str">
        <f>VLOOKUP(Tableau3[[#This Row],[coca]],Table1[ID],1,FALSE)</f>
        <v>NigeriaNG37</v>
      </c>
      <c r="S2862" t="e">
        <f>VLOOKUP(Tableau35[[#This Row],[coca]],Table1[[#All],[ID]:[b]],2,FALSE)</f>
        <v>#VALUE!</v>
      </c>
      <c r="T2862" s="9" t="e">
        <f>VLOOKUP(Tableau35[[#This Row],[coca]],Table1[[ID]:[b]],3,FALSE)</f>
        <v>#VALUE!</v>
      </c>
      <c r="U2862" s="9" t="s">
        <v>778</v>
      </c>
      <c r="V286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2862" s="9">
        <v>2</v>
      </c>
    </row>
    <row r="2863" spans="1:23">
      <c r="A2863" t="s">
        <v>543</v>
      </c>
      <c r="B2863" t="s">
        <v>545</v>
      </c>
      <c r="C2863" t="s">
        <v>546</v>
      </c>
      <c r="D2863">
        <v>15</v>
      </c>
      <c r="E2863">
        <v>0</v>
      </c>
      <c r="F2863">
        <v>7</v>
      </c>
      <c r="G2863">
        <v>8</v>
      </c>
      <c r="L2863" s="10"/>
      <c r="M2863" s="10" t="s">
        <v>940</v>
      </c>
      <c r="N2863" s="5">
        <v>752318998197</v>
      </c>
      <c r="O2863" s="5">
        <v>545330211892</v>
      </c>
      <c r="P2863" t="str">
        <f t="shared" ref="P2863:P2894" si="103">_xlfn.CONCAT(A2863,C2863)</f>
        <v>NigeriaNG01</v>
      </c>
      <c r="Q2863" t="e">
        <f>VLOOKUP(#REF!,Table1[ID],1,FALSE)</f>
        <v>#REF!</v>
      </c>
      <c r="R2863" t="e">
        <f>VLOOKUP(#REF!,Table1[[#All],[ID]:[b]],2,FALSE)</f>
        <v>#REF!</v>
      </c>
      <c r="S2863" s="9" t="e">
        <f>VLOOKUP(#REF!,Table1[[ID]:[b]],3,FALSE)</f>
        <v>#REF!</v>
      </c>
      <c r="T2863" s="9" t="s">
        <v>775</v>
      </c>
      <c r="U2863" s="9" t="e">
        <f>IF(#REF!&lt;=10,"A:&lt;10",IF(#REF!&lt;=50,"B:10-50",IF(#REF!&lt;=100,"C:50 - 100",IF(#REF!&lt;=250,"D:100 - 250",IF(#REF!&lt;=500,"E:250 - 500",IF(#REF!&lt;=1000,"F:500 - 1000","G:1000 et plus"))))))</f>
        <v>#REF!</v>
      </c>
      <c r="V2863" s="9">
        <v>1</v>
      </c>
    </row>
    <row r="2864" spans="1:23">
      <c r="A2864" t="s">
        <v>543</v>
      </c>
      <c r="B2864" t="s">
        <v>547</v>
      </c>
      <c r="C2864" t="s">
        <v>548</v>
      </c>
      <c r="D2864">
        <v>42</v>
      </c>
      <c r="E2864">
        <v>4</v>
      </c>
      <c r="F2864">
        <v>27</v>
      </c>
      <c r="G2864">
        <v>11</v>
      </c>
      <c r="M2864" s="10" t="s">
        <v>940</v>
      </c>
      <c r="N2864" s="5">
        <v>1240015131340</v>
      </c>
      <c r="O2864" s="5">
        <v>932348820479</v>
      </c>
      <c r="P2864" t="str">
        <f t="shared" si="103"/>
        <v>NigeriaNG02</v>
      </c>
      <c r="Q2864" t="e">
        <f>VLOOKUP(#REF!,Table1[ID],1,FALSE)</f>
        <v>#REF!</v>
      </c>
      <c r="R2864" t="e">
        <f>VLOOKUP(#REF!,Table1[[#All],[ID]:[b]],2,FALSE)</f>
        <v>#REF!</v>
      </c>
      <c r="S2864" s="9" t="e">
        <f>VLOOKUP(#REF!,Table1[[ID]:[b]],3,FALSE)</f>
        <v>#REF!</v>
      </c>
      <c r="T2864" s="9" t="s">
        <v>775</v>
      </c>
      <c r="U2864" s="9" t="e">
        <f>IF(#REF!&lt;=10,"A:&lt;10",IF(#REF!&lt;=50,"B:10-50",IF(#REF!&lt;=100,"C:50 - 100",IF(#REF!&lt;=250,"D:100 - 250",IF(#REF!&lt;=500,"E:250 - 500",IF(#REF!&lt;=1000,"F:500 - 1000","G:1000 et plus"))))))</f>
        <v>#REF!</v>
      </c>
      <c r="V2864" s="9">
        <v>1</v>
      </c>
    </row>
    <row r="2865" spans="1:22">
      <c r="A2865" t="s">
        <v>543</v>
      </c>
      <c r="B2865" t="s">
        <v>549</v>
      </c>
      <c r="C2865" t="s">
        <v>550</v>
      </c>
      <c r="D2865">
        <v>45</v>
      </c>
      <c r="E2865">
        <v>2</v>
      </c>
      <c r="F2865">
        <v>14</v>
      </c>
      <c r="G2865">
        <v>29</v>
      </c>
      <c r="M2865" s="10" t="s">
        <v>940</v>
      </c>
      <c r="N2865" s="5">
        <v>784736624649</v>
      </c>
      <c r="O2865" s="5">
        <v>490664313456</v>
      </c>
      <c r="P2865" t="str">
        <f t="shared" si="103"/>
        <v>NigeriaNG03</v>
      </c>
      <c r="Q2865" t="e">
        <f>VLOOKUP(#REF!,Table1[ID],1,FALSE)</f>
        <v>#REF!</v>
      </c>
      <c r="R2865" t="e">
        <f>VLOOKUP(#REF!,Table1[[#All],[ID]:[b]],2,FALSE)</f>
        <v>#REF!</v>
      </c>
      <c r="S2865" s="9" t="e">
        <f>VLOOKUP(#REF!,Table1[[ID]:[b]],3,FALSE)</f>
        <v>#REF!</v>
      </c>
      <c r="T2865" s="9" t="s">
        <v>778</v>
      </c>
      <c r="U2865" s="9" t="e">
        <f>IF(#REF!&lt;=10,"A:&lt;10",IF(#REF!&lt;=50,"B:10-50",IF(#REF!&lt;=100,"C:50 - 100",IF(#REF!&lt;=250,"D:100 - 250",IF(#REF!&lt;=500,"E:250 - 500",IF(#REF!&lt;=1000,"F:500 - 1000","G:1000 et plus"))))))</f>
        <v>#REF!</v>
      </c>
      <c r="V2865" s="9">
        <v>2</v>
      </c>
    </row>
    <row r="2866" spans="1:22">
      <c r="A2866" t="s">
        <v>543</v>
      </c>
      <c r="B2866" t="s">
        <v>551</v>
      </c>
      <c r="C2866" t="s">
        <v>552</v>
      </c>
      <c r="D2866">
        <v>12</v>
      </c>
      <c r="E2866">
        <v>1</v>
      </c>
      <c r="F2866">
        <v>3</v>
      </c>
      <c r="G2866">
        <v>8</v>
      </c>
      <c r="M2866" s="10" t="s">
        <v>940</v>
      </c>
      <c r="N2866" s="5">
        <v>693218608803</v>
      </c>
      <c r="O2866" s="5">
        <v>622277587647</v>
      </c>
      <c r="P2866" t="str">
        <f t="shared" si="103"/>
        <v>NigeriaNG04</v>
      </c>
      <c r="Q2866" t="e">
        <f>VLOOKUP(#REF!,Table1[ID],1,FALSE)</f>
        <v>#REF!</v>
      </c>
      <c r="R2866" t="e">
        <f>VLOOKUP(#REF!,Table1[[#All],[ID]:[b]],2,FALSE)</f>
        <v>#REF!</v>
      </c>
      <c r="S2866" s="9" t="e">
        <f>VLOOKUP(#REF!,Table1[[ID]:[b]],3,FALSE)</f>
        <v>#REF!</v>
      </c>
      <c r="T2866" s="9" t="s">
        <v>775</v>
      </c>
      <c r="U2866" s="9" t="e">
        <f>IF(#REF!&lt;=10,"A:&lt;10",IF(#REF!&lt;=50,"B:10-50",IF(#REF!&lt;=100,"C:50 - 100",IF(#REF!&lt;=250,"D:100 - 250",IF(#REF!&lt;=500,"E:250 - 500",IF(#REF!&lt;=1000,"F:500 - 1000","G:1000 et plus"))))))</f>
        <v>#REF!</v>
      </c>
      <c r="V2866" s="9">
        <v>1</v>
      </c>
    </row>
    <row r="2867" spans="1:22">
      <c r="A2867" t="s">
        <v>543</v>
      </c>
      <c r="B2867" t="s">
        <v>553</v>
      </c>
      <c r="C2867" t="s">
        <v>554</v>
      </c>
      <c r="D2867">
        <v>246</v>
      </c>
      <c r="E2867">
        <v>8</v>
      </c>
      <c r="F2867">
        <v>222</v>
      </c>
      <c r="G2867">
        <v>16</v>
      </c>
      <c r="M2867" s="10" t="s">
        <v>940</v>
      </c>
      <c r="N2867" s="5">
        <v>999058823411</v>
      </c>
      <c r="O2867" s="5">
        <v>1079664716490</v>
      </c>
      <c r="P2867" t="str">
        <f t="shared" si="103"/>
        <v>NigeriaNG05</v>
      </c>
      <c r="Q2867" t="e">
        <f>VLOOKUP(#REF!,Table1[ID],1,FALSE)</f>
        <v>#REF!</v>
      </c>
      <c r="R2867" t="e">
        <f>VLOOKUP(#REF!,Table1[[#All],[ID]:[b]],2,FALSE)</f>
        <v>#REF!</v>
      </c>
      <c r="S2867" s="9" t="e">
        <f>VLOOKUP(#REF!,Table1[[ID]:[b]],3,FALSE)</f>
        <v>#REF!</v>
      </c>
      <c r="T2867" s="9" t="s">
        <v>774</v>
      </c>
      <c r="U2867" s="9" t="e">
        <f>IF(#REF!&lt;=10,"A:&lt;10",IF(#REF!&lt;=50,"B:10-50",IF(#REF!&lt;=100,"C:50 - 100",IF(#REF!&lt;=250,"D:100 - 250",IF(#REF!&lt;=500,"E:250 - 500",IF(#REF!&lt;=1000,"F:500 - 1000","G:1000 et plus"))))))</f>
        <v>#REF!</v>
      </c>
      <c r="V2867" s="9">
        <v>3</v>
      </c>
    </row>
    <row r="2868" spans="1:22">
      <c r="A2868" t="s">
        <v>543</v>
      </c>
      <c r="B2868" t="s">
        <v>555</v>
      </c>
      <c r="C2868" t="s">
        <v>556</v>
      </c>
      <c r="D2868">
        <v>21</v>
      </c>
      <c r="E2868">
        <v>2</v>
      </c>
      <c r="F2868">
        <v>8</v>
      </c>
      <c r="G2868">
        <v>11</v>
      </c>
      <c r="M2868" s="10" t="s">
        <v>940</v>
      </c>
      <c r="N2868" s="5">
        <v>608041766839</v>
      </c>
      <c r="O2868" s="5">
        <v>476631539288</v>
      </c>
      <c r="P2868" t="str">
        <f t="shared" si="103"/>
        <v>NigeriaNG06</v>
      </c>
      <c r="Q2868" t="e">
        <f>VLOOKUP(#REF!,Table1[ID],1,FALSE)</f>
        <v>#REF!</v>
      </c>
      <c r="R2868" t="e">
        <f>VLOOKUP(#REF!,Table1[[#All],[ID]:[b]],2,FALSE)</f>
        <v>#REF!</v>
      </c>
      <c r="S2868" s="9" t="e">
        <f>VLOOKUP(#REF!,Table1[[ID]:[b]],3,FALSE)</f>
        <v>#REF!</v>
      </c>
      <c r="T2868" s="9" t="s">
        <v>775</v>
      </c>
      <c r="U2868" s="9" t="e">
        <f>IF(#REF!&lt;=10,"A:&lt;10",IF(#REF!&lt;=50,"B:10-50",IF(#REF!&lt;=100,"C:50 - 100",IF(#REF!&lt;=250,"D:100 - 250",IF(#REF!&lt;=500,"E:250 - 500",IF(#REF!&lt;=1000,"F:500 - 1000","G:1000 et plus"))))))</f>
        <v>#REF!</v>
      </c>
      <c r="V2868" s="9">
        <v>1</v>
      </c>
    </row>
    <row r="2869" spans="1:22">
      <c r="A2869" t="s">
        <v>543</v>
      </c>
      <c r="B2869" t="s">
        <v>557</v>
      </c>
      <c r="C2869" t="s">
        <v>558</v>
      </c>
      <c r="D2869">
        <v>13</v>
      </c>
      <c r="E2869">
        <v>0</v>
      </c>
      <c r="F2869">
        <v>1</v>
      </c>
      <c r="G2869">
        <v>12</v>
      </c>
      <c r="M2869" s="10" t="s">
        <v>940</v>
      </c>
      <c r="N2869" s="5">
        <v>875188118576</v>
      </c>
      <c r="O2869" s="5">
        <v>734111621317</v>
      </c>
      <c r="P2869" t="str">
        <f t="shared" si="103"/>
        <v>NigeriaNG07</v>
      </c>
      <c r="Q2869" t="e">
        <f>VLOOKUP(#REF!,Table1[ID],1,FALSE)</f>
        <v>#REF!</v>
      </c>
      <c r="R2869" t="e">
        <f>VLOOKUP(#REF!,Table1[[#All],[ID]:[b]],2,FALSE)</f>
        <v>#REF!</v>
      </c>
      <c r="S2869" s="9" t="e">
        <f>VLOOKUP(#REF!,Table1[[ID]:[b]],3,FALSE)</f>
        <v>#REF!</v>
      </c>
      <c r="T2869" s="9" t="s">
        <v>775</v>
      </c>
      <c r="U2869" s="9" t="e">
        <f>IF(#REF!&lt;=10,"A:&lt;10",IF(#REF!&lt;=50,"B:10-50",IF(#REF!&lt;=100,"C:50 - 100",IF(#REF!&lt;=250,"D:100 - 250",IF(#REF!&lt;=500,"E:250 - 500",IF(#REF!&lt;=1000,"F:500 - 1000","G:1000 et plus"))))))</f>
        <v>#REF!</v>
      </c>
      <c r="V2869" s="9">
        <v>1</v>
      </c>
    </row>
    <row r="2870" spans="1:22">
      <c r="A2870" t="s">
        <v>543</v>
      </c>
      <c r="B2870" t="s">
        <v>559</v>
      </c>
      <c r="C2870" t="s">
        <v>560</v>
      </c>
      <c r="D2870">
        <v>296</v>
      </c>
      <c r="E2870">
        <v>26</v>
      </c>
      <c r="F2870">
        <v>175</v>
      </c>
      <c r="G2870">
        <v>95</v>
      </c>
      <c r="M2870" s="10" t="s">
        <v>940</v>
      </c>
      <c r="N2870" s="5">
        <v>1315232165840</v>
      </c>
      <c r="O2870" s="5">
        <v>1188956933540</v>
      </c>
      <c r="P2870" t="str">
        <f t="shared" si="103"/>
        <v>NigeriaNG08</v>
      </c>
      <c r="Q2870" t="e">
        <f>VLOOKUP(#REF!,Table1[ID],1,FALSE)</f>
        <v>#REF!</v>
      </c>
      <c r="R2870" t="e">
        <f>VLOOKUP(#REF!,Table1[[#All],[ID]:[b]],2,FALSE)</f>
        <v>#REF!</v>
      </c>
      <c r="S2870" s="9" t="e">
        <f>VLOOKUP(#REF!,Table1[[ID]:[b]],3,FALSE)</f>
        <v>#REF!</v>
      </c>
      <c r="T2870" s="9" t="s">
        <v>774</v>
      </c>
      <c r="U2870" s="9" t="e">
        <f>IF(#REF!&lt;=10,"A:&lt;10",IF(#REF!&lt;=50,"B:10-50",IF(#REF!&lt;=100,"C:50 - 100",IF(#REF!&lt;=250,"D:100 - 250",IF(#REF!&lt;=500,"E:250 - 500",IF(#REF!&lt;=1000,"F:500 - 1000","G:1000 et plus"))))))</f>
        <v>#REF!</v>
      </c>
      <c r="V2870" s="9">
        <v>3</v>
      </c>
    </row>
    <row r="2871" spans="1:22">
      <c r="A2871" t="s">
        <v>543</v>
      </c>
      <c r="B2871" t="s">
        <v>561</v>
      </c>
      <c r="C2871" t="s">
        <v>562</v>
      </c>
      <c r="D2871">
        <v>0</v>
      </c>
      <c r="E2871">
        <v>0</v>
      </c>
      <c r="F2871">
        <v>0</v>
      </c>
      <c r="M2871" s="10" t="s">
        <v>940</v>
      </c>
      <c r="P2871" t="str">
        <f t="shared" si="103"/>
        <v>NigeriaNG09</v>
      </c>
      <c r="Q2871" t="e">
        <f>VLOOKUP(#REF!,Table1[ID],1,FALSE)</f>
        <v>#REF!</v>
      </c>
      <c r="R2871" t="e">
        <f>VLOOKUP(#REF!,Table1[[#All],[ID]:[b]],2,FALSE)</f>
        <v>#REF!</v>
      </c>
      <c r="S2871" s="9" t="e">
        <f>VLOOKUP(#REF!,Table1[[ID]:[b]],3,FALSE)</f>
        <v>#REF!</v>
      </c>
      <c r="T2871" s="9" t="s">
        <v>778</v>
      </c>
      <c r="U2871" s="9" t="e">
        <f>IF(#REF!&lt;=10,"A:&lt;10",IF(#REF!&lt;=50,"B:10-50",IF(#REF!&lt;=100,"C:50 - 100",IF(#REF!&lt;=250,"D:100 - 250",IF(#REF!&lt;=500,"E:250 - 500",IF(#REF!&lt;=1000,"F:500 - 1000","G:1000 et plus"))))))</f>
        <v>#REF!</v>
      </c>
      <c r="V2871" s="9">
        <v>2</v>
      </c>
    </row>
    <row r="2872" spans="1:22">
      <c r="A2872" t="s">
        <v>543</v>
      </c>
      <c r="B2872" t="s">
        <v>563</v>
      </c>
      <c r="C2872" t="s">
        <v>564</v>
      </c>
      <c r="D2872">
        <v>106</v>
      </c>
      <c r="E2872">
        <v>8</v>
      </c>
      <c r="F2872">
        <v>27</v>
      </c>
      <c r="G2872">
        <v>71</v>
      </c>
      <c r="M2872" s="10" t="s">
        <v>940</v>
      </c>
      <c r="N2872" s="5">
        <v>593692959819</v>
      </c>
      <c r="O2872" s="5">
        <v>570489823485</v>
      </c>
      <c r="P2872" t="str">
        <f t="shared" si="103"/>
        <v>NigeriaNG10</v>
      </c>
      <c r="Q2872" t="e">
        <f>VLOOKUP(#REF!,Table1[ID],1,FALSE)</f>
        <v>#REF!</v>
      </c>
      <c r="R2872" t="e">
        <f>VLOOKUP(#REF!,Table1[[#All],[ID]:[b]],2,FALSE)</f>
        <v>#REF!</v>
      </c>
      <c r="S2872" s="9" t="e">
        <f>VLOOKUP(#REF!,Table1[[ID]:[b]],3,FALSE)</f>
        <v>#REF!</v>
      </c>
      <c r="T2872" s="9" t="s">
        <v>778</v>
      </c>
      <c r="U2872" s="9" t="e">
        <f>IF(#REF!&lt;=10,"A:&lt;10",IF(#REF!&lt;=50,"B:10-50",IF(#REF!&lt;=100,"C:50 - 100",IF(#REF!&lt;=250,"D:100 - 250",IF(#REF!&lt;=500,"E:250 - 500",IF(#REF!&lt;=1000,"F:500 - 1000","G:1000 et plus"))))))</f>
        <v>#REF!</v>
      </c>
      <c r="V2872" s="9">
        <v>2</v>
      </c>
    </row>
    <row r="2873" spans="1:22">
      <c r="A2873" t="s">
        <v>543</v>
      </c>
      <c r="B2873" t="s">
        <v>565</v>
      </c>
      <c r="C2873" t="s">
        <v>566</v>
      </c>
      <c r="D2873">
        <v>63</v>
      </c>
      <c r="E2873">
        <v>0</v>
      </c>
      <c r="F2873">
        <v>8</v>
      </c>
      <c r="G2873">
        <v>55</v>
      </c>
      <c r="M2873" s="10" t="s">
        <v>940</v>
      </c>
      <c r="N2873" s="5">
        <v>801626626255</v>
      </c>
      <c r="O2873" s="5">
        <v>626202724928</v>
      </c>
      <c r="P2873" t="str">
        <f t="shared" si="103"/>
        <v>NigeriaNG11</v>
      </c>
      <c r="Q2873" t="e">
        <f>VLOOKUP(#REF!,Table1[ID],1,FALSE)</f>
        <v>#REF!</v>
      </c>
      <c r="R2873" t="e">
        <f>VLOOKUP(#REF!,Table1[[#All],[ID]:[b]],2,FALSE)</f>
        <v>#REF!</v>
      </c>
      <c r="S2873" s="9" t="e">
        <f>VLOOKUP(#REF!,Table1[[ID]:[b]],3,FALSE)</f>
        <v>#REF!</v>
      </c>
      <c r="T2873" s="9" t="s">
        <v>775</v>
      </c>
      <c r="U2873" s="9" t="e">
        <f>IF(#REF!&lt;=10,"A:&lt;10",IF(#REF!&lt;=50,"B:10-50",IF(#REF!&lt;=100,"C:50 - 100",IF(#REF!&lt;=250,"D:100 - 250",IF(#REF!&lt;=500,"E:250 - 500",IF(#REF!&lt;=1000,"F:500 - 1000","G:1000 et plus"))))))</f>
        <v>#REF!</v>
      </c>
      <c r="V2873" s="9">
        <v>1</v>
      </c>
    </row>
    <row r="2874" spans="1:22">
      <c r="A2874" t="s">
        <v>543</v>
      </c>
      <c r="B2874" t="s">
        <v>567</v>
      </c>
      <c r="C2874" t="s">
        <v>568</v>
      </c>
      <c r="D2874">
        <v>341</v>
      </c>
      <c r="E2874">
        <v>14</v>
      </c>
      <c r="F2874">
        <v>77</v>
      </c>
      <c r="G2874">
        <v>350</v>
      </c>
      <c r="M2874" s="10" t="s">
        <v>940</v>
      </c>
      <c r="P2874" t="str">
        <f t="shared" si="103"/>
        <v>NigeriaNG12</v>
      </c>
      <c r="Q2874" t="e">
        <f>VLOOKUP(#REF!,Table1[ID],1,FALSE)</f>
        <v>#REF!</v>
      </c>
      <c r="R2874" t="e">
        <f>VLOOKUP(#REF!,Table1[[#All],[ID]:[b]],2,FALSE)</f>
        <v>#REF!</v>
      </c>
      <c r="S2874" s="9" t="e">
        <f>VLOOKUP(#REF!,Table1[[ID]:[b]],3,FALSE)</f>
        <v>#REF!</v>
      </c>
      <c r="T2874" s="9" t="s">
        <v>774</v>
      </c>
      <c r="U2874" s="9" t="e">
        <f>IF(#REF!&lt;=10,"A:&lt;10",IF(#REF!&lt;=50,"B:10-50",IF(#REF!&lt;=100,"C:50 - 100",IF(#REF!&lt;=250,"D:100 - 250",IF(#REF!&lt;=500,"E:250 - 500",IF(#REF!&lt;=1000,"F:500 - 1000","G:1000 et plus"))))))</f>
        <v>#REF!</v>
      </c>
      <c r="V2874" s="9">
        <v>3</v>
      </c>
    </row>
    <row r="2875" spans="1:22">
      <c r="A2875" t="s">
        <v>543</v>
      </c>
      <c r="B2875" t="s">
        <v>569</v>
      </c>
      <c r="C2875" t="s">
        <v>570</v>
      </c>
      <c r="D2875">
        <v>25</v>
      </c>
      <c r="E2875">
        <v>2</v>
      </c>
      <c r="F2875">
        <v>18</v>
      </c>
      <c r="G2875">
        <v>5</v>
      </c>
      <c r="M2875" s="10" t="s">
        <v>940</v>
      </c>
      <c r="N2875" s="5">
        <v>530951552644</v>
      </c>
      <c r="O2875" s="5">
        <v>772008040372</v>
      </c>
      <c r="P2875" t="str">
        <f t="shared" si="103"/>
        <v>NigeriaNG13</v>
      </c>
      <c r="Q2875" t="e">
        <f>VLOOKUP(#REF!,Table1[ID],1,FALSE)</f>
        <v>#REF!</v>
      </c>
      <c r="R2875" t="e">
        <f>VLOOKUP(#REF!,Table1[[#All],[ID]:[b]],2,FALSE)</f>
        <v>#REF!</v>
      </c>
      <c r="S2875" s="9" t="e">
        <f>VLOOKUP(#REF!,Table1[[ID]:[b]],3,FALSE)</f>
        <v>#REF!</v>
      </c>
      <c r="T2875" s="9" t="s">
        <v>778</v>
      </c>
      <c r="U2875" s="9" t="e">
        <f>IF(#REF!&lt;=10,"A:&lt;10",IF(#REF!&lt;=50,"B:10-50",IF(#REF!&lt;=100,"C:50 - 100",IF(#REF!&lt;=250,"D:100 - 250",IF(#REF!&lt;=500,"E:250 - 500",IF(#REF!&lt;=1000,"F:500 - 1000","G:1000 et plus"))))))</f>
        <v>#REF!</v>
      </c>
      <c r="V2875" s="9">
        <v>2</v>
      </c>
    </row>
    <row r="2876" spans="1:22">
      <c r="A2876" t="s">
        <v>543</v>
      </c>
      <c r="B2876" t="s">
        <v>571</v>
      </c>
      <c r="C2876" t="s">
        <v>572</v>
      </c>
      <c r="D2876">
        <v>24</v>
      </c>
      <c r="E2876">
        <v>0</v>
      </c>
      <c r="F2876">
        <v>12</v>
      </c>
      <c r="G2876">
        <v>12</v>
      </c>
      <c r="L2876" s="10"/>
      <c r="M2876" s="10" t="s">
        <v>940</v>
      </c>
      <c r="N2876" s="5">
        <v>744061116263</v>
      </c>
      <c r="O2876" s="5">
        <v>653624489622</v>
      </c>
      <c r="P2876" t="str">
        <f t="shared" si="103"/>
        <v>NigeriaNG14</v>
      </c>
      <c r="Q2876" t="e">
        <f>VLOOKUP(#REF!,Table1[ID],1,FALSE)</f>
        <v>#REF!</v>
      </c>
      <c r="R2876" t="e">
        <f>VLOOKUP(#REF!,Table1[[#All],[ID]:[b]],2,FALSE)</f>
        <v>#REF!</v>
      </c>
      <c r="S2876" s="9" t="e">
        <f>VLOOKUP(#REF!,Table1[[ID]:[b]],3,FALSE)</f>
        <v>#REF!</v>
      </c>
      <c r="T2876" s="9" t="s">
        <v>775</v>
      </c>
      <c r="U2876" s="9" t="e">
        <f>IF(#REF!&lt;=10,"A:&lt;10",IF(#REF!&lt;=50,"B:10-50",IF(#REF!&lt;=100,"C:50 - 100",IF(#REF!&lt;=250,"D:100 - 250",IF(#REF!&lt;=500,"E:250 - 500",IF(#REF!&lt;=1000,"F:500 - 1000","G:1000 et plus"))))))</f>
        <v>#REF!</v>
      </c>
      <c r="V2876" s="9">
        <v>1</v>
      </c>
    </row>
    <row r="2877" spans="1:22">
      <c r="A2877" t="s">
        <v>543</v>
      </c>
      <c r="B2877" t="s">
        <v>573</v>
      </c>
      <c r="C2877" t="s">
        <v>574</v>
      </c>
      <c r="D2877">
        <v>763</v>
      </c>
      <c r="E2877">
        <v>20</v>
      </c>
      <c r="F2877">
        <v>205</v>
      </c>
      <c r="G2877">
        <v>538</v>
      </c>
      <c r="M2877" s="10" t="s">
        <v>940</v>
      </c>
      <c r="P2877" t="str">
        <f t="shared" si="103"/>
        <v>NigeriaNG15</v>
      </c>
      <c r="Q2877" t="e">
        <f>VLOOKUP(#REF!,Table1[ID],1,FALSE)</f>
        <v>#REF!</v>
      </c>
      <c r="R2877" t="e">
        <f>VLOOKUP(#REF!,Table1[[#All],[ID]:[b]],2,FALSE)</f>
        <v>#REF!</v>
      </c>
      <c r="S2877" s="9" t="e">
        <f>VLOOKUP(#REF!,Table1[[ID]:[b]],3,FALSE)</f>
        <v>#REF!</v>
      </c>
      <c r="T2877" s="9" t="s">
        <v>777</v>
      </c>
      <c r="U2877" s="9" t="e">
        <f>IF(#REF!&lt;=10,"A:&lt;10",IF(#REF!&lt;=50,"B:10-50",IF(#REF!&lt;=100,"C:50 - 100",IF(#REF!&lt;=250,"D:100 - 250",IF(#REF!&lt;=500,"E:250 - 500",IF(#REF!&lt;=1000,"F:500 - 1000","G:1000 et plus"))))))</f>
        <v>#REF!</v>
      </c>
      <c r="V2877" s="9">
        <v>5</v>
      </c>
    </row>
    <row r="2878" spans="1:22">
      <c r="A2878" t="s">
        <v>543</v>
      </c>
      <c r="B2878" t="s">
        <v>575</v>
      </c>
      <c r="C2878" t="s">
        <v>576</v>
      </c>
      <c r="D2878">
        <v>169</v>
      </c>
      <c r="E2878">
        <v>7</v>
      </c>
      <c r="F2878">
        <v>124</v>
      </c>
      <c r="G2878">
        <v>38</v>
      </c>
      <c r="M2878" s="10" t="s">
        <v>940</v>
      </c>
      <c r="N2878" s="5">
        <v>1119199513760</v>
      </c>
      <c r="O2878" s="5">
        <v>1038358785210</v>
      </c>
      <c r="P2878" t="str">
        <f t="shared" si="103"/>
        <v>NigeriaNG16</v>
      </c>
      <c r="Q2878" t="e">
        <f>VLOOKUP(#REF!,Table1[ID],1,FALSE)</f>
        <v>#REF!</v>
      </c>
      <c r="R2878" t="e">
        <f>VLOOKUP(#REF!,Table1[[#All],[ID]:[b]],2,FALSE)</f>
        <v>#REF!</v>
      </c>
      <c r="S2878" s="9" t="e">
        <f>VLOOKUP(#REF!,Table1[[ID]:[b]],3,FALSE)</f>
        <v>#REF!</v>
      </c>
      <c r="T2878" s="9" t="s">
        <v>774</v>
      </c>
      <c r="U2878" s="9" t="e">
        <f>IF(#REF!&lt;=10,"A:&lt;10",IF(#REF!&lt;=50,"B:10-50",IF(#REF!&lt;=100,"C:50 - 100",IF(#REF!&lt;=250,"D:100 - 250",IF(#REF!&lt;=500,"E:250 - 500",IF(#REF!&lt;=1000,"F:500 - 1000","G:1000 et plus"))))))</f>
        <v>#REF!</v>
      </c>
      <c r="V2878" s="9">
        <v>3</v>
      </c>
    </row>
    <row r="2879" spans="1:22">
      <c r="A2879" t="s">
        <v>543</v>
      </c>
      <c r="B2879" t="s">
        <v>577</v>
      </c>
      <c r="C2879" t="s">
        <v>578</v>
      </c>
      <c r="D2879">
        <v>39</v>
      </c>
      <c r="E2879">
        <v>0</v>
      </c>
      <c r="F2879">
        <v>14</v>
      </c>
      <c r="G2879">
        <v>25</v>
      </c>
      <c r="M2879" s="10" t="s">
        <v>940</v>
      </c>
      <c r="N2879" s="5">
        <v>706230759079</v>
      </c>
      <c r="O2879" s="5">
        <v>557302002044</v>
      </c>
      <c r="P2879" t="str">
        <f t="shared" si="103"/>
        <v>NigeriaNG17</v>
      </c>
      <c r="Q2879" t="e">
        <f>VLOOKUP(#REF!,Table1[ID],1,FALSE)</f>
        <v>#REF!</v>
      </c>
      <c r="R2879" t="e">
        <f>VLOOKUP(#REF!,Table1[[#All],[ID]:[b]],2,FALSE)</f>
        <v>#REF!</v>
      </c>
      <c r="S2879" s="9" t="e">
        <f>VLOOKUP(#REF!,Table1[[ID]:[b]],3,FALSE)</f>
        <v>#REF!</v>
      </c>
      <c r="T2879" s="9" t="s">
        <v>775</v>
      </c>
      <c r="U2879" s="9" t="e">
        <f>IF(#REF!&lt;=10,"A:&lt;10",IF(#REF!&lt;=50,"B:10-50",IF(#REF!&lt;=100,"C:50 - 100",IF(#REF!&lt;=250,"D:100 - 250",IF(#REF!&lt;=500,"E:250 - 500",IF(#REF!&lt;=1000,"F:500 - 1000","G:1000 et plus"))))))</f>
        <v>#REF!</v>
      </c>
      <c r="V2879" s="9">
        <v>1</v>
      </c>
    </row>
    <row r="2880" spans="1:22">
      <c r="A2880" t="s">
        <v>543</v>
      </c>
      <c r="B2880" t="s">
        <v>579</v>
      </c>
      <c r="C2880" t="s">
        <v>580</v>
      </c>
      <c r="D2880">
        <v>274</v>
      </c>
      <c r="E2880">
        <v>5</v>
      </c>
      <c r="F2880">
        <v>140</v>
      </c>
      <c r="G2880">
        <v>129</v>
      </c>
      <c r="M2880" s="10" t="s">
        <v>940</v>
      </c>
      <c r="N2880" s="5">
        <v>956353314445</v>
      </c>
      <c r="O2880" s="5">
        <v>1223847582910</v>
      </c>
      <c r="P2880" t="str">
        <f t="shared" si="103"/>
        <v>NigeriaNG18</v>
      </c>
      <c r="Q2880" t="e">
        <f>VLOOKUP(#REF!,Table1[ID],1,FALSE)</f>
        <v>#REF!</v>
      </c>
      <c r="R2880" t="e">
        <f>VLOOKUP(#REF!,Table1[[#All],[ID]:[b]],2,FALSE)</f>
        <v>#REF!</v>
      </c>
      <c r="S2880" s="9" t="e">
        <f>VLOOKUP(#REF!,Table1[[ID]:[b]],3,FALSE)</f>
        <v>#REF!</v>
      </c>
      <c r="T2880" s="9" t="s">
        <v>775</v>
      </c>
      <c r="U2880" s="9" t="e">
        <f>IF(#REF!&lt;=10,"A:&lt;10",IF(#REF!&lt;=50,"B:10-50",IF(#REF!&lt;=100,"C:50 - 100",IF(#REF!&lt;=250,"D:100 - 250",IF(#REF!&lt;=500,"E:250 - 500",IF(#REF!&lt;=1000,"F:500 - 1000","G:1000 et plus"))))))</f>
        <v>#REF!</v>
      </c>
      <c r="V2880" s="9">
        <v>1</v>
      </c>
    </row>
    <row r="2881" spans="1:22">
      <c r="A2881" t="s">
        <v>543</v>
      </c>
      <c r="B2881" t="s">
        <v>581</v>
      </c>
      <c r="C2881" t="s">
        <v>582</v>
      </c>
      <c r="D2881">
        <v>297</v>
      </c>
      <c r="E2881">
        <v>6</v>
      </c>
      <c r="F2881">
        <v>175</v>
      </c>
      <c r="G2881">
        <v>114</v>
      </c>
      <c r="M2881" s="10" t="s">
        <v>940</v>
      </c>
      <c r="N2881" s="5">
        <v>770597854752</v>
      </c>
      <c r="O2881" s="5">
        <v>1039236701050</v>
      </c>
      <c r="P2881" t="str">
        <f t="shared" si="103"/>
        <v>NigeriaNG19</v>
      </c>
      <c r="Q2881" t="e">
        <f>VLOOKUP(#REF!,Table1[ID],1,FALSE)</f>
        <v>#REF!</v>
      </c>
      <c r="R2881" t="e">
        <f>VLOOKUP(#REF!,Table1[[#All],[ID]:[b]],2,FALSE)</f>
        <v>#REF!</v>
      </c>
      <c r="S2881" s="9" t="e">
        <f>VLOOKUP(#REF!,Table1[[ID]:[b]],3,FALSE)</f>
        <v>#REF!</v>
      </c>
      <c r="T2881" s="9" t="s">
        <v>774</v>
      </c>
      <c r="U2881" s="9" t="e">
        <f>IF(#REF!&lt;=10,"A:&lt;10",IF(#REF!&lt;=50,"B:10-50",IF(#REF!&lt;=100,"C:50 - 100",IF(#REF!&lt;=250,"D:100 - 250",IF(#REF!&lt;=500,"E:250 - 500",IF(#REF!&lt;=1000,"F:500 - 1000","G:1000 et plus"))))))</f>
        <v>#REF!</v>
      </c>
      <c r="V2881" s="9">
        <v>3</v>
      </c>
    </row>
    <row r="2882" spans="1:22">
      <c r="A2882" t="s">
        <v>543</v>
      </c>
      <c r="B2882" t="s">
        <v>583</v>
      </c>
      <c r="C2882" t="s">
        <v>584</v>
      </c>
      <c r="D2882">
        <v>970</v>
      </c>
      <c r="E2882">
        <v>45</v>
      </c>
      <c r="F2882">
        <v>318</v>
      </c>
      <c r="G2882">
        <v>607</v>
      </c>
      <c r="M2882" s="10" t="s">
        <v>940</v>
      </c>
      <c r="P2882" t="str">
        <f t="shared" si="103"/>
        <v>NigeriaNG20</v>
      </c>
      <c r="Q2882" t="e">
        <f>VLOOKUP(#REF!,Table1[ID],1,FALSE)</f>
        <v>#REF!</v>
      </c>
      <c r="R2882" t="e">
        <f>VLOOKUP(#REF!,Table1[[#All],[ID]:[b]],2,FALSE)</f>
        <v>#REF!</v>
      </c>
      <c r="S2882" s="9" t="e">
        <f>VLOOKUP(#REF!,Table1[[ID]:[b]],3,FALSE)</f>
        <v>#REF!</v>
      </c>
      <c r="T2882" s="9" t="s">
        <v>777</v>
      </c>
      <c r="U2882" s="9" t="e">
        <f>IF(#REF!&lt;=10,"A:&lt;10",IF(#REF!&lt;=50,"B:10-50",IF(#REF!&lt;=100,"C:50 - 100",IF(#REF!&lt;=250,"D:100 - 250",IF(#REF!&lt;=500,"E:250 - 500",IF(#REF!&lt;=1000,"F:500 - 1000","G:1000 et plus"))))))</f>
        <v>#REF!</v>
      </c>
      <c r="V2882" s="9">
        <v>5</v>
      </c>
    </row>
    <row r="2883" spans="1:22">
      <c r="A2883" t="s">
        <v>543</v>
      </c>
      <c r="B2883" t="s">
        <v>585</v>
      </c>
      <c r="C2883" t="s">
        <v>586</v>
      </c>
      <c r="D2883">
        <v>371</v>
      </c>
      <c r="E2883">
        <v>19</v>
      </c>
      <c r="F2883">
        <v>108</v>
      </c>
      <c r="G2883">
        <v>244</v>
      </c>
      <c r="M2883" s="10" t="s">
        <v>940</v>
      </c>
      <c r="P2883" t="str">
        <f t="shared" si="103"/>
        <v>NigeriaNG21</v>
      </c>
      <c r="Q2883" t="e">
        <f>VLOOKUP(#REF!,Table1[ID],1,FALSE)</f>
        <v>#REF!</v>
      </c>
      <c r="R2883" t="e">
        <f>VLOOKUP(#REF!,Table1[[#All],[ID]:[b]],2,FALSE)</f>
        <v>#REF!</v>
      </c>
      <c r="S2883" s="9" t="e">
        <f>VLOOKUP(#REF!,Table1[[ID]:[b]],3,FALSE)</f>
        <v>#REF!</v>
      </c>
      <c r="T2883" s="9" t="s">
        <v>778</v>
      </c>
      <c r="U2883" s="9" t="e">
        <f>IF(#REF!&lt;=10,"A:&lt;10",IF(#REF!&lt;=50,"B:10-50",IF(#REF!&lt;=100,"C:50 - 100",IF(#REF!&lt;=250,"D:100 - 250",IF(#REF!&lt;=500,"E:250 - 500",IF(#REF!&lt;=1000,"F:500 - 1000","G:1000 et plus"))))))</f>
        <v>#REF!</v>
      </c>
      <c r="V2883" s="9">
        <v>2</v>
      </c>
    </row>
    <row r="2884" spans="1:22">
      <c r="A2884" t="s">
        <v>543</v>
      </c>
      <c r="B2884" t="s">
        <v>587</v>
      </c>
      <c r="C2884" t="s">
        <v>588</v>
      </c>
      <c r="D2884">
        <v>33</v>
      </c>
      <c r="E2884">
        <v>4</v>
      </c>
      <c r="F2884">
        <v>29</v>
      </c>
      <c r="G2884">
        <v>0</v>
      </c>
      <c r="M2884" s="10" t="s">
        <v>940</v>
      </c>
      <c r="N2884" s="5">
        <v>452131280055</v>
      </c>
      <c r="O2884" s="5">
        <v>1174498508210</v>
      </c>
      <c r="P2884" t="str">
        <f t="shared" si="103"/>
        <v>NigeriaNG22</v>
      </c>
      <c r="Q2884" t="e">
        <f>VLOOKUP(#REF!,Table1[ID],1,FALSE)</f>
        <v>#REF!</v>
      </c>
      <c r="R2884" t="e">
        <f>VLOOKUP(#REF!,Table1[[#All],[ID]:[b]],2,FALSE)</f>
        <v>#REF!</v>
      </c>
      <c r="S2884" s="9" t="e">
        <f>VLOOKUP(#REF!,Table1[[ID]:[b]],3,FALSE)</f>
        <v>#REF!</v>
      </c>
      <c r="T2884" s="9" t="s">
        <v>778</v>
      </c>
      <c r="U2884" s="9" t="e">
        <f>IF(#REF!&lt;=10,"A:&lt;10",IF(#REF!&lt;=50,"B:10-50",IF(#REF!&lt;=100,"C:50 - 100",IF(#REF!&lt;=250,"D:100 - 250",IF(#REF!&lt;=500,"E:250 - 500",IF(#REF!&lt;=1000,"F:500 - 1000","G:1000 et plus"))))))</f>
        <v>#REF!</v>
      </c>
      <c r="V2884" s="9">
        <v>2</v>
      </c>
    </row>
    <row r="2885" spans="1:22">
      <c r="A2885" t="s">
        <v>543</v>
      </c>
      <c r="B2885" t="s">
        <v>589</v>
      </c>
      <c r="C2885" t="s">
        <v>590</v>
      </c>
      <c r="D2885">
        <v>3</v>
      </c>
      <c r="E2885">
        <v>0</v>
      </c>
      <c r="F2885">
        <v>0</v>
      </c>
      <c r="G2885">
        <v>3</v>
      </c>
      <c r="M2885" s="10" t="s">
        <v>940</v>
      </c>
      <c r="P2885" t="str">
        <f t="shared" si="103"/>
        <v>NigeriaNG23</v>
      </c>
      <c r="Q2885" t="e">
        <f>VLOOKUP(#REF!,Table1[ID],1,FALSE)</f>
        <v>#REF!</v>
      </c>
      <c r="R2885" t="e">
        <f>VLOOKUP(#REF!,Table1[[#All],[ID]:[b]],2,FALSE)</f>
        <v>#REF!</v>
      </c>
      <c r="S2885" s="9" t="e">
        <f>VLOOKUP(#REF!,Table1[[ID]:[b]],3,FALSE)</f>
        <v>#REF!</v>
      </c>
      <c r="T2885" s="9"/>
      <c r="U2885" s="9" t="e">
        <f>IF(#REF!&lt;=10,"A:&lt;10",IF(#REF!&lt;=50,"B:10-50",IF(#REF!&lt;=100,"C:50 - 100",IF(#REF!&lt;=250,"D:100 - 250",IF(#REF!&lt;=500,"E:250 - 500",IF(#REF!&lt;=1000,"F:500 - 1000","G:1000 et plus"))))))</f>
        <v>#REF!</v>
      </c>
      <c r="V2885" s="9"/>
    </row>
    <row r="2886" spans="1:22">
      <c r="A2886" t="s">
        <v>543</v>
      </c>
      <c r="B2886" t="s">
        <v>591</v>
      </c>
      <c r="C2886" t="s">
        <v>592</v>
      </c>
      <c r="D2886">
        <v>111</v>
      </c>
      <c r="E2886">
        <v>1</v>
      </c>
      <c r="F2886">
        <v>37</v>
      </c>
      <c r="G2886">
        <v>73</v>
      </c>
      <c r="M2886" s="10" t="s">
        <v>940</v>
      </c>
      <c r="P2886" t="str">
        <f t="shared" si="103"/>
        <v>NigeriaNG24</v>
      </c>
      <c r="Q2886" t="e">
        <f>VLOOKUP(#REF!,Table1[ID],1,FALSE)</f>
        <v>#REF!</v>
      </c>
      <c r="R2886" t="e">
        <f>VLOOKUP(#REF!,Table1[[#All],[ID]:[b]],2,FALSE)</f>
        <v>#REF!</v>
      </c>
      <c r="S2886" s="9" t="e">
        <f>VLOOKUP(#REF!,Table1[[ID]:[b]],3,FALSE)</f>
        <v>#REF!</v>
      </c>
      <c r="T2886" s="9" t="s">
        <v>778</v>
      </c>
      <c r="U2886" s="9" t="e">
        <f>IF(#REF!&lt;=10,"A:&lt;10",IF(#REF!&lt;=50,"B:10-50",IF(#REF!&lt;=100,"C:50 - 100",IF(#REF!&lt;=250,"D:100 - 250",IF(#REF!&lt;=500,"E:250 - 500",IF(#REF!&lt;=1000,"F:500 - 1000","G:1000 et plus"))))))</f>
        <v>#REF!</v>
      </c>
      <c r="V2886" s="9">
        <v>2</v>
      </c>
    </row>
    <row r="2887" spans="1:22">
      <c r="A2887" t="s">
        <v>543</v>
      </c>
      <c r="B2887" t="s">
        <v>593</v>
      </c>
      <c r="C2887" t="s">
        <v>594</v>
      </c>
      <c r="D2887">
        <v>5440</v>
      </c>
      <c r="E2887">
        <v>67</v>
      </c>
      <c r="F2887">
        <v>878</v>
      </c>
      <c r="G2887">
        <v>607</v>
      </c>
      <c r="L2887" s="7"/>
      <c r="M2887" s="10" t="s">
        <v>940</v>
      </c>
      <c r="P2887" t="str">
        <f t="shared" si="103"/>
        <v>NigeriaNG25</v>
      </c>
      <c r="Q2887" t="e">
        <f>VLOOKUP(#REF!,Table1[ID],1,FALSE)</f>
        <v>#REF!</v>
      </c>
      <c r="R2887" t="e">
        <f>VLOOKUP(#REF!,Table1[[#All],[ID]:[b]],2,FALSE)</f>
        <v>#REF!</v>
      </c>
      <c r="S2887" s="9" t="e">
        <f>VLOOKUP(#REF!,Table1[[ID]:[b]],3,FALSE)</f>
        <v>#REF!</v>
      </c>
      <c r="T2887" s="9" t="s">
        <v>780</v>
      </c>
      <c r="U2887" s="9" t="e">
        <f>IF(#REF!&lt;=10,"A:&lt;10",IF(#REF!&lt;=50,"B:10-50",IF(#REF!&lt;=100,"C:50 - 100",IF(#REF!&lt;=250,"D:100 - 250",IF(#REF!&lt;=500,"E:250 - 500",IF(#REF!&lt;=1000,"F:500 - 1000","G:1000 et plus"))))))</f>
        <v>#REF!</v>
      </c>
      <c r="V2887" s="9">
        <v>7</v>
      </c>
    </row>
    <row r="2888" spans="1:22">
      <c r="A2888" t="s">
        <v>543</v>
      </c>
      <c r="B2888" t="s">
        <v>595</v>
      </c>
      <c r="C2888" t="s">
        <v>596</v>
      </c>
      <c r="D2888">
        <v>88</v>
      </c>
      <c r="E2888">
        <v>3</v>
      </c>
      <c r="F2888">
        <v>19</v>
      </c>
      <c r="G2888">
        <v>66</v>
      </c>
      <c r="M2888" s="10" t="s">
        <v>940</v>
      </c>
      <c r="N2888" s="5">
        <v>819796255875</v>
      </c>
      <c r="O2888" s="5">
        <v>851044735014</v>
      </c>
      <c r="P2888" t="str">
        <f t="shared" si="103"/>
        <v>NigeriaNG26</v>
      </c>
      <c r="Q2888" t="e">
        <f>VLOOKUP(#REF!,Table1[ID],1,FALSE)</f>
        <v>#REF!</v>
      </c>
      <c r="R2888" t="e">
        <f>VLOOKUP(#REF!,Table1[[#All],[ID]:[b]],2,FALSE)</f>
        <v>#REF!</v>
      </c>
      <c r="S2888" s="9" t="e">
        <f>VLOOKUP(#REF!,Table1[[ID]:[b]],3,FALSE)</f>
        <v>#REF!</v>
      </c>
      <c r="T2888" s="9" t="s">
        <v>778</v>
      </c>
      <c r="U2888" s="9" t="e">
        <f>IF(#REF!&lt;=10,"A:&lt;10",IF(#REF!&lt;=50,"B:10-50",IF(#REF!&lt;=100,"C:50 - 100",IF(#REF!&lt;=250,"D:100 - 250",IF(#REF!&lt;=500,"E:250 - 500",IF(#REF!&lt;=1000,"F:500 - 1000","G:1000 et plus"))))))</f>
        <v>#REF!</v>
      </c>
      <c r="V2888" s="9">
        <v>2</v>
      </c>
    </row>
    <row r="2889" spans="1:22">
      <c r="A2889" t="s">
        <v>543</v>
      </c>
      <c r="B2889" t="s">
        <v>525</v>
      </c>
      <c r="C2889" t="s">
        <v>597</v>
      </c>
      <c r="D2889">
        <v>41</v>
      </c>
      <c r="E2889">
        <v>1</v>
      </c>
      <c r="F2889">
        <v>9</v>
      </c>
      <c r="G2889">
        <v>31</v>
      </c>
      <c r="M2889" s="10" t="s">
        <v>940</v>
      </c>
      <c r="N2889" s="5">
        <v>559037927596</v>
      </c>
      <c r="O2889" s="5">
        <v>993324019799</v>
      </c>
      <c r="P2889" t="str">
        <f t="shared" si="103"/>
        <v>NigeriaNG27</v>
      </c>
      <c r="Q2889" t="e">
        <f>VLOOKUP(#REF!,Table1[ID],1,FALSE)</f>
        <v>#REF!</v>
      </c>
      <c r="R2889" t="e">
        <f>VLOOKUP(#REF!,Table1[[#All],[ID]:[b]],2,FALSE)</f>
        <v>#REF!</v>
      </c>
      <c r="S2889" s="9" t="e">
        <f>VLOOKUP(#REF!,Table1[[ID]:[b]],3,FALSE)</f>
        <v>#REF!</v>
      </c>
      <c r="T2889" s="9" t="s">
        <v>775</v>
      </c>
      <c r="U2889" s="9" t="e">
        <f>IF(#REF!&lt;=10,"A:&lt;10",IF(#REF!&lt;=50,"B:10-50",IF(#REF!&lt;=100,"C:50 - 100",IF(#REF!&lt;=250,"D:100 - 250",IF(#REF!&lt;=500,"E:250 - 500",IF(#REF!&lt;=1000,"F:500 - 1000","G:1000 et plus"))))))</f>
        <v>#REF!</v>
      </c>
      <c r="V2889" s="9">
        <v>1</v>
      </c>
    </row>
    <row r="2890" spans="1:22">
      <c r="A2890" t="s">
        <v>543</v>
      </c>
      <c r="B2890" t="s">
        <v>598</v>
      </c>
      <c r="C2890" t="s">
        <v>599</v>
      </c>
      <c r="D2890">
        <v>282</v>
      </c>
      <c r="E2890">
        <v>9</v>
      </c>
      <c r="F2890">
        <v>160</v>
      </c>
      <c r="G2890">
        <v>113</v>
      </c>
      <c r="M2890" s="10" t="s">
        <v>940</v>
      </c>
      <c r="P2890" t="str">
        <f t="shared" si="103"/>
        <v>NigeriaNG28</v>
      </c>
      <c r="Q2890" t="e">
        <f>VLOOKUP(#REF!,Table1[ID],1,FALSE)</f>
        <v>#REF!</v>
      </c>
      <c r="R2890" t="e">
        <f>VLOOKUP(#REF!,Table1[[#All],[ID]:[b]],2,FALSE)</f>
        <v>#REF!</v>
      </c>
      <c r="S2890" s="9" t="e">
        <f>VLOOKUP(#REF!,Table1[[ID]:[b]],3,FALSE)</f>
        <v>#REF!</v>
      </c>
      <c r="T2890" s="9" t="s">
        <v>774</v>
      </c>
      <c r="U2890" s="9" t="e">
        <f>IF(#REF!&lt;=10,"A:&lt;10",IF(#REF!&lt;=50,"B:10-50",IF(#REF!&lt;=100,"C:50 - 100",IF(#REF!&lt;=250,"D:100 - 250",IF(#REF!&lt;=500,"E:250 - 500",IF(#REF!&lt;=1000,"F:500 - 1000","G:1000 et plus"))))))</f>
        <v>#REF!</v>
      </c>
      <c r="V2890" s="9">
        <v>3</v>
      </c>
    </row>
    <row r="2891" spans="1:22">
      <c r="A2891" t="s">
        <v>543</v>
      </c>
      <c r="B2891" t="s">
        <v>600</v>
      </c>
      <c r="C2891" t="s">
        <v>601</v>
      </c>
      <c r="D2891">
        <v>33</v>
      </c>
      <c r="E2891">
        <v>4</v>
      </c>
      <c r="F2891">
        <v>21</v>
      </c>
      <c r="G2891">
        <v>8</v>
      </c>
      <c r="M2891" s="10" t="s">
        <v>940</v>
      </c>
      <c r="N2891" s="5">
        <v>515060921170</v>
      </c>
      <c r="O2891" s="5">
        <v>691799534261</v>
      </c>
      <c r="P2891" t="str">
        <f t="shared" si="103"/>
        <v>NigeriaNG29</v>
      </c>
      <c r="Q2891" t="e">
        <f>VLOOKUP(#REF!,Table1[ID],1,FALSE)</f>
        <v>#REF!</v>
      </c>
      <c r="R2891" t="e">
        <f>VLOOKUP(#REF!,Table1[[#All],[ID]:[b]],2,FALSE)</f>
        <v>#REF!</v>
      </c>
      <c r="S2891" s="9" t="e">
        <f>VLOOKUP(#REF!,Table1[[ID]:[b]],3,FALSE)</f>
        <v>#REF!</v>
      </c>
      <c r="T2891" s="9" t="s">
        <v>778</v>
      </c>
      <c r="U2891" s="9" t="e">
        <f>IF(#REF!&lt;=10,"A:&lt;10",IF(#REF!&lt;=50,"B:10-50",IF(#REF!&lt;=100,"C:50 - 100",IF(#REF!&lt;=250,"D:100 - 250",IF(#REF!&lt;=500,"E:250 - 500",IF(#REF!&lt;=1000,"F:500 - 1000","G:1000 et plus"))))))</f>
        <v>#REF!</v>
      </c>
      <c r="V2891" s="9">
        <v>2</v>
      </c>
    </row>
    <row r="2892" spans="1:22">
      <c r="A2892" t="s">
        <v>543</v>
      </c>
      <c r="B2892" t="s">
        <v>602</v>
      </c>
      <c r="C2892" t="s">
        <v>603</v>
      </c>
      <c r="D2892">
        <v>47</v>
      </c>
      <c r="E2892">
        <v>4</v>
      </c>
      <c r="F2892">
        <v>35</v>
      </c>
      <c r="G2892">
        <v>8</v>
      </c>
      <c r="M2892" s="10" t="s">
        <v>940</v>
      </c>
      <c r="P2892" t="str">
        <f t="shared" si="103"/>
        <v>NigeriaNG30</v>
      </c>
      <c r="Q2892" t="e">
        <f>VLOOKUP(#REF!,Table1[ID],1,FALSE)</f>
        <v>#REF!</v>
      </c>
      <c r="R2892" t="e">
        <f>VLOOKUP(#REF!,Table1[[#All],[ID]:[b]],2,FALSE)</f>
        <v>#REF!</v>
      </c>
      <c r="S2892" s="9" t="e">
        <f>VLOOKUP(#REF!,Table1[[ID]:[b]],3,FALSE)</f>
        <v>#REF!</v>
      </c>
      <c r="T2892" s="9" t="s">
        <v>778</v>
      </c>
      <c r="U2892" s="9" t="e">
        <f>IF(#REF!&lt;=10,"A:&lt;10",IF(#REF!&lt;=50,"B:10-50",IF(#REF!&lt;=100,"C:50 - 100",IF(#REF!&lt;=250,"D:100 - 250",IF(#REF!&lt;=500,"E:250 - 500",IF(#REF!&lt;=1000,"F:500 - 1000","G:1000 et plus"))))))</f>
        <v>#REF!</v>
      </c>
      <c r="V2892" s="9">
        <v>2</v>
      </c>
    </row>
    <row r="2893" spans="1:22">
      <c r="A2893" t="s">
        <v>543</v>
      </c>
      <c r="B2893" t="s">
        <v>604</v>
      </c>
      <c r="C2893" t="s">
        <v>605</v>
      </c>
      <c r="D2893">
        <v>317</v>
      </c>
      <c r="E2893">
        <v>7</v>
      </c>
      <c r="F2893">
        <v>98</v>
      </c>
      <c r="G2893">
        <v>212</v>
      </c>
      <c r="M2893" s="10" t="s">
        <v>940</v>
      </c>
      <c r="P2893" t="str">
        <f t="shared" si="103"/>
        <v>NigeriaNG31</v>
      </c>
      <c r="Q2893" t="e">
        <f>VLOOKUP(#REF!,Table1[ID],1,FALSE)</f>
        <v>#REF!</v>
      </c>
      <c r="R2893" t="e">
        <f>VLOOKUP(#REF!,Table1[[#All],[ID]:[b]],2,FALSE)</f>
        <v>#REF!</v>
      </c>
      <c r="S2893" s="9" t="e">
        <f>VLOOKUP(#REF!,Table1[[ID]:[b]],3,FALSE)</f>
        <v>#REF!</v>
      </c>
      <c r="T2893" s="9" t="s">
        <v>778</v>
      </c>
      <c r="U2893" s="9" t="e">
        <f>IF(#REF!&lt;=10,"A:&lt;10",IF(#REF!&lt;=50,"B:10-50",IF(#REF!&lt;=100,"C:50 - 100",IF(#REF!&lt;=250,"D:100 - 250",IF(#REF!&lt;=500,"E:250 - 500",IF(#REF!&lt;=1000,"F:500 - 1000","G:1000 et plus"))))))</f>
        <v>#REF!</v>
      </c>
      <c r="V2893" s="9">
        <v>2</v>
      </c>
    </row>
    <row r="2894" spans="1:22">
      <c r="A2894" t="s">
        <v>543</v>
      </c>
      <c r="B2894" t="s">
        <v>31</v>
      </c>
      <c r="C2894" t="s">
        <v>605</v>
      </c>
      <c r="D2894">
        <v>109</v>
      </c>
      <c r="E2894">
        <v>2</v>
      </c>
      <c r="F2894">
        <v>82</v>
      </c>
      <c r="G2894">
        <v>25</v>
      </c>
      <c r="M2894" s="10" t="s">
        <v>940</v>
      </c>
      <c r="N2894" s="5">
        <v>951204950390</v>
      </c>
      <c r="O2894" s="5">
        <v>923241615077</v>
      </c>
      <c r="P2894" t="str">
        <f t="shared" si="103"/>
        <v>NigeriaNG31</v>
      </c>
      <c r="Q2894" t="e">
        <f>VLOOKUP(#REF!,Table1[ID],1,FALSE)</f>
        <v>#REF!</v>
      </c>
      <c r="R2894" t="e">
        <f>VLOOKUP(#REF!,Table1[[#All],[ID]:[b]],2,FALSE)</f>
        <v>#REF!</v>
      </c>
      <c r="S2894" s="9" t="e">
        <f>VLOOKUP(#REF!,Table1[[ID]:[b]],3,FALSE)</f>
        <v>#REF!</v>
      </c>
      <c r="T2894" s="9" t="s">
        <v>775</v>
      </c>
      <c r="U2894" s="9" t="e">
        <f>IF(#REF!&lt;=10,"A:&lt;10",IF(#REF!&lt;=50,"B:10-50",IF(#REF!&lt;=100,"C:50 - 100",IF(#REF!&lt;=250,"D:100 - 250",IF(#REF!&lt;=500,"E:250 - 500",IF(#REF!&lt;=1000,"F:500 - 1000","G:1000 et plus"))))))</f>
        <v>#REF!</v>
      </c>
      <c r="V2894" s="9">
        <v>1</v>
      </c>
    </row>
    <row r="2895" spans="1:22">
      <c r="A2895" t="s">
        <v>543</v>
      </c>
      <c r="B2895" t="s">
        <v>607</v>
      </c>
      <c r="C2895" t="s">
        <v>605</v>
      </c>
      <c r="D2895">
        <v>269</v>
      </c>
      <c r="E2895">
        <v>16</v>
      </c>
      <c r="F2895">
        <v>76</v>
      </c>
      <c r="G2895">
        <v>177</v>
      </c>
      <c r="M2895" s="10" t="s">
        <v>940</v>
      </c>
      <c r="N2895" s="5">
        <v>691818145467</v>
      </c>
      <c r="O2895" s="5">
        <v>484539231548</v>
      </c>
      <c r="P2895" t="str">
        <f t="shared" ref="P2895:P2928" si="104">_xlfn.CONCAT(A2895,C2895)</f>
        <v>NigeriaNG31</v>
      </c>
      <c r="Q2895" t="e">
        <f>VLOOKUP(#REF!,Table1[ID],1,FALSE)</f>
        <v>#REF!</v>
      </c>
      <c r="R2895" t="e">
        <f>VLOOKUP(#REF!,Table1[[#All],[ID]:[b]],2,FALSE)</f>
        <v>#REF!</v>
      </c>
      <c r="S2895" s="9" t="e">
        <f>VLOOKUP(#REF!,Table1[[ID]:[b]],3,FALSE)</f>
        <v>#REF!</v>
      </c>
      <c r="T2895" s="9" t="s">
        <v>778</v>
      </c>
      <c r="U2895" s="9" t="e">
        <f>IF(#REF!&lt;=10,"A:&lt;10",IF(#REF!&lt;=50,"B:10-50",IF(#REF!&lt;=100,"C:50 - 100",IF(#REF!&lt;=250,"D:100 - 250",IF(#REF!&lt;=500,"E:250 - 500",IF(#REF!&lt;=1000,"F:500 - 1000","G:1000 et plus"))))))</f>
        <v>#REF!</v>
      </c>
      <c r="V2895" s="9">
        <v>2</v>
      </c>
    </row>
    <row r="2896" spans="1:22">
      <c r="A2896" t="s">
        <v>543</v>
      </c>
      <c r="B2896" t="s">
        <v>609</v>
      </c>
      <c r="C2896" t="s">
        <v>605</v>
      </c>
      <c r="D2896">
        <v>115</v>
      </c>
      <c r="E2896">
        <v>14</v>
      </c>
      <c r="F2896">
        <v>97</v>
      </c>
      <c r="G2896">
        <v>4</v>
      </c>
      <c r="M2896" s="10" t="s">
        <v>940</v>
      </c>
      <c r="N2896" s="5">
        <v>531896887151</v>
      </c>
      <c r="O2896" s="5">
        <v>1303809176030</v>
      </c>
      <c r="P2896" t="str">
        <f t="shared" si="104"/>
        <v>NigeriaNG31</v>
      </c>
      <c r="Q2896" t="e">
        <f>VLOOKUP(#REF!,Table1[ID],1,FALSE)</f>
        <v>#REF!</v>
      </c>
      <c r="R2896" t="e">
        <f>VLOOKUP(#REF!,Table1[[#All],[ID]:[b]],2,FALSE)</f>
        <v>#REF!</v>
      </c>
      <c r="S2896" s="9" t="e">
        <f>VLOOKUP(#REF!,Table1[[ID]:[b]],3,FALSE)</f>
        <v>#REF!</v>
      </c>
      <c r="T2896" s="9" t="s">
        <v>774</v>
      </c>
      <c r="U2896" s="9" t="e">
        <f>IF(#REF!&lt;=10,"A:&lt;10",IF(#REF!&lt;=50,"B:10-50",IF(#REF!&lt;=100,"C:50 - 100",IF(#REF!&lt;=250,"D:100 - 250",IF(#REF!&lt;=500,"E:250 - 500",IF(#REF!&lt;=1000,"F:500 - 1000","G:1000 et plus"))))))</f>
        <v>#REF!</v>
      </c>
      <c r="V2896" s="9">
        <v>3</v>
      </c>
    </row>
    <row r="2897" spans="1:22">
      <c r="A2897" t="s">
        <v>543</v>
      </c>
      <c r="B2897" t="s">
        <v>611</v>
      </c>
      <c r="C2897" t="s">
        <v>605</v>
      </c>
      <c r="D2897">
        <v>18</v>
      </c>
      <c r="E2897">
        <v>0</v>
      </c>
      <c r="F2897">
        <v>10</v>
      </c>
      <c r="G2897">
        <v>8</v>
      </c>
      <c r="M2897" s="10" t="s">
        <v>940</v>
      </c>
      <c r="N2897" s="5">
        <v>1078648970730</v>
      </c>
      <c r="O2897" s="5">
        <v>802320135174</v>
      </c>
      <c r="P2897" t="str">
        <f t="shared" si="104"/>
        <v>NigeriaNG31</v>
      </c>
      <c r="Q2897" t="e">
        <f>VLOOKUP(#REF!,Table1[ID],1,FALSE)</f>
        <v>#REF!</v>
      </c>
      <c r="R2897" t="e">
        <f>VLOOKUP(#REF!,Table1[[#All],[ID]:[b]],2,FALSE)</f>
        <v>#REF!</v>
      </c>
      <c r="S2897" s="9" t="e">
        <f>VLOOKUP(#REF!,Table1[[ID]:[b]],3,FALSE)</f>
        <v>#REF!</v>
      </c>
      <c r="T2897" s="9" t="s">
        <v>775</v>
      </c>
      <c r="U2897" s="9" t="e">
        <f>IF(#REF!&lt;=10,"A:&lt;10",IF(#REF!&lt;=50,"B:10-50",IF(#REF!&lt;=100,"C:50 - 100",IF(#REF!&lt;=250,"D:100 - 250",IF(#REF!&lt;=500,"E:250 - 500",IF(#REF!&lt;=1000,"F:500 - 1000","G:1000 et plus"))))))</f>
        <v>#REF!</v>
      </c>
      <c r="V2897" s="9">
        <v>1</v>
      </c>
    </row>
    <row r="2898" spans="1:22">
      <c r="A2898" t="s">
        <v>543</v>
      </c>
      <c r="B2898" t="s">
        <v>613</v>
      </c>
      <c r="C2898" t="s">
        <v>605</v>
      </c>
      <c r="D2898">
        <v>52</v>
      </c>
      <c r="E2898">
        <v>7</v>
      </c>
      <c r="F2898">
        <v>24</v>
      </c>
      <c r="G2898">
        <v>21</v>
      </c>
      <c r="M2898" s="10" t="s">
        <v>940</v>
      </c>
      <c r="P2898" t="str">
        <f t="shared" si="104"/>
        <v>NigeriaNG31</v>
      </c>
      <c r="Q2898" t="e">
        <f>VLOOKUP(#REF!,Table1[ID],1,FALSE)</f>
        <v>#REF!</v>
      </c>
      <c r="R2898" t="e">
        <f>VLOOKUP(#REF!,Table1[[#All],[ID]:[b]],2,FALSE)</f>
        <v>#REF!</v>
      </c>
      <c r="S2898" s="9" t="e">
        <f>VLOOKUP(#REF!,Table1[[ID]:[b]],3,FALSE)</f>
        <v>#REF!</v>
      </c>
      <c r="T2898" s="9" t="s">
        <v>778</v>
      </c>
      <c r="U2898" s="9" t="e">
        <f>IF(#REF!&lt;=10,"A:&lt;10",IF(#REF!&lt;=50,"B:10-50",IF(#REF!&lt;=100,"C:50 - 100",IF(#REF!&lt;=250,"D:100 - 250",IF(#REF!&lt;=500,"E:250 - 500",IF(#REF!&lt;=1000,"F:500 - 1000","G:1000 et plus"))))))</f>
        <v>#REF!</v>
      </c>
      <c r="V2898" s="9">
        <v>2</v>
      </c>
    </row>
    <row r="2899" spans="1:22">
      <c r="A2899" t="s">
        <v>543</v>
      </c>
      <c r="B2899" t="s">
        <v>615</v>
      </c>
      <c r="C2899" t="s">
        <v>605</v>
      </c>
      <c r="D2899">
        <v>76</v>
      </c>
      <c r="E2899">
        <v>5</v>
      </c>
      <c r="F2899">
        <v>71</v>
      </c>
      <c r="G2899">
        <v>0</v>
      </c>
      <c r="M2899" s="10" t="s">
        <v>940</v>
      </c>
      <c r="N2899" s="5">
        <v>624654733542</v>
      </c>
      <c r="O2899" s="5">
        <v>1210152348420</v>
      </c>
      <c r="P2899" t="str">
        <f t="shared" si="104"/>
        <v>NigeriaNG31</v>
      </c>
      <c r="Q2899" t="e">
        <f>VLOOKUP(#REF!,Table1[ID],1,FALSE)</f>
        <v>#REF!</v>
      </c>
      <c r="R2899" t="e">
        <f>VLOOKUP(#REF!,Table1[[#All],[ID]:[b]],2,FALSE)</f>
        <v>#REF!</v>
      </c>
      <c r="S2899" s="9" t="e">
        <f>VLOOKUP(#REF!,Table1[[ID]:[b]],3,FALSE)</f>
        <v>#REF!</v>
      </c>
      <c r="T2899" s="9" t="s">
        <v>778</v>
      </c>
      <c r="U2899" s="9" t="e">
        <f>IF(#REF!&lt;=10,"A:&lt;10",IF(#REF!&lt;=50,"B:10-50",IF(#REF!&lt;=100,"C:50 - 100",IF(#REF!&lt;=250,"D:100 - 250",IF(#REF!&lt;=500,"E:250 - 500",IF(#REF!&lt;=1000,"F:500 - 1000","G:1000 et plus"))))))</f>
        <v>#REF!</v>
      </c>
      <c r="V2899" s="9">
        <v>2</v>
      </c>
    </row>
    <row r="2900" spans="1:22">
      <c r="A2900" t="s">
        <v>543</v>
      </c>
      <c r="B2900" t="s">
        <v>545</v>
      </c>
      <c r="C2900" t="s">
        <v>546</v>
      </c>
      <c r="D2900">
        <v>97</v>
      </c>
      <c r="E2900">
        <v>0</v>
      </c>
      <c r="F2900">
        <v>16</v>
      </c>
      <c r="G2900">
        <v>81</v>
      </c>
      <c r="L2900" s="10"/>
      <c r="M2900" s="10" t="s">
        <v>944</v>
      </c>
      <c r="N2900" s="5">
        <v>752318998197</v>
      </c>
      <c r="O2900" s="5">
        <v>545330211892</v>
      </c>
      <c r="P2900" t="str">
        <f t="shared" si="104"/>
        <v>NigeriaNG01</v>
      </c>
      <c r="Q2900" t="e">
        <f>VLOOKUP(Tableau3567[[#This Row],[coca]],Table1[ID],1,FALSE)</f>
        <v>#VALUE!</v>
      </c>
      <c r="R2900" t="e">
        <f>VLOOKUP(Tableau3567[[#This Row],[coca]],Table1[[#All],[ID]:[b]],2,FALSE)</f>
        <v>#VALUE!</v>
      </c>
      <c r="S2900" s="9" t="e">
        <f>VLOOKUP(Tableau3567[[#This Row],[coca]],Table1[[ID]:[b]],3,FALSE)</f>
        <v>#VALUE!</v>
      </c>
      <c r="T2900" s="9" t="s">
        <v>775</v>
      </c>
      <c r="U290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0" s="9">
        <v>1</v>
      </c>
    </row>
    <row r="2901" spans="1:22">
      <c r="A2901" t="s">
        <v>543</v>
      </c>
      <c r="B2901" t="s">
        <v>547</v>
      </c>
      <c r="C2901" t="s">
        <v>548</v>
      </c>
      <c r="D2901">
        <v>42</v>
      </c>
      <c r="E2901">
        <v>4</v>
      </c>
      <c r="F2901">
        <v>34</v>
      </c>
      <c r="G2901">
        <v>4</v>
      </c>
      <c r="L2901" s="10"/>
      <c r="M2901" s="10" t="s">
        <v>944</v>
      </c>
      <c r="N2901" s="5">
        <v>1240015131340</v>
      </c>
      <c r="O2901" s="5">
        <v>932348820479</v>
      </c>
      <c r="P2901" t="str">
        <f t="shared" si="104"/>
        <v>NigeriaNG02</v>
      </c>
      <c r="Q2901" t="e">
        <f>VLOOKUP(Tableau3567[[#This Row],[coca]],Table1[ID],1,FALSE)</f>
        <v>#VALUE!</v>
      </c>
      <c r="R2901" t="e">
        <f>VLOOKUP(Tableau3567[[#This Row],[coca]],Table1[[#All],[ID]:[b]],2,FALSE)</f>
        <v>#VALUE!</v>
      </c>
      <c r="S2901" s="9" t="e">
        <f>VLOOKUP(Tableau3567[[#This Row],[coca]],Table1[[ID]:[b]],3,FALSE)</f>
        <v>#VALUE!</v>
      </c>
      <c r="T2901" s="9" t="s">
        <v>775</v>
      </c>
      <c r="U290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1" s="9">
        <v>1</v>
      </c>
    </row>
    <row r="2902" spans="1:22">
      <c r="A2902" t="s">
        <v>543</v>
      </c>
      <c r="B2902" t="s">
        <v>549</v>
      </c>
      <c r="C2902" t="s">
        <v>550</v>
      </c>
      <c r="D2902">
        <v>45</v>
      </c>
      <c r="E2902">
        <v>2</v>
      </c>
      <c r="F2902">
        <v>15</v>
      </c>
      <c r="G2902">
        <v>28</v>
      </c>
      <c r="L2902" s="10"/>
      <c r="M2902" s="10" t="s">
        <v>944</v>
      </c>
      <c r="N2902" s="5">
        <v>784736624649</v>
      </c>
      <c r="O2902" s="5">
        <v>490664313456</v>
      </c>
      <c r="P2902" t="str">
        <f t="shared" si="104"/>
        <v>NigeriaNG03</v>
      </c>
      <c r="Q2902" t="e">
        <f>VLOOKUP(Tableau3567[[#This Row],[coca]],Table1[ID],1,FALSE)</f>
        <v>#VALUE!</v>
      </c>
      <c r="R2902" t="e">
        <f>VLOOKUP(Tableau3567[[#This Row],[coca]],Table1[[#All],[ID]:[b]],2,FALSE)</f>
        <v>#VALUE!</v>
      </c>
      <c r="S2902" s="9" t="e">
        <f>VLOOKUP(Tableau3567[[#This Row],[coca]],Table1[[ID]:[b]],3,FALSE)</f>
        <v>#VALUE!</v>
      </c>
      <c r="T2902" s="9" t="s">
        <v>778</v>
      </c>
      <c r="U290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2" s="9">
        <v>2</v>
      </c>
    </row>
    <row r="2903" spans="1:22">
      <c r="A2903" t="s">
        <v>543</v>
      </c>
      <c r="B2903" t="s">
        <v>551</v>
      </c>
      <c r="C2903" t="s">
        <v>552</v>
      </c>
      <c r="D2903">
        <v>46</v>
      </c>
      <c r="E2903">
        <v>1</v>
      </c>
      <c r="F2903">
        <v>3</v>
      </c>
      <c r="G2903">
        <v>42</v>
      </c>
      <c r="L2903" s="10"/>
      <c r="M2903" s="10" t="s">
        <v>944</v>
      </c>
      <c r="N2903" s="5">
        <v>693218608803</v>
      </c>
      <c r="O2903" s="5">
        <v>622277587647</v>
      </c>
      <c r="P2903" t="str">
        <f t="shared" si="104"/>
        <v>NigeriaNG04</v>
      </c>
      <c r="Q2903" t="e">
        <f>VLOOKUP(Tableau3567[[#This Row],[coca]],Table1[ID],1,FALSE)</f>
        <v>#VALUE!</v>
      </c>
      <c r="R2903" t="e">
        <f>VLOOKUP(Tableau3567[[#This Row],[coca]],Table1[[#All],[ID]:[b]],2,FALSE)</f>
        <v>#VALUE!</v>
      </c>
      <c r="S2903" s="9" t="e">
        <f>VLOOKUP(Tableau3567[[#This Row],[coca]],Table1[[ID]:[b]],3,FALSE)</f>
        <v>#VALUE!</v>
      </c>
      <c r="T2903" s="9" t="s">
        <v>775</v>
      </c>
      <c r="U290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3" s="9">
        <v>1</v>
      </c>
    </row>
    <row r="2904" spans="1:22">
      <c r="A2904" t="s">
        <v>543</v>
      </c>
      <c r="B2904" t="s">
        <v>553</v>
      </c>
      <c r="C2904" t="s">
        <v>554</v>
      </c>
      <c r="D2904">
        <v>374</v>
      </c>
      <c r="E2904">
        <v>10</v>
      </c>
      <c r="F2904">
        <v>230</v>
      </c>
      <c r="G2904">
        <v>134</v>
      </c>
      <c r="L2904" s="10"/>
      <c r="M2904" s="10" t="s">
        <v>944</v>
      </c>
      <c r="N2904" s="5">
        <v>999058823411</v>
      </c>
      <c r="O2904" s="5">
        <v>1079664716490</v>
      </c>
      <c r="P2904" t="str">
        <f t="shared" si="104"/>
        <v>NigeriaNG05</v>
      </c>
      <c r="Q2904" t="e">
        <f>VLOOKUP(Tableau3567[[#This Row],[coca]],Table1[ID],1,FALSE)</f>
        <v>#VALUE!</v>
      </c>
      <c r="R2904" t="e">
        <f>VLOOKUP(Tableau3567[[#This Row],[coca]],Table1[[#All],[ID]:[b]],2,FALSE)</f>
        <v>#VALUE!</v>
      </c>
      <c r="S2904" s="9" t="e">
        <f>VLOOKUP(Tableau3567[[#This Row],[coca]],Table1[[ID]:[b]],3,FALSE)</f>
        <v>#VALUE!</v>
      </c>
      <c r="T2904" s="9" t="s">
        <v>774</v>
      </c>
      <c r="U290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4" s="9">
        <v>3</v>
      </c>
    </row>
    <row r="2905" spans="1:22">
      <c r="A2905" t="s">
        <v>543</v>
      </c>
      <c r="B2905" t="s">
        <v>555</v>
      </c>
      <c r="C2905" t="s">
        <v>556</v>
      </c>
      <c r="D2905">
        <v>32</v>
      </c>
      <c r="E2905">
        <v>3</v>
      </c>
      <c r="F2905">
        <v>17</v>
      </c>
      <c r="G2905">
        <v>12</v>
      </c>
      <c r="L2905" s="10"/>
      <c r="M2905" s="10" t="s">
        <v>944</v>
      </c>
      <c r="N2905" s="5">
        <v>608041766839</v>
      </c>
      <c r="O2905" s="5">
        <v>476631539288</v>
      </c>
      <c r="P2905" t="str">
        <f t="shared" si="104"/>
        <v>NigeriaNG06</v>
      </c>
      <c r="Q2905" t="e">
        <f>VLOOKUP(Tableau3567[[#This Row],[coca]],Table1[ID],1,FALSE)</f>
        <v>#VALUE!</v>
      </c>
      <c r="R2905" t="e">
        <f>VLOOKUP(Tableau3567[[#This Row],[coca]],Table1[[#All],[ID]:[b]],2,FALSE)</f>
        <v>#VALUE!</v>
      </c>
      <c r="S2905" s="9" t="e">
        <f>VLOOKUP(Tableau3567[[#This Row],[coca]],Table1[[ID]:[b]],3,FALSE)</f>
        <v>#VALUE!</v>
      </c>
      <c r="T2905" s="9" t="s">
        <v>775</v>
      </c>
      <c r="U290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5" s="9">
        <v>1</v>
      </c>
    </row>
    <row r="2906" spans="1:22">
      <c r="A2906" t="s">
        <v>543</v>
      </c>
      <c r="B2906" t="s">
        <v>557</v>
      </c>
      <c r="C2906" t="s">
        <v>558</v>
      </c>
      <c r="D2906">
        <v>13</v>
      </c>
      <c r="E2906">
        <v>0</v>
      </c>
      <c r="F2906">
        <v>1</v>
      </c>
      <c r="G2906">
        <v>12</v>
      </c>
      <c r="L2906" s="10"/>
      <c r="M2906" s="10" t="s">
        <v>944</v>
      </c>
      <c r="N2906" s="5">
        <v>875188118576</v>
      </c>
      <c r="O2906" s="5">
        <v>734111621317</v>
      </c>
      <c r="P2906" t="str">
        <f t="shared" si="104"/>
        <v>NigeriaNG07</v>
      </c>
      <c r="Q2906" t="e">
        <f>VLOOKUP(Tableau3567[[#This Row],[coca]],Table1[ID],1,FALSE)</f>
        <v>#VALUE!</v>
      </c>
      <c r="R2906" t="e">
        <f>VLOOKUP(Tableau3567[[#This Row],[coca]],Table1[[#All],[ID]:[b]],2,FALSE)</f>
        <v>#VALUE!</v>
      </c>
      <c r="S2906" s="9" t="e">
        <f>VLOOKUP(Tableau3567[[#This Row],[coca]],Table1[[ID]:[b]],3,FALSE)</f>
        <v>#VALUE!</v>
      </c>
      <c r="T2906" s="9" t="s">
        <v>775</v>
      </c>
      <c r="U290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6" s="9">
        <v>1</v>
      </c>
    </row>
    <row r="2907" spans="1:22">
      <c r="A2907" t="s">
        <v>543</v>
      </c>
      <c r="B2907" t="s">
        <v>559</v>
      </c>
      <c r="C2907" t="s">
        <v>560</v>
      </c>
      <c r="D2907">
        <v>381</v>
      </c>
      <c r="E2907">
        <v>26</v>
      </c>
      <c r="F2907">
        <v>205</v>
      </c>
      <c r="G2907">
        <v>150</v>
      </c>
      <c r="L2907" s="10"/>
      <c r="M2907" s="10" t="s">
        <v>944</v>
      </c>
      <c r="N2907" s="5">
        <v>1315232165840</v>
      </c>
      <c r="O2907" s="5">
        <v>1188956933540</v>
      </c>
      <c r="P2907" t="str">
        <f t="shared" si="104"/>
        <v>NigeriaNG08</v>
      </c>
      <c r="Q2907" t="e">
        <f>VLOOKUP(Tableau3567[[#This Row],[coca]],Table1[ID],1,FALSE)</f>
        <v>#VALUE!</v>
      </c>
      <c r="R2907" t="e">
        <f>VLOOKUP(Tableau3567[[#This Row],[coca]],Table1[[#All],[ID]:[b]],2,FALSE)</f>
        <v>#VALUE!</v>
      </c>
      <c r="S2907" s="9" t="e">
        <f>VLOOKUP(Tableau3567[[#This Row],[coca]],Table1[[ID]:[b]],3,FALSE)</f>
        <v>#VALUE!</v>
      </c>
      <c r="T2907" s="9" t="s">
        <v>774</v>
      </c>
      <c r="U290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7" s="9">
        <v>3</v>
      </c>
    </row>
    <row r="2908" spans="1:22">
      <c r="A2908" t="s">
        <v>543</v>
      </c>
      <c r="B2908" t="s">
        <v>561</v>
      </c>
      <c r="C2908" t="s">
        <v>562</v>
      </c>
      <c r="D2908">
        <v>0</v>
      </c>
      <c r="E2908">
        <v>0</v>
      </c>
      <c r="F2908">
        <v>0</v>
      </c>
      <c r="G2908">
        <v>0</v>
      </c>
      <c r="L2908" s="10"/>
      <c r="M2908" s="10" t="s">
        <v>944</v>
      </c>
      <c r="P2908" t="str">
        <f t="shared" si="104"/>
        <v>NigeriaNG09</v>
      </c>
      <c r="Q2908" t="e">
        <f>VLOOKUP(Tableau3567[[#This Row],[coca]],Table1[ID],1,FALSE)</f>
        <v>#VALUE!</v>
      </c>
      <c r="R2908" t="e">
        <f>VLOOKUP(Tableau3567[[#This Row],[coca]],Table1[[#All],[ID]:[b]],2,FALSE)</f>
        <v>#VALUE!</v>
      </c>
      <c r="S2908" s="9" t="e">
        <f>VLOOKUP(Tableau3567[[#This Row],[coca]],Table1[[ID]:[b]],3,FALSE)</f>
        <v>#VALUE!</v>
      </c>
      <c r="T2908" s="9" t="s">
        <v>778</v>
      </c>
      <c r="U290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8" s="9">
        <v>2</v>
      </c>
    </row>
    <row r="2909" spans="1:22">
      <c r="A2909" t="s">
        <v>543</v>
      </c>
      <c r="B2909" t="s">
        <v>563</v>
      </c>
      <c r="C2909" t="s">
        <v>564</v>
      </c>
      <c r="D2909">
        <v>197</v>
      </c>
      <c r="E2909">
        <v>11</v>
      </c>
      <c r="F2909">
        <v>50</v>
      </c>
      <c r="G2909">
        <v>136</v>
      </c>
      <c r="L2909" s="10"/>
      <c r="M2909" s="10" t="s">
        <v>944</v>
      </c>
      <c r="N2909" s="5">
        <v>593692959819</v>
      </c>
      <c r="O2909" s="5">
        <v>570489823485</v>
      </c>
      <c r="P2909" t="str">
        <f t="shared" si="104"/>
        <v>NigeriaNG10</v>
      </c>
      <c r="Q2909" t="e">
        <f>VLOOKUP(Tableau3567[[#This Row],[coca]],Table1[ID],1,FALSE)</f>
        <v>#VALUE!</v>
      </c>
      <c r="R2909" t="e">
        <f>VLOOKUP(Tableau3567[[#This Row],[coca]],Table1[[#All],[ID]:[b]],2,FALSE)</f>
        <v>#VALUE!</v>
      </c>
      <c r="S2909" s="9" t="e">
        <f>VLOOKUP(Tableau3567[[#This Row],[coca]],Table1[[ID]:[b]],3,FALSE)</f>
        <v>#VALUE!</v>
      </c>
      <c r="T2909" s="9" t="s">
        <v>778</v>
      </c>
      <c r="U290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09" s="9">
        <v>2</v>
      </c>
    </row>
    <row r="2910" spans="1:22">
      <c r="A2910" t="s">
        <v>543</v>
      </c>
      <c r="B2910" t="s">
        <v>565</v>
      </c>
      <c r="C2910" t="s">
        <v>566</v>
      </c>
      <c r="D2910">
        <v>152</v>
      </c>
      <c r="E2910">
        <v>0</v>
      </c>
      <c r="F2910">
        <v>70</v>
      </c>
      <c r="G2910">
        <v>82</v>
      </c>
      <c r="L2910" s="10"/>
      <c r="M2910" s="10" t="s">
        <v>944</v>
      </c>
      <c r="N2910" s="5">
        <v>801626626255</v>
      </c>
      <c r="O2910" s="5">
        <v>626202724928</v>
      </c>
      <c r="P2910" t="str">
        <f t="shared" si="104"/>
        <v>NigeriaNG11</v>
      </c>
      <c r="Q2910" t="e">
        <f>VLOOKUP(Tableau3567[[#This Row],[coca]],Table1[ID],1,FALSE)</f>
        <v>#VALUE!</v>
      </c>
      <c r="R2910" t="e">
        <f>VLOOKUP(Tableau3567[[#This Row],[coca]],Table1[[#All],[ID]:[b]],2,FALSE)</f>
        <v>#VALUE!</v>
      </c>
      <c r="S2910" s="9" t="e">
        <f>VLOOKUP(Tableau3567[[#This Row],[coca]],Table1[[ID]:[b]],3,FALSE)</f>
        <v>#VALUE!</v>
      </c>
      <c r="T2910" s="9" t="s">
        <v>775</v>
      </c>
      <c r="U291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0" s="9">
        <v>1</v>
      </c>
    </row>
    <row r="2911" spans="1:22">
      <c r="A2911" t="s">
        <v>543</v>
      </c>
      <c r="B2911" t="s">
        <v>567</v>
      </c>
      <c r="C2911" t="s">
        <v>568</v>
      </c>
      <c r="D2911">
        <v>478</v>
      </c>
      <c r="E2911">
        <v>25</v>
      </c>
      <c r="F2911">
        <v>117</v>
      </c>
      <c r="G2911">
        <v>336</v>
      </c>
      <c r="L2911" s="10"/>
      <c r="M2911" s="10" t="s">
        <v>944</v>
      </c>
      <c r="P2911" t="str">
        <f t="shared" si="104"/>
        <v>NigeriaNG12</v>
      </c>
      <c r="Q2911" t="e">
        <f>VLOOKUP(Tableau3567[[#This Row],[coca]],Table1[ID],1,FALSE)</f>
        <v>#VALUE!</v>
      </c>
      <c r="R2911" t="e">
        <f>VLOOKUP(Tableau3567[[#This Row],[coca]],Table1[[#All],[ID]:[b]],2,FALSE)</f>
        <v>#VALUE!</v>
      </c>
      <c r="S2911" s="9" t="e">
        <f>VLOOKUP(Tableau3567[[#This Row],[coca]],Table1[[ID]:[b]],3,FALSE)</f>
        <v>#VALUE!</v>
      </c>
      <c r="T2911" s="9" t="s">
        <v>774</v>
      </c>
      <c r="U291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1" s="9">
        <v>3</v>
      </c>
    </row>
    <row r="2912" spans="1:22">
      <c r="A2912" t="s">
        <v>543</v>
      </c>
      <c r="B2912" t="s">
        <v>569</v>
      </c>
      <c r="C2912" t="s">
        <v>570</v>
      </c>
      <c r="D2912">
        <v>30</v>
      </c>
      <c r="E2912">
        <v>2</v>
      </c>
      <c r="F2912">
        <v>18</v>
      </c>
      <c r="G2912">
        <v>10</v>
      </c>
      <c r="L2912" s="10"/>
      <c r="M2912" s="10" t="s">
        <v>944</v>
      </c>
      <c r="N2912" s="5">
        <v>530951552644</v>
      </c>
      <c r="O2912" s="5">
        <v>772008040372</v>
      </c>
      <c r="P2912" t="str">
        <f t="shared" si="104"/>
        <v>NigeriaNG13</v>
      </c>
      <c r="Q2912" t="e">
        <f>VLOOKUP(Tableau3567[[#This Row],[coca]],Table1[ID],1,FALSE)</f>
        <v>#VALUE!</v>
      </c>
      <c r="R2912" t="e">
        <f>VLOOKUP(Tableau3567[[#This Row],[coca]],Table1[[#All],[ID]:[b]],2,FALSE)</f>
        <v>#VALUE!</v>
      </c>
      <c r="S2912" s="9" t="e">
        <f>VLOOKUP(Tableau3567[[#This Row],[coca]],Table1[[ID]:[b]],3,FALSE)</f>
        <v>#VALUE!</v>
      </c>
      <c r="T2912" s="9" t="s">
        <v>778</v>
      </c>
      <c r="U291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2" s="9">
        <v>2</v>
      </c>
    </row>
    <row r="2913" spans="1:22">
      <c r="A2913" t="s">
        <v>543</v>
      </c>
      <c r="B2913" t="s">
        <v>571</v>
      </c>
      <c r="C2913" t="s">
        <v>572</v>
      </c>
      <c r="D2913">
        <v>35</v>
      </c>
      <c r="E2913">
        <v>1</v>
      </c>
      <c r="F2913">
        <v>14</v>
      </c>
      <c r="G2913">
        <v>20</v>
      </c>
      <c r="L2913" s="10"/>
      <c r="M2913" s="10" t="s">
        <v>944</v>
      </c>
      <c r="N2913" s="5">
        <v>744061116263</v>
      </c>
      <c r="O2913" s="5">
        <v>653624489622</v>
      </c>
      <c r="P2913" t="str">
        <f t="shared" si="104"/>
        <v>NigeriaNG14</v>
      </c>
      <c r="Q2913" t="e">
        <f>VLOOKUP(Tableau3567[[#This Row],[coca]],Table1[ID],1,FALSE)</f>
        <v>#VALUE!</v>
      </c>
      <c r="R2913" t="e">
        <f>VLOOKUP(Tableau3567[[#This Row],[coca]],Table1[[#All],[ID]:[b]],2,FALSE)</f>
        <v>#VALUE!</v>
      </c>
      <c r="S2913" s="9" t="e">
        <f>VLOOKUP(Tableau3567[[#This Row],[coca]],Table1[[ID]:[b]],3,FALSE)</f>
        <v>#VALUE!</v>
      </c>
      <c r="T2913" s="9" t="s">
        <v>775</v>
      </c>
      <c r="U291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3" s="9">
        <v>1</v>
      </c>
    </row>
    <row r="2914" spans="1:22">
      <c r="A2914" t="s">
        <v>543</v>
      </c>
      <c r="B2914" t="s">
        <v>573</v>
      </c>
      <c r="C2914" t="s">
        <v>574</v>
      </c>
      <c r="D2914">
        <v>1097</v>
      </c>
      <c r="E2914">
        <v>25</v>
      </c>
      <c r="F2914">
        <v>280</v>
      </c>
      <c r="G2914">
        <v>792</v>
      </c>
      <c r="L2914" s="10"/>
      <c r="M2914" s="10" t="s">
        <v>944</v>
      </c>
      <c r="P2914" t="str">
        <f t="shared" si="104"/>
        <v>NigeriaNG15</v>
      </c>
      <c r="Q2914" t="e">
        <f>VLOOKUP(Tableau3567[[#This Row],[coca]],Table1[ID],1,FALSE)</f>
        <v>#VALUE!</v>
      </c>
      <c r="R2914" t="e">
        <f>VLOOKUP(Tableau3567[[#This Row],[coca]],Table1[[#All],[ID]:[b]],2,FALSE)</f>
        <v>#VALUE!</v>
      </c>
      <c r="S2914" s="9" t="e">
        <f>VLOOKUP(Tableau3567[[#This Row],[coca]],Table1[[ID]:[b]],3,FALSE)</f>
        <v>#VALUE!</v>
      </c>
      <c r="T2914" s="9" t="s">
        <v>777</v>
      </c>
      <c r="U291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4" s="9">
        <v>5</v>
      </c>
    </row>
    <row r="2915" spans="1:22">
      <c r="A2915" t="s">
        <v>543</v>
      </c>
      <c r="B2915" t="s">
        <v>575</v>
      </c>
      <c r="C2915" t="s">
        <v>576</v>
      </c>
      <c r="D2915">
        <v>246</v>
      </c>
      <c r="E2915">
        <v>11</v>
      </c>
      <c r="F2915">
        <v>135</v>
      </c>
      <c r="G2915">
        <v>100</v>
      </c>
      <c r="L2915" s="10"/>
      <c r="M2915" s="10" t="s">
        <v>944</v>
      </c>
      <c r="N2915" s="5">
        <v>1119199513760</v>
      </c>
      <c r="O2915" s="5">
        <v>1038358785210</v>
      </c>
      <c r="P2915" t="str">
        <f t="shared" si="104"/>
        <v>NigeriaNG16</v>
      </c>
      <c r="Q2915" t="e">
        <f>VLOOKUP(Tableau3567[[#This Row],[coca]],Table1[ID],1,FALSE)</f>
        <v>#VALUE!</v>
      </c>
      <c r="R2915" t="e">
        <f>VLOOKUP(Tableau3567[[#This Row],[coca]],Table1[[#All],[ID]:[b]],2,FALSE)</f>
        <v>#VALUE!</v>
      </c>
      <c r="S2915" s="9" t="e">
        <f>VLOOKUP(Tableau3567[[#This Row],[coca]],Table1[[ID]:[b]],3,FALSE)</f>
        <v>#VALUE!</v>
      </c>
      <c r="T2915" s="9" t="s">
        <v>774</v>
      </c>
      <c r="U291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5" s="9">
        <v>3</v>
      </c>
    </row>
    <row r="2916" spans="1:22">
      <c r="A2916" t="s">
        <v>543</v>
      </c>
      <c r="B2916" t="s">
        <v>577</v>
      </c>
      <c r="C2916" t="s">
        <v>578</v>
      </c>
      <c r="D2916">
        <v>83</v>
      </c>
      <c r="E2916">
        <v>0</v>
      </c>
      <c r="F2916">
        <v>19</v>
      </c>
      <c r="G2916">
        <v>64</v>
      </c>
      <c r="L2916" s="10"/>
      <c r="M2916" s="10" t="s">
        <v>944</v>
      </c>
      <c r="N2916" s="5">
        <v>706230759079</v>
      </c>
      <c r="O2916" s="5">
        <v>557302002044</v>
      </c>
      <c r="P2916" t="str">
        <f t="shared" si="104"/>
        <v>NigeriaNG17</v>
      </c>
      <c r="Q2916" t="e">
        <f>VLOOKUP(Tableau3567[[#This Row],[coca]],Table1[ID],1,FALSE)</f>
        <v>#VALUE!</v>
      </c>
      <c r="R2916" t="e">
        <f>VLOOKUP(Tableau3567[[#This Row],[coca]],Table1[[#All],[ID]:[b]],2,FALSE)</f>
        <v>#VALUE!</v>
      </c>
      <c r="S2916" s="9" t="e">
        <f>VLOOKUP(Tableau3567[[#This Row],[coca]],Table1[[ID]:[b]],3,FALSE)</f>
        <v>#VALUE!</v>
      </c>
      <c r="T2916" s="9" t="s">
        <v>775</v>
      </c>
      <c r="U291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6" s="9">
        <v>1</v>
      </c>
    </row>
    <row r="2917" spans="1:22">
      <c r="A2917" t="s">
        <v>543</v>
      </c>
      <c r="B2917" t="s">
        <v>579</v>
      </c>
      <c r="C2917" t="s">
        <v>580</v>
      </c>
      <c r="D2917">
        <v>309</v>
      </c>
      <c r="E2917">
        <v>5</v>
      </c>
      <c r="F2917">
        <v>156</v>
      </c>
      <c r="G2917">
        <v>148</v>
      </c>
      <c r="L2917" s="10"/>
      <c r="M2917" s="10" t="s">
        <v>944</v>
      </c>
      <c r="N2917" s="5">
        <v>956353314445</v>
      </c>
      <c r="O2917" s="5">
        <v>1223847582910</v>
      </c>
      <c r="P2917" t="str">
        <f t="shared" si="104"/>
        <v>NigeriaNG18</v>
      </c>
      <c r="Q2917" t="e">
        <f>VLOOKUP(Tableau3567[[#This Row],[coca]],Table1[ID],1,FALSE)</f>
        <v>#VALUE!</v>
      </c>
      <c r="R2917" t="e">
        <f>VLOOKUP(Tableau3567[[#This Row],[coca]],Table1[[#All],[ID]:[b]],2,FALSE)</f>
        <v>#VALUE!</v>
      </c>
      <c r="S2917" s="9" t="e">
        <f>VLOOKUP(Tableau3567[[#This Row],[coca]],Table1[[ID]:[b]],3,FALSE)</f>
        <v>#VALUE!</v>
      </c>
      <c r="T2917" s="9" t="s">
        <v>775</v>
      </c>
      <c r="U291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7" s="9">
        <v>1</v>
      </c>
    </row>
    <row r="2918" spans="1:22">
      <c r="A2918" t="s">
        <v>543</v>
      </c>
      <c r="B2918" t="s">
        <v>581</v>
      </c>
      <c r="C2918" t="s">
        <v>582</v>
      </c>
      <c r="D2918">
        <v>383</v>
      </c>
      <c r="E2918">
        <v>10</v>
      </c>
      <c r="F2918">
        <v>233</v>
      </c>
      <c r="G2918">
        <v>140</v>
      </c>
      <c r="L2918" s="10"/>
      <c r="M2918" s="10" t="s">
        <v>944</v>
      </c>
      <c r="N2918" s="5">
        <v>770597854752</v>
      </c>
      <c r="O2918" s="5">
        <v>1039236701050</v>
      </c>
      <c r="P2918" t="str">
        <f t="shared" si="104"/>
        <v>NigeriaNG19</v>
      </c>
      <c r="Q2918" t="e">
        <f>VLOOKUP(Tableau3567[[#This Row],[coca]],Table1[ID],1,FALSE)</f>
        <v>#VALUE!</v>
      </c>
      <c r="R2918" t="e">
        <f>VLOOKUP(Tableau3567[[#This Row],[coca]],Table1[[#All],[ID]:[b]],2,FALSE)</f>
        <v>#VALUE!</v>
      </c>
      <c r="S2918" s="9" t="e">
        <f>VLOOKUP(Tableau3567[[#This Row],[coca]],Table1[[ID]:[b]],3,FALSE)</f>
        <v>#VALUE!</v>
      </c>
      <c r="T2918" s="9" t="s">
        <v>774</v>
      </c>
      <c r="U291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8" s="9">
        <v>3</v>
      </c>
    </row>
    <row r="2919" spans="1:22">
      <c r="A2919" t="s">
        <v>543</v>
      </c>
      <c r="B2919" t="s">
        <v>583</v>
      </c>
      <c r="C2919" t="s">
        <v>584</v>
      </c>
      <c r="D2919">
        <v>1025</v>
      </c>
      <c r="E2919">
        <v>50</v>
      </c>
      <c r="F2919">
        <v>522</v>
      </c>
      <c r="G2919">
        <v>453</v>
      </c>
      <c r="L2919" s="10"/>
      <c r="M2919" s="10" t="s">
        <v>944</v>
      </c>
      <c r="P2919" t="str">
        <f t="shared" si="104"/>
        <v>NigeriaNG20</v>
      </c>
      <c r="Q2919" t="e">
        <f>VLOOKUP(Tableau3567[[#This Row],[coca]],Table1[ID],1,FALSE)</f>
        <v>#VALUE!</v>
      </c>
      <c r="R2919" t="e">
        <f>VLOOKUP(Tableau3567[[#This Row],[coca]],Table1[[#All],[ID]:[b]],2,FALSE)</f>
        <v>#VALUE!</v>
      </c>
      <c r="S2919" s="9" t="e">
        <f>VLOOKUP(Tableau3567[[#This Row],[coca]],Table1[[ID]:[b]],3,FALSE)</f>
        <v>#VALUE!</v>
      </c>
      <c r="T2919" s="9" t="s">
        <v>777</v>
      </c>
      <c r="U291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19" s="9">
        <v>5</v>
      </c>
    </row>
    <row r="2920" spans="1:22">
      <c r="A2920" t="s">
        <v>543</v>
      </c>
      <c r="B2920" t="s">
        <v>585</v>
      </c>
      <c r="C2920" t="s">
        <v>586</v>
      </c>
      <c r="D2920">
        <v>399</v>
      </c>
      <c r="E2920">
        <v>209</v>
      </c>
      <c r="F2920">
        <v>169</v>
      </c>
      <c r="G2920">
        <v>21</v>
      </c>
      <c r="L2920" s="10"/>
      <c r="M2920" s="10" t="s">
        <v>944</v>
      </c>
      <c r="P2920" t="str">
        <f t="shared" si="104"/>
        <v>NigeriaNG21</v>
      </c>
      <c r="Q2920" t="e">
        <f>VLOOKUP(Tableau3567[[#This Row],[coca]],Table1[ID],1,FALSE)</f>
        <v>#VALUE!</v>
      </c>
      <c r="R2920" t="e">
        <f>VLOOKUP(Tableau3567[[#This Row],[coca]],Table1[[#All],[ID]:[b]],2,FALSE)</f>
        <v>#VALUE!</v>
      </c>
      <c r="S2920" s="9" t="e">
        <f>VLOOKUP(Tableau3567[[#This Row],[coca]],Table1[[ID]:[b]],3,FALSE)</f>
        <v>#VALUE!</v>
      </c>
      <c r="T2920" s="9" t="s">
        <v>778</v>
      </c>
      <c r="U29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0" s="9">
        <v>2</v>
      </c>
    </row>
    <row r="2921" spans="1:22">
      <c r="A2921" t="s">
        <v>543</v>
      </c>
      <c r="B2921" t="s">
        <v>587</v>
      </c>
      <c r="C2921" t="s">
        <v>588</v>
      </c>
      <c r="D2921">
        <v>43</v>
      </c>
      <c r="E2921">
        <v>4</v>
      </c>
      <c r="F2921">
        <v>29</v>
      </c>
      <c r="G2921">
        <v>10</v>
      </c>
      <c r="L2921" s="10"/>
      <c r="M2921" s="10" t="s">
        <v>944</v>
      </c>
      <c r="N2921" s="5">
        <v>452131280055</v>
      </c>
      <c r="O2921" s="5">
        <v>1174498508210</v>
      </c>
      <c r="P2921" t="str">
        <f t="shared" si="104"/>
        <v>NigeriaNG22</v>
      </c>
      <c r="Q2921" t="e">
        <f>VLOOKUP(Tableau3567[[#This Row],[coca]],Table1[ID],1,FALSE)</f>
        <v>#VALUE!</v>
      </c>
      <c r="R2921" t="e">
        <f>VLOOKUP(Tableau3567[[#This Row],[coca]],Table1[[#All],[ID]:[b]],2,FALSE)</f>
        <v>#VALUE!</v>
      </c>
      <c r="S2921" s="9" t="e">
        <f>VLOOKUP(Tableau3567[[#This Row],[coca]],Table1[[ID]:[b]],3,FALSE)</f>
        <v>#VALUE!</v>
      </c>
      <c r="T2921" s="9" t="s">
        <v>778</v>
      </c>
      <c r="U292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1" s="9">
        <v>2</v>
      </c>
    </row>
    <row r="2922" spans="1:22">
      <c r="A2922" t="s">
        <v>543</v>
      </c>
      <c r="B2922" t="s">
        <v>589</v>
      </c>
      <c r="C2922" t="s">
        <v>590</v>
      </c>
      <c r="D2922">
        <v>3</v>
      </c>
      <c r="E2922">
        <v>0</v>
      </c>
      <c r="F2922">
        <v>0</v>
      </c>
      <c r="G2922">
        <v>3</v>
      </c>
      <c r="L2922" s="10"/>
      <c r="M2922" s="10" t="s">
        <v>944</v>
      </c>
      <c r="P2922" t="str">
        <f t="shared" si="104"/>
        <v>NigeriaNG23</v>
      </c>
      <c r="Q2922" t="e">
        <f>VLOOKUP(Tableau3567[[#This Row],[coca]],Table1[ID],1,FALSE)</f>
        <v>#VALUE!</v>
      </c>
      <c r="R2922" t="e">
        <f>VLOOKUP(Tableau3567[[#This Row],[coca]],Table1[[#All],[ID]:[b]],2,FALSE)</f>
        <v>#VALUE!</v>
      </c>
      <c r="S2922" s="9" t="e">
        <f>VLOOKUP(Tableau3567[[#This Row],[coca]],Table1[[ID]:[b]],3,FALSE)</f>
        <v>#VALUE!</v>
      </c>
      <c r="T2922" s="9"/>
      <c r="U292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2" s="9"/>
    </row>
    <row r="2923" spans="1:22">
      <c r="A2923" t="s">
        <v>543</v>
      </c>
      <c r="B2923" t="s">
        <v>591</v>
      </c>
      <c r="C2923" t="s">
        <v>592</v>
      </c>
      <c r="D2923">
        <v>143</v>
      </c>
      <c r="E2923">
        <v>1</v>
      </c>
      <c r="F2923">
        <v>70</v>
      </c>
      <c r="G2923">
        <v>72</v>
      </c>
      <c r="L2923" s="10"/>
      <c r="M2923" s="10" t="s">
        <v>944</v>
      </c>
      <c r="P2923" t="str">
        <f t="shared" si="104"/>
        <v>NigeriaNG24</v>
      </c>
      <c r="Q2923" t="e">
        <f>VLOOKUP(Tableau3567[[#This Row],[coca]],Table1[ID],1,FALSE)</f>
        <v>#VALUE!</v>
      </c>
      <c r="R2923" t="e">
        <f>VLOOKUP(Tableau3567[[#This Row],[coca]],Table1[[#All],[ID]:[b]],2,FALSE)</f>
        <v>#VALUE!</v>
      </c>
      <c r="S2923" s="9" t="e">
        <f>VLOOKUP(Tableau3567[[#This Row],[coca]],Table1[[ID]:[b]],3,FALSE)</f>
        <v>#VALUE!</v>
      </c>
      <c r="T2923" s="9" t="s">
        <v>778</v>
      </c>
      <c r="U292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3" s="9">
        <v>2</v>
      </c>
    </row>
    <row r="2924" spans="1:22">
      <c r="A2924" t="s">
        <v>543</v>
      </c>
      <c r="B2924" t="s">
        <v>593</v>
      </c>
      <c r="C2924" t="s">
        <v>594</v>
      </c>
      <c r="D2924">
        <v>6266</v>
      </c>
      <c r="E2924">
        <v>81</v>
      </c>
      <c r="F2924">
        <v>970</v>
      </c>
      <c r="G2924">
        <v>5215</v>
      </c>
      <c r="L2924" s="10"/>
      <c r="M2924" s="10" t="s">
        <v>944</v>
      </c>
      <c r="P2924" t="str">
        <f t="shared" si="104"/>
        <v>NigeriaNG25</v>
      </c>
      <c r="Q2924" t="e">
        <f>VLOOKUP(Tableau3567[[#This Row],[coca]],Table1[ID],1,FALSE)</f>
        <v>#VALUE!</v>
      </c>
      <c r="R2924" t="e">
        <f>VLOOKUP(Tableau3567[[#This Row],[coca]],Table1[[#All],[ID]:[b]],2,FALSE)</f>
        <v>#VALUE!</v>
      </c>
      <c r="S2924" s="9" t="e">
        <f>VLOOKUP(Tableau3567[[#This Row],[coca]],Table1[[ID]:[b]],3,FALSE)</f>
        <v>#VALUE!</v>
      </c>
      <c r="T2924" s="9" t="s">
        <v>780</v>
      </c>
      <c r="U292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4" s="9">
        <v>7</v>
      </c>
    </row>
    <row r="2925" spans="1:22">
      <c r="A2925" t="s">
        <v>543</v>
      </c>
      <c r="B2925" t="s">
        <v>595</v>
      </c>
      <c r="C2925" t="s">
        <v>596</v>
      </c>
      <c r="D2925">
        <v>127</v>
      </c>
      <c r="E2925">
        <v>5</v>
      </c>
      <c r="F2925">
        <v>31</v>
      </c>
      <c r="G2925">
        <v>91</v>
      </c>
      <c r="L2925" s="10"/>
      <c r="M2925" s="10" t="s">
        <v>944</v>
      </c>
      <c r="N2925" s="5">
        <v>819796255875</v>
      </c>
      <c r="O2925" s="5">
        <v>851044735014</v>
      </c>
      <c r="P2925" t="str">
        <f t="shared" si="104"/>
        <v>NigeriaNG26</v>
      </c>
      <c r="Q2925" t="e">
        <f>VLOOKUP(Tableau3567[[#This Row],[coca]],Table1[ID],1,FALSE)</f>
        <v>#VALUE!</v>
      </c>
      <c r="R2925" t="e">
        <f>VLOOKUP(Tableau3567[[#This Row],[coca]],Table1[[#All],[ID]:[b]],2,FALSE)</f>
        <v>#VALUE!</v>
      </c>
      <c r="S2925" s="9" t="e">
        <f>VLOOKUP(Tableau3567[[#This Row],[coca]],Table1[[ID]:[b]],3,FALSE)</f>
        <v>#VALUE!</v>
      </c>
      <c r="T2925" s="9" t="s">
        <v>778</v>
      </c>
      <c r="U29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5" s="9">
        <v>2</v>
      </c>
    </row>
    <row r="2926" spans="1:22">
      <c r="A2926" t="s">
        <v>543</v>
      </c>
      <c r="B2926" t="s">
        <v>525</v>
      </c>
      <c r="C2926" t="s">
        <v>597</v>
      </c>
      <c r="D2926">
        <v>46</v>
      </c>
      <c r="E2926">
        <v>1</v>
      </c>
      <c r="F2926">
        <v>26</v>
      </c>
      <c r="G2926">
        <v>19</v>
      </c>
      <c r="L2926" s="10"/>
      <c r="M2926" s="10" t="s">
        <v>944</v>
      </c>
      <c r="N2926" s="5">
        <v>559037927596</v>
      </c>
      <c r="O2926" s="5">
        <v>993324019799</v>
      </c>
      <c r="P2926" t="str">
        <f t="shared" si="104"/>
        <v>NigeriaNG27</v>
      </c>
      <c r="Q2926" t="e">
        <f>VLOOKUP(Tableau3567[[#This Row],[coca]],Table1[ID],1,FALSE)</f>
        <v>#VALUE!</v>
      </c>
      <c r="R2926" t="e">
        <f>VLOOKUP(Tableau3567[[#This Row],[coca]],Table1[[#All],[ID]:[b]],2,FALSE)</f>
        <v>#VALUE!</v>
      </c>
      <c r="S2926" s="9" t="e">
        <f>VLOOKUP(Tableau3567[[#This Row],[coca]],Table1[[ID]:[b]],3,FALSE)</f>
        <v>#VALUE!</v>
      </c>
      <c r="T2926" s="9" t="s">
        <v>775</v>
      </c>
      <c r="U29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6" s="9">
        <v>1</v>
      </c>
    </row>
    <row r="2927" spans="1:22">
      <c r="A2927" t="s">
        <v>543</v>
      </c>
      <c r="B2927" t="s">
        <v>598</v>
      </c>
      <c r="C2927" t="s">
        <v>599</v>
      </c>
      <c r="D2927">
        <v>475</v>
      </c>
      <c r="E2927">
        <v>13</v>
      </c>
      <c r="F2927">
        <v>214</v>
      </c>
      <c r="G2927">
        <v>248</v>
      </c>
      <c r="L2927" s="10"/>
      <c r="M2927" s="10" t="s">
        <v>944</v>
      </c>
      <c r="P2927" t="str">
        <f t="shared" si="104"/>
        <v>NigeriaNG28</v>
      </c>
      <c r="Q2927" t="e">
        <f>VLOOKUP(Tableau3567[[#This Row],[coca]],Table1[ID],1,FALSE)</f>
        <v>#VALUE!</v>
      </c>
      <c r="R2927" t="e">
        <f>VLOOKUP(Tableau3567[[#This Row],[coca]],Table1[[#All],[ID]:[b]],2,FALSE)</f>
        <v>#VALUE!</v>
      </c>
      <c r="S2927" s="9" t="e">
        <f>VLOOKUP(Tableau3567[[#This Row],[coca]],Table1[[ID]:[b]],3,FALSE)</f>
        <v>#VALUE!</v>
      </c>
      <c r="T2927" s="9" t="s">
        <v>774</v>
      </c>
      <c r="U29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7" s="9">
        <v>3</v>
      </c>
    </row>
    <row r="2928" spans="1:22">
      <c r="A2928" t="s">
        <v>543</v>
      </c>
      <c r="B2928" t="s">
        <v>600</v>
      </c>
      <c r="C2928" t="s">
        <v>601</v>
      </c>
      <c r="D2928">
        <v>50</v>
      </c>
      <c r="E2928">
        <v>8</v>
      </c>
      <c r="F2928">
        <v>29</v>
      </c>
      <c r="G2928">
        <v>13</v>
      </c>
      <c r="L2928" s="10"/>
      <c r="M2928" s="10" t="s">
        <v>944</v>
      </c>
      <c r="N2928" s="5">
        <v>515060921170</v>
      </c>
      <c r="O2928" s="5">
        <v>691799534261</v>
      </c>
      <c r="P2928" t="str">
        <f t="shared" si="104"/>
        <v>NigeriaNG29</v>
      </c>
      <c r="Q2928" t="e">
        <f>VLOOKUP(Tableau3567[[#This Row],[coca]],Table1[ID],1,FALSE)</f>
        <v>#VALUE!</v>
      </c>
      <c r="R2928" t="e">
        <f>VLOOKUP(Tableau3567[[#This Row],[coca]],Table1[[#All],[ID]:[b]],2,FALSE)</f>
        <v>#VALUE!</v>
      </c>
      <c r="S2928" s="9" t="e">
        <f>VLOOKUP(Tableau3567[[#This Row],[coca]],Table1[[ID]:[b]],3,FALSE)</f>
        <v>#VALUE!</v>
      </c>
      <c r="T2928" s="9" t="s">
        <v>778</v>
      </c>
      <c r="U29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28" s="9">
        <v>2</v>
      </c>
    </row>
    <row r="2929" spans="1:23">
      <c r="A2929" t="s">
        <v>543</v>
      </c>
      <c r="B2929" t="s">
        <v>545</v>
      </c>
      <c r="C2929" t="s">
        <v>546</v>
      </c>
      <c r="D2929">
        <v>173</v>
      </c>
      <c r="E2929">
        <v>0</v>
      </c>
      <c r="F2929">
        <v>20</v>
      </c>
      <c r="G2929">
        <v>153</v>
      </c>
      <c r="M2929" s="10" t="s">
        <v>946</v>
      </c>
      <c r="O2929" s="5">
        <v>752318998197</v>
      </c>
      <c r="P2929" s="5">
        <v>545330211892</v>
      </c>
      <c r="Q2929" t="str">
        <f t="shared" ref="Q2929:Q2965" si="105">_xlfn.CONCAT(A2929,C2929)</f>
        <v>NigeriaNG01</v>
      </c>
      <c r="R2929" t="e">
        <f>VLOOKUP(Tableau35676[[#This Row],[coca]],Table1[ID],1,FALSE)</f>
        <v>#VALUE!</v>
      </c>
      <c r="S2929" t="e">
        <f>VLOOKUP(Tableau35676[[#This Row],[coca]],Table1[[#All],[ID]:[b]],2,FALSE)</f>
        <v>#VALUE!</v>
      </c>
      <c r="T2929" s="9" t="e">
        <f>VLOOKUP(Tableau35676[[#This Row],[coca]],Table1[[ID]:[b]],3,FALSE)</f>
        <v>#VALUE!</v>
      </c>
      <c r="U2929" s="9" t="s">
        <v>775</v>
      </c>
      <c r="V292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29" s="9">
        <v>1</v>
      </c>
    </row>
    <row r="2930" spans="1:23">
      <c r="A2930" t="s">
        <v>543</v>
      </c>
      <c r="B2930" t="s">
        <v>547</v>
      </c>
      <c r="C2930" t="s">
        <v>548</v>
      </c>
      <c r="D2930">
        <v>42</v>
      </c>
      <c r="E2930">
        <v>4</v>
      </c>
      <c r="F2930">
        <v>37</v>
      </c>
      <c r="G2930">
        <v>1</v>
      </c>
      <c r="M2930" s="10" t="s">
        <v>946</v>
      </c>
      <c r="O2930" s="5">
        <v>1240015131340</v>
      </c>
      <c r="P2930" s="5">
        <v>932348820479</v>
      </c>
      <c r="Q2930" t="str">
        <f t="shared" si="105"/>
        <v>NigeriaNG02</v>
      </c>
      <c r="R2930" t="e">
        <f>VLOOKUP(Tableau35676[[#This Row],[coca]],Table1[ID],1,FALSE)</f>
        <v>#VALUE!</v>
      </c>
      <c r="S2930" t="e">
        <f>VLOOKUP(Tableau35676[[#This Row],[coca]],Table1[[#All],[ID]:[b]],2,FALSE)</f>
        <v>#VALUE!</v>
      </c>
      <c r="T2930" s="9" t="e">
        <f>VLOOKUP(Tableau35676[[#This Row],[coca]],Table1[[ID]:[b]],3,FALSE)</f>
        <v>#VALUE!</v>
      </c>
      <c r="U2930" s="9" t="s">
        <v>775</v>
      </c>
      <c r="V293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0" s="9">
        <v>1</v>
      </c>
    </row>
    <row r="2931" spans="1:23">
      <c r="A2931" t="s">
        <v>543</v>
      </c>
      <c r="B2931" t="s">
        <v>549</v>
      </c>
      <c r="C2931" t="s">
        <v>550</v>
      </c>
      <c r="D2931">
        <v>48</v>
      </c>
      <c r="E2931">
        <v>2</v>
      </c>
      <c r="F2931">
        <v>18</v>
      </c>
      <c r="G2931">
        <v>28</v>
      </c>
      <c r="M2931" s="10" t="s">
        <v>946</v>
      </c>
      <c r="O2931" s="5">
        <v>784736624649</v>
      </c>
      <c r="P2931" s="5">
        <v>490664313456</v>
      </c>
      <c r="Q2931" t="str">
        <f t="shared" si="105"/>
        <v>NigeriaNG03</v>
      </c>
      <c r="R2931" t="e">
        <f>VLOOKUP(Tableau35676[[#This Row],[coca]],Table1[ID],1,FALSE)</f>
        <v>#VALUE!</v>
      </c>
      <c r="S2931" t="e">
        <f>VLOOKUP(Tableau35676[[#This Row],[coca]],Table1[[#All],[ID]:[b]],2,FALSE)</f>
        <v>#VALUE!</v>
      </c>
      <c r="T2931" s="9" t="e">
        <f>VLOOKUP(Tableau35676[[#This Row],[coca]],Table1[[ID]:[b]],3,FALSE)</f>
        <v>#VALUE!</v>
      </c>
      <c r="U2931" s="9" t="s">
        <v>778</v>
      </c>
      <c r="V293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1" s="9">
        <v>2</v>
      </c>
    </row>
    <row r="2932" spans="1:23">
      <c r="A2932" t="s">
        <v>543</v>
      </c>
      <c r="B2932" t="s">
        <v>551</v>
      </c>
      <c r="C2932" t="s">
        <v>552</v>
      </c>
      <c r="D2932">
        <v>66</v>
      </c>
      <c r="E2932">
        <v>9</v>
      </c>
      <c r="F2932">
        <v>25</v>
      </c>
      <c r="G2932">
        <v>32</v>
      </c>
      <c r="M2932" s="10" t="s">
        <v>946</v>
      </c>
      <c r="O2932" s="5">
        <v>693218608803</v>
      </c>
      <c r="P2932" s="5">
        <v>622277587647</v>
      </c>
      <c r="Q2932" t="str">
        <f t="shared" si="105"/>
        <v>NigeriaNG04</v>
      </c>
      <c r="R2932" t="e">
        <f>VLOOKUP(Tableau35676[[#This Row],[coca]],Table1[ID],1,FALSE)</f>
        <v>#VALUE!</v>
      </c>
      <c r="S2932" t="e">
        <f>VLOOKUP(Tableau35676[[#This Row],[coca]],Table1[[#All],[ID]:[b]],2,FALSE)</f>
        <v>#VALUE!</v>
      </c>
      <c r="T2932" s="9" t="e">
        <f>VLOOKUP(Tableau35676[[#This Row],[coca]],Table1[[ID]:[b]],3,FALSE)</f>
        <v>#VALUE!</v>
      </c>
      <c r="U2932" s="9" t="s">
        <v>775</v>
      </c>
      <c r="V293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2" s="9">
        <v>1</v>
      </c>
    </row>
    <row r="2933" spans="1:23">
      <c r="A2933" t="s">
        <v>543</v>
      </c>
      <c r="B2933" t="s">
        <v>553</v>
      </c>
      <c r="C2933" t="s">
        <v>554</v>
      </c>
      <c r="D2933">
        <v>430</v>
      </c>
      <c r="E2933">
        <v>11</v>
      </c>
      <c r="F2933">
        <v>288</v>
      </c>
      <c r="G2933">
        <v>131</v>
      </c>
      <c r="M2933" s="10" t="s">
        <v>946</v>
      </c>
      <c r="O2933" s="5">
        <v>999058823411</v>
      </c>
      <c r="P2933" s="5">
        <v>1079664716490</v>
      </c>
      <c r="Q2933" t="str">
        <f t="shared" si="105"/>
        <v>NigeriaNG05</v>
      </c>
      <c r="R2933" t="e">
        <f>VLOOKUP(Tableau35676[[#This Row],[coca]],Table1[ID],1,FALSE)</f>
        <v>#VALUE!</v>
      </c>
      <c r="S2933" t="e">
        <f>VLOOKUP(Tableau35676[[#This Row],[coca]],Table1[[#All],[ID]:[b]],2,FALSE)</f>
        <v>#VALUE!</v>
      </c>
      <c r="T2933" s="9" t="e">
        <f>VLOOKUP(Tableau35676[[#This Row],[coca]],Table1[[ID]:[b]],3,FALSE)</f>
        <v>#VALUE!</v>
      </c>
      <c r="U2933" s="9" t="s">
        <v>774</v>
      </c>
      <c r="V293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3" s="9">
        <v>3</v>
      </c>
    </row>
    <row r="2934" spans="1:23">
      <c r="A2934" t="s">
        <v>543</v>
      </c>
      <c r="B2934" t="s">
        <v>555</v>
      </c>
      <c r="C2934" t="s">
        <v>556</v>
      </c>
      <c r="D2934">
        <v>111</v>
      </c>
      <c r="E2934">
        <v>3</v>
      </c>
      <c r="F2934">
        <v>28</v>
      </c>
      <c r="G2934">
        <v>80</v>
      </c>
      <c r="M2934" s="10" t="s">
        <v>946</v>
      </c>
      <c r="O2934" s="5">
        <v>608041766839</v>
      </c>
      <c r="P2934" s="5">
        <v>476631539288</v>
      </c>
      <c r="Q2934" t="str">
        <f t="shared" si="105"/>
        <v>NigeriaNG06</v>
      </c>
      <c r="R2934" t="e">
        <f>VLOOKUP(Tableau35676[[#This Row],[coca]],Table1[ID],1,FALSE)</f>
        <v>#VALUE!</v>
      </c>
      <c r="S2934" t="e">
        <f>VLOOKUP(Tableau35676[[#This Row],[coca]],Table1[[#All],[ID]:[b]],2,FALSE)</f>
        <v>#VALUE!</v>
      </c>
      <c r="T2934" s="9" t="e">
        <f>VLOOKUP(Tableau35676[[#This Row],[coca]],Table1[[ID]:[b]],3,FALSE)</f>
        <v>#VALUE!</v>
      </c>
      <c r="U2934" s="9" t="s">
        <v>775</v>
      </c>
      <c r="V293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4" s="9">
        <v>1</v>
      </c>
    </row>
    <row r="2935" spans="1:23">
      <c r="A2935" t="s">
        <v>543</v>
      </c>
      <c r="B2935" t="s">
        <v>557</v>
      </c>
      <c r="C2935" t="s">
        <v>558</v>
      </c>
      <c r="D2935">
        <v>36</v>
      </c>
      <c r="E2935">
        <v>0</v>
      </c>
      <c r="F2935">
        <v>11</v>
      </c>
      <c r="G2935">
        <v>25</v>
      </c>
      <c r="M2935" s="10" t="s">
        <v>946</v>
      </c>
      <c r="O2935" s="5">
        <v>875188118576</v>
      </c>
      <c r="P2935" s="5">
        <v>734111621317</v>
      </c>
      <c r="Q2935" t="str">
        <f t="shared" si="105"/>
        <v>NigeriaNG07</v>
      </c>
      <c r="R2935" t="e">
        <f>VLOOKUP(Tableau35676[[#This Row],[coca]],Table1[ID],1,FALSE)</f>
        <v>#VALUE!</v>
      </c>
      <c r="S2935" t="e">
        <f>VLOOKUP(Tableau35676[[#This Row],[coca]],Table1[[#All],[ID]:[b]],2,FALSE)</f>
        <v>#VALUE!</v>
      </c>
      <c r="T2935" s="9" t="e">
        <f>VLOOKUP(Tableau35676[[#This Row],[coca]],Table1[[ID]:[b]],3,FALSE)</f>
        <v>#VALUE!</v>
      </c>
      <c r="U2935" s="9" t="s">
        <v>775</v>
      </c>
      <c r="V293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5" s="9">
        <v>1</v>
      </c>
    </row>
    <row r="2936" spans="1:23">
      <c r="A2936" t="s">
        <v>543</v>
      </c>
      <c r="B2936" t="s">
        <v>559</v>
      </c>
      <c r="C2936" t="s">
        <v>560</v>
      </c>
      <c r="D2936">
        <v>457</v>
      </c>
      <c r="E2936">
        <v>30</v>
      </c>
      <c r="F2936">
        <v>316</v>
      </c>
      <c r="G2936">
        <v>111</v>
      </c>
      <c r="M2936" s="10" t="s">
        <v>946</v>
      </c>
      <c r="O2936" s="5">
        <v>1315232165840</v>
      </c>
      <c r="P2936" s="5">
        <v>1188956933540</v>
      </c>
      <c r="Q2936" t="str">
        <f t="shared" si="105"/>
        <v>NigeriaNG08</v>
      </c>
      <c r="R2936" t="e">
        <f>VLOOKUP(Tableau35676[[#This Row],[coca]],Table1[ID],1,FALSE)</f>
        <v>#VALUE!</v>
      </c>
      <c r="S2936" t="e">
        <f>VLOOKUP(Tableau35676[[#This Row],[coca]],Table1[[#All],[ID]:[b]],2,FALSE)</f>
        <v>#VALUE!</v>
      </c>
      <c r="T2936" s="9" t="e">
        <f>VLOOKUP(Tableau35676[[#This Row],[coca]],Table1[[ID]:[b]],3,FALSE)</f>
        <v>#VALUE!</v>
      </c>
      <c r="U2936" s="9" t="s">
        <v>774</v>
      </c>
      <c r="V293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6" s="9">
        <v>3</v>
      </c>
    </row>
    <row r="2937" spans="1:23">
      <c r="A2937" t="s">
        <v>543</v>
      </c>
      <c r="B2937" t="s">
        <v>561</v>
      </c>
      <c r="C2937" t="s">
        <v>562</v>
      </c>
      <c r="D2937">
        <v>0</v>
      </c>
      <c r="E2937">
        <v>0</v>
      </c>
      <c r="F2937">
        <v>0</v>
      </c>
      <c r="G2937">
        <v>0</v>
      </c>
      <c r="M2937" s="10" t="s">
        <v>946</v>
      </c>
      <c r="Q2937" t="str">
        <f t="shared" si="105"/>
        <v>NigeriaNG09</v>
      </c>
      <c r="R2937" t="e">
        <f>VLOOKUP(Tableau35676[[#This Row],[coca]],Table1[ID],1,FALSE)</f>
        <v>#VALUE!</v>
      </c>
      <c r="S2937" t="e">
        <f>VLOOKUP(Tableau35676[[#This Row],[coca]],Table1[[#All],[ID]:[b]],2,FALSE)</f>
        <v>#VALUE!</v>
      </c>
      <c r="T2937" s="9" t="e">
        <f>VLOOKUP(Tableau35676[[#This Row],[coca]],Table1[[ID]:[b]],3,FALSE)</f>
        <v>#VALUE!</v>
      </c>
      <c r="U2937" s="9" t="s">
        <v>778</v>
      </c>
      <c r="V293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7" s="9">
        <v>2</v>
      </c>
    </row>
    <row r="2938" spans="1:23">
      <c r="A2938" t="s">
        <v>543</v>
      </c>
      <c r="B2938" t="s">
        <v>563</v>
      </c>
      <c r="C2938" t="s">
        <v>564</v>
      </c>
      <c r="D2938">
        <v>367</v>
      </c>
      <c r="E2938">
        <v>17</v>
      </c>
      <c r="F2938">
        <v>95</v>
      </c>
      <c r="G2938">
        <v>255</v>
      </c>
      <c r="M2938" s="10" t="s">
        <v>946</v>
      </c>
      <c r="O2938" s="5">
        <v>593692959819</v>
      </c>
      <c r="P2938" s="5">
        <v>570489823485</v>
      </c>
      <c r="Q2938" t="str">
        <f t="shared" si="105"/>
        <v>NigeriaNG10</v>
      </c>
      <c r="R2938" t="e">
        <f>VLOOKUP(Tableau35676[[#This Row],[coca]],Table1[ID],1,FALSE)</f>
        <v>#VALUE!</v>
      </c>
      <c r="S2938" t="e">
        <f>VLOOKUP(Tableau35676[[#This Row],[coca]],Table1[[#All],[ID]:[b]],2,FALSE)</f>
        <v>#VALUE!</v>
      </c>
      <c r="T2938" s="9" t="e">
        <f>VLOOKUP(Tableau35676[[#This Row],[coca]],Table1[[ID]:[b]],3,FALSE)</f>
        <v>#VALUE!</v>
      </c>
      <c r="U2938" s="9" t="s">
        <v>778</v>
      </c>
      <c r="V293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8" s="9">
        <v>2</v>
      </c>
    </row>
    <row r="2939" spans="1:23">
      <c r="A2939" t="s">
        <v>543</v>
      </c>
      <c r="B2939" t="s">
        <v>565</v>
      </c>
      <c r="C2939" t="s">
        <v>566</v>
      </c>
      <c r="D2939">
        <v>162</v>
      </c>
      <c r="E2939">
        <v>0</v>
      </c>
      <c r="F2939">
        <v>126</v>
      </c>
      <c r="G2939">
        <v>36</v>
      </c>
      <c r="M2939" s="10" t="s">
        <v>946</v>
      </c>
      <c r="O2939" s="5">
        <v>801626626255</v>
      </c>
      <c r="P2939" s="5">
        <v>626202724928</v>
      </c>
      <c r="Q2939" t="str">
        <f t="shared" si="105"/>
        <v>NigeriaNG11</v>
      </c>
      <c r="R2939" t="e">
        <f>VLOOKUP(Tableau35676[[#This Row],[coca]],Table1[ID],1,FALSE)</f>
        <v>#VALUE!</v>
      </c>
      <c r="S2939" t="e">
        <f>VLOOKUP(Tableau35676[[#This Row],[coca]],Table1[[#All],[ID]:[b]],2,FALSE)</f>
        <v>#VALUE!</v>
      </c>
      <c r="T2939" s="9" t="e">
        <f>VLOOKUP(Tableau35676[[#This Row],[coca]],Table1[[ID]:[b]],3,FALSE)</f>
        <v>#VALUE!</v>
      </c>
      <c r="U2939" s="9" t="s">
        <v>775</v>
      </c>
      <c r="V293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39" s="9">
        <v>1</v>
      </c>
    </row>
    <row r="2940" spans="1:23">
      <c r="A2940" t="s">
        <v>543</v>
      </c>
      <c r="B2940" t="s">
        <v>567</v>
      </c>
      <c r="C2940" t="s">
        <v>568</v>
      </c>
      <c r="D2940">
        <v>0</v>
      </c>
      <c r="E2940">
        <v>0</v>
      </c>
      <c r="F2940">
        <v>0</v>
      </c>
      <c r="G2940">
        <v>0</v>
      </c>
      <c r="M2940" s="10" t="s">
        <v>946</v>
      </c>
      <c r="Q2940" t="str">
        <f t="shared" si="105"/>
        <v>NigeriaNG12</v>
      </c>
      <c r="R2940" t="e">
        <f>VLOOKUP(Tableau35676[[#This Row],[coca]],Table1[ID],1,FALSE)</f>
        <v>#VALUE!</v>
      </c>
      <c r="S2940" t="e">
        <f>VLOOKUP(Tableau35676[[#This Row],[coca]],Table1[[#All],[ID]:[b]],2,FALSE)</f>
        <v>#VALUE!</v>
      </c>
      <c r="T2940" s="9" t="e">
        <f>VLOOKUP(Tableau35676[[#This Row],[coca]],Table1[[ID]:[b]],3,FALSE)</f>
        <v>#VALUE!</v>
      </c>
      <c r="U2940" s="9" t="s">
        <v>774</v>
      </c>
      <c r="V294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0" s="9">
        <v>3</v>
      </c>
    </row>
    <row r="2941" spans="1:23">
      <c r="A2941" t="s">
        <v>543</v>
      </c>
      <c r="B2941" t="s">
        <v>569</v>
      </c>
      <c r="C2941" t="s">
        <v>570</v>
      </c>
      <c r="D2941">
        <v>30</v>
      </c>
      <c r="E2941">
        <v>2</v>
      </c>
      <c r="F2941">
        <v>18</v>
      </c>
      <c r="G2941">
        <v>10</v>
      </c>
      <c r="M2941" s="10" t="s">
        <v>946</v>
      </c>
      <c r="O2941" s="5">
        <v>530951552644</v>
      </c>
      <c r="P2941" s="5">
        <v>772008040372</v>
      </c>
      <c r="Q2941" t="str">
        <f t="shared" si="105"/>
        <v>NigeriaNG13</v>
      </c>
      <c r="R2941" t="e">
        <f>VLOOKUP(Tableau35676[[#This Row],[coca]],Table1[ID],1,FALSE)</f>
        <v>#VALUE!</v>
      </c>
      <c r="S2941" t="e">
        <f>VLOOKUP(Tableau35676[[#This Row],[coca]],Table1[[#All],[ID]:[b]],2,FALSE)</f>
        <v>#VALUE!</v>
      </c>
      <c r="T2941" s="9" t="e">
        <f>VLOOKUP(Tableau35676[[#This Row],[coca]],Table1[[ID]:[b]],3,FALSE)</f>
        <v>#VALUE!</v>
      </c>
      <c r="U2941" s="9" t="s">
        <v>778</v>
      </c>
      <c r="V294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1" s="9">
        <v>2</v>
      </c>
    </row>
    <row r="2942" spans="1:23">
      <c r="A2942" t="s">
        <v>543</v>
      </c>
      <c r="B2942" t="s">
        <v>571</v>
      </c>
      <c r="C2942" t="s">
        <v>572</v>
      </c>
      <c r="D2942">
        <v>93</v>
      </c>
      <c r="E2942">
        <v>5</v>
      </c>
      <c r="F2942">
        <v>28</v>
      </c>
      <c r="G2942">
        <v>60</v>
      </c>
      <c r="M2942" s="10" t="s">
        <v>946</v>
      </c>
      <c r="O2942" s="5">
        <v>744061116263</v>
      </c>
      <c r="P2942" s="5">
        <v>653624489622</v>
      </c>
      <c r="Q2942" t="str">
        <f t="shared" si="105"/>
        <v>NigeriaNG14</v>
      </c>
      <c r="R2942" t="e">
        <f>VLOOKUP(Tableau35676[[#This Row],[coca]],Table1[ID],1,FALSE)</f>
        <v>#VALUE!</v>
      </c>
      <c r="S2942" t="e">
        <f>VLOOKUP(Tableau35676[[#This Row],[coca]],Table1[[#All],[ID]:[b]],2,FALSE)</f>
        <v>#VALUE!</v>
      </c>
      <c r="T2942" s="9" t="e">
        <f>VLOOKUP(Tableau35676[[#This Row],[coca]],Table1[[ID]:[b]],3,FALSE)</f>
        <v>#VALUE!</v>
      </c>
      <c r="U2942" s="9" t="s">
        <v>775</v>
      </c>
      <c r="V294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2" s="9">
        <v>1</v>
      </c>
    </row>
    <row r="2943" spans="1:23">
      <c r="A2943" t="s">
        <v>543</v>
      </c>
      <c r="B2943" t="s">
        <v>573</v>
      </c>
      <c r="C2943" t="s">
        <v>574</v>
      </c>
      <c r="D2943">
        <v>1391</v>
      </c>
      <c r="E2943">
        <v>28</v>
      </c>
      <c r="F2943">
        <v>391</v>
      </c>
      <c r="G2943">
        <v>972</v>
      </c>
      <c r="M2943" s="10" t="s">
        <v>946</v>
      </c>
      <c r="Q2943" t="str">
        <f t="shared" si="105"/>
        <v>NigeriaNG15</v>
      </c>
      <c r="R2943" t="e">
        <f>VLOOKUP(Tableau35676[[#This Row],[coca]],Table1[ID],1,FALSE)</f>
        <v>#VALUE!</v>
      </c>
      <c r="S2943" t="e">
        <f>VLOOKUP(Tableau35676[[#This Row],[coca]],Table1[[#All],[ID]:[b]],2,FALSE)</f>
        <v>#VALUE!</v>
      </c>
      <c r="T2943" s="9" t="e">
        <f>VLOOKUP(Tableau35676[[#This Row],[coca]],Table1[[ID]:[b]],3,FALSE)</f>
        <v>#VALUE!</v>
      </c>
      <c r="U2943" s="9" t="s">
        <v>777</v>
      </c>
      <c r="V294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3" s="9">
        <v>5</v>
      </c>
    </row>
    <row r="2944" spans="1:23">
      <c r="A2944" t="s">
        <v>543</v>
      </c>
      <c r="B2944" t="s">
        <v>575</v>
      </c>
      <c r="C2944" t="s">
        <v>576</v>
      </c>
      <c r="D2944">
        <v>443</v>
      </c>
      <c r="E2944">
        <v>12</v>
      </c>
      <c r="F2944">
        <v>171</v>
      </c>
      <c r="G2944">
        <v>260</v>
      </c>
      <c r="M2944" s="10" t="s">
        <v>946</v>
      </c>
      <c r="O2944" s="5">
        <v>1119199513760</v>
      </c>
      <c r="P2944" s="5">
        <v>1038358785210</v>
      </c>
      <c r="Q2944" t="str">
        <f t="shared" si="105"/>
        <v>NigeriaNG16</v>
      </c>
      <c r="R2944" t="e">
        <f>VLOOKUP(Tableau35676[[#This Row],[coca]],Table1[ID],1,FALSE)</f>
        <v>#VALUE!</v>
      </c>
      <c r="S2944" t="e">
        <f>VLOOKUP(Tableau35676[[#This Row],[coca]],Table1[[#All],[ID]:[b]],2,FALSE)</f>
        <v>#VALUE!</v>
      </c>
      <c r="T2944" s="9" t="e">
        <f>VLOOKUP(Tableau35676[[#This Row],[coca]],Table1[[ID]:[b]],3,FALSE)</f>
        <v>#VALUE!</v>
      </c>
      <c r="U2944" s="9" t="s">
        <v>774</v>
      </c>
      <c r="V294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4" s="9">
        <v>3</v>
      </c>
    </row>
    <row r="2945" spans="1:23">
      <c r="A2945" t="s">
        <v>543</v>
      </c>
      <c r="B2945" t="s">
        <v>577</v>
      </c>
      <c r="C2945" t="s">
        <v>578</v>
      </c>
      <c r="D2945">
        <v>159</v>
      </c>
      <c r="E2945">
        <v>3</v>
      </c>
      <c r="F2945">
        <v>21</v>
      </c>
      <c r="G2945">
        <v>135</v>
      </c>
      <c r="M2945" s="10" t="s">
        <v>946</v>
      </c>
      <c r="O2945" s="5">
        <v>706230759079</v>
      </c>
      <c r="P2945" s="5">
        <v>557302002044</v>
      </c>
      <c r="Q2945" t="str">
        <f t="shared" si="105"/>
        <v>NigeriaNG17</v>
      </c>
      <c r="R2945" t="e">
        <f>VLOOKUP(Tableau35676[[#This Row],[coca]],Table1[ID],1,FALSE)</f>
        <v>#VALUE!</v>
      </c>
      <c r="S2945" t="e">
        <f>VLOOKUP(Tableau35676[[#This Row],[coca]],Table1[[#All],[ID]:[b]],2,FALSE)</f>
        <v>#VALUE!</v>
      </c>
      <c r="T2945" s="9" t="e">
        <f>VLOOKUP(Tableau35676[[#This Row],[coca]],Table1[[ID]:[b]],3,FALSE)</f>
        <v>#VALUE!</v>
      </c>
      <c r="U2945" s="9" t="s">
        <v>775</v>
      </c>
      <c r="V294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5" s="9">
        <v>1</v>
      </c>
    </row>
    <row r="2946" spans="1:23">
      <c r="A2946" t="s">
        <v>543</v>
      </c>
      <c r="B2946" t="s">
        <v>579</v>
      </c>
      <c r="C2946" t="s">
        <v>580</v>
      </c>
      <c r="D2946">
        <v>317</v>
      </c>
      <c r="E2946">
        <v>6</v>
      </c>
      <c r="F2946">
        <v>190</v>
      </c>
      <c r="G2946">
        <v>121</v>
      </c>
      <c r="M2946" s="10" t="s">
        <v>946</v>
      </c>
      <c r="O2946" s="5">
        <v>956353314445</v>
      </c>
      <c r="P2946" s="5">
        <v>1223847582910</v>
      </c>
      <c r="Q2946" t="str">
        <f t="shared" si="105"/>
        <v>NigeriaNG18</v>
      </c>
      <c r="R2946" t="e">
        <f>VLOOKUP(Tableau35676[[#This Row],[coca]],Table1[ID],1,FALSE)</f>
        <v>#VALUE!</v>
      </c>
      <c r="S2946" t="e">
        <f>VLOOKUP(Tableau35676[[#This Row],[coca]],Table1[[#All],[ID]:[b]],2,FALSE)</f>
        <v>#VALUE!</v>
      </c>
      <c r="T2946" s="9" t="e">
        <f>VLOOKUP(Tableau35676[[#This Row],[coca]],Table1[[ID]:[b]],3,FALSE)</f>
        <v>#VALUE!</v>
      </c>
      <c r="U2946" s="9" t="s">
        <v>775</v>
      </c>
      <c r="V294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6" s="9">
        <v>1</v>
      </c>
    </row>
    <row r="2947" spans="1:23">
      <c r="A2947" t="s">
        <v>543</v>
      </c>
      <c r="B2947" t="s">
        <v>581</v>
      </c>
      <c r="C2947" t="s">
        <v>582</v>
      </c>
      <c r="D2947">
        <v>490</v>
      </c>
      <c r="E2947">
        <v>10</v>
      </c>
      <c r="F2947">
        <v>286</v>
      </c>
      <c r="G2947">
        <v>194</v>
      </c>
      <c r="M2947" s="10" t="s">
        <v>946</v>
      </c>
      <c r="O2947" s="5">
        <v>770597854752</v>
      </c>
      <c r="P2947" s="5">
        <v>1039236701050</v>
      </c>
      <c r="Q2947" t="str">
        <f t="shared" si="105"/>
        <v>NigeriaNG19</v>
      </c>
      <c r="R2947" t="e">
        <f>VLOOKUP(Tableau35676[[#This Row],[coca]],Table1[ID],1,FALSE)</f>
        <v>#VALUE!</v>
      </c>
      <c r="S2947" t="e">
        <f>VLOOKUP(Tableau35676[[#This Row],[coca]],Table1[[#All],[ID]:[b]],2,FALSE)</f>
        <v>#VALUE!</v>
      </c>
      <c r="T2947" s="9" t="e">
        <f>VLOOKUP(Tableau35676[[#This Row],[coca]],Table1[[ID]:[b]],3,FALSE)</f>
        <v>#VALUE!</v>
      </c>
      <c r="U2947" s="9" t="s">
        <v>774</v>
      </c>
      <c r="V294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7" s="9">
        <v>3</v>
      </c>
    </row>
    <row r="2948" spans="1:23">
      <c r="A2948" t="s">
        <v>543</v>
      </c>
      <c r="B2948" t="s">
        <v>583</v>
      </c>
      <c r="C2948" t="s">
        <v>584</v>
      </c>
      <c r="D2948">
        <v>1160</v>
      </c>
      <c r="E2948">
        <v>50</v>
      </c>
      <c r="F2948">
        <v>696</v>
      </c>
      <c r="G2948">
        <v>414</v>
      </c>
      <c r="M2948" s="10" t="s">
        <v>946</v>
      </c>
      <c r="Q2948" t="str">
        <f t="shared" si="105"/>
        <v>NigeriaNG20</v>
      </c>
      <c r="R2948" t="e">
        <f>VLOOKUP(Tableau35676[[#This Row],[coca]],Table1[ID],1,FALSE)</f>
        <v>#VALUE!</v>
      </c>
      <c r="S2948" t="e">
        <f>VLOOKUP(Tableau35676[[#This Row],[coca]],Table1[[#All],[ID]:[b]],2,FALSE)</f>
        <v>#VALUE!</v>
      </c>
      <c r="T2948" s="9" t="e">
        <f>VLOOKUP(Tableau35676[[#This Row],[coca]],Table1[[ID]:[b]],3,FALSE)</f>
        <v>#VALUE!</v>
      </c>
      <c r="U2948" s="9" t="s">
        <v>777</v>
      </c>
      <c r="V294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8" s="9">
        <v>5</v>
      </c>
    </row>
    <row r="2949" spans="1:23">
      <c r="A2949" t="s">
        <v>543</v>
      </c>
      <c r="B2949" t="s">
        <v>585</v>
      </c>
      <c r="C2949" t="s">
        <v>586</v>
      </c>
      <c r="D2949">
        <v>414</v>
      </c>
      <c r="E2949">
        <v>22</v>
      </c>
      <c r="F2949">
        <v>233</v>
      </c>
      <c r="G2949">
        <v>159</v>
      </c>
      <c r="M2949" s="10" t="s">
        <v>946</v>
      </c>
      <c r="Q2949" t="str">
        <f t="shared" si="105"/>
        <v>NigeriaNG21</v>
      </c>
      <c r="R2949" t="e">
        <f>VLOOKUP(Tableau35676[[#This Row],[coca]],Table1[ID],1,FALSE)</f>
        <v>#VALUE!</v>
      </c>
      <c r="S2949" t="e">
        <f>VLOOKUP(Tableau35676[[#This Row],[coca]],Table1[[#All],[ID]:[b]],2,FALSE)</f>
        <v>#VALUE!</v>
      </c>
      <c r="T2949" s="9" t="e">
        <f>VLOOKUP(Tableau35676[[#This Row],[coca]],Table1[[ID]:[b]],3,FALSE)</f>
        <v>#VALUE!</v>
      </c>
      <c r="U2949" s="9" t="s">
        <v>778</v>
      </c>
      <c r="V294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49" s="9">
        <v>2</v>
      </c>
    </row>
    <row r="2950" spans="1:23">
      <c r="A2950" t="s">
        <v>543</v>
      </c>
      <c r="B2950" t="s">
        <v>587</v>
      </c>
      <c r="C2950" t="s">
        <v>588</v>
      </c>
      <c r="D2950">
        <v>67</v>
      </c>
      <c r="E2950">
        <v>6</v>
      </c>
      <c r="F2950">
        <v>34</v>
      </c>
      <c r="G2950">
        <v>27</v>
      </c>
      <c r="M2950" s="10" t="s">
        <v>946</v>
      </c>
      <c r="O2950" s="5">
        <v>452131280055</v>
      </c>
      <c r="P2950" s="5">
        <v>1174498508210</v>
      </c>
      <c r="Q2950" t="str">
        <f t="shared" si="105"/>
        <v>NigeriaNG22</v>
      </c>
      <c r="R2950" t="e">
        <f>VLOOKUP(Tableau35676[[#This Row],[coca]],Table1[ID],1,FALSE)</f>
        <v>#VALUE!</v>
      </c>
      <c r="S2950" t="e">
        <f>VLOOKUP(Tableau35676[[#This Row],[coca]],Table1[[#All],[ID]:[b]],2,FALSE)</f>
        <v>#VALUE!</v>
      </c>
      <c r="T2950" s="9" t="e">
        <f>VLOOKUP(Tableau35676[[#This Row],[coca]],Table1[[ID]:[b]],3,FALSE)</f>
        <v>#VALUE!</v>
      </c>
      <c r="U2950" s="9" t="s">
        <v>778</v>
      </c>
      <c r="V295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0" s="9">
        <v>2</v>
      </c>
    </row>
    <row r="2951" spans="1:23">
      <c r="A2951" t="s">
        <v>543</v>
      </c>
      <c r="B2951" t="s">
        <v>589</v>
      </c>
      <c r="C2951" t="s">
        <v>590</v>
      </c>
      <c r="D2951">
        <v>3</v>
      </c>
      <c r="E2951">
        <v>0</v>
      </c>
      <c r="F2951">
        <v>0</v>
      </c>
      <c r="G2951">
        <v>3</v>
      </c>
      <c r="M2951" s="10" t="s">
        <v>946</v>
      </c>
      <c r="Q2951" t="str">
        <f t="shared" si="105"/>
        <v>NigeriaNG23</v>
      </c>
      <c r="R2951" t="e">
        <f>VLOOKUP(Tableau35676[[#This Row],[coca]],Table1[ID],1,FALSE)</f>
        <v>#VALUE!</v>
      </c>
      <c r="S2951" t="e">
        <f>VLOOKUP(Tableau35676[[#This Row],[coca]],Table1[[#All],[ID]:[b]],2,FALSE)</f>
        <v>#VALUE!</v>
      </c>
      <c r="T2951" s="9" t="e">
        <f>VLOOKUP(Tableau35676[[#This Row],[coca]],Table1[[ID]:[b]],3,FALSE)</f>
        <v>#VALUE!</v>
      </c>
      <c r="U2951" s="9"/>
      <c r="V295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1" s="9"/>
    </row>
    <row r="2952" spans="1:23">
      <c r="A2952" t="s">
        <v>543</v>
      </c>
      <c r="B2952" t="s">
        <v>591</v>
      </c>
      <c r="C2952" t="s">
        <v>592</v>
      </c>
      <c r="D2952">
        <v>172</v>
      </c>
      <c r="E2952">
        <v>5</v>
      </c>
      <c r="F2952">
        <v>98</v>
      </c>
      <c r="G2952">
        <v>69</v>
      </c>
      <c r="M2952" s="10" t="s">
        <v>946</v>
      </c>
      <c r="Q2952" t="str">
        <f t="shared" si="105"/>
        <v>NigeriaNG24</v>
      </c>
      <c r="R2952" t="e">
        <f>VLOOKUP(Tableau35676[[#This Row],[coca]],Table1[ID],1,FALSE)</f>
        <v>#VALUE!</v>
      </c>
      <c r="S2952" t="e">
        <f>VLOOKUP(Tableau35676[[#This Row],[coca]],Table1[[#All],[ID]:[b]],2,FALSE)</f>
        <v>#VALUE!</v>
      </c>
      <c r="T2952" s="9" t="e">
        <f>VLOOKUP(Tableau35676[[#This Row],[coca]],Table1[[ID]:[b]],3,FALSE)</f>
        <v>#VALUE!</v>
      </c>
      <c r="U2952" s="9" t="s">
        <v>778</v>
      </c>
      <c r="V295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2" s="9">
        <v>2</v>
      </c>
    </row>
    <row r="2953" spans="1:23">
      <c r="A2953" t="s">
        <v>543</v>
      </c>
      <c r="B2953" t="s">
        <v>593</v>
      </c>
      <c r="C2953" t="s">
        <v>594</v>
      </c>
      <c r="D2953">
        <v>7616</v>
      </c>
      <c r="E2953">
        <v>107</v>
      </c>
      <c r="F2953">
        <v>1323</v>
      </c>
      <c r="G2953">
        <v>6186</v>
      </c>
      <c r="M2953" s="10" t="s">
        <v>946</v>
      </c>
      <c r="Q2953" t="str">
        <f t="shared" si="105"/>
        <v>NigeriaNG25</v>
      </c>
      <c r="R2953" t="e">
        <f>VLOOKUP(Tableau35676[[#This Row],[coca]],Table1[ID],1,FALSE)</f>
        <v>#VALUE!</v>
      </c>
      <c r="S2953" t="e">
        <f>VLOOKUP(Tableau35676[[#This Row],[coca]],Table1[[#All],[ID]:[b]],2,FALSE)</f>
        <v>#VALUE!</v>
      </c>
      <c r="T2953" s="9" t="e">
        <f>VLOOKUP(Tableau35676[[#This Row],[coca]],Table1[[ID]:[b]],3,FALSE)</f>
        <v>#VALUE!</v>
      </c>
      <c r="U2953" s="9" t="s">
        <v>780</v>
      </c>
      <c r="V295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3" s="9">
        <v>7</v>
      </c>
    </row>
    <row r="2954" spans="1:23">
      <c r="A2954" t="s">
        <v>543</v>
      </c>
      <c r="B2954" t="s">
        <v>595</v>
      </c>
      <c r="C2954" t="s">
        <v>596</v>
      </c>
      <c r="D2954">
        <v>177</v>
      </c>
      <c r="E2954">
        <v>6</v>
      </c>
      <c r="F2954">
        <v>74</v>
      </c>
      <c r="G2954">
        <v>97</v>
      </c>
      <c r="M2954" s="10" t="s">
        <v>946</v>
      </c>
      <c r="O2954" s="5">
        <v>819796255875</v>
      </c>
      <c r="P2954" s="5">
        <v>851044735014</v>
      </c>
      <c r="Q2954" t="str">
        <f t="shared" si="105"/>
        <v>NigeriaNG26</v>
      </c>
      <c r="R2954" t="e">
        <f>VLOOKUP(Tableau35676[[#This Row],[coca]],Table1[ID],1,FALSE)</f>
        <v>#VALUE!</v>
      </c>
      <c r="S2954" t="e">
        <f>VLOOKUP(Tableau35676[[#This Row],[coca]],Table1[[#All],[ID]:[b]],2,FALSE)</f>
        <v>#VALUE!</v>
      </c>
      <c r="T2954" s="9" t="e">
        <f>VLOOKUP(Tableau35676[[#This Row],[coca]],Table1[[ID]:[b]],3,FALSE)</f>
        <v>#VALUE!</v>
      </c>
      <c r="U2954" s="9" t="s">
        <v>778</v>
      </c>
      <c r="V295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4" s="9">
        <v>2</v>
      </c>
    </row>
    <row r="2955" spans="1:23">
      <c r="A2955" t="s">
        <v>543</v>
      </c>
      <c r="B2955" t="s">
        <v>525</v>
      </c>
      <c r="C2955" t="s">
        <v>597</v>
      </c>
      <c r="D2955">
        <v>66</v>
      </c>
      <c r="E2955">
        <v>1</v>
      </c>
      <c r="F2955">
        <v>31</v>
      </c>
      <c r="G2955">
        <v>34</v>
      </c>
      <c r="M2955" s="10" t="s">
        <v>946</v>
      </c>
      <c r="O2955" s="5">
        <v>559037927596</v>
      </c>
      <c r="P2955" s="5">
        <v>993324019799</v>
      </c>
      <c r="Q2955" t="str">
        <f t="shared" si="105"/>
        <v>NigeriaNG27</v>
      </c>
      <c r="R2955" t="e">
        <f>VLOOKUP(Tableau35676[[#This Row],[coca]],Table1[ID],1,FALSE)</f>
        <v>#VALUE!</v>
      </c>
      <c r="S2955" t="e">
        <f>VLOOKUP(Tableau35676[[#This Row],[coca]],Table1[[#All],[ID]:[b]],2,FALSE)</f>
        <v>#VALUE!</v>
      </c>
      <c r="T2955" s="9" t="e">
        <f>VLOOKUP(Tableau35676[[#This Row],[coca]],Table1[[ID]:[b]],3,FALSE)</f>
        <v>#VALUE!</v>
      </c>
      <c r="U2955" s="9" t="s">
        <v>775</v>
      </c>
      <c r="V295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5" s="9">
        <v>1</v>
      </c>
    </row>
    <row r="2956" spans="1:23">
      <c r="A2956" t="s">
        <v>543</v>
      </c>
      <c r="B2956" t="s">
        <v>598</v>
      </c>
      <c r="C2956" t="s">
        <v>599</v>
      </c>
      <c r="D2956">
        <v>586</v>
      </c>
      <c r="E2956">
        <v>14</v>
      </c>
      <c r="F2956">
        <v>315</v>
      </c>
      <c r="G2956">
        <v>257</v>
      </c>
      <c r="M2956" s="10" t="s">
        <v>946</v>
      </c>
      <c r="Q2956" t="str">
        <f t="shared" si="105"/>
        <v>NigeriaNG28</v>
      </c>
      <c r="R2956" t="e">
        <f>VLOOKUP(Tableau35676[[#This Row],[coca]],Table1[ID],1,FALSE)</f>
        <v>#VALUE!</v>
      </c>
      <c r="S2956" t="e">
        <f>VLOOKUP(Tableau35676[[#This Row],[coca]],Table1[[#All],[ID]:[b]],2,FALSE)</f>
        <v>#VALUE!</v>
      </c>
      <c r="T2956" s="9" t="e">
        <f>VLOOKUP(Tableau35676[[#This Row],[coca]],Table1[[ID]:[b]],3,FALSE)</f>
        <v>#VALUE!</v>
      </c>
      <c r="U2956" s="9" t="s">
        <v>774</v>
      </c>
      <c r="V295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6" s="9">
        <v>3</v>
      </c>
    </row>
    <row r="2957" spans="1:23">
      <c r="A2957" t="s">
        <v>543</v>
      </c>
      <c r="B2957" t="s">
        <v>600</v>
      </c>
      <c r="C2957" t="s">
        <v>601</v>
      </c>
      <c r="D2957">
        <v>89</v>
      </c>
      <c r="E2957">
        <v>14</v>
      </c>
      <c r="F2957">
        <v>41</v>
      </c>
      <c r="G2957">
        <v>34</v>
      </c>
      <c r="M2957" s="10" t="s">
        <v>946</v>
      </c>
      <c r="O2957" s="5">
        <v>515060921170</v>
      </c>
      <c r="P2957" s="5">
        <v>691799534261</v>
      </c>
      <c r="Q2957" t="str">
        <f t="shared" si="105"/>
        <v>NigeriaNG29</v>
      </c>
      <c r="R2957" t="e">
        <f>VLOOKUP(Tableau35676[[#This Row],[coca]],Table1[ID],1,FALSE)</f>
        <v>#VALUE!</v>
      </c>
      <c r="S2957" t="e">
        <f>VLOOKUP(Tableau35676[[#This Row],[coca]],Table1[[#All],[ID]:[b]],2,FALSE)</f>
        <v>#VALUE!</v>
      </c>
      <c r="T2957" s="9" t="e">
        <f>VLOOKUP(Tableau35676[[#This Row],[coca]],Table1[[ID]:[b]],3,FALSE)</f>
        <v>#VALUE!</v>
      </c>
      <c r="U2957" s="9" t="s">
        <v>778</v>
      </c>
      <c r="V295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7" s="9">
        <v>2</v>
      </c>
    </row>
    <row r="2958" spans="1:23">
      <c r="A2958" t="s">
        <v>543</v>
      </c>
      <c r="B2958" t="s">
        <v>602</v>
      </c>
      <c r="C2958" t="s">
        <v>603</v>
      </c>
      <c r="D2958">
        <v>50</v>
      </c>
      <c r="E2958">
        <v>4</v>
      </c>
      <c r="F2958">
        <v>41</v>
      </c>
      <c r="G2958">
        <v>5</v>
      </c>
      <c r="M2958" s="10" t="s">
        <v>946</v>
      </c>
      <c r="Q2958" t="str">
        <f t="shared" si="105"/>
        <v>NigeriaNG30</v>
      </c>
      <c r="R2958" t="e">
        <f>VLOOKUP(Tableau35676[[#This Row],[coca]],Table1[ID],1,FALSE)</f>
        <v>#VALUE!</v>
      </c>
      <c r="S2958" t="e">
        <f>VLOOKUP(Tableau35676[[#This Row],[coca]],Table1[[#All],[ID]:[b]],2,FALSE)</f>
        <v>#VALUE!</v>
      </c>
      <c r="T2958" s="9" t="e">
        <f>VLOOKUP(Tableau35676[[#This Row],[coca]],Table1[[ID]:[b]],3,FALSE)</f>
        <v>#VALUE!</v>
      </c>
      <c r="U2958" s="9" t="s">
        <v>778</v>
      </c>
      <c r="V295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8" s="9">
        <v>2</v>
      </c>
    </row>
    <row r="2959" spans="1:23">
      <c r="A2959" t="s">
        <v>543</v>
      </c>
      <c r="B2959" t="s">
        <v>604</v>
      </c>
      <c r="C2959" t="s">
        <v>605</v>
      </c>
      <c r="D2959">
        <v>661</v>
      </c>
      <c r="E2959">
        <v>9</v>
      </c>
      <c r="F2959">
        <v>242</v>
      </c>
      <c r="G2959">
        <v>410</v>
      </c>
      <c r="M2959" s="10" t="s">
        <v>946</v>
      </c>
      <c r="Q2959" t="str">
        <f t="shared" si="105"/>
        <v>NigeriaNG31</v>
      </c>
      <c r="R2959" t="e">
        <f>VLOOKUP(Tableau35676[[#This Row],[coca]],Table1[ID],1,FALSE)</f>
        <v>#VALUE!</v>
      </c>
      <c r="S2959" t="e">
        <f>VLOOKUP(Tableau35676[[#This Row],[coca]],Table1[[#All],[ID]:[b]],2,FALSE)</f>
        <v>#VALUE!</v>
      </c>
      <c r="T2959" s="9" t="e">
        <f>VLOOKUP(Tableau35676[[#This Row],[coca]],Table1[[ID]:[b]],3,FALSE)</f>
        <v>#VALUE!</v>
      </c>
      <c r="U2959" s="9" t="s">
        <v>778</v>
      </c>
      <c r="V295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59" s="9">
        <v>2</v>
      </c>
    </row>
    <row r="2960" spans="1:23">
      <c r="A2960" t="s">
        <v>543</v>
      </c>
      <c r="B2960" t="s">
        <v>31</v>
      </c>
      <c r="C2960" t="s">
        <v>606</v>
      </c>
      <c r="D2960">
        <v>186</v>
      </c>
      <c r="E2960">
        <v>5</v>
      </c>
      <c r="F2960">
        <v>114</v>
      </c>
      <c r="G2960">
        <v>67</v>
      </c>
      <c r="M2960" s="10" t="s">
        <v>946</v>
      </c>
      <c r="O2960" s="5">
        <v>951204950390</v>
      </c>
      <c r="P2960" s="5">
        <v>923241615077</v>
      </c>
      <c r="Q2960" t="str">
        <f t="shared" si="105"/>
        <v>NigeriaNG32</v>
      </c>
      <c r="R2960" t="e">
        <f>VLOOKUP(Tableau35676[[#This Row],[coca]],Table1[ID],1,FALSE)</f>
        <v>#VALUE!</v>
      </c>
      <c r="S2960" t="e">
        <f>VLOOKUP(Tableau35676[[#This Row],[coca]],Table1[[#All],[ID]:[b]],2,FALSE)</f>
        <v>#VALUE!</v>
      </c>
      <c r="T2960" s="9" t="e">
        <f>VLOOKUP(Tableau35676[[#This Row],[coca]],Table1[[ID]:[b]],3,FALSE)</f>
        <v>#VALUE!</v>
      </c>
      <c r="U2960" s="9" t="s">
        <v>775</v>
      </c>
      <c r="V296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60" s="9">
        <v>1</v>
      </c>
    </row>
    <row r="2961" spans="1:23">
      <c r="A2961" t="s">
        <v>543</v>
      </c>
      <c r="B2961" t="s">
        <v>607</v>
      </c>
      <c r="C2961" t="s">
        <v>608</v>
      </c>
      <c r="D2961">
        <v>696</v>
      </c>
      <c r="E2961">
        <v>26</v>
      </c>
      <c r="F2961">
        <v>397</v>
      </c>
      <c r="M2961" s="10" t="s">
        <v>946</v>
      </c>
      <c r="O2961" s="5">
        <v>691818145467</v>
      </c>
      <c r="P2961" s="5">
        <v>484539231548</v>
      </c>
      <c r="Q2961" t="str">
        <f t="shared" si="105"/>
        <v>NigeriaNG33</v>
      </c>
      <c r="R2961" t="e">
        <f>VLOOKUP(Tableau35676[[#This Row],[coca]],Table1[ID],1,FALSE)</f>
        <v>#VALUE!</v>
      </c>
      <c r="S2961" t="e">
        <f>VLOOKUP(Tableau35676[[#This Row],[coca]],Table1[[#All],[ID]:[b]],2,FALSE)</f>
        <v>#VALUE!</v>
      </c>
      <c r="T2961" s="9" t="e">
        <f>VLOOKUP(Tableau35676[[#This Row],[coca]],Table1[[ID]:[b]],3,FALSE)</f>
        <v>#VALUE!</v>
      </c>
      <c r="U2961" s="9" t="s">
        <v>778</v>
      </c>
      <c r="V296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61" s="9">
        <v>2</v>
      </c>
    </row>
    <row r="2962" spans="1:23">
      <c r="A2962" t="s">
        <v>543</v>
      </c>
      <c r="B2962" t="s">
        <v>609</v>
      </c>
      <c r="C2962" t="s">
        <v>610</v>
      </c>
      <c r="D2962">
        <v>133</v>
      </c>
      <c r="E2962">
        <v>14</v>
      </c>
      <c r="F2962">
        <v>103</v>
      </c>
      <c r="G2962">
        <v>16</v>
      </c>
      <c r="M2962" s="10" t="s">
        <v>946</v>
      </c>
      <c r="O2962" s="5">
        <v>531896887151</v>
      </c>
      <c r="P2962" s="5">
        <v>1303809176030</v>
      </c>
      <c r="Q2962" t="str">
        <f t="shared" si="105"/>
        <v>NigeriaNG34</v>
      </c>
      <c r="R2962" t="e">
        <f>VLOOKUP(Tableau35676[[#This Row],[coca]],Table1[ID],1,FALSE)</f>
        <v>#VALUE!</v>
      </c>
      <c r="S2962" t="e">
        <f>VLOOKUP(Tableau35676[[#This Row],[coca]],Table1[[#All],[ID]:[b]],2,FALSE)</f>
        <v>#VALUE!</v>
      </c>
      <c r="T2962" s="9" t="e">
        <f>VLOOKUP(Tableau35676[[#This Row],[coca]],Table1[[ID]:[b]],3,FALSE)</f>
        <v>#VALUE!</v>
      </c>
      <c r="U2962" s="9" t="s">
        <v>774</v>
      </c>
      <c r="V296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62" s="9">
        <v>3</v>
      </c>
    </row>
    <row r="2963" spans="1:23">
      <c r="A2963" t="s">
        <v>543</v>
      </c>
      <c r="B2963" t="s">
        <v>611</v>
      </c>
      <c r="C2963" t="s">
        <v>612</v>
      </c>
      <c r="D2963">
        <v>18</v>
      </c>
      <c r="E2963">
        <v>0</v>
      </c>
      <c r="F2963">
        <v>10</v>
      </c>
      <c r="G2963">
        <v>8</v>
      </c>
      <c r="M2963" s="10" t="s">
        <v>946</v>
      </c>
      <c r="O2963" s="5">
        <v>1078648970730</v>
      </c>
      <c r="P2963" s="5">
        <v>802320135174</v>
      </c>
      <c r="Q2963" t="str">
        <f t="shared" si="105"/>
        <v>NigeriaNG35</v>
      </c>
      <c r="R2963" t="e">
        <f>VLOOKUP(Tableau35676[[#This Row],[coca]],Table1[ID],1,FALSE)</f>
        <v>#VALUE!</v>
      </c>
      <c r="S2963" t="e">
        <f>VLOOKUP(Tableau35676[[#This Row],[coca]],Table1[[#All],[ID]:[b]],2,FALSE)</f>
        <v>#VALUE!</v>
      </c>
      <c r="T2963" s="9" t="e">
        <f>VLOOKUP(Tableau35676[[#This Row],[coca]],Table1[[ID]:[b]],3,FALSE)</f>
        <v>#VALUE!</v>
      </c>
      <c r="U2963" s="9" t="s">
        <v>775</v>
      </c>
      <c r="V296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63" s="9">
        <v>1</v>
      </c>
    </row>
    <row r="2964" spans="1:23">
      <c r="A2964" t="s">
        <v>543</v>
      </c>
      <c r="B2964" t="s">
        <v>613</v>
      </c>
      <c r="C2964" t="s">
        <v>614</v>
      </c>
      <c r="D2964">
        <v>55</v>
      </c>
      <c r="E2964">
        <v>8</v>
      </c>
      <c r="F2964">
        <v>45</v>
      </c>
      <c r="G2964">
        <v>2</v>
      </c>
      <c r="M2964" s="10" t="s">
        <v>946</v>
      </c>
      <c r="Q2964" t="str">
        <f t="shared" si="105"/>
        <v>NigeriaNG36</v>
      </c>
      <c r="R2964" t="e">
        <f>VLOOKUP(Tableau35676[[#This Row],[coca]],Table1[ID],1,FALSE)</f>
        <v>#VALUE!</v>
      </c>
      <c r="S2964" t="e">
        <f>VLOOKUP(Tableau35676[[#This Row],[coca]],Table1[[#All],[ID]:[b]],2,FALSE)</f>
        <v>#VALUE!</v>
      </c>
      <c r="T2964" s="9" t="e">
        <f>VLOOKUP(Tableau35676[[#This Row],[coca]],Table1[[ID]:[b]],3,FALSE)</f>
        <v>#VALUE!</v>
      </c>
      <c r="U2964" s="9" t="s">
        <v>778</v>
      </c>
      <c r="V296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64" s="9">
        <v>2</v>
      </c>
    </row>
    <row r="2965" spans="1:23">
      <c r="A2965" t="s">
        <v>543</v>
      </c>
      <c r="B2965" t="s">
        <v>615</v>
      </c>
      <c r="C2965" t="s">
        <v>616</v>
      </c>
      <c r="D2965">
        <v>76</v>
      </c>
      <c r="E2965">
        <v>5</v>
      </c>
      <c r="F2965">
        <v>71</v>
      </c>
      <c r="G2965">
        <v>0</v>
      </c>
      <c r="M2965" s="10" t="s">
        <v>946</v>
      </c>
      <c r="O2965" s="5">
        <v>624654733542</v>
      </c>
      <c r="P2965" s="5">
        <v>1210152348420</v>
      </c>
      <c r="Q2965" t="str">
        <f t="shared" si="105"/>
        <v>NigeriaNG37</v>
      </c>
      <c r="R2965" t="e">
        <f>VLOOKUP(Tableau35676[[#This Row],[coca]],Table1[ID],1,FALSE)</f>
        <v>#VALUE!</v>
      </c>
      <c r="S2965" t="e">
        <f>VLOOKUP(Tableau35676[[#This Row],[coca]],Table1[[#All],[ID]:[b]],2,FALSE)</f>
        <v>#VALUE!</v>
      </c>
      <c r="T2965" s="9" t="e">
        <f>VLOOKUP(Tableau35676[[#This Row],[coca]],Table1[[ID]:[b]],3,FALSE)</f>
        <v>#VALUE!</v>
      </c>
      <c r="U2965" s="9" t="s">
        <v>778</v>
      </c>
      <c r="V296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2965" s="9">
        <v>2</v>
      </c>
    </row>
    <row r="2966" spans="1:23">
      <c r="A2966" t="s">
        <v>543</v>
      </c>
      <c r="B2966" t="s">
        <v>602</v>
      </c>
      <c r="C2966" t="s">
        <v>603</v>
      </c>
      <c r="D2966">
        <v>50</v>
      </c>
      <c r="E2966">
        <v>4</v>
      </c>
      <c r="F2966">
        <v>40</v>
      </c>
      <c r="G2966">
        <v>6</v>
      </c>
      <c r="L2966" s="10"/>
      <c r="M2966" s="10" t="s">
        <v>944</v>
      </c>
      <c r="P2966" t="str">
        <f t="shared" ref="P2966:P2973" si="106">_xlfn.CONCAT(A2966,C2966)</f>
        <v>NigeriaNG30</v>
      </c>
      <c r="Q2966" t="e">
        <f>VLOOKUP(Tableau3567[[#This Row],[coca]],Table1[ID],1,FALSE)</f>
        <v>#VALUE!</v>
      </c>
      <c r="R2966" t="e">
        <f>VLOOKUP(Tableau3567[[#This Row],[coca]],Table1[[#All],[ID]:[b]],2,FALSE)</f>
        <v>#VALUE!</v>
      </c>
      <c r="S2966" s="9" t="e">
        <f>VLOOKUP(Tableau3567[[#This Row],[coca]],Table1[[ID]:[b]],3,FALSE)</f>
        <v>#VALUE!</v>
      </c>
      <c r="T2966" s="9" t="s">
        <v>778</v>
      </c>
      <c r="U296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66" s="9">
        <v>2</v>
      </c>
    </row>
    <row r="2967" spans="1:23">
      <c r="A2967" t="s">
        <v>543</v>
      </c>
      <c r="B2967" t="s">
        <v>604</v>
      </c>
      <c r="C2967" t="s">
        <v>605</v>
      </c>
      <c r="D2967">
        <v>398</v>
      </c>
      <c r="E2967">
        <v>7</v>
      </c>
      <c r="F2967">
        <v>112</v>
      </c>
      <c r="G2967">
        <v>279</v>
      </c>
      <c r="L2967" s="10"/>
      <c r="M2967" s="10" t="s">
        <v>944</v>
      </c>
      <c r="P2967" t="str">
        <f t="shared" si="106"/>
        <v>NigeriaNG31</v>
      </c>
      <c r="Q2967" t="e">
        <f>VLOOKUP(Tableau3567[[#This Row],[coca]],Table1[ID],1,FALSE)</f>
        <v>#VALUE!</v>
      </c>
      <c r="R2967" t="e">
        <f>VLOOKUP(Tableau3567[[#This Row],[coca]],Table1[[#All],[ID]:[b]],2,FALSE)</f>
        <v>#VALUE!</v>
      </c>
      <c r="S2967" s="9" t="e">
        <f>VLOOKUP(Tableau3567[[#This Row],[coca]],Table1[[ID]:[b]],3,FALSE)</f>
        <v>#VALUE!</v>
      </c>
      <c r="T2967" s="9" t="s">
        <v>778</v>
      </c>
      <c r="U296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67" s="9">
        <v>2</v>
      </c>
    </row>
    <row r="2968" spans="1:23">
      <c r="A2968" t="s">
        <v>543</v>
      </c>
      <c r="B2968" t="s">
        <v>31</v>
      </c>
      <c r="C2968" t="s">
        <v>606</v>
      </c>
      <c r="D2968">
        <v>130</v>
      </c>
      <c r="E2968">
        <v>3</v>
      </c>
      <c r="F2968">
        <v>99</v>
      </c>
      <c r="G2968">
        <v>28</v>
      </c>
      <c r="L2968" s="10"/>
      <c r="M2968" s="10" t="s">
        <v>944</v>
      </c>
      <c r="N2968" s="5">
        <v>951204950390</v>
      </c>
      <c r="O2968" s="5">
        <v>923241615077</v>
      </c>
      <c r="P2968" t="str">
        <f t="shared" si="106"/>
        <v>NigeriaNG32</v>
      </c>
      <c r="Q2968" t="e">
        <f>VLOOKUP(Tableau3567[[#This Row],[coca]],Table1[ID],1,FALSE)</f>
        <v>#VALUE!</v>
      </c>
      <c r="R2968" t="e">
        <f>VLOOKUP(Tableau3567[[#This Row],[coca]],Table1[[#All],[ID]:[b]],2,FALSE)</f>
        <v>#VALUE!</v>
      </c>
      <c r="S2968" s="9" t="e">
        <f>VLOOKUP(Tableau3567[[#This Row],[coca]],Table1[[ID]:[b]],3,FALSE)</f>
        <v>#VALUE!</v>
      </c>
      <c r="T2968" s="9" t="s">
        <v>775</v>
      </c>
      <c r="U296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68" s="9">
        <v>1</v>
      </c>
    </row>
    <row r="2969" spans="1:23">
      <c r="A2969" t="s">
        <v>543</v>
      </c>
      <c r="B2969" t="s">
        <v>607</v>
      </c>
      <c r="C2969" t="s">
        <v>608</v>
      </c>
      <c r="D2969">
        <v>403</v>
      </c>
      <c r="E2969">
        <v>22</v>
      </c>
      <c r="F2969">
        <v>179</v>
      </c>
      <c r="G2969">
        <v>202</v>
      </c>
      <c r="L2969" s="10"/>
      <c r="M2969" s="10" t="s">
        <v>944</v>
      </c>
      <c r="N2969" s="5">
        <v>691818145467</v>
      </c>
      <c r="O2969" s="5">
        <v>484539231548</v>
      </c>
      <c r="P2969" t="str">
        <f t="shared" si="106"/>
        <v>NigeriaNG33</v>
      </c>
      <c r="Q2969" t="e">
        <f>VLOOKUP(Tableau3567[[#This Row],[coca]],Table1[ID],1,FALSE)</f>
        <v>#VALUE!</v>
      </c>
      <c r="R2969" t="e">
        <f>VLOOKUP(Tableau3567[[#This Row],[coca]],Table1[[#All],[ID]:[b]],2,FALSE)</f>
        <v>#VALUE!</v>
      </c>
      <c r="S2969" s="9" t="e">
        <f>VLOOKUP(Tableau3567[[#This Row],[coca]],Table1[[ID]:[b]],3,FALSE)</f>
        <v>#VALUE!</v>
      </c>
      <c r="T2969" s="9" t="s">
        <v>778</v>
      </c>
      <c r="U296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69" s="9">
        <v>2</v>
      </c>
    </row>
    <row r="2970" spans="1:23">
      <c r="A2970" t="s">
        <v>543</v>
      </c>
      <c r="B2970" t="s">
        <v>609</v>
      </c>
      <c r="C2970" t="s">
        <v>610</v>
      </c>
      <c r="D2970">
        <v>129</v>
      </c>
      <c r="E2970">
        <v>14</v>
      </c>
      <c r="F2970">
        <v>102</v>
      </c>
      <c r="G2970">
        <v>13</v>
      </c>
      <c r="L2970" s="10"/>
      <c r="M2970" s="10" t="s">
        <v>944</v>
      </c>
      <c r="N2970" s="5">
        <v>531896887151</v>
      </c>
      <c r="O2970" s="5">
        <v>1303809176030</v>
      </c>
      <c r="P2970" t="str">
        <f t="shared" si="106"/>
        <v>NigeriaNG34</v>
      </c>
      <c r="Q2970" t="e">
        <f>VLOOKUP(Tableau3567[[#This Row],[coca]],Table1[ID],1,FALSE)</f>
        <v>#VALUE!</v>
      </c>
      <c r="R2970" t="e">
        <f>VLOOKUP(Tableau3567[[#This Row],[coca]],Table1[[#All],[ID]:[b]],2,FALSE)</f>
        <v>#VALUE!</v>
      </c>
      <c r="S2970" s="9" t="e">
        <f>VLOOKUP(Tableau3567[[#This Row],[coca]],Table1[[ID]:[b]],3,FALSE)</f>
        <v>#VALUE!</v>
      </c>
      <c r="T2970" s="9" t="s">
        <v>774</v>
      </c>
      <c r="U297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70" s="9">
        <v>3</v>
      </c>
    </row>
    <row r="2971" spans="1:23">
      <c r="A2971" t="s">
        <v>543</v>
      </c>
      <c r="B2971" t="s">
        <v>611</v>
      </c>
      <c r="C2971" t="s">
        <v>612</v>
      </c>
      <c r="D2971">
        <v>18</v>
      </c>
      <c r="E2971">
        <v>0</v>
      </c>
      <c r="F2971">
        <v>10</v>
      </c>
      <c r="G2971">
        <v>8</v>
      </c>
      <c r="L2971" s="10"/>
      <c r="M2971" s="10" t="s">
        <v>944</v>
      </c>
      <c r="N2971" s="5">
        <v>1078648970730</v>
      </c>
      <c r="O2971" s="5">
        <v>802320135174</v>
      </c>
      <c r="P2971" t="str">
        <f t="shared" si="106"/>
        <v>NigeriaNG35</v>
      </c>
      <c r="Q2971" t="e">
        <f>VLOOKUP(Tableau3567[[#This Row],[coca]],Table1[ID],1,FALSE)</f>
        <v>#VALUE!</v>
      </c>
      <c r="R2971" t="e">
        <f>VLOOKUP(Tableau3567[[#This Row],[coca]],Table1[[#All],[ID]:[b]],2,FALSE)</f>
        <v>#VALUE!</v>
      </c>
      <c r="S2971" s="9" t="e">
        <f>VLOOKUP(Tableau3567[[#This Row],[coca]],Table1[[ID]:[b]],3,FALSE)</f>
        <v>#VALUE!</v>
      </c>
      <c r="T2971" s="9" t="s">
        <v>775</v>
      </c>
      <c r="U297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71" s="9">
        <v>1</v>
      </c>
    </row>
    <row r="2972" spans="1:23">
      <c r="A2972" t="s">
        <v>543</v>
      </c>
      <c r="B2972" t="s">
        <v>613</v>
      </c>
      <c r="C2972" t="s">
        <v>614</v>
      </c>
      <c r="D2972">
        <v>52</v>
      </c>
      <c r="E2972">
        <v>7</v>
      </c>
      <c r="F2972">
        <v>25</v>
      </c>
      <c r="G2972">
        <v>20</v>
      </c>
      <c r="L2972" s="10"/>
      <c r="M2972" s="10" t="s">
        <v>944</v>
      </c>
      <c r="P2972" t="str">
        <f t="shared" si="106"/>
        <v>NigeriaNG36</v>
      </c>
      <c r="Q2972" t="e">
        <f>VLOOKUP(Tableau3567[[#This Row],[coca]],Table1[ID],1,FALSE)</f>
        <v>#VALUE!</v>
      </c>
      <c r="R2972" t="e">
        <f>VLOOKUP(Tableau3567[[#This Row],[coca]],Table1[[#All],[ID]:[b]],2,FALSE)</f>
        <v>#VALUE!</v>
      </c>
      <c r="S2972" s="9" t="e">
        <f>VLOOKUP(Tableau3567[[#This Row],[coca]],Table1[[ID]:[b]],3,FALSE)</f>
        <v>#VALUE!</v>
      </c>
      <c r="T2972" s="9" t="s">
        <v>778</v>
      </c>
      <c r="U297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72" s="9">
        <v>2</v>
      </c>
    </row>
    <row r="2973" spans="1:23">
      <c r="A2973" t="s">
        <v>543</v>
      </c>
      <c r="B2973" t="s">
        <v>615</v>
      </c>
      <c r="C2973" t="s">
        <v>616</v>
      </c>
      <c r="D2973">
        <v>76</v>
      </c>
      <c r="E2973">
        <v>5</v>
      </c>
      <c r="F2973">
        <v>71</v>
      </c>
      <c r="G2973">
        <v>0</v>
      </c>
      <c r="L2973" s="10"/>
      <c r="M2973" s="10" t="s">
        <v>944</v>
      </c>
      <c r="N2973" s="5">
        <v>624654733542</v>
      </c>
      <c r="O2973" s="5">
        <v>1210152348420</v>
      </c>
      <c r="P2973" t="str">
        <f t="shared" si="106"/>
        <v>NigeriaNG37</v>
      </c>
      <c r="Q2973" t="e">
        <f>VLOOKUP(Tableau3567[[#This Row],[coca]],Table1[ID],1,FALSE)</f>
        <v>#VALUE!</v>
      </c>
      <c r="R2973" t="e">
        <f>VLOOKUP(Tableau3567[[#This Row],[coca]],Table1[[#All],[ID]:[b]],2,FALSE)</f>
        <v>#VALUE!</v>
      </c>
      <c r="S2973" s="9" t="e">
        <f>VLOOKUP(Tableau3567[[#This Row],[coca]],Table1[[ID]:[b]],3,FALSE)</f>
        <v>#VALUE!</v>
      </c>
      <c r="T2973" s="9" t="s">
        <v>778</v>
      </c>
      <c r="U297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2973" s="9">
        <v>2</v>
      </c>
    </row>
    <row r="2974" spans="1:23">
      <c r="A2974" t="s">
        <v>543</v>
      </c>
      <c r="B2974" t="s">
        <v>545</v>
      </c>
      <c r="C2974" t="s">
        <v>546</v>
      </c>
      <c r="D2974">
        <v>400</v>
      </c>
      <c r="E2974">
        <v>3</v>
      </c>
      <c r="F2974">
        <v>218</v>
      </c>
      <c r="J2974" s="1"/>
      <c r="K2974" s="1"/>
      <c r="M2974" s="10" t="s">
        <v>949</v>
      </c>
      <c r="O2974" s="5">
        <v>752318998197</v>
      </c>
      <c r="P2974" s="5">
        <v>545330211892</v>
      </c>
      <c r="Q2974" t="str">
        <f t="shared" ref="Q2974:Q3005" si="107">_xlfn.CONCAT(A2974,C2974)</f>
        <v>NigeriaNG01</v>
      </c>
      <c r="R2974" t="e">
        <f>VLOOKUP(Tableau3567691011[[#This Row],[coca]],Table1[ID],1,FALSE)</f>
        <v>#VALUE!</v>
      </c>
      <c r="S2974" t="e">
        <f>VLOOKUP(Tableau3567691011[[#This Row],[coca]],Table1[[#All],[ID]:[b]],2,FALSE)</f>
        <v>#VALUE!</v>
      </c>
      <c r="T2974" s="9" t="e">
        <f>VLOOKUP(Tableau3567691011[[#This Row],[coca]],Table1[[ID]:[b]],3,FALSE)</f>
        <v>#VALUE!</v>
      </c>
      <c r="U2974" s="9" t="s">
        <v>775</v>
      </c>
      <c r="V297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74" s="9">
        <v>1</v>
      </c>
    </row>
    <row r="2975" spans="1:23">
      <c r="A2975" t="s">
        <v>543</v>
      </c>
      <c r="B2975" t="s">
        <v>547</v>
      </c>
      <c r="C2975" t="s">
        <v>548</v>
      </c>
      <c r="D2975">
        <v>100</v>
      </c>
      <c r="E2975">
        <v>7</v>
      </c>
      <c r="F2975">
        <v>71</v>
      </c>
      <c r="J2975" s="1"/>
      <c r="K2975" s="1"/>
      <c r="M2975" s="10" t="s">
        <v>949</v>
      </c>
      <c r="O2975" s="5">
        <v>1240015131340</v>
      </c>
      <c r="P2975" s="5">
        <v>932348820479</v>
      </c>
      <c r="Q2975" t="str">
        <f t="shared" si="107"/>
        <v>NigeriaNG02</v>
      </c>
      <c r="R2975" t="e">
        <f>VLOOKUP(Tableau3567691011[[#This Row],[coca]],Table1[ID],1,FALSE)</f>
        <v>#VALUE!</v>
      </c>
      <c r="S2975" t="e">
        <f>VLOOKUP(Tableau3567691011[[#This Row],[coca]],Table1[[#All],[ID]:[b]],2,FALSE)</f>
        <v>#VALUE!</v>
      </c>
      <c r="T2975" s="9" t="e">
        <f>VLOOKUP(Tableau3567691011[[#This Row],[coca]],Table1[[ID]:[b]],3,FALSE)</f>
        <v>#VALUE!</v>
      </c>
      <c r="U2975" s="9" t="s">
        <v>775</v>
      </c>
      <c r="V297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75" s="9">
        <v>1</v>
      </c>
    </row>
    <row r="2976" spans="1:23">
      <c r="A2976" t="s">
        <v>543</v>
      </c>
      <c r="B2976" t="s">
        <v>549</v>
      </c>
      <c r="C2976" t="s">
        <v>550</v>
      </c>
      <c r="D2976">
        <v>112</v>
      </c>
      <c r="E2976">
        <v>3</v>
      </c>
      <c r="F2976">
        <v>71</v>
      </c>
      <c r="J2976" s="1"/>
      <c r="K2976" s="1"/>
      <c r="M2976" s="10" t="s">
        <v>949</v>
      </c>
      <c r="O2976" s="5">
        <v>784736624649</v>
      </c>
      <c r="P2976" s="5">
        <v>490664313456</v>
      </c>
      <c r="Q2976" t="str">
        <f t="shared" si="107"/>
        <v>NigeriaNG03</v>
      </c>
      <c r="R2976" t="e">
        <f>VLOOKUP(Tableau3567691011[[#This Row],[coca]],Table1[ID],1,FALSE)</f>
        <v>#VALUE!</v>
      </c>
      <c r="S2976" t="e">
        <f>VLOOKUP(Tableau3567691011[[#This Row],[coca]],Table1[[#All],[ID]:[b]],2,FALSE)</f>
        <v>#VALUE!</v>
      </c>
      <c r="T2976" s="9" t="e">
        <f>VLOOKUP(Tableau3567691011[[#This Row],[coca]],Table1[[ID]:[b]],3,FALSE)</f>
        <v>#VALUE!</v>
      </c>
      <c r="U2976" s="9" t="s">
        <v>778</v>
      </c>
      <c r="V297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76" s="9">
        <v>2</v>
      </c>
    </row>
    <row r="2977" spans="1:23">
      <c r="A2977" t="s">
        <v>543</v>
      </c>
      <c r="B2977" t="s">
        <v>551</v>
      </c>
      <c r="C2977" t="s">
        <v>552</v>
      </c>
      <c r="D2977">
        <v>93</v>
      </c>
      <c r="E2977">
        <v>9</v>
      </c>
      <c r="F2977">
        <v>57</v>
      </c>
      <c r="J2977" s="1"/>
      <c r="K2977" s="1"/>
      <c r="M2977" s="10" t="s">
        <v>949</v>
      </c>
      <c r="O2977" s="5">
        <v>693218608803</v>
      </c>
      <c r="P2977" s="5">
        <v>622277587647</v>
      </c>
      <c r="Q2977" t="str">
        <f t="shared" si="107"/>
        <v>NigeriaNG04</v>
      </c>
      <c r="R2977" t="e">
        <f>VLOOKUP(Tableau3567691011[[#This Row],[coca]],Table1[ID],1,FALSE)</f>
        <v>#VALUE!</v>
      </c>
      <c r="S2977" t="e">
        <f>VLOOKUP(Tableau3567691011[[#This Row],[coca]],Table1[[#All],[ID]:[b]],2,FALSE)</f>
        <v>#VALUE!</v>
      </c>
      <c r="T2977" s="9" t="e">
        <f>VLOOKUP(Tableau3567691011[[#This Row],[coca]],Table1[[ID]:[b]],3,FALSE)</f>
        <v>#VALUE!</v>
      </c>
      <c r="U2977" s="9" t="s">
        <v>775</v>
      </c>
      <c r="V297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77" s="9">
        <v>1</v>
      </c>
    </row>
    <row r="2978" spans="1:23">
      <c r="A2978" t="s">
        <v>543</v>
      </c>
      <c r="B2978" t="s">
        <v>553</v>
      </c>
      <c r="C2978" t="s">
        <v>554</v>
      </c>
      <c r="D2978">
        <v>519</v>
      </c>
      <c r="E2978">
        <v>13</v>
      </c>
      <c r="F2978">
        <v>497</v>
      </c>
      <c r="J2978" s="1"/>
      <c r="K2978" s="1"/>
      <c r="M2978" s="10" t="s">
        <v>949</v>
      </c>
      <c r="O2978" s="5">
        <v>999058823411</v>
      </c>
      <c r="P2978" s="5">
        <v>1079664716490</v>
      </c>
      <c r="Q2978" t="str">
        <f t="shared" si="107"/>
        <v>NigeriaNG05</v>
      </c>
      <c r="R2978" t="e">
        <f>VLOOKUP(Tableau3567691011[[#This Row],[coca]],Table1[ID],1,FALSE)</f>
        <v>#VALUE!</v>
      </c>
      <c r="S2978" t="e">
        <f>VLOOKUP(Tableau3567691011[[#This Row],[coca]],Table1[[#All],[ID]:[b]],2,FALSE)</f>
        <v>#VALUE!</v>
      </c>
      <c r="T2978" s="9" t="e">
        <f>VLOOKUP(Tableau3567691011[[#This Row],[coca]],Table1[[ID]:[b]],3,FALSE)</f>
        <v>#VALUE!</v>
      </c>
      <c r="U2978" s="9" t="s">
        <v>774</v>
      </c>
      <c r="V297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78" s="9">
        <v>3</v>
      </c>
    </row>
    <row r="2979" spans="1:23">
      <c r="A2979" t="s">
        <v>543</v>
      </c>
      <c r="B2979" t="s">
        <v>555</v>
      </c>
      <c r="C2979" t="s">
        <v>556</v>
      </c>
      <c r="D2979">
        <v>282</v>
      </c>
      <c r="E2979">
        <v>17</v>
      </c>
      <c r="F2979">
        <v>141</v>
      </c>
      <c r="J2979" s="1"/>
      <c r="K2979" s="1"/>
      <c r="M2979" s="10" t="s">
        <v>949</v>
      </c>
      <c r="O2979" s="5">
        <v>608041766839</v>
      </c>
      <c r="P2979" s="5">
        <v>476631539288</v>
      </c>
      <c r="Q2979" t="str">
        <f t="shared" si="107"/>
        <v>NigeriaNG06</v>
      </c>
      <c r="R2979" t="e">
        <f>VLOOKUP(Tableau3567691011[[#This Row],[coca]],Table1[ID],1,FALSE)</f>
        <v>#VALUE!</v>
      </c>
      <c r="S2979" t="e">
        <f>VLOOKUP(Tableau3567691011[[#This Row],[coca]],Table1[[#All],[ID]:[b]],2,FALSE)</f>
        <v>#VALUE!</v>
      </c>
      <c r="T2979" s="9" t="e">
        <f>VLOOKUP(Tableau3567691011[[#This Row],[coca]],Table1[[ID]:[b]],3,FALSE)</f>
        <v>#VALUE!</v>
      </c>
      <c r="U2979" s="9" t="s">
        <v>775</v>
      </c>
      <c r="V297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79" s="9">
        <v>1</v>
      </c>
    </row>
    <row r="2980" spans="1:23">
      <c r="A2980" t="s">
        <v>543</v>
      </c>
      <c r="B2980" t="s">
        <v>557</v>
      </c>
      <c r="C2980" t="s">
        <v>558</v>
      </c>
      <c r="D2980">
        <v>121</v>
      </c>
      <c r="E2980">
        <v>6</v>
      </c>
      <c r="F2980">
        <v>35</v>
      </c>
      <c r="J2980" s="1"/>
      <c r="K2980" s="1"/>
      <c r="M2980" s="10" t="s">
        <v>949</v>
      </c>
      <c r="O2980" s="5">
        <v>875188118576</v>
      </c>
      <c r="P2980" s="5">
        <v>734111621317</v>
      </c>
      <c r="Q2980" t="str">
        <f t="shared" si="107"/>
        <v>NigeriaNG07</v>
      </c>
      <c r="R2980" t="e">
        <f>VLOOKUP(Tableau3567691011[[#This Row],[coca]],Table1[ID],1,FALSE)</f>
        <v>#VALUE!</v>
      </c>
      <c r="S2980" t="e">
        <f>VLOOKUP(Tableau3567691011[[#This Row],[coca]],Table1[[#All],[ID]:[b]],2,FALSE)</f>
        <v>#VALUE!</v>
      </c>
      <c r="T2980" s="9" t="e">
        <f>VLOOKUP(Tableau3567691011[[#This Row],[coca]],Table1[[ID]:[b]],3,FALSE)</f>
        <v>#VALUE!</v>
      </c>
      <c r="U2980" s="9" t="s">
        <v>775</v>
      </c>
      <c r="V298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0" s="9">
        <v>1</v>
      </c>
    </row>
    <row r="2981" spans="1:23">
      <c r="A2981" t="s">
        <v>543</v>
      </c>
      <c r="B2981" t="s">
        <v>559</v>
      </c>
      <c r="C2981" t="s">
        <v>560</v>
      </c>
      <c r="D2981">
        <v>563</v>
      </c>
      <c r="E2981">
        <v>35</v>
      </c>
      <c r="F2981">
        <v>453</v>
      </c>
      <c r="J2981" s="1"/>
      <c r="K2981" s="1"/>
      <c r="M2981" s="10" t="s">
        <v>949</v>
      </c>
      <c r="O2981" s="5">
        <v>1315232165840</v>
      </c>
      <c r="P2981" s="5">
        <v>1188956933540</v>
      </c>
      <c r="Q2981" t="str">
        <f t="shared" si="107"/>
        <v>NigeriaNG08</v>
      </c>
      <c r="R2981" t="e">
        <f>VLOOKUP(Tableau3567691011[[#This Row],[coca]],Table1[ID],1,FALSE)</f>
        <v>#VALUE!</v>
      </c>
      <c r="S2981" t="e">
        <f>VLOOKUP(Tableau3567691011[[#This Row],[coca]],Table1[[#All],[ID]:[b]],2,FALSE)</f>
        <v>#VALUE!</v>
      </c>
      <c r="T2981" s="9" t="e">
        <f>VLOOKUP(Tableau3567691011[[#This Row],[coca]],Table1[[ID]:[b]],3,FALSE)</f>
        <v>#VALUE!</v>
      </c>
      <c r="U2981" s="9" t="s">
        <v>774</v>
      </c>
      <c r="V298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1" s="9">
        <v>3</v>
      </c>
    </row>
    <row r="2982" spans="1:23">
      <c r="A2982" t="s">
        <v>543</v>
      </c>
      <c r="B2982" t="s">
        <v>561</v>
      </c>
      <c r="C2982" t="s">
        <v>562</v>
      </c>
      <c r="D2982">
        <v>5</v>
      </c>
      <c r="E2982">
        <v>1</v>
      </c>
      <c r="F2982">
        <v>3</v>
      </c>
      <c r="J2982" s="1"/>
      <c r="K2982" s="1"/>
      <c r="M2982" s="10" t="s">
        <v>949</v>
      </c>
      <c r="Q2982" t="str">
        <f t="shared" si="107"/>
        <v>NigeriaNG09</v>
      </c>
      <c r="R2982" t="e">
        <f>VLOOKUP(Tableau3567691011[[#This Row],[coca]],Table1[ID],1,FALSE)</f>
        <v>#VALUE!</v>
      </c>
      <c r="S2982" t="e">
        <f>VLOOKUP(Tableau3567691011[[#This Row],[coca]],Table1[[#All],[ID]:[b]],2,FALSE)</f>
        <v>#VALUE!</v>
      </c>
      <c r="T2982" s="9" t="e">
        <f>VLOOKUP(Tableau3567691011[[#This Row],[coca]],Table1[[ID]:[b]],3,FALSE)</f>
        <v>#VALUE!</v>
      </c>
      <c r="U2982" s="9" t="s">
        <v>778</v>
      </c>
      <c r="V298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2" s="9">
        <v>2</v>
      </c>
    </row>
    <row r="2983" spans="1:23">
      <c r="A2983" t="s">
        <v>543</v>
      </c>
      <c r="B2983" t="s">
        <v>563</v>
      </c>
      <c r="C2983" t="s">
        <v>564</v>
      </c>
      <c r="D2983">
        <v>1323</v>
      </c>
      <c r="E2983">
        <v>31</v>
      </c>
      <c r="F2983">
        <v>454</v>
      </c>
      <c r="J2983" s="1"/>
      <c r="K2983" s="1"/>
      <c r="M2983" s="10" t="s">
        <v>949</v>
      </c>
      <c r="O2983" s="5">
        <v>593692959819</v>
      </c>
      <c r="P2983" s="5">
        <v>570489823485</v>
      </c>
      <c r="Q2983" t="str">
        <f t="shared" si="107"/>
        <v>NigeriaNG10</v>
      </c>
      <c r="R2983" t="e">
        <f>VLOOKUP(Tableau3567691011[[#This Row],[coca]],Table1[ID],1,FALSE)</f>
        <v>#VALUE!</v>
      </c>
      <c r="S2983" t="e">
        <f>VLOOKUP(Tableau3567691011[[#This Row],[coca]],Table1[[#All],[ID]:[b]],2,FALSE)</f>
        <v>#VALUE!</v>
      </c>
      <c r="T2983" s="9" t="e">
        <f>VLOOKUP(Tableau3567691011[[#This Row],[coca]],Table1[[ID]:[b]],3,FALSE)</f>
        <v>#VALUE!</v>
      </c>
      <c r="U2983" s="9" t="s">
        <v>778</v>
      </c>
      <c r="V298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3" s="9">
        <v>2</v>
      </c>
    </row>
    <row r="2984" spans="1:23">
      <c r="A2984" t="s">
        <v>543</v>
      </c>
      <c r="B2984" t="s">
        <v>565</v>
      </c>
      <c r="C2984" t="s">
        <v>566</v>
      </c>
      <c r="D2984">
        <v>503</v>
      </c>
      <c r="E2984">
        <v>6</v>
      </c>
      <c r="F2984">
        <v>497</v>
      </c>
      <c r="J2984" s="1"/>
      <c r="K2984" s="1"/>
      <c r="M2984" s="10" t="s">
        <v>949</v>
      </c>
      <c r="O2984" s="5">
        <v>801626626255</v>
      </c>
      <c r="P2984" s="5">
        <v>626202724928</v>
      </c>
      <c r="Q2984" t="str">
        <f t="shared" si="107"/>
        <v>NigeriaNG11</v>
      </c>
      <c r="R2984" t="e">
        <f>VLOOKUP(Tableau3567691011[[#This Row],[coca]],Table1[ID],1,FALSE)</f>
        <v>#VALUE!</v>
      </c>
      <c r="S2984" t="e">
        <f>VLOOKUP(Tableau3567691011[[#This Row],[coca]],Table1[[#All],[ID]:[b]],2,FALSE)</f>
        <v>#VALUE!</v>
      </c>
      <c r="T2984" s="9" t="e">
        <f>VLOOKUP(Tableau3567691011[[#This Row],[coca]],Table1[[ID]:[b]],3,FALSE)</f>
        <v>#VALUE!</v>
      </c>
      <c r="U2984" s="9" t="s">
        <v>775</v>
      </c>
      <c r="V298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4" s="9">
        <v>1</v>
      </c>
    </row>
    <row r="2985" spans="1:23">
      <c r="A2985" t="s">
        <v>543</v>
      </c>
      <c r="B2985" t="s">
        <v>567</v>
      </c>
      <c r="C2985" t="s">
        <v>568</v>
      </c>
      <c r="D2985">
        <v>1503</v>
      </c>
      <c r="E2985">
        <v>57</v>
      </c>
      <c r="F2985">
        <v>910</v>
      </c>
      <c r="J2985" s="1"/>
      <c r="K2985" s="1"/>
      <c r="M2985" s="10" t="s">
        <v>949</v>
      </c>
      <c r="Q2985" t="str">
        <f t="shared" si="107"/>
        <v>NigeriaNG12</v>
      </c>
      <c r="R2985" t="e">
        <f>VLOOKUP(Tableau3567691011[[#This Row],[coca]],Table1[ID],1,FALSE)</f>
        <v>#VALUE!</v>
      </c>
      <c r="S2985" t="e">
        <f>VLOOKUP(Tableau3567691011[[#This Row],[coca]],Table1[[#All],[ID]:[b]],2,FALSE)</f>
        <v>#VALUE!</v>
      </c>
      <c r="T2985" s="9" t="e">
        <f>VLOOKUP(Tableau3567691011[[#This Row],[coca]],Table1[[ID]:[b]],3,FALSE)</f>
        <v>#VALUE!</v>
      </c>
      <c r="U2985" s="9" t="s">
        <v>774</v>
      </c>
      <c r="V298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5" s="9">
        <v>3</v>
      </c>
    </row>
    <row r="2986" spans="1:23">
      <c r="A2986" t="s">
        <v>543</v>
      </c>
      <c r="B2986" t="s">
        <v>569</v>
      </c>
      <c r="C2986" t="s">
        <v>570</v>
      </c>
      <c r="D2986">
        <v>45</v>
      </c>
      <c r="E2986">
        <v>2</v>
      </c>
      <c r="F2986">
        <v>40</v>
      </c>
      <c r="J2986" s="1"/>
      <c r="K2986" s="1"/>
      <c r="M2986" s="10" t="s">
        <v>949</v>
      </c>
      <c r="O2986" s="5">
        <v>530951552644</v>
      </c>
      <c r="P2986" s="5">
        <v>772008040372</v>
      </c>
      <c r="Q2986" t="str">
        <f t="shared" si="107"/>
        <v>NigeriaNG13</v>
      </c>
      <c r="R2986" t="e">
        <f>VLOOKUP(Tableau3567691011[[#This Row],[coca]],Table1[ID],1,FALSE)</f>
        <v>#VALUE!</v>
      </c>
      <c r="S2986" t="e">
        <f>VLOOKUP(Tableau3567691011[[#This Row],[coca]],Table1[[#All],[ID]:[b]],2,FALSE)</f>
        <v>#VALUE!</v>
      </c>
      <c r="T2986" s="9" t="e">
        <f>VLOOKUP(Tableau3567691011[[#This Row],[coca]],Table1[[ID]:[b]],3,FALSE)</f>
        <v>#VALUE!</v>
      </c>
      <c r="U2986" s="9" t="s">
        <v>778</v>
      </c>
      <c r="V298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6" s="9">
        <v>2</v>
      </c>
    </row>
    <row r="2987" spans="1:23">
      <c r="A2987" t="s">
        <v>543</v>
      </c>
      <c r="B2987" t="s">
        <v>571</v>
      </c>
      <c r="C2987" t="s">
        <v>572</v>
      </c>
      <c r="D2987">
        <v>431</v>
      </c>
      <c r="E2987">
        <v>12</v>
      </c>
      <c r="F2987">
        <v>256</v>
      </c>
      <c r="J2987" s="1"/>
      <c r="K2987" s="1"/>
      <c r="M2987" s="10" t="s">
        <v>949</v>
      </c>
      <c r="O2987" s="5">
        <v>744061116263</v>
      </c>
      <c r="P2987" s="5">
        <v>653624489622</v>
      </c>
      <c r="Q2987" t="str">
        <f t="shared" si="107"/>
        <v>NigeriaNG14</v>
      </c>
      <c r="R2987" t="e">
        <f>VLOOKUP(Tableau3567691011[[#This Row],[coca]],Table1[ID],1,FALSE)</f>
        <v>#VALUE!</v>
      </c>
      <c r="S2987" t="e">
        <f>VLOOKUP(Tableau3567691011[[#This Row],[coca]],Table1[[#All],[ID]:[b]],2,FALSE)</f>
        <v>#VALUE!</v>
      </c>
      <c r="T2987" s="9" t="e">
        <f>VLOOKUP(Tableau3567691011[[#This Row],[coca]],Table1[[ID]:[b]],3,FALSE)</f>
        <v>#VALUE!</v>
      </c>
      <c r="U2987" s="9" t="s">
        <v>775</v>
      </c>
      <c r="V298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7" s="9">
        <v>1</v>
      </c>
    </row>
    <row r="2988" spans="1:23">
      <c r="A2988" t="s">
        <v>543</v>
      </c>
      <c r="B2988" t="s">
        <v>573</v>
      </c>
      <c r="C2988" t="s">
        <v>574</v>
      </c>
      <c r="D2988">
        <v>2348</v>
      </c>
      <c r="E2988">
        <v>35</v>
      </c>
      <c r="F2988">
        <v>699</v>
      </c>
      <c r="J2988" s="1"/>
      <c r="K2988" s="1"/>
      <c r="M2988" s="10" t="s">
        <v>949</v>
      </c>
      <c r="Q2988" t="str">
        <f t="shared" si="107"/>
        <v>NigeriaNG15</v>
      </c>
      <c r="R2988" t="e">
        <f>VLOOKUP(Tableau3567691011[[#This Row],[coca]],Table1[ID],1,FALSE)</f>
        <v>#VALUE!</v>
      </c>
      <c r="S2988" t="e">
        <f>VLOOKUP(Tableau3567691011[[#This Row],[coca]],Table1[[#All],[ID]:[b]],2,FALSE)</f>
        <v>#VALUE!</v>
      </c>
      <c r="T2988" s="9" t="e">
        <f>VLOOKUP(Tableau3567691011[[#This Row],[coca]],Table1[[ID]:[b]],3,FALSE)</f>
        <v>#VALUE!</v>
      </c>
      <c r="U2988" s="9" t="s">
        <v>777</v>
      </c>
      <c r="V298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8" s="9">
        <v>5</v>
      </c>
    </row>
    <row r="2989" spans="1:23">
      <c r="A2989" t="s">
        <v>543</v>
      </c>
      <c r="B2989" t="s">
        <v>575</v>
      </c>
      <c r="C2989" t="s">
        <v>576</v>
      </c>
      <c r="D2989">
        <v>524</v>
      </c>
      <c r="E2989">
        <v>21</v>
      </c>
      <c r="F2989">
        <v>387</v>
      </c>
      <c r="J2989" s="1"/>
      <c r="K2989" s="1"/>
      <c r="M2989" s="10" t="s">
        <v>949</v>
      </c>
      <c r="O2989" s="5">
        <v>1119199513760</v>
      </c>
      <c r="P2989" s="5">
        <v>1038358785210</v>
      </c>
      <c r="Q2989" t="str">
        <f t="shared" si="107"/>
        <v>NigeriaNG16</v>
      </c>
      <c r="R2989" t="e">
        <f>VLOOKUP(Tableau3567691011[[#This Row],[coca]],Table1[ID],1,FALSE)</f>
        <v>#VALUE!</v>
      </c>
      <c r="S2989" t="e">
        <f>VLOOKUP(Tableau3567691011[[#This Row],[coca]],Table1[[#All],[ID]:[b]],2,FALSE)</f>
        <v>#VALUE!</v>
      </c>
      <c r="T2989" s="9" t="e">
        <f>VLOOKUP(Tableau3567691011[[#This Row],[coca]],Table1[[ID]:[b]],3,FALSE)</f>
        <v>#VALUE!</v>
      </c>
      <c r="U2989" s="9" t="s">
        <v>774</v>
      </c>
      <c r="V298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89" s="9">
        <v>3</v>
      </c>
    </row>
    <row r="2990" spans="1:23">
      <c r="A2990" t="s">
        <v>543</v>
      </c>
      <c r="B2990" t="s">
        <v>577</v>
      </c>
      <c r="C2990" t="s">
        <v>578</v>
      </c>
      <c r="D2990">
        <v>356</v>
      </c>
      <c r="E2990">
        <v>8</v>
      </c>
      <c r="F2990">
        <v>61</v>
      </c>
      <c r="J2990" s="1"/>
      <c r="K2990" s="1"/>
      <c r="M2990" s="10" t="s">
        <v>949</v>
      </c>
      <c r="O2990" s="5">
        <v>706230759079</v>
      </c>
      <c r="P2990" s="5">
        <v>557302002044</v>
      </c>
      <c r="Q2990" t="str">
        <f t="shared" si="107"/>
        <v>NigeriaNG17</v>
      </c>
      <c r="R2990" t="e">
        <f>VLOOKUP(Tableau3567691011[[#This Row],[coca]],Table1[ID],1,FALSE)</f>
        <v>#VALUE!</v>
      </c>
      <c r="S2990" t="e">
        <f>VLOOKUP(Tableau3567691011[[#This Row],[coca]],Table1[[#All],[ID]:[b]],2,FALSE)</f>
        <v>#VALUE!</v>
      </c>
      <c r="T2990" s="9" t="e">
        <f>VLOOKUP(Tableau3567691011[[#This Row],[coca]],Table1[[ID]:[b]],3,FALSE)</f>
        <v>#VALUE!</v>
      </c>
      <c r="U2990" s="9" t="s">
        <v>775</v>
      </c>
      <c r="V299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0" s="9">
        <v>1</v>
      </c>
    </row>
    <row r="2991" spans="1:23">
      <c r="A2991" t="s">
        <v>543</v>
      </c>
      <c r="B2991" t="s">
        <v>579</v>
      </c>
      <c r="C2991" t="s">
        <v>580</v>
      </c>
      <c r="D2991">
        <v>318</v>
      </c>
      <c r="E2991">
        <v>10</v>
      </c>
      <c r="F2991">
        <v>308</v>
      </c>
      <c r="J2991" s="1"/>
      <c r="K2991" s="1"/>
      <c r="M2991" s="10" t="s">
        <v>949</v>
      </c>
      <c r="O2991" s="5">
        <v>956353314445</v>
      </c>
      <c r="P2991" s="5">
        <v>1223847582910</v>
      </c>
      <c r="Q2991" t="str">
        <f t="shared" si="107"/>
        <v>NigeriaNG18</v>
      </c>
      <c r="R2991" t="e">
        <f>VLOOKUP(Tableau3567691011[[#This Row],[coca]],Table1[ID],1,FALSE)</f>
        <v>#VALUE!</v>
      </c>
      <c r="S2991" t="e">
        <f>VLOOKUP(Tableau3567691011[[#This Row],[coca]],Table1[[#All],[ID]:[b]],2,FALSE)</f>
        <v>#VALUE!</v>
      </c>
      <c r="T2991" s="9" t="e">
        <f>VLOOKUP(Tableau3567691011[[#This Row],[coca]],Table1[[ID]:[b]],3,FALSE)</f>
        <v>#VALUE!</v>
      </c>
      <c r="U2991" s="9" t="s">
        <v>775</v>
      </c>
      <c r="V299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1" s="9">
        <v>1</v>
      </c>
    </row>
    <row r="2992" spans="1:23">
      <c r="A2992" t="s">
        <v>543</v>
      </c>
      <c r="B2992" t="s">
        <v>581</v>
      </c>
      <c r="C2992" t="s">
        <v>582</v>
      </c>
      <c r="D2992">
        <v>889</v>
      </c>
      <c r="E2992">
        <v>12</v>
      </c>
      <c r="F2992">
        <v>589</v>
      </c>
      <c r="J2992" s="1"/>
      <c r="K2992" s="1"/>
      <c r="M2992" s="10" t="s">
        <v>949</v>
      </c>
      <c r="O2992" s="5">
        <v>770597854752</v>
      </c>
      <c r="P2992" s="5">
        <v>1039236701050</v>
      </c>
      <c r="Q2992" t="str">
        <f t="shared" si="107"/>
        <v>NigeriaNG19</v>
      </c>
      <c r="R2992" t="e">
        <f>VLOOKUP(Tableau3567691011[[#This Row],[coca]],Table1[ID],1,FALSE)</f>
        <v>#VALUE!</v>
      </c>
      <c r="S2992" t="e">
        <f>VLOOKUP(Tableau3567691011[[#This Row],[coca]],Table1[[#All],[ID]:[b]],2,FALSE)</f>
        <v>#VALUE!</v>
      </c>
      <c r="T2992" s="9" t="e">
        <f>VLOOKUP(Tableau3567691011[[#This Row],[coca]],Table1[[ID]:[b]],3,FALSE)</f>
        <v>#VALUE!</v>
      </c>
      <c r="U2992" s="9" t="s">
        <v>774</v>
      </c>
      <c r="V299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2" s="9">
        <v>3</v>
      </c>
    </row>
    <row r="2993" spans="1:23">
      <c r="A2993" t="s">
        <v>543</v>
      </c>
      <c r="B2993" t="s">
        <v>583</v>
      </c>
      <c r="C2993" t="s">
        <v>584</v>
      </c>
      <c r="D2993">
        <v>1291</v>
      </c>
      <c r="E2993">
        <v>52</v>
      </c>
      <c r="F2993">
        <v>1029</v>
      </c>
      <c r="J2993" s="1"/>
      <c r="K2993" s="1"/>
      <c r="M2993" s="10" t="s">
        <v>949</v>
      </c>
      <c r="Q2993" t="str">
        <f t="shared" si="107"/>
        <v>NigeriaNG20</v>
      </c>
      <c r="R2993" t="e">
        <f>VLOOKUP(Tableau3567691011[[#This Row],[coca]],Table1[ID],1,FALSE)</f>
        <v>#VALUE!</v>
      </c>
      <c r="S2993" t="e">
        <f>VLOOKUP(Tableau3567691011[[#This Row],[coca]],Table1[[#All],[ID]:[b]],2,FALSE)</f>
        <v>#VALUE!</v>
      </c>
      <c r="T2993" s="9" t="e">
        <f>VLOOKUP(Tableau3567691011[[#This Row],[coca]],Table1[[ID]:[b]],3,FALSE)</f>
        <v>#VALUE!</v>
      </c>
      <c r="U2993" s="9" t="s">
        <v>777</v>
      </c>
      <c r="V299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3" s="9">
        <v>5</v>
      </c>
    </row>
    <row r="2994" spans="1:23">
      <c r="A2994" t="s">
        <v>543</v>
      </c>
      <c r="B2994" t="s">
        <v>585</v>
      </c>
      <c r="C2994" t="s">
        <v>586</v>
      </c>
      <c r="D2994">
        <v>628</v>
      </c>
      <c r="E2994">
        <v>23</v>
      </c>
      <c r="F2994">
        <v>441</v>
      </c>
      <c r="J2994" s="1"/>
      <c r="K2994" s="1"/>
      <c r="M2994" s="10" t="s">
        <v>949</v>
      </c>
      <c r="Q2994" t="str">
        <f t="shared" si="107"/>
        <v>NigeriaNG21</v>
      </c>
      <c r="R2994" t="e">
        <f>VLOOKUP(Tableau3567691011[[#This Row],[coca]],Table1[ID],1,FALSE)</f>
        <v>#VALUE!</v>
      </c>
      <c r="S2994" t="e">
        <f>VLOOKUP(Tableau3567691011[[#This Row],[coca]],Table1[[#All],[ID]:[b]],2,FALSE)</f>
        <v>#VALUE!</v>
      </c>
      <c r="T2994" s="9" t="e">
        <f>VLOOKUP(Tableau3567691011[[#This Row],[coca]],Table1[[ID]:[b]],3,FALSE)</f>
        <v>#VALUE!</v>
      </c>
      <c r="U2994" s="9" t="s">
        <v>778</v>
      </c>
      <c r="V299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4" s="9">
        <v>2</v>
      </c>
    </row>
    <row r="2995" spans="1:23">
      <c r="A2995" t="s">
        <v>543</v>
      </c>
      <c r="B2995" t="s">
        <v>587</v>
      </c>
      <c r="C2995" t="s">
        <v>588</v>
      </c>
      <c r="D2995">
        <v>86</v>
      </c>
      <c r="E2995">
        <v>7</v>
      </c>
      <c r="F2995">
        <v>63</v>
      </c>
      <c r="J2995" s="1"/>
      <c r="K2995" s="1"/>
      <c r="M2995" s="10" t="s">
        <v>949</v>
      </c>
      <c r="O2995" s="5">
        <v>452131280055</v>
      </c>
      <c r="P2995" s="5">
        <v>1174498508210</v>
      </c>
      <c r="Q2995" t="str">
        <f t="shared" si="107"/>
        <v>NigeriaNG22</v>
      </c>
      <c r="R2995" t="e">
        <f>VLOOKUP(Tableau3567691011[[#This Row],[coca]],Table1[ID],1,FALSE)</f>
        <v>#VALUE!</v>
      </c>
      <c r="S2995" t="e">
        <f>VLOOKUP(Tableau3567691011[[#This Row],[coca]],Table1[[#All],[ID]:[b]],2,FALSE)</f>
        <v>#VALUE!</v>
      </c>
      <c r="T2995" s="9" t="e">
        <f>VLOOKUP(Tableau3567691011[[#This Row],[coca]],Table1[[ID]:[b]],3,FALSE)</f>
        <v>#VALUE!</v>
      </c>
      <c r="U2995" s="9" t="s">
        <v>778</v>
      </c>
      <c r="V299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5" s="9">
        <v>2</v>
      </c>
    </row>
    <row r="2996" spans="1:23">
      <c r="A2996" t="s">
        <v>543</v>
      </c>
      <c r="B2996" t="s">
        <v>589</v>
      </c>
      <c r="C2996" t="s">
        <v>590</v>
      </c>
      <c r="D2996">
        <v>5</v>
      </c>
      <c r="E2996">
        <v>2</v>
      </c>
      <c r="F2996">
        <v>3</v>
      </c>
      <c r="J2996" s="1"/>
      <c r="K2996" s="1"/>
      <c r="M2996" s="10" t="s">
        <v>949</v>
      </c>
      <c r="Q2996" t="str">
        <f t="shared" si="107"/>
        <v>NigeriaNG23</v>
      </c>
      <c r="R2996" t="e">
        <f>VLOOKUP(Tableau3567691011[[#This Row],[coca]],Table1[ID],1,FALSE)</f>
        <v>#VALUE!</v>
      </c>
      <c r="S2996" t="e">
        <f>VLOOKUP(Tableau3567691011[[#This Row],[coca]],Table1[[#All],[ID]:[b]],2,FALSE)</f>
        <v>#VALUE!</v>
      </c>
      <c r="T2996" s="9" t="e">
        <f>VLOOKUP(Tableau3567691011[[#This Row],[coca]],Table1[[ID]:[b]],3,FALSE)</f>
        <v>#VALUE!</v>
      </c>
      <c r="U2996" s="9"/>
      <c r="V299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6" s="9"/>
    </row>
    <row r="2997" spans="1:23">
      <c r="A2997" t="s">
        <v>543</v>
      </c>
      <c r="B2997" t="s">
        <v>591</v>
      </c>
      <c r="C2997" t="s">
        <v>592</v>
      </c>
      <c r="D2997">
        <v>307</v>
      </c>
      <c r="E2997">
        <v>9</v>
      </c>
      <c r="F2997">
        <v>162</v>
      </c>
      <c r="J2997" s="1"/>
      <c r="K2997" s="1"/>
      <c r="M2997" s="10" t="s">
        <v>949</v>
      </c>
      <c r="Q2997" t="str">
        <f t="shared" si="107"/>
        <v>NigeriaNG24</v>
      </c>
      <c r="R2997" t="e">
        <f>VLOOKUP(Tableau3567691011[[#This Row],[coca]],Table1[ID],1,FALSE)</f>
        <v>#VALUE!</v>
      </c>
      <c r="S2997" t="e">
        <f>VLOOKUP(Tableau3567691011[[#This Row],[coca]],Table1[[#All],[ID]:[b]],2,FALSE)</f>
        <v>#VALUE!</v>
      </c>
      <c r="T2997" s="9" t="e">
        <f>VLOOKUP(Tableau3567691011[[#This Row],[coca]],Table1[[ID]:[b]],3,FALSE)</f>
        <v>#VALUE!</v>
      </c>
      <c r="U2997" s="9" t="s">
        <v>778</v>
      </c>
      <c r="V299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7" s="9">
        <v>2</v>
      </c>
    </row>
    <row r="2998" spans="1:23">
      <c r="A2998" t="s">
        <v>543</v>
      </c>
      <c r="B2998" t="s">
        <v>593</v>
      </c>
      <c r="C2998" t="s">
        <v>594</v>
      </c>
      <c r="D2998">
        <v>11670</v>
      </c>
      <c r="E2998">
        <v>133</v>
      </c>
      <c r="F2998">
        <v>1701</v>
      </c>
      <c r="J2998" s="1"/>
      <c r="K2998" s="1"/>
      <c r="M2998" s="10" t="s">
        <v>949</v>
      </c>
      <c r="Q2998" t="str">
        <f t="shared" si="107"/>
        <v>NigeriaNG25</v>
      </c>
      <c r="R2998" t="e">
        <f>VLOOKUP(Tableau3567691011[[#This Row],[coca]],Table1[ID],1,FALSE)</f>
        <v>#VALUE!</v>
      </c>
      <c r="S2998" t="e">
        <f>VLOOKUP(Tableau3567691011[[#This Row],[coca]],Table1[[#All],[ID]:[b]],2,FALSE)</f>
        <v>#VALUE!</v>
      </c>
      <c r="T2998" s="9" t="e">
        <f>VLOOKUP(Tableau3567691011[[#This Row],[coca]],Table1[[ID]:[b]],3,FALSE)</f>
        <v>#VALUE!</v>
      </c>
      <c r="U2998" s="9" t="s">
        <v>780</v>
      </c>
      <c r="V299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8" s="9">
        <v>7</v>
      </c>
    </row>
    <row r="2999" spans="1:23">
      <c r="A2999" t="s">
        <v>543</v>
      </c>
      <c r="B2999" t="s">
        <v>595</v>
      </c>
      <c r="C2999" t="s">
        <v>596</v>
      </c>
      <c r="D2999">
        <v>234</v>
      </c>
      <c r="E2999">
        <v>8</v>
      </c>
      <c r="F2999">
        <v>113</v>
      </c>
      <c r="J2999" s="1"/>
      <c r="K2999" s="1"/>
      <c r="M2999" s="10" t="s">
        <v>949</v>
      </c>
      <c r="O2999" s="5">
        <v>819796255875</v>
      </c>
      <c r="P2999" s="5">
        <v>851044735014</v>
      </c>
      <c r="Q2999" t="str">
        <f t="shared" si="107"/>
        <v>NigeriaNG26</v>
      </c>
      <c r="R2999" t="e">
        <f>VLOOKUP(Tableau3567691011[[#This Row],[coca]],Table1[ID],1,FALSE)</f>
        <v>#VALUE!</v>
      </c>
      <c r="S2999" t="e">
        <f>VLOOKUP(Tableau3567691011[[#This Row],[coca]],Table1[[#All],[ID]:[b]],2,FALSE)</f>
        <v>#VALUE!</v>
      </c>
      <c r="T2999" s="9" t="e">
        <f>VLOOKUP(Tableau3567691011[[#This Row],[coca]],Table1[[ID]:[b]],3,FALSE)</f>
        <v>#VALUE!</v>
      </c>
      <c r="U2999" s="9" t="s">
        <v>778</v>
      </c>
      <c r="V299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2999" s="9">
        <v>2</v>
      </c>
    </row>
    <row r="3000" spans="1:23">
      <c r="A3000" t="s">
        <v>543</v>
      </c>
      <c r="B3000" t="s">
        <v>525</v>
      </c>
      <c r="C3000" t="s">
        <v>597</v>
      </c>
      <c r="D3000">
        <v>124</v>
      </c>
      <c r="E3000">
        <v>7</v>
      </c>
      <c r="F3000">
        <v>87</v>
      </c>
      <c r="J3000" s="1"/>
      <c r="K3000" s="1"/>
      <c r="M3000" s="10" t="s">
        <v>949</v>
      </c>
      <c r="O3000" s="5">
        <v>559037927596</v>
      </c>
      <c r="P3000" s="5">
        <v>993324019799</v>
      </c>
      <c r="Q3000" t="str">
        <f t="shared" si="107"/>
        <v>NigeriaNG27</v>
      </c>
      <c r="R3000" t="e">
        <f>VLOOKUP(Tableau3567691011[[#This Row],[coca]],Table1[ID],1,FALSE)</f>
        <v>#VALUE!</v>
      </c>
      <c r="S3000" t="e">
        <f>VLOOKUP(Tableau3567691011[[#This Row],[coca]],Table1[[#All],[ID]:[b]],2,FALSE)</f>
        <v>#VALUE!</v>
      </c>
      <c r="T3000" s="9" t="e">
        <f>VLOOKUP(Tableau3567691011[[#This Row],[coca]],Table1[[ID]:[b]],3,FALSE)</f>
        <v>#VALUE!</v>
      </c>
      <c r="U3000" s="9" t="s">
        <v>775</v>
      </c>
      <c r="V300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0" s="9">
        <v>1</v>
      </c>
    </row>
    <row r="3001" spans="1:23">
      <c r="A3001" t="s">
        <v>543</v>
      </c>
      <c r="B3001" t="s">
        <v>598</v>
      </c>
      <c r="C3001" t="s">
        <v>599</v>
      </c>
      <c r="D3001">
        <v>1057</v>
      </c>
      <c r="E3001">
        <v>22</v>
      </c>
      <c r="F3001">
        <v>663</v>
      </c>
      <c r="J3001" s="1"/>
      <c r="K3001" s="1"/>
      <c r="M3001" s="10" t="s">
        <v>949</v>
      </c>
      <c r="Q3001" t="str">
        <f t="shared" si="107"/>
        <v>NigeriaNG28</v>
      </c>
      <c r="R3001" t="e">
        <f>VLOOKUP(Tableau3567691011[[#This Row],[coca]],Table1[ID],1,FALSE)</f>
        <v>#VALUE!</v>
      </c>
      <c r="S3001" t="e">
        <f>VLOOKUP(Tableau3567691011[[#This Row],[coca]],Table1[[#All],[ID]:[b]],2,FALSE)</f>
        <v>#VALUE!</v>
      </c>
      <c r="T3001" s="9" t="e">
        <f>VLOOKUP(Tableau3567691011[[#This Row],[coca]],Table1[[ID]:[b]],3,FALSE)</f>
        <v>#VALUE!</v>
      </c>
      <c r="U3001" s="9" t="s">
        <v>774</v>
      </c>
      <c r="V300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1" s="9">
        <v>3</v>
      </c>
    </row>
    <row r="3002" spans="1:23">
      <c r="A3002" t="s">
        <v>543</v>
      </c>
      <c r="B3002" t="s">
        <v>600</v>
      </c>
      <c r="C3002" t="s">
        <v>601</v>
      </c>
      <c r="D3002">
        <v>550</v>
      </c>
      <c r="E3002">
        <v>20</v>
      </c>
      <c r="F3002">
        <v>124</v>
      </c>
      <c r="J3002" s="1"/>
      <c r="K3002" s="1"/>
      <c r="M3002" s="10" t="s">
        <v>949</v>
      </c>
      <c r="O3002" s="5">
        <v>515060921170</v>
      </c>
      <c r="P3002" s="5">
        <v>691799534261</v>
      </c>
      <c r="Q3002" t="str">
        <f t="shared" si="107"/>
        <v>NigeriaNG29</v>
      </c>
      <c r="R3002" t="e">
        <f>VLOOKUP(Tableau3567691011[[#This Row],[coca]],Table1[ID],1,FALSE)</f>
        <v>#VALUE!</v>
      </c>
      <c r="S3002" t="e">
        <f>VLOOKUP(Tableau3567691011[[#This Row],[coca]],Table1[[#All],[ID]:[b]],2,FALSE)</f>
        <v>#VALUE!</v>
      </c>
      <c r="T3002" s="9" t="e">
        <f>VLOOKUP(Tableau3567691011[[#This Row],[coca]],Table1[[ID]:[b]],3,FALSE)</f>
        <v>#VALUE!</v>
      </c>
      <c r="U3002" s="9" t="s">
        <v>778</v>
      </c>
      <c r="V300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2" s="9">
        <v>2</v>
      </c>
    </row>
    <row r="3003" spans="1:23">
      <c r="A3003" t="s">
        <v>543</v>
      </c>
      <c r="B3003" t="s">
        <v>602</v>
      </c>
      <c r="C3003" t="s">
        <v>603</v>
      </c>
      <c r="D3003">
        <v>210</v>
      </c>
      <c r="E3003">
        <v>7</v>
      </c>
      <c r="F3003">
        <v>84</v>
      </c>
      <c r="J3003" s="1"/>
      <c r="K3003" s="1"/>
      <c r="M3003" s="10" t="s">
        <v>949</v>
      </c>
      <c r="Q3003" t="str">
        <f t="shared" si="107"/>
        <v>NigeriaNG30</v>
      </c>
      <c r="R3003" t="e">
        <f>VLOOKUP(Tableau3567691011[[#This Row],[coca]],Table1[ID],1,FALSE)</f>
        <v>#VALUE!</v>
      </c>
      <c r="S3003" t="e">
        <f>VLOOKUP(Tableau3567691011[[#This Row],[coca]],Table1[[#All],[ID]:[b]],2,FALSE)</f>
        <v>#VALUE!</v>
      </c>
      <c r="T3003" s="9" t="e">
        <f>VLOOKUP(Tableau3567691011[[#This Row],[coca]],Table1[[ID]:[b]],3,FALSE)</f>
        <v>#VALUE!</v>
      </c>
      <c r="U3003" s="9" t="s">
        <v>778</v>
      </c>
      <c r="V300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3" s="9">
        <v>2</v>
      </c>
    </row>
    <row r="3004" spans="1:23">
      <c r="A3004" t="s">
        <v>543</v>
      </c>
      <c r="B3004" t="s">
        <v>604</v>
      </c>
      <c r="C3004" t="s">
        <v>605</v>
      </c>
      <c r="D3004">
        <v>1573</v>
      </c>
      <c r="E3004">
        <v>19</v>
      </c>
      <c r="F3004">
        <v>811</v>
      </c>
      <c r="J3004" s="1"/>
      <c r="K3004" s="1"/>
      <c r="M3004" s="10" t="s">
        <v>949</v>
      </c>
      <c r="Q3004" t="str">
        <f t="shared" si="107"/>
        <v>NigeriaNG31</v>
      </c>
      <c r="R3004" t="e">
        <f>VLOOKUP(Tableau3567691011[[#This Row],[coca]],Table1[ID],1,FALSE)</f>
        <v>#VALUE!</v>
      </c>
      <c r="S3004" t="e">
        <f>VLOOKUP(Tableau3567691011[[#This Row],[coca]],Table1[[#All],[ID]:[b]],2,FALSE)</f>
        <v>#VALUE!</v>
      </c>
      <c r="T3004" s="9" t="e">
        <f>VLOOKUP(Tableau3567691011[[#This Row],[coca]],Table1[[ID]:[b]],3,FALSE)</f>
        <v>#VALUE!</v>
      </c>
      <c r="U3004" s="9" t="s">
        <v>778</v>
      </c>
      <c r="V300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4" s="9">
        <v>2</v>
      </c>
    </row>
    <row r="3005" spans="1:23">
      <c r="A3005" t="s">
        <v>543</v>
      </c>
      <c r="B3005" t="s">
        <v>31</v>
      </c>
      <c r="C3005" t="s">
        <v>606</v>
      </c>
      <c r="D3005">
        <v>478</v>
      </c>
      <c r="E3005">
        <v>14</v>
      </c>
      <c r="F3005">
        <v>241</v>
      </c>
      <c r="J3005" s="1"/>
      <c r="K3005" s="1"/>
      <c r="M3005" s="10" t="s">
        <v>949</v>
      </c>
      <c r="O3005" s="5">
        <v>951204950390</v>
      </c>
      <c r="P3005" s="5">
        <v>923241615077</v>
      </c>
      <c r="Q3005" t="str">
        <f t="shared" si="107"/>
        <v>NigeriaNG32</v>
      </c>
      <c r="R3005" t="e">
        <f>VLOOKUP(Tableau3567691011[[#This Row],[coca]],Table1[ID],1,FALSE)</f>
        <v>#VALUE!</v>
      </c>
      <c r="S3005" t="e">
        <f>VLOOKUP(Tableau3567691011[[#This Row],[coca]],Table1[[#All],[ID]:[b]],2,FALSE)</f>
        <v>#VALUE!</v>
      </c>
      <c r="T3005" s="9" t="e">
        <f>VLOOKUP(Tableau3567691011[[#This Row],[coca]],Table1[[ID]:[b]],3,FALSE)</f>
        <v>#VALUE!</v>
      </c>
      <c r="U3005" s="9" t="s">
        <v>775</v>
      </c>
      <c r="V300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5" s="9">
        <v>1</v>
      </c>
    </row>
    <row r="3006" spans="1:23">
      <c r="A3006" t="s">
        <v>543</v>
      </c>
      <c r="B3006" t="s">
        <v>607</v>
      </c>
      <c r="C3006" t="s">
        <v>608</v>
      </c>
      <c r="D3006">
        <v>1284</v>
      </c>
      <c r="E3006">
        <v>44</v>
      </c>
      <c r="F3006">
        <v>836</v>
      </c>
      <c r="J3006" s="1"/>
      <c r="K3006" s="1"/>
      <c r="M3006" s="10" t="s">
        <v>949</v>
      </c>
      <c r="O3006" s="5">
        <v>691818145467</v>
      </c>
      <c r="P3006" s="5">
        <v>484539231548</v>
      </c>
      <c r="Q3006" t="str">
        <f t="shared" ref="Q3006:Q3037" si="108">_xlfn.CONCAT(A3006,C3006)</f>
        <v>NigeriaNG33</v>
      </c>
      <c r="R3006" t="e">
        <f>VLOOKUP(Tableau3567691011[[#This Row],[coca]],Table1[ID],1,FALSE)</f>
        <v>#VALUE!</v>
      </c>
      <c r="S3006" t="e">
        <f>VLOOKUP(Tableau3567691011[[#This Row],[coca]],Table1[[#All],[ID]:[b]],2,FALSE)</f>
        <v>#VALUE!</v>
      </c>
      <c r="T3006" s="9" t="e">
        <f>VLOOKUP(Tableau3567691011[[#This Row],[coca]],Table1[[ID]:[b]],3,FALSE)</f>
        <v>#VALUE!</v>
      </c>
      <c r="U3006" s="9" t="s">
        <v>778</v>
      </c>
      <c r="V300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6" s="9">
        <v>2</v>
      </c>
    </row>
    <row r="3007" spans="1:23">
      <c r="A3007" t="s">
        <v>543</v>
      </c>
      <c r="B3007" t="s">
        <v>609</v>
      </c>
      <c r="C3007" t="s">
        <v>610</v>
      </c>
      <c r="D3007">
        <v>153</v>
      </c>
      <c r="E3007">
        <v>16</v>
      </c>
      <c r="F3007">
        <v>135</v>
      </c>
      <c r="J3007" s="1"/>
      <c r="K3007" s="1"/>
      <c r="M3007" s="10" t="s">
        <v>949</v>
      </c>
      <c r="O3007" s="5">
        <v>531896887151</v>
      </c>
      <c r="P3007" s="5">
        <v>1303809176030</v>
      </c>
      <c r="Q3007" t="str">
        <f t="shared" si="108"/>
        <v>NigeriaNG34</v>
      </c>
      <c r="R3007" t="e">
        <f>VLOOKUP(Tableau3567691011[[#This Row],[coca]],Table1[ID],1,FALSE)</f>
        <v>#VALUE!</v>
      </c>
      <c r="S3007" t="e">
        <f>VLOOKUP(Tableau3567691011[[#This Row],[coca]],Table1[[#All],[ID]:[b]],2,FALSE)</f>
        <v>#VALUE!</v>
      </c>
      <c r="T3007" s="9" t="e">
        <f>VLOOKUP(Tableau3567691011[[#This Row],[coca]],Table1[[ID]:[b]],3,FALSE)</f>
        <v>#VALUE!</v>
      </c>
      <c r="U3007" s="9" t="s">
        <v>774</v>
      </c>
      <c r="V300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7" s="9">
        <v>3</v>
      </c>
    </row>
    <row r="3008" spans="1:23">
      <c r="A3008" t="s">
        <v>543</v>
      </c>
      <c r="B3008" t="s">
        <v>611</v>
      </c>
      <c r="C3008" t="s">
        <v>612</v>
      </c>
      <c r="D3008">
        <v>27</v>
      </c>
      <c r="E3008">
        <v>0</v>
      </c>
      <c r="F3008">
        <v>11</v>
      </c>
      <c r="J3008" s="1"/>
      <c r="K3008" s="1"/>
      <c r="M3008" s="10" t="s">
        <v>949</v>
      </c>
      <c r="O3008" s="5">
        <v>1078648970730</v>
      </c>
      <c r="P3008" s="5">
        <v>802320135174</v>
      </c>
      <c r="Q3008" t="str">
        <f t="shared" si="108"/>
        <v>NigeriaNG35</v>
      </c>
      <c r="R3008" t="e">
        <f>VLOOKUP(Tableau3567691011[[#This Row],[coca]],Table1[ID],1,FALSE)</f>
        <v>#VALUE!</v>
      </c>
      <c r="S3008" t="e">
        <f>VLOOKUP(Tableau3567691011[[#This Row],[coca]],Table1[[#All],[ID]:[b]],2,FALSE)</f>
        <v>#VALUE!</v>
      </c>
      <c r="T3008" s="9" t="e">
        <f>VLOOKUP(Tableau3567691011[[#This Row],[coca]],Table1[[ID]:[b]],3,FALSE)</f>
        <v>#VALUE!</v>
      </c>
      <c r="U3008" s="9" t="s">
        <v>775</v>
      </c>
      <c r="V300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8" s="9">
        <v>1</v>
      </c>
    </row>
    <row r="3009" spans="1:23">
      <c r="A3009" t="s">
        <v>543</v>
      </c>
      <c r="B3009" t="s">
        <v>613</v>
      </c>
      <c r="C3009" t="s">
        <v>614</v>
      </c>
      <c r="D3009">
        <v>61</v>
      </c>
      <c r="E3009">
        <v>8</v>
      </c>
      <c r="F3009">
        <v>51</v>
      </c>
      <c r="J3009" s="1"/>
      <c r="K3009" s="1"/>
      <c r="M3009" s="10" t="s">
        <v>949</v>
      </c>
      <c r="Q3009" t="str">
        <f t="shared" si="108"/>
        <v>NigeriaNG36</v>
      </c>
      <c r="R3009" t="e">
        <f>VLOOKUP(Tableau3567691011[[#This Row],[coca]],Table1[ID],1,FALSE)</f>
        <v>#VALUE!</v>
      </c>
      <c r="S3009" t="e">
        <f>VLOOKUP(Tableau3567691011[[#This Row],[coca]],Table1[[#All],[ID]:[b]],2,FALSE)</f>
        <v>#VALUE!</v>
      </c>
      <c r="T3009" s="9" t="e">
        <f>VLOOKUP(Tableau3567691011[[#This Row],[coca]],Table1[[ID]:[b]],3,FALSE)</f>
        <v>#VALUE!</v>
      </c>
      <c r="U3009" s="9" t="s">
        <v>778</v>
      </c>
      <c r="V300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09" s="9">
        <v>2</v>
      </c>
    </row>
    <row r="3010" spans="1:23">
      <c r="A3010" t="s">
        <v>543</v>
      </c>
      <c r="B3010" t="s">
        <v>615</v>
      </c>
      <c r="C3010" t="s">
        <v>616</v>
      </c>
      <c r="D3010">
        <v>76</v>
      </c>
      <c r="E3010">
        <v>5</v>
      </c>
      <c r="F3010">
        <v>71</v>
      </c>
      <c r="J3010" s="1"/>
      <c r="K3010" s="1"/>
      <c r="M3010" s="10" t="s">
        <v>949</v>
      </c>
      <c r="O3010" s="5">
        <v>624654733542</v>
      </c>
      <c r="P3010" s="5">
        <v>1210152348420</v>
      </c>
      <c r="Q3010" t="str">
        <f t="shared" si="108"/>
        <v>NigeriaNG37</v>
      </c>
      <c r="R3010" t="e">
        <f>VLOOKUP(Tableau3567691011[[#This Row],[coca]],Table1[ID],1,FALSE)</f>
        <v>#VALUE!</v>
      </c>
      <c r="S3010" t="e">
        <f>VLOOKUP(Tableau3567691011[[#This Row],[coca]],Table1[[#All],[ID]:[b]],2,FALSE)</f>
        <v>#VALUE!</v>
      </c>
      <c r="T3010" s="9" t="e">
        <f>VLOOKUP(Tableau3567691011[[#This Row],[coca]],Table1[[ID]:[b]],3,FALSE)</f>
        <v>#VALUE!</v>
      </c>
      <c r="U3010" s="9" t="s">
        <v>778</v>
      </c>
      <c r="V301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10" s="9">
        <v>2</v>
      </c>
    </row>
    <row r="3011" spans="1:23">
      <c r="A3011" t="s">
        <v>617</v>
      </c>
      <c r="B3011" t="s">
        <v>639</v>
      </c>
      <c r="C3011" t="s">
        <v>640</v>
      </c>
      <c r="D3011">
        <v>6</v>
      </c>
      <c r="E3011">
        <v>0</v>
      </c>
      <c r="F3011">
        <v>5</v>
      </c>
      <c r="J3011" s="1"/>
      <c r="K3011" s="1"/>
      <c r="M3011" s="10" t="s">
        <v>948</v>
      </c>
      <c r="O3011" s="5">
        <v>1502627041440</v>
      </c>
      <c r="P3011" s="5">
        <v>-369359187391</v>
      </c>
      <c r="Q3011" t="str">
        <f t="shared" si="108"/>
        <v>Republic of CongoCG11</v>
      </c>
      <c r="R3011" t="e">
        <f>VLOOKUP(Tableau35676910[[#This Row],[coca]],Table1[ID],1,FALSE)</f>
        <v>#VALUE!</v>
      </c>
      <c r="S3011" t="e">
        <f>VLOOKUP(Tableau35676910[[#This Row],[coca]],Table1[[#All],[ID]:[b]],2,FALSE)</f>
        <v>#VALUE!</v>
      </c>
      <c r="T3011" s="9" t="e">
        <f>VLOOKUP(Tableau35676910[[#This Row],[coca]],Table1[[ID]:[b]],3,FALSE)</f>
        <v>#VALUE!</v>
      </c>
      <c r="U3011" s="9" t="s">
        <v>775</v>
      </c>
      <c r="V301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1" s="9">
        <v>1</v>
      </c>
    </row>
    <row r="3012" spans="1:23">
      <c r="A3012" t="s">
        <v>617</v>
      </c>
      <c r="B3012" t="s">
        <v>627</v>
      </c>
      <c r="C3012" t="s">
        <v>628</v>
      </c>
      <c r="D3012">
        <v>13</v>
      </c>
      <c r="E3012">
        <v>0</v>
      </c>
      <c r="F3012">
        <v>6</v>
      </c>
      <c r="J3012" s="1"/>
      <c r="K3012" s="1"/>
      <c r="M3012" s="10" t="s">
        <v>948</v>
      </c>
      <c r="O3012" s="5">
        <v>1194638194450</v>
      </c>
      <c r="P3012" s="5">
        <v>-422482948187</v>
      </c>
      <c r="Q3012" t="str">
        <f t="shared" si="108"/>
        <v>Republic of CongoCG05</v>
      </c>
      <c r="R3012" t="e">
        <f>VLOOKUP(Tableau35676910[[#This Row],[coca]],Table1[ID],1,FALSE)</f>
        <v>#VALUE!</v>
      </c>
      <c r="S3012" t="e">
        <f>VLOOKUP(Tableau35676910[[#This Row],[coca]],Table1[[#All],[ID]:[b]],2,FALSE)</f>
        <v>#VALUE!</v>
      </c>
      <c r="T3012" s="9" t="e">
        <f>VLOOKUP(Tableau35676910[[#This Row],[coca]],Table1[[ID]:[b]],3,FALSE)</f>
        <v>#VALUE!</v>
      </c>
      <c r="U3012" s="9" t="s">
        <v>775</v>
      </c>
      <c r="V301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2" s="9">
        <v>1</v>
      </c>
    </row>
    <row r="3013" spans="1:23">
      <c r="A3013" t="s">
        <v>617</v>
      </c>
      <c r="B3013" t="s">
        <v>625</v>
      </c>
      <c r="C3013" t="s">
        <v>626</v>
      </c>
      <c r="D3013">
        <v>0</v>
      </c>
      <c r="E3013">
        <v>0</v>
      </c>
      <c r="F3013">
        <v>0</v>
      </c>
      <c r="J3013" s="1"/>
      <c r="K3013" s="1"/>
      <c r="M3013" s="10" t="s">
        <v>948</v>
      </c>
      <c r="O3013" s="5">
        <v>1464608616810</v>
      </c>
      <c r="P3013" t="s">
        <v>796</v>
      </c>
      <c r="Q3013" t="str">
        <f t="shared" si="108"/>
        <v>Republic of CongoCG04</v>
      </c>
      <c r="R3013" t="e">
        <f>VLOOKUP(Tableau35676910[[#This Row],[coca]],Table1[ID],1,FALSE)</f>
        <v>#VALUE!</v>
      </c>
      <c r="S3013" t="e">
        <f>VLOOKUP(Tableau35676910[[#This Row],[coca]],Table1[[#All],[ID]:[b]],2,FALSE)</f>
        <v>#VALUE!</v>
      </c>
      <c r="T3013" s="9" t="e">
        <f>VLOOKUP(Tableau35676910[[#This Row],[coca]],Table1[[ID]:[b]],3,FALSE)</f>
        <v>#VALUE!</v>
      </c>
      <c r="U3013" s="9" t="s">
        <v>775</v>
      </c>
      <c r="V301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3" s="9">
        <v>1</v>
      </c>
    </row>
    <row r="3014" spans="1:23">
      <c r="A3014" t="s">
        <v>617</v>
      </c>
      <c r="B3014" t="s">
        <v>641</v>
      </c>
      <c r="C3014" t="s">
        <v>642</v>
      </c>
      <c r="D3014">
        <v>1</v>
      </c>
      <c r="E3014">
        <v>0</v>
      </c>
      <c r="F3014">
        <v>1</v>
      </c>
      <c r="J3014" s="1"/>
      <c r="K3014" s="1"/>
      <c r="M3014" s="10" t="s">
        <v>948</v>
      </c>
      <c r="O3014" s="5">
        <v>1536175366650</v>
      </c>
      <c r="P3014" s="5">
        <v>137379841635</v>
      </c>
      <c r="Q3014" t="str">
        <f t="shared" si="108"/>
        <v>Republic of CongoCG12</v>
      </c>
      <c r="R3014" t="e">
        <f>VLOOKUP(Tableau35676910[[#This Row],[coca]],Table1[ID],1,FALSE)</f>
        <v>#VALUE!</v>
      </c>
      <c r="S3014" t="e">
        <f>VLOOKUP(Tableau35676910[[#This Row],[coca]],Table1[[#All],[ID]:[b]],2,FALSE)</f>
        <v>#VALUE!</v>
      </c>
      <c r="T3014" s="9" t="e">
        <f>VLOOKUP(Tableau35676910[[#This Row],[coca]],Table1[[ID]:[b]],3,FALSE)</f>
        <v>#VALUE!</v>
      </c>
      <c r="U3014" s="9" t="s">
        <v>775</v>
      </c>
      <c r="V301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4" s="9">
        <v>1</v>
      </c>
    </row>
    <row r="3015" spans="1:23">
      <c r="A3015" t="s">
        <v>617</v>
      </c>
      <c r="B3015" t="s">
        <v>637</v>
      </c>
      <c r="C3015" t="s">
        <v>638</v>
      </c>
      <c r="D3015">
        <v>486</v>
      </c>
      <c r="E3015">
        <v>20</v>
      </c>
      <c r="F3015">
        <v>190</v>
      </c>
      <c r="J3015" s="1"/>
      <c r="K3015" s="1"/>
      <c r="M3015" s="10" t="s">
        <v>948</v>
      </c>
      <c r="O3015" s="5">
        <v>1189447938870</v>
      </c>
      <c r="P3015" s="5">
        <v>-479129405957</v>
      </c>
      <c r="Q3015" t="str">
        <f t="shared" si="108"/>
        <v>Republic of CongoCG10</v>
      </c>
      <c r="R3015" t="e">
        <f>VLOOKUP(Tableau35676910[[#This Row],[coca]],Table1[ID],1,FALSE)</f>
        <v>#VALUE!</v>
      </c>
      <c r="S3015" t="e">
        <f>VLOOKUP(Tableau35676910[[#This Row],[coca]],Table1[[#All],[ID]:[b]],2,FALSE)</f>
        <v>#VALUE!</v>
      </c>
      <c r="T3015" s="9" t="e">
        <f>VLOOKUP(Tableau35676910[[#This Row],[coca]],Table1[[ID]:[b]],3,FALSE)</f>
        <v>#VALUE!</v>
      </c>
      <c r="U3015" s="9" t="s">
        <v>774</v>
      </c>
      <c r="V301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5" s="9">
        <v>3</v>
      </c>
    </row>
    <row r="3016" spans="1:23">
      <c r="A3016" t="s">
        <v>617</v>
      </c>
      <c r="B3016" t="s">
        <v>621</v>
      </c>
      <c r="C3016" t="s">
        <v>622</v>
      </c>
      <c r="D3016">
        <v>806</v>
      </c>
      <c r="E3016">
        <v>20</v>
      </c>
      <c r="F3016">
        <v>283</v>
      </c>
      <c r="J3016" s="1"/>
      <c r="K3016" s="1"/>
      <c r="M3016" s="10" t="s">
        <v>948</v>
      </c>
      <c r="O3016" s="5">
        <v>1356076376700</v>
      </c>
      <c r="P3016" s="5">
        <v>-407678474577</v>
      </c>
      <c r="Q3016" t="str">
        <f t="shared" si="108"/>
        <v>Republic of CongoCG02</v>
      </c>
      <c r="R3016" t="e">
        <f>VLOOKUP(Tableau35676910[[#This Row],[coca]],Table1[ID],1,FALSE)</f>
        <v>#VALUE!</v>
      </c>
      <c r="S3016" t="e">
        <f>VLOOKUP(Tableau35676910[[#This Row],[coca]],Table1[[#All],[ID]:[b]],2,FALSE)</f>
        <v>#VALUE!</v>
      </c>
      <c r="T3016" s="9" t="e">
        <f>VLOOKUP(Tableau35676910[[#This Row],[coca]],Table1[[ID]:[b]],3,FALSE)</f>
        <v>#VALUE!</v>
      </c>
      <c r="U3016" s="9" t="s">
        <v>779</v>
      </c>
      <c r="V301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6" s="9">
        <v>4</v>
      </c>
    </row>
    <row r="3017" spans="1:23">
      <c r="A3017" t="s">
        <v>617</v>
      </c>
      <c r="B3017" t="s">
        <v>619</v>
      </c>
      <c r="C3017" t="s">
        <v>620</v>
      </c>
      <c r="D3017">
        <v>8</v>
      </c>
      <c r="E3017">
        <v>0</v>
      </c>
      <c r="F3017">
        <v>0</v>
      </c>
      <c r="J3017" s="1"/>
      <c r="K3017" s="1"/>
      <c r="M3017" s="10" t="s">
        <v>948</v>
      </c>
      <c r="Q3017" t="str">
        <f t="shared" si="108"/>
        <v>Republic of CongoCG01</v>
      </c>
      <c r="R3017" t="e">
        <f>VLOOKUP(Tableau35676910[[#This Row],[coca]],Table1[ID],1,FALSE)</f>
        <v>#VALUE!</v>
      </c>
      <c r="S3017" t="e">
        <f>VLOOKUP(Tableau35676910[[#This Row],[coca]],Table1[[#All],[ID]:[b]],2,FALSE)</f>
        <v>#VALUE!</v>
      </c>
      <c r="T3017" s="9" t="e">
        <f>VLOOKUP(Tableau35676910[[#This Row],[coca]],Table1[[ID]:[b]],3,FALSE)</f>
        <v>#VALUE!</v>
      </c>
      <c r="U3017" s="9"/>
      <c r="V301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7" s="9"/>
    </row>
    <row r="3018" spans="1:23">
      <c r="A3018" t="s">
        <v>617</v>
      </c>
      <c r="B3018" t="s">
        <v>623</v>
      </c>
      <c r="C3018" t="s">
        <v>624</v>
      </c>
      <c r="D3018">
        <v>3</v>
      </c>
      <c r="E3018">
        <v>0</v>
      </c>
      <c r="F3018">
        <v>0</v>
      </c>
      <c r="J3018" s="1"/>
      <c r="K3018" s="1"/>
      <c r="M3018" s="10" t="s">
        <v>948</v>
      </c>
      <c r="Q3018" t="str">
        <f t="shared" si="108"/>
        <v>Republic of CongoCG03</v>
      </c>
      <c r="R3018" t="e">
        <f>VLOOKUP(Tableau35676910[[#This Row],[coca]],Table1[ID],1,FALSE)</f>
        <v>#VALUE!</v>
      </c>
      <c r="S3018" t="e">
        <f>VLOOKUP(Tableau35676910[[#This Row],[coca]],Table1[[#All],[ID]:[b]],2,FALSE)</f>
        <v>#VALUE!</v>
      </c>
      <c r="T3018" s="9" t="e">
        <f>VLOOKUP(Tableau35676910[[#This Row],[coca]],Table1[[ID]:[b]],3,FALSE)</f>
        <v>#VALUE!</v>
      </c>
      <c r="U3018" s="9"/>
      <c r="V301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8" s="9"/>
    </row>
    <row r="3019" spans="1:23">
      <c r="A3019" t="s">
        <v>617</v>
      </c>
      <c r="B3019" t="s">
        <v>629</v>
      </c>
      <c r="C3019" t="s">
        <v>630</v>
      </c>
      <c r="D3019">
        <v>1</v>
      </c>
      <c r="E3019">
        <v>0</v>
      </c>
      <c r="F3019">
        <v>0</v>
      </c>
      <c r="J3019" s="1"/>
      <c r="K3019" s="1"/>
      <c r="M3019" s="10" t="s">
        <v>948</v>
      </c>
      <c r="Q3019" t="str">
        <f t="shared" si="108"/>
        <v>Republic of CongoCG06</v>
      </c>
      <c r="R3019" t="e">
        <f>VLOOKUP(Tableau35676910[[#This Row],[coca]],Table1[ID],1,FALSE)</f>
        <v>#VALUE!</v>
      </c>
      <c r="S3019" t="e">
        <f>VLOOKUP(Tableau35676910[[#This Row],[coca]],Table1[[#All],[ID]:[b]],2,FALSE)</f>
        <v>#VALUE!</v>
      </c>
      <c r="T3019" s="9" t="e">
        <f>VLOOKUP(Tableau35676910[[#This Row],[coca]],Table1[[ID]:[b]],3,FALSE)</f>
        <v>#VALUE!</v>
      </c>
      <c r="U3019" s="9"/>
      <c r="V301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19" s="9"/>
    </row>
    <row r="3020" spans="1:23">
      <c r="A3020" t="s">
        <v>617</v>
      </c>
      <c r="B3020" t="s">
        <v>631</v>
      </c>
      <c r="C3020" t="s">
        <v>632</v>
      </c>
      <c r="D3020">
        <v>0</v>
      </c>
      <c r="E3020">
        <v>0</v>
      </c>
      <c r="J3020" s="1"/>
      <c r="K3020" s="1"/>
      <c r="M3020" s="10" t="s">
        <v>948</v>
      </c>
      <c r="Q3020" t="str">
        <f t="shared" si="108"/>
        <v>Republic of CongoCG07</v>
      </c>
      <c r="R3020" t="e">
        <f>VLOOKUP(Tableau35676910[[#This Row],[coca]],Table1[ID],1,FALSE)</f>
        <v>#VALUE!</v>
      </c>
      <c r="S3020" t="e">
        <f>VLOOKUP(Tableau35676910[[#This Row],[coca]],Table1[[#All],[ID]:[b]],2,FALSE)</f>
        <v>#VALUE!</v>
      </c>
      <c r="T3020" s="9" t="e">
        <f>VLOOKUP(Tableau35676910[[#This Row],[coca]],Table1[[ID]:[b]],3,FALSE)</f>
        <v>#VALUE!</v>
      </c>
      <c r="U3020" s="9"/>
      <c r="V302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20" s="9"/>
    </row>
    <row r="3021" spans="1:23">
      <c r="A3021" t="s">
        <v>617</v>
      </c>
      <c r="B3021" t="s">
        <v>633</v>
      </c>
      <c r="C3021" t="s">
        <v>634</v>
      </c>
      <c r="D3021">
        <v>2</v>
      </c>
      <c r="E3021">
        <v>0</v>
      </c>
      <c r="F3021">
        <v>0</v>
      </c>
      <c r="J3021" s="1"/>
      <c r="K3021" s="1"/>
      <c r="M3021" s="10" t="s">
        <v>948</v>
      </c>
      <c r="Q3021" t="str">
        <f t="shared" si="108"/>
        <v>Republic of CongoCG08</v>
      </c>
      <c r="R3021" t="e">
        <f>VLOOKUP(Tableau35676910[[#This Row],[coca]],Table1[ID],1,FALSE)</f>
        <v>#VALUE!</v>
      </c>
      <c r="S3021" t="e">
        <f>VLOOKUP(Tableau35676910[[#This Row],[coca]],Table1[[#All],[ID]:[b]],2,FALSE)</f>
        <v>#VALUE!</v>
      </c>
      <c r="T3021" s="9" t="e">
        <f>VLOOKUP(Tableau35676910[[#This Row],[coca]],Table1[[ID]:[b]],3,FALSE)</f>
        <v>#VALUE!</v>
      </c>
      <c r="U3021" s="9"/>
      <c r="V302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21" s="9"/>
    </row>
    <row r="3022" spans="1:23">
      <c r="A3022" t="s">
        <v>617</v>
      </c>
      <c r="B3022" t="s">
        <v>635</v>
      </c>
      <c r="C3022" t="s">
        <v>636</v>
      </c>
      <c r="D3022">
        <v>0</v>
      </c>
      <c r="E3022">
        <v>0</v>
      </c>
      <c r="F3022">
        <v>0</v>
      </c>
      <c r="J3022" s="1"/>
      <c r="K3022" s="1"/>
      <c r="M3022" s="10" t="s">
        <v>948</v>
      </c>
      <c r="Q3022" t="str">
        <f t="shared" si="108"/>
        <v>Republic of CongoCG09</v>
      </c>
      <c r="R3022" t="e">
        <f>VLOOKUP(Tableau35676910[[#This Row],[coca]],Table1[ID],1,FALSE)</f>
        <v>#VALUE!</v>
      </c>
      <c r="S3022" t="e">
        <f>VLOOKUP(Tableau35676910[[#This Row],[coca]],Table1[[#All],[ID]:[b]],2,FALSE)</f>
        <v>#VALUE!</v>
      </c>
      <c r="T3022" s="9" t="e">
        <f>VLOOKUP(Tableau35676910[[#This Row],[coca]],Table1[[ID]:[b]],3,FALSE)</f>
        <v>#VALUE!</v>
      </c>
      <c r="U3022" s="9"/>
      <c r="V302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022" s="9"/>
    </row>
    <row r="3023" spans="1:23">
      <c r="A3023" t="s">
        <v>617</v>
      </c>
      <c r="B3023" t="s">
        <v>639</v>
      </c>
      <c r="C3023" t="s">
        <v>640</v>
      </c>
      <c r="D3023">
        <v>5</v>
      </c>
      <c r="E3023">
        <v>0</v>
      </c>
      <c r="F3023">
        <v>5</v>
      </c>
      <c r="J3023">
        <v>4</v>
      </c>
      <c r="K3023">
        <v>1</v>
      </c>
      <c r="M3023" s="10" t="s">
        <v>947</v>
      </c>
      <c r="O3023" s="5">
        <v>1502627041440</v>
      </c>
      <c r="P3023" s="5">
        <v>-369359187391</v>
      </c>
      <c r="Q3023" t="str">
        <f t="shared" si="108"/>
        <v>Republic of CongoCG11</v>
      </c>
      <c r="R3023" t="e">
        <f>VLOOKUP(Tableau356769[[#This Row],[coca]],Table1[ID],1,FALSE)</f>
        <v>#VALUE!</v>
      </c>
      <c r="S3023" t="e">
        <f>VLOOKUP(Tableau356769[[#This Row],[coca]],Table1[[#All],[ID]:[b]],2,FALSE)</f>
        <v>#VALUE!</v>
      </c>
      <c r="T3023" s="9" t="e">
        <f>VLOOKUP(Tableau356769[[#This Row],[coca]],Table1[[ID]:[b]],3,FALSE)</f>
        <v>#VALUE!</v>
      </c>
      <c r="U3023" s="9" t="s">
        <v>775</v>
      </c>
      <c r="V302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3" s="9">
        <v>1</v>
      </c>
    </row>
    <row r="3024" spans="1:23">
      <c r="A3024" t="s">
        <v>617</v>
      </c>
      <c r="B3024" t="s">
        <v>627</v>
      </c>
      <c r="C3024" t="s">
        <v>628</v>
      </c>
      <c r="D3024">
        <v>12</v>
      </c>
      <c r="E3024">
        <v>6</v>
      </c>
      <c r="F3024">
        <v>0</v>
      </c>
      <c r="J3024">
        <v>7</v>
      </c>
      <c r="K3024">
        <v>5</v>
      </c>
      <c r="M3024" s="10" t="s">
        <v>947</v>
      </c>
      <c r="O3024" s="5">
        <v>1194638194450</v>
      </c>
      <c r="P3024" s="5">
        <v>-422482948187</v>
      </c>
      <c r="Q3024" t="str">
        <f t="shared" si="108"/>
        <v>Republic of CongoCG05</v>
      </c>
      <c r="R3024" t="e">
        <f>VLOOKUP(Tableau356769[[#This Row],[coca]],Table1[ID],1,FALSE)</f>
        <v>#VALUE!</v>
      </c>
      <c r="S3024" t="e">
        <f>VLOOKUP(Tableau356769[[#This Row],[coca]],Table1[[#All],[ID]:[b]],2,FALSE)</f>
        <v>#VALUE!</v>
      </c>
      <c r="T3024" s="9" t="e">
        <f>VLOOKUP(Tableau356769[[#This Row],[coca]],Table1[[ID]:[b]],3,FALSE)</f>
        <v>#VALUE!</v>
      </c>
      <c r="U3024" s="9" t="s">
        <v>775</v>
      </c>
      <c r="V302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4" s="9">
        <v>1</v>
      </c>
    </row>
    <row r="3025" spans="1:23">
      <c r="A3025" t="s">
        <v>617</v>
      </c>
      <c r="B3025" t="s">
        <v>625</v>
      </c>
      <c r="C3025" t="s">
        <v>626</v>
      </c>
      <c r="D3025">
        <v>3</v>
      </c>
      <c r="E3025">
        <v>0</v>
      </c>
      <c r="F3025">
        <v>0</v>
      </c>
      <c r="J3025">
        <v>3</v>
      </c>
      <c r="K3025">
        <v>0</v>
      </c>
      <c r="M3025" s="10" t="s">
        <v>947</v>
      </c>
      <c r="O3025" s="5">
        <v>1464608616810</v>
      </c>
      <c r="P3025" t="s">
        <v>796</v>
      </c>
      <c r="Q3025" t="str">
        <f t="shared" si="108"/>
        <v>Republic of CongoCG04</v>
      </c>
      <c r="R3025" t="e">
        <f>VLOOKUP(Tableau356769[[#This Row],[coca]],Table1[ID],1,FALSE)</f>
        <v>#VALUE!</v>
      </c>
      <c r="S3025" t="e">
        <f>VLOOKUP(Tableau356769[[#This Row],[coca]],Table1[[#All],[ID]:[b]],2,FALSE)</f>
        <v>#VALUE!</v>
      </c>
      <c r="T3025" s="9" t="e">
        <f>VLOOKUP(Tableau356769[[#This Row],[coca]],Table1[[ID]:[b]],3,FALSE)</f>
        <v>#VALUE!</v>
      </c>
      <c r="U3025" s="9" t="s">
        <v>775</v>
      </c>
      <c r="V302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5" s="9">
        <v>1</v>
      </c>
    </row>
    <row r="3026" spans="1:23">
      <c r="A3026" t="s">
        <v>617</v>
      </c>
      <c r="B3026" t="s">
        <v>641</v>
      </c>
      <c r="C3026" t="s">
        <v>642</v>
      </c>
      <c r="D3026">
        <v>1</v>
      </c>
      <c r="E3026">
        <v>0</v>
      </c>
      <c r="F3026">
        <v>1</v>
      </c>
      <c r="J3026">
        <v>0</v>
      </c>
      <c r="K3026">
        <v>1</v>
      </c>
      <c r="M3026" s="10" t="s">
        <v>947</v>
      </c>
      <c r="O3026" s="5">
        <v>1536175366650</v>
      </c>
      <c r="P3026" s="5">
        <v>137379841635</v>
      </c>
      <c r="Q3026" t="str">
        <f t="shared" si="108"/>
        <v>Republic of CongoCG12</v>
      </c>
      <c r="R3026" t="e">
        <f>VLOOKUP(Tableau356769[[#This Row],[coca]],Table1[ID],1,FALSE)</f>
        <v>#VALUE!</v>
      </c>
      <c r="S3026" t="e">
        <f>VLOOKUP(Tableau356769[[#This Row],[coca]],Table1[[#All],[ID]:[b]],2,FALSE)</f>
        <v>#VALUE!</v>
      </c>
      <c r="T3026" s="9" t="e">
        <f>VLOOKUP(Tableau356769[[#This Row],[coca]],Table1[[ID]:[b]],3,FALSE)</f>
        <v>#VALUE!</v>
      </c>
      <c r="U3026" s="9" t="s">
        <v>775</v>
      </c>
      <c r="V302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6" s="9">
        <v>1</v>
      </c>
    </row>
    <row r="3027" spans="1:23">
      <c r="A3027" t="s">
        <v>617</v>
      </c>
      <c r="B3027" t="s">
        <v>637</v>
      </c>
      <c r="C3027" t="s">
        <v>638</v>
      </c>
      <c r="D3027">
        <v>415</v>
      </c>
      <c r="E3027">
        <v>19</v>
      </c>
      <c r="F3027">
        <v>173</v>
      </c>
      <c r="J3027">
        <v>342</v>
      </c>
      <c r="K3027">
        <v>73</v>
      </c>
      <c r="M3027" s="10" t="s">
        <v>947</v>
      </c>
      <c r="O3027" s="5">
        <v>1189447938870</v>
      </c>
      <c r="P3027" s="5">
        <v>-479129405957</v>
      </c>
      <c r="Q3027" t="str">
        <f t="shared" si="108"/>
        <v>Republic of CongoCG10</v>
      </c>
      <c r="R3027" t="e">
        <f>VLOOKUP(Tableau356769[[#This Row],[coca]],Table1[ID],1,FALSE)</f>
        <v>#VALUE!</v>
      </c>
      <c r="S3027" t="e">
        <f>VLOOKUP(Tableau356769[[#This Row],[coca]],Table1[[#All],[ID]:[b]],2,FALSE)</f>
        <v>#VALUE!</v>
      </c>
      <c r="T3027" s="9" t="e">
        <f>VLOOKUP(Tableau356769[[#This Row],[coca]],Table1[[ID]:[b]],3,FALSE)</f>
        <v>#VALUE!</v>
      </c>
      <c r="U3027" s="9" t="s">
        <v>774</v>
      </c>
      <c r="V302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7" s="9">
        <v>3</v>
      </c>
    </row>
    <row r="3028" spans="1:23">
      <c r="A3028" t="s">
        <v>617</v>
      </c>
      <c r="B3028" t="s">
        <v>621</v>
      </c>
      <c r="C3028" t="s">
        <v>622</v>
      </c>
      <c r="D3028">
        <v>639</v>
      </c>
      <c r="E3028">
        <v>17</v>
      </c>
      <c r="F3028">
        <v>270</v>
      </c>
      <c r="J3028">
        <v>493</v>
      </c>
      <c r="K3028">
        <v>146</v>
      </c>
      <c r="M3028" s="10" t="s">
        <v>947</v>
      </c>
      <c r="O3028" s="5">
        <v>1356076376700</v>
      </c>
      <c r="P3028" s="5">
        <v>-407678474577</v>
      </c>
      <c r="Q3028" t="str">
        <f t="shared" si="108"/>
        <v>Republic of CongoCG02</v>
      </c>
      <c r="R3028" t="e">
        <f>VLOOKUP(Tableau356769[[#This Row],[coca]],Table1[ID],1,FALSE)</f>
        <v>#VALUE!</v>
      </c>
      <c r="S3028" t="e">
        <f>VLOOKUP(Tableau356769[[#This Row],[coca]],Table1[[#All],[ID]:[b]],2,FALSE)</f>
        <v>#VALUE!</v>
      </c>
      <c r="T3028" s="9" t="e">
        <f>VLOOKUP(Tableau356769[[#This Row],[coca]],Table1[[ID]:[b]],3,FALSE)</f>
        <v>#VALUE!</v>
      </c>
      <c r="U3028" s="9" t="s">
        <v>779</v>
      </c>
      <c r="V302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8" s="9">
        <v>4</v>
      </c>
    </row>
    <row r="3029" spans="1:23">
      <c r="A3029" t="s">
        <v>617</v>
      </c>
      <c r="B3029" t="s">
        <v>619</v>
      </c>
      <c r="C3029" t="s">
        <v>620</v>
      </c>
      <c r="D3029">
        <v>8</v>
      </c>
      <c r="E3029">
        <v>1</v>
      </c>
      <c r="F3029">
        <v>0</v>
      </c>
      <c r="M3029" s="10" t="s">
        <v>947</v>
      </c>
      <c r="Q3029" t="str">
        <f t="shared" si="108"/>
        <v>Republic of CongoCG01</v>
      </c>
      <c r="R3029" t="e">
        <f>VLOOKUP(Tableau356769[[#This Row],[coca]],Table1[ID],1,FALSE)</f>
        <v>#VALUE!</v>
      </c>
      <c r="S3029" t="e">
        <f>VLOOKUP(Tableau356769[[#This Row],[coca]],Table1[[#All],[ID]:[b]],2,FALSE)</f>
        <v>#VALUE!</v>
      </c>
      <c r="T3029" s="9" t="e">
        <f>VLOOKUP(Tableau356769[[#This Row],[coca]],Table1[[ID]:[b]],3,FALSE)</f>
        <v>#VALUE!</v>
      </c>
      <c r="U3029" s="9"/>
      <c r="V302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29" s="9"/>
    </row>
    <row r="3030" spans="1:23">
      <c r="A3030" t="s">
        <v>617</v>
      </c>
      <c r="B3030" t="s">
        <v>623</v>
      </c>
      <c r="C3030" t="s">
        <v>624</v>
      </c>
      <c r="D3030">
        <v>3</v>
      </c>
      <c r="E3030">
        <v>0</v>
      </c>
      <c r="F3030">
        <v>1</v>
      </c>
      <c r="J3030">
        <v>1</v>
      </c>
      <c r="K3030">
        <v>2</v>
      </c>
      <c r="M3030" s="10" t="s">
        <v>947</v>
      </c>
      <c r="Q3030" t="str">
        <f t="shared" si="108"/>
        <v>Republic of CongoCG03</v>
      </c>
      <c r="R3030" t="e">
        <f>VLOOKUP(Tableau356769[[#This Row],[coca]],Table1[ID],1,FALSE)</f>
        <v>#VALUE!</v>
      </c>
      <c r="S3030" t="e">
        <f>VLOOKUP(Tableau356769[[#This Row],[coca]],Table1[[#All],[ID]:[b]],2,FALSE)</f>
        <v>#VALUE!</v>
      </c>
      <c r="T3030" s="9" t="e">
        <f>VLOOKUP(Tableau356769[[#This Row],[coca]],Table1[[ID]:[b]],3,FALSE)</f>
        <v>#VALUE!</v>
      </c>
      <c r="U3030" s="9"/>
      <c r="V303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30" s="9"/>
    </row>
    <row r="3031" spans="1:23">
      <c r="A3031" t="s">
        <v>617</v>
      </c>
      <c r="B3031" t="s">
        <v>629</v>
      </c>
      <c r="C3031" t="s">
        <v>630</v>
      </c>
      <c r="D3031">
        <v>1</v>
      </c>
      <c r="E3031">
        <v>0</v>
      </c>
      <c r="F3031">
        <v>0</v>
      </c>
      <c r="J3031">
        <v>1</v>
      </c>
      <c r="K3031">
        <v>0</v>
      </c>
      <c r="M3031" s="10" t="s">
        <v>947</v>
      </c>
      <c r="Q3031" t="str">
        <f t="shared" si="108"/>
        <v>Republic of CongoCG06</v>
      </c>
      <c r="R3031" t="e">
        <f>VLOOKUP(Tableau356769[[#This Row],[coca]],Table1[ID],1,FALSE)</f>
        <v>#VALUE!</v>
      </c>
      <c r="S3031" t="e">
        <f>VLOOKUP(Tableau356769[[#This Row],[coca]],Table1[[#All],[ID]:[b]],2,FALSE)</f>
        <v>#VALUE!</v>
      </c>
      <c r="T3031" s="9" t="e">
        <f>VLOOKUP(Tableau356769[[#This Row],[coca]],Table1[[ID]:[b]],3,FALSE)</f>
        <v>#VALUE!</v>
      </c>
      <c r="U3031" s="9"/>
      <c r="V303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31" s="9"/>
    </row>
    <row r="3032" spans="1:23">
      <c r="A3032" t="s">
        <v>617</v>
      </c>
      <c r="B3032" t="s">
        <v>631</v>
      </c>
      <c r="C3032" t="s">
        <v>632</v>
      </c>
      <c r="D3032">
        <v>0</v>
      </c>
      <c r="E3032">
        <v>0</v>
      </c>
      <c r="F3032">
        <v>0</v>
      </c>
      <c r="M3032" s="10" t="s">
        <v>947</v>
      </c>
      <c r="Q3032" t="str">
        <f t="shared" si="108"/>
        <v>Republic of CongoCG07</v>
      </c>
      <c r="R3032" t="e">
        <f>VLOOKUP(Tableau356769[[#This Row],[coca]],Table1[ID],1,FALSE)</f>
        <v>#VALUE!</v>
      </c>
      <c r="S3032" t="e">
        <f>VLOOKUP(Tableau356769[[#This Row],[coca]],Table1[[#All],[ID]:[b]],2,FALSE)</f>
        <v>#VALUE!</v>
      </c>
      <c r="T3032" s="9" t="e">
        <f>VLOOKUP(Tableau356769[[#This Row],[coca]],Table1[[ID]:[b]],3,FALSE)</f>
        <v>#VALUE!</v>
      </c>
      <c r="U3032" s="9"/>
      <c r="V303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32" s="9"/>
    </row>
    <row r="3033" spans="1:23">
      <c r="A3033" t="s">
        <v>617</v>
      </c>
      <c r="B3033" t="s">
        <v>633</v>
      </c>
      <c r="C3033" t="s">
        <v>634</v>
      </c>
      <c r="D3033">
        <v>0</v>
      </c>
      <c r="E3033">
        <v>0</v>
      </c>
      <c r="F3033">
        <v>0</v>
      </c>
      <c r="M3033" s="10" t="s">
        <v>947</v>
      </c>
      <c r="Q3033" t="str">
        <f t="shared" si="108"/>
        <v>Republic of CongoCG08</v>
      </c>
      <c r="R3033" t="e">
        <f>VLOOKUP(Tableau356769[[#This Row],[coca]],Table1[ID],1,FALSE)</f>
        <v>#VALUE!</v>
      </c>
      <c r="S3033" t="e">
        <f>VLOOKUP(Tableau356769[[#This Row],[coca]],Table1[[#All],[ID]:[b]],2,FALSE)</f>
        <v>#VALUE!</v>
      </c>
      <c r="T3033" s="9" t="e">
        <f>VLOOKUP(Tableau356769[[#This Row],[coca]],Table1[[ID]:[b]],3,FALSE)</f>
        <v>#VALUE!</v>
      </c>
      <c r="U3033" s="9"/>
      <c r="V303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33" s="9"/>
    </row>
    <row r="3034" spans="1:23">
      <c r="A3034" t="s">
        <v>617</v>
      </c>
      <c r="B3034" t="s">
        <v>635</v>
      </c>
      <c r="C3034" t="s">
        <v>636</v>
      </c>
      <c r="D3034">
        <v>0</v>
      </c>
      <c r="E3034">
        <v>0</v>
      </c>
      <c r="F3034">
        <v>0</v>
      </c>
      <c r="M3034" s="10" t="s">
        <v>947</v>
      </c>
      <c r="Q3034" t="str">
        <f t="shared" si="108"/>
        <v>Republic of CongoCG09</v>
      </c>
      <c r="R3034" t="e">
        <f>VLOOKUP(Tableau356769[[#This Row],[coca]],Table1[ID],1,FALSE)</f>
        <v>#VALUE!</v>
      </c>
      <c r="S3034" t="e">
        <f>VLOOKUP(Tableau356769[[#This Row],[coca]],Table1[[#All],[ID]:[b]],2,FALSE)</f>
        <v>#VALUE!</v>
      </c>
      <c r="T3034" s="9" t="e">
        <f>VLOOKUP(Tableau356769[[#This Row],[coca]],Table1[[ID]:[b]],3,FALSE)</f>
        <v>#VALUE!</v>
      </c>
      <c r="U3034" s="9"/>
      <c r="V303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034" s="9"/>
    </row>
    <row r="3035" spans="1:23">
      <c r="A3035" t="s">
        <v>617</v>
      </c>
      <c r="B3035" t="s">
        <v>619</v>
      </c>
      <c r="C3035" t="s">
        <v>620</v>
      </c>
      <c r="M3035" s="10" t="s">
        <v>936</v>
      </c>
      <c r="Q3035" t="str">
        <f t="shared" si="108"/>
        <v>Republic of CongoCG01</v>
      </c>
      <c r="R3035" t="str">
        <f>VLOOKUP(Tableau3[[#This Row],[coca]],Table1[ID],1,FALSE)</f>
        <v>Republic of CongoCG01</v>
      </c>
      <c r="S3035">
        <f>VLOOKUP(Tableau3[[#This Row],[coca]],Table1[[#All],[ID]:[b]],2,FALSE)</f>
        <v>13.560763766999999</v>
      </c>
      <c r="T3035" s="9">
        <f>VLOOKUP(Tableau3[[#This Row],[coca]],Table1[[ID]:[b]],3,FALSE)</f>
        <v>-4.0767847457700004</v>
      </c>
      <c r="U3035" s="9"/>
      <c r="V303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35" s="9"/>
    </row>
    <row r="3036" spans="1:23">
      <c r="A3036" t="s">
        <v>617</v>
      </c>
      <c r="B3036" t="s">
        <v>621</v>
      </c>
      <c r="C3036" t="s">
        <v>622</v>
      </c>
      <c r="D3036">
        <f>12+36+13+30+15+52+46+35+52</f>
        <v>291</v>
      </c>
      <c r="E3036">
        <v>8</v>
      </c>
      <c r="F3036">
        <v>102</v>
      </c>
      <c r="G3036">
        <v>16</v>
      </c>
      <c r="H3036">
        <v>450</v>
      </c>
      <c r="I3036">
        <v>1190</v>
      </c>
      <c r="J3036">
        <v>194</v>
      </c>
      <c r="K3036">
        <v>97</v>
      </c>
      <c r="M3036" s="10" t="s">
        <v>936</v>
      </c>
      <c r="O3036" s="5">
        <v>1356076376700</v>
      </c>
      <c r="P3036" s="5">
        <v>-407678474577</v>
      </c>
      <c r="Q3036" t="str">
        <f t="shared" si="108"/>
        <v>Republic of CongoCG02</v>
      </c>
      <c r="R3036" t="str">
        <f>VLOOKUP(Tableau3[[#This Row],[coca]],Table1[ID],1,FALSE)</f>
        <v>Republic of CongoCG02</v>
      </c>
      <c r="S3036">
        <f>VLOOKUP(Tableau3[[#This Row],[coca]],Table1[[#All],[ID]:[b]],2,FALSE)</f>
        <v>15.2584439291</v>
      </c>
      <c r="T3036" s="9">
        <f>VLOOKUP(Tableau3[[#This Row],[coca]],Table1[[ID]:[b]],3,FALSE)</f>
        <v>-4.24077340849</v>
      </c>
      <c r="U3036" s="9" t="s">
        <v>779</v>
      </c>
      <c r="V303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3036" s="9">
        <v>4</v>
      </c>
    </row>
    <row r="3037" spans="1:23">
      <c r="A3037" t="s">
        <v>617</v>
      </c>
      <c r="B3037" t="s">
        <v>623</v>
      </c>
      <c r="C3037" t="s">
        <v>624</v>
      </c>
      <c r="D3037">
        <v>1</v>
      </c>
      <c r="K3037">
        <v>1</v>
      </c>
      <c r="M3037" s="10" t="s">
        <v>936</v>
      </c>
      <c r="Q3037" t="str">
        <f t="shared" si="108"/>
        <v>Republic of CongoCG03</v>
      </c>
      <c r="R3037" t="str">
        <f>VLOOKUP(Tableau3[[#This Row],[coca]],Table1[ID],1,FALSE)</f>
        <v>Republic of CongoCG03</v>
      </c>
      <c r="S3037">
        <f>VLOOKUP(Tableau3[[#This Row],[coca]],Table1[[#All],[ID]:[b]],2,FALSE)</f>
        <v>16.302143451700001</v>
      </c>
      <c r="T3037" s="9">
        <f>VLOOKUP(Tableau3[[#This Row],[coca]],Table1[[ID]:[b]],3,FALSE)</f>
        <v>-0.454052350321</v>
      </c>
      <c r="U3037" s="9"/>
      <c r="V303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37" s="9"/>
    </row>
    <row r="3038" spans="1:23">
      <c r="A3038" t="s">
        <v>617</v>
      </c>
      <c r="B3038" t="s">
        <v>625</v>
      </c>
      <c r="C3038" t="s">
        <v>626</v>
      </c>
      <c r="D3038">
        <v>1</v>
      </c>
      <c r="F3038">
        <v>1</v>
      </c>
      <c r="M3038" s="10" t="s">
        <v>936</v>
      </c>
      <c r="O3038" s="5">
        <v>1464608616810</v>
      </c>
      <c r="P3038" t="s">
        <v>796</v>
      </c>
      <c r="Q3038" t="str">
        <f t="shared" ref="Q3038:Q3058" si="109">_xlfn.CONCAT(A3038,C3038)</f>
        <v>Republic of CongoCG04</v>
      </c>
      <c r="R3038" t="str">
        <f>VLOOKUP(Tableau3[[#This Row],[coca]],Table1[ID],1,FALSE)</f>
        <v>Republic of CongoCG04</v>
      </c>
      <c r="S3038">
        <f>VLOOKUP(Tableau3[[#This Row],[coca]],Table1[[#All],[ID]:[b]],2,FALSE)</f>
        <v>14.6460861681</v>
      </c>
      <c r="T3038" s="9">
        <f>VLOOKUP(Tableau3[[#This Row],[coca]],Table1[[ID]:[b]],3,FALSE)</f>
        <v>-0.208052589733</v>
      </c>
      <c r="U3038" s="9" t="s">
        <v>775</v>
      </c>
      <c r="V303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38" s="9">
        <v>1</v>
      </c>
    </row>
    <row r="3039" spans="1:23">
      <c r="A3039" t="s">
        <v>617</v>
      </c>
      <c r="B3039" t="s">
        <v>627</v>
      </c>
      <c r="C3039" t="s">
        <v>628</v>
      </c>
      <c r="D3039">
        <v>6</v>
      </c>
      <c r="E3039">
        <v>0</v>
      </c>
      <c r="F3039">
        <v>2</v>
      </c>
      <c r="J3039">
        <v>1</v>
      </c>
      <c r="K3039">
        <v>3</v>
      </c>
      <c r="M3039" s="10" t="s">
        <v>936</v>
      </c>
      <c r="O3039" s="5">
        <v>1194638194450</v>
      </c>
      <c r="P3039" s="5">
        <v>-422482948187</v>
      </c>
      <c r="Q3039" t="str">
        <f t="shared" si="109"/>
        <v>Republic of CongoCG05</v>
      </c>
      <c r="R3039" t="str">
        <f>VLOOKUP(Tableau3[[#This Row],[coca]],Table1[ID],1,FALSE)</f>
        <v>Republic of CongoCG05</v>
      </c>
      <c r="S3039">
        <f>VLOOKUP(Tableau3[[#This Row],[coca]],Table1[[#All],[ID]:[b]],2,FALSE)</f>
        <v>11.946381944500001</v>
      </c>
      <c r="T3039" s="9">
        <f>VLOOKUP(Tableau3[[#This Row],[coca]],Table1[[ID]:[b]],3,FALSE)</f>
        <v>-4.2248294818699996</v>
      </c>
      <c r="U3039" s="9" t="s">
        <v>775</v>
      </c>
      <c r="V303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39" s="9">
        <v>1</v>
      </c>
    </row>
    <row r="3040" spans="1:23">
      <c r="A3040" t="s">
        <v>617</v>
      </c>
      <c r="B3040" t="s">
        <v>629</v>
      </c>
      <c r="C3040" t="s">
        <v>630</v>
      </c>
      <c r="M3040" s="10" t="s">
        <v>936</v>
      </c>
      <c r="Q3040" t="str">
        <f t="shared" si="109"/>
        <v>Republic of CongoCG06</v>
      </c>
      <c r="R3040" t="str">
        <f>VLOOKUP(Tableau3[[#This Row],[coca]],Table1[ID],1,FALSE)</f>
        <v>Republic of CongoCG06</v>
      </c>
      <c r="S3040">
        <f>VLOOKUP(Tableau3[[#This Row],[coca]],Table1[[#All],[ID]:[b]],2,FALSE)</f>
        <v>13.5104363151</v>
      </c>
      <c r="T3040" s="9">
        <f>VLOOKUP(Tableau3[[#This Row],[coca]],Table1[[ID]:[b]],3,FALSE)</f>
        <v>-3.1070119151900002</v>
      </c>
      <c r="U3040" s="9"/>
      <c r="V304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40" s="9"/>
    </row>
    <row r="3041" spans="1:23">
      <c r="A3041" t="s">
        <v>617</v>
      </c>
      <c r="B3041" t="s">
        <v>631</v>
      </c>
      <c r="C3041" t="s">
        <v>632</v>
      </c>
      <c r="M3041" s="10" t="s">
        <v>936</v>
      </c>
      <c r="Q3041" t="str">
        <f t="shared" si="109"/>
        <v>Republic of CongoCG07</v>
      </c>
      <c r="R3041" t="str">
        <f>VLOOKUP(Tableau3[[#This Row],[coca]],Table1[ID],1,FALSE)</f>
        <v>Republic of CongoCG07</v>
      </c>
      <c r="S3041">
        <f>VLOOKUP(Tableau3[[#This Row],[coca]],Table1[[#All],[ID]:[b]],2,FALSE)</f>
        <v>17.451420235699999</v>
      </c>
      <c r="T3041" s="9">
        <f>VLOOKUP(Tableau3[[#This Row],[coca]],Table1[[ID]:[b]],3,FALSE)</f>
        <v>2.07612085352</v>
      </c>
      <c r="U3041" s="9"/>
      <c r="V304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41" s="9"/>
    </row>
    <row r="3042" spans="1:23">
      <c r="A3042" t="s">
        <v>617</v>
      </c>
      <c r="B3042" t="s">
        <v>633</v>
      </c>
      <c r="C3042" t="s">
        <v>634</v>
      </c>
      <c r="M3042" s="10" t="s">
        <v>936</v>
      </c>
      <c r="Q3042" t="str">
        <f t="shared" si="109"/>
        <v>Republic of CongoCG08</v>
      </c>
      <c r="R3042" t="str">
        <f>VLOOKUP(Tableau3[[#This Row],[coca]],Table1[ID],1,FALSE)</f>
        <v>Republic of CongoCG08</v>
      </c>
      <c r="S3042">
        <f>VLOOKUP(Tableau3[[#This Row],[coca]],Table1[[#All],[ID]:[b]],2,FALSE)</f>
        <v>12.5119725592</v>
      </c>
      <c r="T3042" s="9">
        <f>VLOOKUP(Tableau3[[#This Row],[coca]],Table1[[ID]:[b]],3,FALSE)</f>
        <v>-3.1396992407900002</v>
      </c>
      <c r="U3042" s="9"/>
      <c r="V304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42" s="9"/>
    </row>
    <row r="3043" spans="1:23">
      <c r="A3043" t="s">
        <v>617</v>
      </c>
      <c r="B3043" t="s">
        <v>635</v>
      </c>
      <c r="C3043" t="s">
        <v>636</v>
      </c>
      <c r="M3043" s="10" t="s">
        <v>936</v>
      </c>
      <c r="Q3043" t="str">
        <f t="shared" si="109"/>
        <v>Republic of CongoCG09</v>
      </c>
      <c r="R3043" t="str">
        <f>VLOOKUP(Tableau3[[#This Row],[coca]],Table1[ID],1,FALSE)</f>
        <v>Republic of CongoCG09</v>
      </c>
      <c r="S3043">
        <f>VLOOKUP(Tableau3[[#This Row],[coca]],Table1[[#All],[ID]:[b]],2,FALSE)</f>
        <v>15.387072407</v>
      </c>
      <c r="T3043" s="9">
        <f>VLOOKUP(Tableau3[[#This Row],[coca]],Table1[[ID]:[b]],3,FALSE)</f>
        <v>-2.1088805395599999</v>
      </c>
      <c r="U3043" s="9"/>
      <c r="V304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43" s="9"/>
    </row>
    <row r="3044" spans="1:23">
      <c r="A3044" t="s">
        <v>617</v>
      </c>
      <c r="B3044" t="s">
        <v>637</v>
      </c>
      <c r="C3044" t="s">
        <v>638</v>
      </c>
      <c r="D3044">
        <v>183</v>
      </c>
      <c r="E3044">
        <v>8</v>
      </c>
      <c r="F3044">
        <v>40</v>
      </c>
      <c r="J3044">
        <v>164</v>
      </c>
      <c r="K3044">
        <v>19</v>
      </c>
      <c r="M3044" s="10" t="s">
        <v>936</v>
      </c>
      <c r="O3044" s="5">
        <v>1189447938870</v>
      </c>
      <c r="P3044" s="5">
        <v>-479129405957</v>
      </c>
      <c r="Q3044" t="str">
        <f t="shared" si="109"/>
        <v>Republic of CongoCG10</v>
      </c>
      <c r="R3044" t="str">
        <f>VLOOKUP(Tableau3[[#This Row],[coca]],Table1[ID],1,FALSE)</f>
        <v>Republic of CongoCG10</v>
      </c>
      <c r="S3044">
        <f>VLOOKUP(Tableau3[[#This Row],[coca]],Table1[[#All],[ID]:[b]],2,FALSE)</f>
        <v>11.894479388700001</v>
      </c>
      <c r="T3044" s="9">
        <f>VLOOKUP(Tableau3[[#This Row],[coca]],Table1[[ID]:[b]],3,FALSE)</f>
        <v>-4.7912940595700002</v>
      </c>
      <c r="U3044" s="9" t="s">
        <v>774</v>
      </c>
      <c r="V304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3044" s="9">
        <v>3</v>
      </c>
    </row>
    <row r="3045" spans="1:23">
      <c r="A3045" t="s">
        <v>617</v>
      </c>
      <c r="B3045" t="s">
        <v>639</v>
      </c>
      <c r="C3045" t="s">
        <v>640</v>
      </c>
      <c r="D3045">
        <v>5</v>
      </c>
      <c r="E3045">
        <v>0</v>
      </c>
      <c r="F3045">
        <v>2</v>
      </c>
      <c r="J3045">
        <v>4</v>
      </c>
      <c r="K3045">
        <v>1</v>
      </c>
      <c r="M3045" s="10" t="s">
        <v>936</v>
      </c>
      <c r="O3045" s="5">
        <v>1502627041440</v>
      </c>
      <c r="P3045" s="5">
        <v>-369359187391</v>
      </c>
      <c r="Q3045" t="str">
        <f t="shared" si="109"/>
        <v>Republic of CongoCG11</v>
      </c>
      <c r="R3045" t="str">
        <f>VLOOKUP(Tableau3[[#This Row],[coca]],Table1[ID],1,FALSE)</f>
        <v>Republic of CongoCG11</v>
      </c>
      <c r="S3045">
        <f>VLOOKUP(Tableau3[[#This Row],[coca]],Table1[[#All],[ID]:[b]],2,FALSE)</f>
        <v>15.026270414400001</v>
      </c>
      <c r="T3045" s="9">
        <f>VLOOKUP(Tableau3[[#This Row],[coca]],Table1[[ID]:[b]],3,FALSE)</f>
        <v>-3.69359187391</v>
      </c>
      <c r="U3045" s="9" t="s">
        <v>775</v>
      </c>
      <c r="V304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45" s="9">
        <v>1</v>
      </c>
    </row>
    <row r="3046" spans="1:23">
      <c r="A3046" t="s">
        <v>617</v>
      </c>
      <c r="B3046" t="s">
        <v>641</v>
      </c>
      <c r="C3046" t="s">
        <v>642</v>
      </c>
      <c r="D3046">
        <v>1</v>
      </c>
      <c r="K3046">
        <v>1</v>
      </c>
      <c r="M3046" s="10" t="s">
        <v>936</v>
      </c>
      <c r="O3046" s="5">
        <v>1536175366650</v>
      </c>
      <c r="P3046" s="5">
        <v>137379841635</v>
      </c>
      <c r="Q3046" t="str">
        <f t="shared" si="109"/>
        <v>Republic of CongoCG12</v>
      </c>
      <c r="R3046" t="str">
        <f>VLOOKUP(Tableau3[[#This Row],[coca]],Table1[ID],1,FALSE)</f>
        <v>Republic of CongoCG12</v>
      </c>
      <c r="S3046">
        <f>VLOOKUP(Tableau3[[#This Row],[coca]],Table1[[#All],[ID]:[b]],2,FALSE)</f>
        <v>15.3617536665</v>
      </c>
      <c r="T3046" s="9">
        <f>VLOOKUP(Tableau3[[#This Row],[coca]],Table1[[ID]:[b]],3,FALSE)</f>
        <v>1.3737984163500001</v>
      </c>
      <c r="U3046" s="9" t="s">
        <v>775</v>
      </c>
      <c r="V304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046" s="9">
        <v>1</v>
      </c>
    </row>
    <row r="3047" spans="1:23">
      <c r="A3047" t="s">
        <v>617</v>
      </c>
      <c r="B3047" t="s">
        <v>619</v>
      </c>
      <c r="C3047" t="s">
        <v>620</v>
      </c>
      <c r="D3047" t="s">
        <v>938</v>
      </c>
      <c r="M3047" t="s">
        <v>937</v>
      </c>
      <c r="Q3047" t="str">
        <f t="shared" si="109"/>
        <v>Republic of CongoCG01</v>
      </c>
      <c r="R3047" t="str">
        <f>VLOOKUP(Tableau3[[#This Row],[coca]],Table1[ID],1,FALSE)</f>
        <v>Republic of CongoCG01</v>
      </c>
      <c r="S3047" t="e">
        <f>VLOOKUP(Tableau35[[#This Row],[coca]],Table1[[#All],[ID]:[b]],2,FALSE)</f>
        <v>#VALUE!</v>
      </c>
      <c r="T3047" s="9" t="e">
        <f>VLOOKUP(Tableau35[[#This Row],[coca]],Table1[[ID]:[b]],3,FALSE)</f>
        <v>#VALUE!</v>
      </c>
      <c r="U3047" s="9"/>
      <c r="V304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47" s="9"/>
    </row>
    <row r="3048" spans="1:23">
      <c r="A3048" t="s">
        <v>617</v>
      </c>
      <c r="B3048" t="s">
        <v>621</v>
      </c>
      <c r="C3048" t="s">
        <v>622</v>
      </c>
      <c r="D3048" t="s">
        <v>938</v>
      </c>
      <c r="M3048" s="7" t="s">
        <v>937</v>
      </c>
      <c r="O3048" s="5">
        <v>1356076376700</v>
      </c>
      <c r="P3048" s="5">
        <v>-407678474577</v>
      </c>
      <c r="Q3048" t="str">
        <f t="shared" si="109"/>
        <v>Republic of CongoCG02</v>
      </c>
      <c r="R3048" t="str">
        <f>VLOOKUP(Tableau3[[#This Row],[coca]],Table1[ID],1,FALSE)</f>
        <v>Republic of CongoCG02</v>
      </c>
      <c r="S3048" t="e">
        <f>VLOOKUP(Tableau35[[#This Row],[coca]],Table1[[#All],[ID]:[b]],2,FALSE)</f>
        <v>#VALUE!</v>
      </c>
      <c r="T3048" s="9" t="e">
        <f>VLOOKUP(Tableau35[[#This Row],[coca]],Table1[[ID]:[b]],3,FALSE)</f>
        <v>#VALUE!</v>
      </c>
      <c r="U3048" s="9" t="s">
        <v>779</v>
      </c>
      <c r="V304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48" s="9">
        <v>4</v>
      </c>
    </row>
    <row r="3049" spans="1:23">
      <c r="A3049" t="s">
        <v>617</v>
      </c>
      <c r="B3049" t="s">
        <v>623</v>
      </c>
      <c r="C3049" t="s">
        <v>624</v>
      </c>
      <c r="D3049" t="s">
        <v>938</v>
      </c>
      <c r="M3049" t="s">
        <v>937</v>
      </c>
      <c r="Q3049" t="str">
        <f t="shared" si="109"/>
        <v>Republic of CongoCG03</v>
      </c>
      <c r="R3049" t="str">
        <f>VLOOKUP(Tableau3[[#This Row],[coca]],Table1[ID],1,FALSE)</f>
        <v>Republic of CongoCG03</v>
      </c>
      <c r="S3049" t="e">
        <f>VLOOKUP(Tableau35[[#This Row],[coca]],Table1[[#All],[ID]:[b]],2,FALSE)</f>
        <v>#VALUE!</v>
      </c>
      <c r="T3049" s="9" t="e">
        <f>VLOOKUP(Tableau35[[#This Row],[coca]],Table1[[ID]:[b]],3,FALSE)</f>
        <v>#VALUE!</v>
      </c>
      <c r="U3049" s="9"/>
      <c r="V304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49" s="9"/>
    </row>
    <row r="3050" spans="1:23">
      <c r="A3050" t="s">
        <v>617</v>
      </c>
      <c r="B3050" t="s">
        <v>625</v>
      </c>
      <c r="C3050" t="s">
        <v>626</v>
      </c>
      <c r="D3050" t="s">
        <v>938</v>
      </c>
      <c r="M3050" t="s">
        <v>937</v>
      </c>
      <c r="O3050" s="5">
        <v>1464608616810</v>
      </c>
      <c r="P3050" t="s">
        <v>796</v>
      </c>
      <c r="Q3050" t="str">
        <f t="shared" si="109"/>
        <v>Republic of CongoCG04</v>
      </c>
      <c r="R3050" t="str">
        <f>VLOOKUP(Tableau3[[#This Row],[coca]],Table1[ID],1,FALSE)</f>
        <v>Republic of CongoCG04</v>
      </c>
      <c r="S3050" t="e">
        <f>VLOOKUP(Tableau35[[#This Row],[coca]],Table1[[#All],[ID]:[b]],2,FALSE)</f>
        <v>#VALUE!</v>
      </c>
      <c r="T3050" s="9" t="e">
        <f>VLOOKUP(Tableau35[[#This Row],[coca]],Table1[[ID]:[b]],3,FALSE)</f>
        <v>#VALUE!</v>
      </c>
      <c r="U3050" s="9" t="s">
        <v>775</v>
      </c>
      <c r="V305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0" s="9">
        <v>1</v>
      </c>
    </row>
    <row r="3051" spans="1:23">
      <c r="A3051" t="s">
        <v>617</v>
      </c>
      <c r="B3051" t="s">
        <v>627</v>
      </c>
      <c r="C3051" t="s">
        <v>628</v>
      </c>
      <c r="D3051" t="s">
        <v>938</v>
      </c>
      <c r="M3051" t="s">
        <v>937</v>
      </c>
      <c r="O3051" s="5">
        <v>1194638194450</v>
      </c>
      <c r="P3051" s="5">
        <v>-422482948187</v>
      </c>
      <c r="Q3051" t="str">
        <f t="shared" si="109"/>
        <v>Republic of CongoCG05</v>
      </c>
      <c r="R3051" t="str">
        <f>VLOOKUP(Tableau3[[#This Row],[coca]],Table1[ID],1,FALSE)</f>
        <v>Republic of CongoCG05</v>
      </c>
      <c r="S3051" t="e">
        <f>VLOOKUP(Tableau35[[#This Row],[coca]],Table1[[#All],[ID]:[b]],2,FALSE)</f>
        <v>#VALUE!</v>
      </c>
      <c r="T3051" s="9" t="e">
        <f>VLOOKUP(Tableau35[[#This Row],[coca]],Table1[[ID]:[b]],3,FALSE)</f>
        <v>#VALUE!</v>
      </c>
      <c r="U3051" s="9" t="s">
        <v>775</v>
      </c>
      <c r="V305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1" s="9">
        <v>1</v>
      </c>
    </row>
    <row r="3052" spans="1:23">
      <c r="A3052" t="s">
        <v>617</v>
      </c>
      <c r="B3052" t="s">
        <v>629</v>
      </c>
      <c r="C3052" t="s">
        <v>630</v>
      </c>
      <c r="D3052" t="s">
        <v>938</v>
      </c>
      <c r="M3052" t="s">
        <v>937</v>
      </c>
      <c r="Q3052" t="str">
        <f t="shared" si="109"/>
        <v>Republic of CongoCG06</v>
      </c>
      <c r="R3052" t="str">
        <f>VLOOKUP(Tableau3[[#This Row],[coca]],Table1[ID],1,FALSE)</f>
        <v>Republic of CongoCG06</v>
      </c>
      <c r="S3052" t="e">
        <f>VLOOKUP(Tableau35[[#This Row],[coca]],Table1[[#All],[ID]:[b]],2,FALSE)</f>
        <v>#VALUE!</v>
      </c>
      <c r="T3052" s="9" t="e">
        <f>VLOOKUP(Tableau35[[#This Row],[coca]],Table1[[ID]:[b]],3,FALSE)</f>
        <v>#VALUE!</v>
      </c>
      <c r="U3052" s="9"/>
      <c r="V305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2" s="9"/>
    </row>
    <row r="3053" spans="1:23">
      <c r="A3053" t="s">
        <v>617</v>
      </c>
      <c r="B3053" t="s">
        <v>631</v>
      </c>
      <c r="C3053" t="s">
        <v>632</v>
      </c>
      <c r="D3053" t="s">
        <v>938</v>
      </c>
      <c r="M3053" t="s">
        <v>937</v>
      </c>
      <c r="Q3053" t="str">
        <f t="shared" si="109"/>
        <v>Republic of CongoCG07</v>
      </c>
      <c r="R3053" t="str">
        <f>VLOOKUP(Tableau3[[#This Row],[coca]],Table1[ID],1,FALSE)</f>
        <v>Republic of CongoCG07</v>
      </c>
      <c r="S3053" t="e">
        <f>VLOOKUP(Tableau35[[#This Row],[coca]],Table1[[#All],[ID]:[b]],2,FALSE)</f>
        <v>#VALUE!</v>
      </c>
      <c r="T3053" s="9" t="e">
        <f>VLOOKUP(Tableau35[[#This Row],[coca]],Table1[[ID]:[b]],3,FALSE)</f>
        <v>#VALUE!</v>
      </c>
      <c r="U3053" s="9"/>
      <c r="V305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3" s="9"/>
    </row>
    <row r="3054" spans="1:23">
      <c r="A3054" t="s">
        <v>617</v>
      </c>
      <c r="B3054" t="s">
        <v>633</v>
      </c>
      <c r="C3054" t="s">
        <v>634</v>
      </c>
      <c r="D3054" t="s">
        <v>938</v>
      </c>
      <c r="M3054" t="s">
        <v>937</v>
      </c>
      <c r="Q3054" t="str">
        <f t="shared" si="109"/>
        <v>Republic of CongoCG08</v>
      </c>
      <c r="R3054" t="str">
        <f>VLOOKUP(Tableau3[[#This Row],[coca]],Table1[ID],1,FALSE)</f>
        <v>Republic of CongoCG08</v>
      </c>
      <c r="S3054" t="e">
        <f>VLOOKUP(Tableau35[[#This Row],[coca]],Table1[[#All],[ID]:[b]],2,FALSE)</f>
        <v>#VALUE!</v>
      </c>
      <c r="T3054" s="9" t="e">
        <f>VLOOKUP(Tableau35[[#This Row],[coca]],Table1[[ID]:[b]],3,FALSE)</f>
        <v>#VALUE!</v>
      </c>
      <c r="U3054" s="9"/>
      <c r="V305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4" s="9"/>
    </row>
    <row r="3055" spans="1:23">
      <c r="A3055" t="s">
        <v>617</v>
      </c>
      <c r="B3055" t="s">
        <v>635</v>
      </c>
      <c r="C3055" t="s">
        <v>636</v>
      </c>
      <c r="D3055" t="s">
        <v>938</v>
      </c>
      <c r="M3055" t="s">
        <v>937</v>
      </c>
      <c r="Q3055" t="str">
        <f t="shared" si="109"/>
        <v>Republic of CongoCG09</v>
      </c>
      <c r="R3055" t="str">
        <f>VLOOKUP(Tableau3[[#This Row],[coca]],Table1[ID],1,FALSE)</f>
        <v>Republic of CongoCG09</v>
      </c>
      <c r="S3055" t="e">
        <f>VLOOKUP(Tableau35[[#This Row],[coca]],Table1[[#All],[ID]:[b]],2,FALSE)</f>
        <v>#VALUE!</v>
      </c>
      <c r="T3055" s="9" t="e">
        <f>VLOOKUP(Tableau35[[#This Row],[coca]],Table1[[ID]:[b]],3,FALSE)</f>
        <v>#VALUE!</v>
      </c>
      <c r="U3055" s="9"/>
      <c r="V305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5" s="9"/>
    </row>
    <row r="3056" spans="1:23">
      <c r="A3056" t="s">
        <v>617</v>
      </c>
      <c r="B3056" t="s">
        <v>637</v>
      </c>
      <c r="C3056" t="s">
        <v>638</v>
      </c>
      <c r="D3056" t="s">
        <v>938</v>
      </c>
      <c r="M3056" t="s">
        <v>937</v>
      </c>
      <c r="O3056" s="5">
        <v>1189447938870</v>
      </c>
      <c r="P3056" s="5">
        <v>-479129405957</v>
      </c>
      <c r="Q3056" t="str">
        <f t="shared" si="109"/>
        <v>Republic of CongoCG10</v>
      </c>
      <c r="R3056" t="str">
        <f>VLOOKUP(Tableau3[[#This Row],[coca]],Table1[ID],1,FALSE)</f>
        <v>Republic of CongoCG10</v>
      </c>
      <c r="S3056" t="e">
        <f>VLOOKUP(Tableau35[[#This Row],[coca]],Table1[[#All],[ID]:[b]],2,FALSE)</f>
        <v>#VALUE!</v>
      </c>
      <c r="T3056" s="9" t="e">
        <f>VLOOKUP(Tableau35[[#This Row],[coca]],Table1[[ID]:[b]],3,FALSE)</f>
        <v>#VALUE!</v>
      </c>
      <c r="U3056" s="9" t="s">
        <v>774</v>
      </c>
      <c r="V305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6" s="9">
        <v>3</v>
      </c>
    </row>
    <row r="3057" spans="1:23">
      <c r="A3057" t="s">
        <v>617</v>
      </c>
      <c r="B3057" t="s">
        <v>639</v>
      </c>
      <c r="C3057" t="s">
        <v>640</v>
      </c>
      <c r="D3057" t="s">
        <v>938</v>
      </c>
      <c r="M3057" s="10" t="s">
        <v>937</v>
      </c>
      <c r="O3057" s="5">
        <v>1502627041440</v>
      </c>
      <c r="P3057" s="5">
        <v>-369359187391</v>
      </c>
      <c r="Q3057" t="str">
        <f t="shared" si="109"/>
        <v>Republic of CongoCG11</v>
      </c>
      <c r="R3057" t="str">
        <f>VLOOKUP(Tableau3[[#This Row],[coca]],Table1[ID],1,FALSE)</f>
        <v>Republic of CongoCG11</v>
      </c>
      <c r="S3057" t="e">
        <f>VLOOKUP(Tableau35[[#This Row],[coca]],Table1[[#All],[ID]:[b]],2,FALSE)</f>
        <v>#VALUE!</v>
      </c>
      <c r="T3057" s="9" t="e">
        <f>VLOOKUP(Tableau35[[#This Row],[coca]],Table1[[ID]:[b]],3,FALSE)</f>
        <v>#VALUE!</v>
      </c>
      <c r="U3057" s="9" t="s">
        <v>775</v>
      </c>
      <c r="V305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7" s="9">
        <v>1</v>
      </c>
    </row>
    <row r="3058" spans="1:23">
      <c r="A3058" t="s">
        <v>617</v>
      </c>
      <c r="B3058" t="s">
        <v>641</v>
      </c>
      <c r="C3058" t="s">
        <v>642</v>
      </c>
      <c r="D3058" t="s">
        <v>938</v>
      </c>
      <c r="M3058" t="s">
        <v>937</v>
      </c>
      <c r="O3058" s="5">
        <v>1536175366650</v>
      </c>
      <c r="P3058" s="5">
        <v>137379841635</v>
      </c>
      <c r="Q3058" t="str">
        <f t="shared" si="109"/>
        <v>Republic of CongoCG12</v>
      </c>
      <c r="R3058" t="str">
        <f>VLOOKUP(Tableau3[[#This Row],[coca]],Table1[ID],1,FALSE)</f>
        <v>Republic of CongoCG12</v>
      </c>
      <c r="S3058" t="e">
        <f>VLOOKUP(Tableau35[[#This Row],[coca]],Table1[[#All],[ID]:[b]],2,FALSE)</f>
        <v>#VALUE!</v>
      </c>
      <c r="T3058" s="9" t="e">
        <f>VLOOKUP(Tableau35[[#This Row],[coca]],Table1[[ID]:[b]],3,FALSE)</f>
        <v>#VALUE!</v>
      </c>
      <c r="U3058" s="9" t="s">
        <v>775</v>
      </c>
      <c r="V305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058" s="9">
        <v>1</v>
      </c>
    </row>
    <row r="3059" spans="1:23">
      <c r="A3059" t="s">
        <v>617</v>
      </c>
      <c r="B3059" t="s">
        <v>639</v>
      </c>
      <c r="C3059" t="s">
        <v>640</v>
      </c>
      <c r="D3059">
        <v>5</v>
      </c>
      <c r="E3059">
        <v>0</v>
      </c>
      <c r="F3059">
        <v>2</v>
      </c>
      <c r="L3059" s="10"/>
      <c r="M3059" s="10" t="s">
        <v>940</v>
      </c>
      <c r="N3059" s="5">
        <v>1502627041440</v>
      </c>
      <c r="O3059" s="5">
        <v>-369359187391</v>
      </c>
      <c r="P3059" t="str">
        <f t="shared" ref="P3059:P3070" si="110">_xlfn.CONCAT(A3059,C3059)</f>
        <v>Republic of CongoCG11</v>
      </c>
      <c r="Q3059" t="e">
        <f>VLOOKUP(#REF!,Table1[ID],1,FALSE)</f>
        <v>#REF!</v>
      </c>
      <c r="R3059" t="e">
        <f>VLOOKUP(#REF!,Table1[[#All],[ID]:[b]],2,FALSE)</f>
        <v>#REF!</v>
      </c>
      <c r="S3059" s="9" t="e">
        <f>VLOOKUP(#REF!,Table1[[ID]:[b]],3,FALSE)</f>
        <v>#REF!</v>
      </c>
      <c r="T3059" s="9" t="s">
        <v>775</v>
      </c>
      <c r="U3059" s="9" t="e">
        <f>IF(#REF!&lt;=10,"A:&lt;10",IF(#REF!&lt;=50,"B:10-50",IF(#REF!&lt;=100,"C:50 - 100",IF(#REF!&lt;=250,"D:100 - 250",IF(#REF!&lt;=500,"E:250 - 500",IF(#REF!&lt;=1000,"F:500 - 1000","G:1000 et plus"))))))</f>
        <v>#REF!</v>
      </c>
      <c r="V3059" s="9">
        <v>1</v>
      </c>
    </row>
    <row r="3060" spans="1:23">
      <c r="A3060" t="s">
        <v>617</v>
      </c>
      <c r="B3060" t="s">
        <v>627</v>
      </c>
      <c r="C3060" t="s">
        <v>628</v>
      </c>
      <c r="D3060">
        <v>6</v>
      </c>
      <c r="E3060">
        <v>0</v>
      </c>
      <c r="F3060">
        <v>2</v>
      </c>
      <c r="M3060" s="10" t="s">
        <v>940</v>
      </c>
      <c r="N3060" s="5">
        <v>1194638194450</v>
      </c>
      <c r="O3060" s="5">
        <v>-422482948187</v>
      </c>
      <c r="P3060" t="str">
        <f t="shared" si="110"/>
        <v>Republic of CongoCG05</v>
      </c>
      <c r="Q3060" t="e">
        <f>VLOOKUP(#REF!,Table1[ID],1,FALSE)</f>
        <v>#REF!</v>
      </c>
      <c r="R3060" t="e">
        <f>VLOOKUP(#REF!,Table1[[#All],[ID]:[b]],2,FALSE)</f>
        <v>#REF!</v>
      </c>
      <c r="S3060" s="9" t="e">
        <f>VLOOKUP(#REF!,Table1[[ID]:[b]],3,FALSE)</f>
        <v>#REF!</v>
      </c>
      <c r="T3060" s="9" t="s">
        <v>775</v>
      </c>
      <c r="U3060" s="9" t="e">
        <f>IF(#REF!&lt;=10,"A:&lt;10",IF(#REF!&lt;=50,"B:10-50",IF(#REF!&lt;=100,"C:50 - 100",IF(#REF!&lt;=250,"D:100 - 250",IF(#REF!&lt;=500,"E:250 - 500",IF(#REF!&lt;=1000,"F:500 - 1000","G:1000 et plus"))))))</f>
        <v>#REF!</v>
      </c>
      <c r="V3060" s="9">
        <v>1</v>
      </c>
    </row>
    <row r="3061" spans="1:23">
      <c r="A3061" t="s">
        <v>617</v>
      </c>
      <c r="B3061" t="s">
        <v>625</v>
      </c>
      <c r="C3061" t="s">
        <v>626</v>
      </c>
      <c r="D3061">
        <v>0</v>
      </c>
      <c r="E3061">
        <v>0</v>
      </c>
      <c r="F3061">
        <v>0</v>
      </c>
      <c r="M3061" s="10" t="s">
        <v>940</v>
      </c>
      <c r="N3061" s="5">
        <v>1464608616810</v>
      </c>
      <c r="O3061" t="s">
        <v>796</v>
      </c>
      <c r="P3061" t="str">
        <f t="shared" si="110"/>
        <v>Republic of CongoCG04</v>
      </c>
      <c r="Q3061" t="e">
        <f>VLOOKUP(#REF!,Table1[ID],1,FALSE)</f>
        <v>#REF!</v>
      </c>
      <c r="R3061" t="e">
        <f>VLOOKUP(#REF!,Table1[[#All],[ID]:[b]],2,FALSE)</f>
        <v>#REF!</v>
      </c>
      <c r="S3061" s="9" t="e">
        <f>VLOOKUP(#REF!,Table1[[ID]:[b]],3,FALSE)</f>
        <v>#REF!</v>
      </c>
      <c r="T3061" s="9" t="s">
        <v>775</v>
      </c>
      <c r="U3061" s="9" t="e">
        <f>IF(#REF!&lt;=10,"A:&lt;10",IF(#REF!&lt;=50,"B:10-50",IF(#REF!&lt;=100,"C:50 - 100",IF(#REF!&lt;=250,"D:100 - 250",IF(#REF!&lt;=500,"E:250 - 500",IF(#REF!&lt;=1000,"F:500 - 1000","G:1000 et plus"))))))</f>
        <v>#REF!</v>
      </c>
      <c r="V3061" s="9">
        <v>1</v>
      </c>
    </row>
    <row r="3062" spans="1:23">
      <c r="A3062" t="s">
        <v>617</v>
      </c>
      <c r="B3062" t="s">
        <v>641</v>
      </c>
      <c r="C3062" t="s">
        <v>642</v>
      </c>
      <c r="D3062">
        <v>1</v>
      </c>
      <c r="E3062">
        <v>0</v>
      </c>
      <c r="F3062">
        <v>0</v>
      </c>
      <c r="M3062" s="10" t="s">
        <v>940</v>
      </c>
      <c r="N3062" s="5">
        <v>1536175366650</v>
      </c>
      <c r="O3062" s="5">
        <v>137379841635</v>
      </c>
      <c r="P3062" t="str">
        <f t="shared" si="110"/>
        <v>Republic of CongoCG12</v>
      </c>
      <c r="Q3062" t="e">
        <f>VLOOKUP(#REF!,Table1[ID],1,FALSE)</f>
        <v>#REF!</v>
      </c>
      <c r="R3062" t="e">
        <f>VLOOKUP(#REF!,Table1[[#All],[ID]:[b]],2,FALSE)</f>
        <v>#REF!</v>
      </c>
      <c r="S3062" s="9" t="e">
        <f>VLOOKUP(#REF!,Table1[[ID]:[b]],3,FALSE)</f>
        <v>#REF!</v>
      </c>
      <c r="T3062" s="9" t="s">
        <v>775</v>
      </c>
      <c r="U3062" s="9" t="e">
        <f>IF(#REF!&lt;=10,"A:&lt;10",IF(#REF!&lt;=50,"B:10-50",IF(#REF!&lt;=100,"C:50 - 100",IF(#REF!&lt;=250,"D:100 - 250",IF(#REF!&lt;=500,"E:250 - 500",IF(#REF!&lt;=1000,"F:500 - 1000","G:1000 et plus"))))))</f>
        <v>#REF!</v>
      </c>
      <c r="V3062" s="9">
        <v>1</v>
      </c>
    </row>
    <row r="3063" spans="1:23">
      <c r="A3063" t="s">
        <v>617</v>
      </c>
      <c r="B3063" t="s">
        <v>637</v>
      </c>
      <c r="C3063" t="s">
        <v>638</v>
      </c>
      <c r="D3063">
        <v>264</v>
      </c>
      <c r="E3063">
        <v>11</v>
      </c>
      <c r="F3063">
        <v>57</v>
      </c>
      <c r="M3063" s="10" t="s">
        <v>940</v>
      </c>
      <c r="N3063" s="5">
        <v>1189447938870</v>
      </c>
      <c r="O3063" s="5">
        <v>-479129405957</v>
      </c>
      <c r="P3063" t="str">
        <f t="shared" si="110"/>
        <v>Republic of CongoCG10</v>
      </c>
      <c r="Q3063" t="e">
        <f>VLOOKUP(#REF!,Table1[ID],1,FALSE)</f>
        <v>#REF!</v>
      </c>
      <c r="R3063" t="e">
        <f>VLOOKUP(#REF!,Table1[[#All],[ID]:[b]],2,FALSE)</f>
        <v>#REF!</v>
      </c>
      <c r="S3063" s="9" t="e">
        <f>VLOOKUP(#REF!,Table1[[ID]:[b]],3,FALSE)</f>
        <v>#REF!</v>
      </c>
      <c r="T3063" s="9" t="s">
        <v>774</v>
      </c>
      <c r="U3063" s="9" t="e">
        <f>IF(#REF!&lt;=10,"A:&lt;10",IF(#REF!&lt;=50,"B:10-50",IF(#REF!&lt;=100,"C:50 - 100",IF(#REF!&lt;=250,"D:100 - 250",IF(#REF!&lt;=500,"E:250 - 500",IF(#REF!&lt;=1000,"F:500 - 1000","G:1000 et plus"))))))</f>
        <v>#REF!</v>
      </c>
      <c r="V3063" s="9">
        <v>3</v>
      </c>
    </row>
    <row r="3064" spans="1:23">
      <c r="A3064" t="s">
        <v>617</v>
      </c>
      <c r="B3064" t="s">
        <v>621</v>
      </c>
      <c r="C3064" t="s">
        <v>622</v>
      </c>
      <c r="D3064">
        <v>326</v>
      </c>
      <c r="E3064">
        <v>8</v>
      </c>
      <c r="F3064">
        <v>111</v>
      </c>
      <c r="L3064" s="7"/>
      <c r="M3064" s="10" t="s">
        <v>940</v>
      </c>
      <c r="N3064" s="5">
        <v>1356076376700</v>
      </c>
      <c r="O3064" s="5">
        <v>-407678474577</v>
      </c>
      <c r="P3064" t="str">
        <f t="shared" si="110"/>
        <v>Republic of CongoCG02</v>
      </c>
      <c r="Q3064" t="e">
        <f>VLOOKUP(#REF!,Table1[ID],1,FALSE)</f>
        <v>#REF!</v>
      </c>
      <c r="R3064" t="e">
        <f>VLOOKUP(#REF!,Table1[[#All],[ID]:[b]],2,FALSE)</f>
        <v>#REF!</v>
      </c>
      <c r="S3064" s="9" t="e">
        <f>VLOOKUP(#REF!,Table1[[ID]:[b]],3,FALSE)</f>
        <v>#REF!</v>
      </c>
      <c r="T3064" s="9" t="s">
        <v>779</v>
      </c>
      <c r="U3064" s="9" t="e">
        <f>IF(#REF!&lt;=10,"A:&lt;10",IF(#REF!&lt;=50,"B:10-50",IF(#REF!&lt;=100,"C:50 - 100",IF(#REF!&lt;=250,"D:100 - 250",IF(#REF!&lt;=500,"E:250 - 500",IF(#REF!&lt;=1000,"F:500 - 1000","G:1000 et plus"))))))</f>
        <v>#REF!</v>
      </c>
      <c r="V3064" s="9">
        <v>4</v>
      </c>
    </row>
    <row r="3065" spans="1:23">
      <c r="A3065" t="s">
        <v>617</v>
      </c>
      <c r="B3065" t="s">
        <v>619</v>
      </c>
      <c r="C3065" t="s">
        <v>620</v>
      </c>
      <c r="D3065">
        <v>1</v>
      </c>
      <c r="E3065">
        <v>0</v>
      </c>
      <c r="F3065">
        <v>1</v>
      </c>
      <c r="M3065" s="10" t="s">
        <v>940</v>
      </c>
      <c r="P3065" t="str">
        <f t="shared" si="110"/>
        <v>Republic of CongoCG01</v>
      </c>
      <c r="Q3065" t="e">
        <f>VLOOKUP(#REF!,Table1[ID],1,FALSE)</f>
        <v>#REF!</v>
      </c>
      <c r="R3065" t="e">
        <f>VLOOKUP(#REF!,Table1[[#All],[ID]:[b]],2,FALSE)</f>
        <v>#REF!</v>
      </c>
      <c r="S3065" s="9" t="e">
        <f>VLOOKUP(#REF!,Table1[[ID]:[b]],3,FALSE)</f>
        <v>#REF!</v>
      </c>
      <c r="T3065" s="9"/>
      <c r="U3065" s="9" t="e">
        <f>IF(#REF!&lt;=10,"A:&lt;10",IF(#REF!&lt;=50,"B:10-50",IF(#REF!&lt;=100,"C:50 - 100",IF(#REF!&lt;=250,"D:100 - 250",IF(#REF!&lt;=500,"E:250 - 500",IF(#REF!&lt;=1000,"F:500 - 1000","G:1000 et plus"))))))</f>
        <v>#REF!</v>
      </c>
      <c r="V3065" s="9"/>
    </row>
    <row r="3066" spans="1:23">
      <c r="A3066" t="s">
        <v>617</v>
      </c>
      <c r="B3066" t="s">
        <v>623</v>
      </c>
      <c r="C3066" t="s">
        <v>624</v>
      </c>
      <c r="D3066">
        <v>1</v>
      </c>
      <c r="E3066">
        <v>0</v>
      </c>
      <c r="F3066">
        <v>1</v>
      </c>
      <c r="M3066" s="10" t="s">
        <v>940</v>
      </c>
      <c r="P3066" t="str">
        <f t="shared" si="110"/>
        <v>Republic of CongoCG03</v>
      </c>
      <c r="Q3066" t="e">
        <f>VLOOKUP(#REF!,Table1[ID],1,FALSE)</f>
        <v>#REF!</v>
      </c>
      <c r="R3066" t="e">
        <f>VLOOKUP(#REF!,Table1[[#All],[ID]:[b]],2,FALSE)</f>
        <v>#REF!</v>
      </c>
      <c r="S3066" s="9" t="e">
        <f>VLOOKUP(#REF!,Table1[[ID]:[b]],3,FALSE)</f>
        <v>#REF!</v>
      </c>
      <c r="T3066" s="9"/>
      <c r="U3066" s="9" t="e">
        <f>IF(#REF!&lt;=10,"A:&lt;10",IF(#REF!&lt;=50,"B:10-50",IF(#REF!&lt;=100,"C:50 - 100",IF(#REF!&lt;=250,"D:100 - 250",IF(#REF!&lt;=500,"E:250 - 500",IF(#REF!&lt;=1000,"F:500 - 1000","G:1000 et plus"))))))</f>
        <v>#REF!</v>
      </c>
      <c r="V3066" s="9"/>
    </row>
    <row r="3067" spans="1:23">
      <c r="A3067" t="s">
        <v>617</v>
      </c>
      <c r="B3067" t="s">
        <v>629</v>
      </c>
      <c r="C3067" t="s">
        <v>630</v>
      </c>
      <c r="D3067">
        <v>0</v>
      </c>
      <c r="E3067">
        <v>0</v>
      </c>
      <c r="F3067">
        <v>0</v>
      </c>
      <c r="M3067" s="10" t="s">
        <v>940</v>
      </c>
      <c r="P3067" t="str">
        <f t="shared" si="110"/>
        <v>Republic of CongoCG06</v>
      </c>
      <c r="Q3067" t="e">
        <f>VLOOKUP(#REF!,Table1[ID],1,FALSE)</f>
        <v>#REF!</v>
      </c>
      <c r="R3067" t="e">
        <f>VLOOKUP(#REF!,Table1[[#All],[ID]:[b]],2,FALSE)</f>
        <v>#REF!</v>
      </c>
      <c r="S3067" s="9" t="e">
        <f>VLOOKUP(#REF!,Table1[[ID]:[b]],3,FALSE)</f>
        <v>#REF!</v>
      </c>
      <c r="T3067" s="9"/>
      <c r="U3067" s="9" t="e">
        <f>IF(#REF!&lt;=10,"A:&lt;10",IF(#REF!&lt;=50,"B:10-50",IF(#REF!&lt;=100,"C:50 - 100",IF(#REF!&lt;=250,"D:100 - 250",IF(#REF!&lt;=500,"E:250 - 500",IF(#REF!&lt;=1000,"F:500 - 1000","G:1000 et plus"))))))</f>
        <v>#REF!</v>
      </c>
      <c r="V3067" s="9"/>
    </row>
    <row r="3068" spans="1:23">
      <c r="A3068" t="s">
        <v>617</v>
      </c>
      <c r="B3068" t="s">
        <v>631</v>
      </c>
      <c r="C3068" t="s">
        <v>632</v>
      </c>
      <c r="D3068">
        <v>0</v>
      </c>
      <c r="E3068">
        <v>0</v>
      </c>
      <c r="F3068">
        <v>0</v>
      </c>
      <c r="M3068" s="10" t="s">
        <v>940</v>
      </c>
      <c r="P3068" t="str">
        <f t="shared" si="110"/>
        <v>Republic of CongoCG07</v>
      </c>
      <c r="Q3068" t="e">
        <f>VLOOKUP(#REF!,Table1[ID],1,FALSE)</f>
        <v>#REF!</v>
      </c>
      <c r="R3068" t="e">
        <f>VLOOKUP(#REF!,Table1[[#All],[ID]:[b]],2,FALSE)</f>
        <v>#REF!</v>
      </c>
      <c r="S3068" s="9" t="e">
        <f>VLOOKUP(#REF!,Table1[[ID]:[b]],3,FALSE)</f>
        <v>#REF!</v>
      </c>
      <c r="T3068" s="9"/>
      <c r="U3068" s="9" t="e">
        <f>IF(#REF!&lt;=10,"A:&lt;10",IF(#REF!&lt;=50,"B:10-50",IF(#REF!&lt;=100,"C:50 - 100",IF(#REF!&lt;=250,"D:100 - 250",IF(#REF!&lt;=500,"E:250 - 500",IF(#REF!&lt;=1000,"F:500 - 1000","G:1000 et plus"))))))</f>
        <v>#REF!</v>
      </c>
      <c r="V3068" s="9"/>
    </row>
    <row r="3069" spans="1:23">
      <c r="A3069" t="s">
        <v>617</v>
      </c>
      <c r="B3069" t="s">
        <v>633</v>
      </c>
      <c r="C3069" t="s">
        <v>634</v>
      </c>
      <c r="D3069">
        <v>0</v>
      </c>
      <c r="E3069">
        <v>0</v>
      </c>
      <c r="F3069">
        <v>0</v>
      </c>
      <c r="M3069" s="10" t="s">
        <v>940</v>
      </c>
      <c r="P3069" t="str">
        <f t="shared" si="110"/>
        <v>Republic of CongoCG08</v>
      </c>
      <c r="Q3069" t="e">
        <f>VLOOKUP(#REF!,Table1[ID],1,FALSE)</f>
        <v>#REF!</v>
      </c>
      <c r="R3069" t="e">
        <f>VLOOKUP(#REF!,Table1[[#All],[ID]:[b]],2,FALSE)</f>
        <v>#REF!</v>
      </c>
      <c r="S3069" s="9" t="e">
        <f>VLOOKUP(#REF!,Table1[[ID]:[b]],3,FALSE)</f>
        <v>#REF!</v>
      </c>
      <c r="T3069" s="9"/>
      <c r="U3069" s="9" t="e">
        <f>IF(#REF!&lt;=10,"A:&lt;10",IF(#REF!&lt;=50,"B:10-50",IF(#REF!&lt;=100,"C:50 - 100",IF(#REF!&lt;=250,"D:100 - 250",IF(#REF!&lt;=500,"E:250 - 500",IF(#REF!&lt;=1000,"F:500 - 1000","G:1000 et plus"))))))</f>
        <v>#REF!</v>
      </c>
      <c r="V3069" s="9"/>
    </row>
    <row r="3070" spans="1:23">
      <c r="A3070" t="s">
        <v>617</v>
      </c>
      <c r="B3070" t="s">
        <v>635</v>
      </c>
      <c r="C3070" t="s">
        <v>636</v>
      </c>
      <c r="D3070">
        <v>0</v>
      </c>
      <c r="E3070">
        <v>0</v>
      </c>
      <c r="F3070">
        <v>0</v>
      </c>
      <c r="M3070" s="10" t="s">
        <v>940</v>
      </c>
      <c r="P3070" t="str">
        <f t="shared" si="110"/>
        <v>Republic of CongoCG09</v>
      </c>
      <c r="Q3070" t="e">
        <f>VLOOKUP(#REF!,Table1[ID],1,FALSE)</f>
        <v>#REF!</v>
      </c>
      <c r="R3070" t="e">
        <f>VLOOKUP(#REF!,Table1[[#All],[ID]:[b]],2,FALSE)</f>
        <v>#REF!</v>
      </c>
      <c r="S3070" s="9" t="e">
        <f>VLOOKUP(#REF!,Table1[[ID]:[b]],3,FALSE)</f>
        <v>#REF!</v>
      </c>
      <c r="T3070" s="9"/>
      <c r="U3070" s="9" t="e">
        <f>IF(#REF!&lt;=10,"A:&lt;10",IF(#REF!&lt;=50,"B:10-50",IF(#REF!&lt;=100,"C:50 - 100",IF(#REF!&lt;=250,"D:100 - 250",IF(#REF!&lt;=500,"E:250 - 500",IF(#REF!&lt;=1000,"F:500 - 1000","G:1000 et plus"))))))</f>
        <v>#REF!</v>
      </c>
      <c r="V3070" s="9"/>
    </row>
    <row r="3071" spans="1:23">
      <c r="A3071" t="s">
        <v>617</v>
      </c>
      <c r="B3071" t="s">
        <v>639</v>
      </c>
      <c r="C3071" t="s">
        <v>640</v>
      </c>
      <c r="D3071">
        <v>5</v>
      </c>
      <c r="E3071">
        <v>0</v>
      </c>
      <c r="F3071">
        <v>3</v>
      </c>
      <c r="J3071">
        <v>4</v>
      </c>
      <c r="K3071">
        <v>1</v>
      </c>
      <c r="M3071" s="10" t="s">
        <v>946</v>
      </c>
      <c r="O3071" s="5">
        <v>1502627041440</v>
      </c>
      <c r="P3071" s="5">
        <v>-369359187391</v>
      </c>
      <c r="Q3071" t="str">
        <f t="shared" ref="Q3071:Q3082" si="111">_xlfn.CONCAT(A3071,C3071)</f>
        <v>Republic of CongoCG11</v>
      </c>
      <c r="R3071" t="e">
        <f>VLOOKUP(Tableau35676[[#This Row],[coca]],Table1[ID],1,FALSE)</f>
        <v>#VALUE!</v>
      </c>
      <c r="S3071" t="e">
        <f>VLOOKUP(Tableau35676[[#This Row],[coca]],Table1[[#All],[ID]:[b]],2,FALSE)</f>
        <v>#VALUE!</v>
      </c>
      <c r="T3071" s="9" t="e">
        <f>VLOOKUP(Tableau35676[[#This Row],[coca]],Table1[[ID]:[b]],3,FALSE)</f>
        <v>#VALUE!</v>
      </c>
      <c r="U3071" s="9" t="s">
        <v>775</v>
      </c>
      <c r="V307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1" s="9">
        <v>1</v>
      </c>
    </row>
    <row r="3072" spans="1:23">
      <c r="A3072" t="s">
        <v>617</v>
      </c>
      <c r="B3072" t="s">
        <v>627</v>
      </c>
      <c r="C3072" t="s">
        <v>628</v>
      </c>
      <c r="D3072">
        <v>7</v>
      </c>
      <c r="E3072">
        <v>0</v>
      </c>
      <c r="F3072">
        <v>5</v>
      </c>
      <c r="J3072">
        <v>4</v>
      </c>
      <c r="K3072">
        <v>3</v>
      </c>
      <c r="M3072" s="10" t="s">
        <v>946</v>
      </c>
      <c r="O3072" s="5">
        <v>1194638194450</v>
      </c>
      <c r="P3072" s="5">
        <v>-422482948187</v>
      </c>
      <c r="Q3072" t="str">
        <f t="shared" si="111"/>
        <v>Republic of CongoCG05</v>
      </c>
      <c r="R3072" t="e">
        <f>VLOOKUP(Tableau35676[[#This Row],[coca]],Table1[ID],1,FALSE)</f>
        <v>#VALUE!</v>
      </c>
      <c r="S3072" t="e">
        <f>VLOOKUP(Tableau35676[[#This Row],[coca]],Table1[[#All],[ID]:[b]],2,FALSE)</f>
        <v>#VALUE!</v>
      </c>
      <c r="T3072" s="9" t="e">
        <f>VLOOKUP(Tableau35676[[#This Row],[coca]],Table1[[ID]:[b]],3,FALSE)</f>
        <v>#VALUE!</v>
      </c>
      <c r="U3072" s="9" t="s">
        <v>775</v>
      </c>
      <c r="V307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2" s="9">
        <v>1</v>
      </c>
    </row>
    <row r="3073" spans="1:23">
      <c r="A3073" t="s">
        <v>617</v>
      </c>
      <c r="B3073" t="s">
        <v>625</v>
      </c>
      <c r="C3073" t="s">
        <v>626</v>
      </c>
      <c r="D3073">
        <v>0</v>
      </c>
      <c r="E3073">
        <v>0</v>
      </c>
      <c r="F3073">
        <v>0</v>
      </c>
      <c r="M3073" s="10" t="s">
        <v>946</v>
      </c>
      <c r="O3073" s="5">
        <v>1464608616810</v>
      </c>
      <c r="P3073" t="s">
        <v>796</v>
      </c>
      <c r="Q3073" t="str">
        <f t="shared" si="111"/>
        <v>Republic of CongoCG04</v>
      </c>
      <c r="R3073" t="e">
        <f>VLOOKUP(Tableau35676[[#This Row],[coca]],Table1[ID],1,FALSE)</f>
        <v>#VALUE!</v>
      </c>
      <c r="S3073" t="e">
        <f>VLOOKUP(Tableau35676[[#This Row],[coca]],Table1[[#All],[ID]:[b]],2,FALSE)</f>
        <v>#VALUE!</v>
      </c>
      <c r="T3073" s="9" t="e">
        <f>VLOOKUP(Tableau35676[[#This Row],[coca]],Table1[[ID]:[b]],3,FALSE)</f>
        <v>#VALUE!</v>
      </c>
      <c r="U3073" s="9" t="s">
        <v>775</v>
      </c>
      <c r="V307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3" s="9">
        <v>1</v>
      </c>
    </row>
    <row r="3074" spans="1:23">
      <c r="A3074" t="s">
        <v>617</v>
      </c>
      <c r="B3074" t="s">
        <v>641</v>
      </c>
      <c r="C3074" t="s">
        <v>642</v>
      </c>
      <c r="D3074">
        <v>1</v>
      </c>
      <c r="E3074">
        <v>0</v>
      </c>
      <c r="F3074">
        <v>1</v>
      </c>
      <c r="J3074">
        <v>0</v>
      </c>
      <c r="K3074">
        <v>1</v>
      </c>
      <c r="M3074" s="10" t="s">
        <v>946</v>
      </c>
      <c r="O3074" s="5">
        <v>1536175366650</v>
      </c>
      <c r="P3074" s="5">
        <v>137379841635</v>
      </c>
      <c r="Q3074" t="str">
        <f t="shared" si="111"/>
        <v>Republic of CongoCG12</v>
      </c>
      <c r="R3074" t="e">
        <f>VLOOKUP(Tableau35676[[#This Row],[coca]],Table1[ID],1,FALSE)</f>
        <v>#VALUE!</v>
      </c>
      <c r="S3074" t="e">
        <f>VLOOKUP(Tableau35676[[#This Row],[coca]],Table1[[#All],[ID]:[b]],2,FALSE)</f>
        <v>#VALUE!</v>
      </c>
      <c r="T3074" s="9" t="e">
        <f>VLOOKUP(Tableau35676[[#This Row],[coca]],Table1[[ID]:[b]],3,FALSE)</f>
        <v>#VALUE!</v>
      </c>
      <c r="U3074" s="9" t="s">
        <v>775</v>
      </c>
      <c r="V307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4" s="9">
        <v>1</v>
      </c>
    </row>
    <row r="3075" spans="1:23">
      <c r="A3075" t="s">
        <v>617</v>
      </c>
      <c r="B3075" t="s">
        <v>637</v>
      </c>
      <c r="C3075" t="s">
        <v>638</v>
      </c>
      <c r="D3075">
        <v>353</v>
      </c>
      <c r="E3075">
        <v>16</v>
      </c>
      <c r="F3075">
        <v>135</v>
      </c>
      <c r="J3075">
        <v>298</v>
      </c>
      <c r="K3075">
        <v>55</v>
      </c>
      <c r="M3075" s="10" t="s">
        <v>946</v>
      </c>
      <c r="O3075" s="5">
        <v>1189447938870</v>
      </c>
      <c r="P3075" s="5">
        <v>-479129405957</v>
      </c>
      <c r="Q3075" t="str">
        <f t="shared" si="111"/>
        <v>Republic of CongoCG10</v>
      </c>
      <c r="R3075" t="e">
        <f>VLOOKUP(Tableau35676[[#This Row],[coca]],Table1[ID],1,FALSE)</f>
        <v>#VALUE!</v>
      </c>
      <c r="S3075" t="e">
        <f>VLOOKUP(Tableau35676[[#This Row],[coca]],Table1[[#All],[ID]:[b]],2,FALSE)</f>
        <v>#VALUE!</v>
      </c>
      <c r="T3075" s="9" t="e">
        <f>VLOOKUP(Tableau35676[[#This Row],[coca]],Table1[[ID]:[b]],3,FALSE)</f>
        <v>#VALUE!</v>
      </c>
      <c r="U3075" s="9" t="s">
        <v>774</v>
      </c>
      <c r="V307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5" s="9">
        <v>3</v>
      </c>
    </row>
    <row r="3076" spans="1:23">
      <c r="A3076" t="s">
        <v>617</v>
      </c>
      <c r="B3076" t="s">
        <v>621</v>
      </c>
      <c r="C3076" t="s">
        <v>622</v>
      </c>
      <c r="D3076">
        <v>507</v>
      </c>
      <c r="E3076">
        <v>10</v>
      </c>
      <c r="F3076">
        <v>246</v>
      </c>
      <c r="J3076">
        <v>392</v>
      </c>
      <c r="K3076">
        <v>115</v>
      </c>
      <c r="M3076" s="10" t="s">
        <v>946</v>
      </c>
      <c r="O3076" s="5">
        <v>1356076376700</v>
      </c>
      <c r="P3076" s="5">
        <v>-407678474577</v>
      </c>
      <c r="Q3076" t="str">
        <f t="shared" si="111"/>
        <v>Republic of CongoCG02</v>
      </c>
      <c r="R3076" t="e">
        <f>VLOOKUP(Tableau35676[[#This Row],[coca]],Table1[ID],1,FALSE)</f>
        <v>#VALUE!</v>
      </c>
      <c r="S3076" t="e">
        <f>VLOOKUP(Tableau35676[[#This Row],[coca]],Table1[[#All],[ID]:[b]],2,FALSE)</f>
        <v>#VALUE!</v>
      </c>
      <c r="T3076" s="9" t="e">
        <f>VLOOKUP(Tableau35676[[#This Row],[coca]],Table1[[ID]:[b]],3,FALSE)</f>
        <v>#VALUE!</v>
      </c>
      <c r="U3076" s="9" t="s">
        <v>779</v>
      </c>
      <c r="V307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6" s="9">
        <v>4</v>
      </c>
    </row>
    <row r="3077" spans="1:23">
      <c r="A3077" t="s">
        <v>617</v>
      </c>
      <c r="B3077" t="s">
        <v>619</v>
      </c>
      <c r="C3077" t="s">
        <v>620</v>
      </c>
      <c r="D3077">
        <v>8</v>
      </c>
      <c r="E3077">
        <v>1</v>
      </c>
      <c r="F3077">
        <v>0</v>
      </c>
      <c r="J3077">
        <v>6</v>
      </c>
      <c r="K3077">
        <v>2</v>
      </c>
      <c r="M3077" s="10" t="s">
        <v>946</v>
      </c>
      <c r="Q3077" t="str">
        <f t="shared" si="111"/>
        <v>Republic of CongoCG01</v>
      </c>
      <c r="R3077" t="e">
        <f>VLOOKUP(Tableau35676[[#This Row],[coca]],Table1[ID],1,FALSE)</f>
        <v>#VALUE!</v>
      </c>
      <c r="S3077" t="e">
        <f>VLOOKUP(Tableau35676[[#This Row],[coca]],Table1[[#All],[ID]:[b]],2,FALSE)</f>
        <v>#VALUE!</v>
      </c>
      <c r="T3077" s="9" t="e">
        <f>VLOOKUP(Tableau35676[[#This Row],[coca]],Table1[[ID]:[b]],3,FALSE)</f>
        <v>#VALUE!</v>
      </c>
      <c r="U3077" s="9"/>
      <c r="V307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7" s="9"/>
    </row>
    <row r="3078" spans="1:23">
      <c r="A3078" t="s">
        <v>617</v>
      </c>
      <c r="B3078" t="s">
        <v>623</v>
      </c>
      <c r="C3078" t="s">
        <v>624</v>
      </c>
      <c r="D3078">
        <v>1</v>
      </c>
      <c r="E3078">
        <v>0</v>
      </c>
      <c r="F3078">
        <v>1</v>
      </c>
      <c r="J3078">
        <v>0</v>
      </c>
      <c r="K3078">
        <v>1</v>
      </c>
      <c r="M3078" s="10" t="s">
        <v>946</v>
      </c>
      <c r="Q3078" t="str">
        <f t="shared" si="111"/>
        <v>Republic of CongoCG03</v>
      </c>
      <c r="R3078" t="e">
        <f>VLOOKUP(Tableau35676[[#This Row],[coca]],Table1[ID],1,FALSE)</f>
        <v>#VALUE!</v>
      </c>
      <c r="S3078" t="e">
        <f>VLOOKUP(Tableau35676[[#This Row],[coca]],Table1[[#All],[ID]:[b]],2,FALSE)</f>
        <v>#VALUE!</v>
      </c>
      <c r="T3078" s="9" t="e">
        <f>VLOOKUP(Tableau35676[[#This Row],[coca]],Table1[[ID]:[b]],3,FALSE)</f>
        <v>#VALUE!</v>
      </c>
      <c r="U3078" s="9"/>
      <c r="V307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8" s="9"/>
    </row>
    <row r="3079" spans="1:23">
      <c r="A3079" t="s">
        <v>617</v>
      </c>
      <c r="B3079" t="s">
        <v>629</v>
      </c>
      <c r="C3079" t="s">
        <v>630</v>
      </c>
      <c r="D3079">
        <v>1</v>
      </c>
      <c r="E3079">
        <v>0</v>
      </c>
      <c r="F3079">
        <v>0</v>
      </c>
      <c r="J3079">
        <v>1</v>
      </c>
      <c r="K3079">
        <v>0</v>
      </c>
      <c r="M3079" s="10" t="s">
        <v>946</v>
      </c>
      <c r="Q3079" t="str">
        <f t="shared" si="111"/>
        <v>Republic of CongoCG06</v>
      </c>
      <c r="R3079" t="e">
        <f>VLOOKUP(Tableau35676[[#This Row],[coca]],Table1[ID],1,FALSE)</f>
        <v>#VALUE!</v>
      </c>
      <c r="S3079" t="e">
        <f>VLOOKUP(Tableau35676[[#This Row],[coca]],Table1[[#All],[ID]:[b]],2,FALSE)</f>
        <v>#VALUE!</v>
      </c>
      <c r="T3079" s="9" t="e">
        <f>VLOOKUP(Tableau35676[[#This Row],[coca]],Table1[[ID]:[b]],3,FALSE)</f>
        <v>#VALUE!</v>
      </c>
      <c r="U3079" s="9"/>
      <c r="V307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79" s="9"/>
    </row>
    <row r="3080" spans="1:23">
      <c r="A3080" t="s">
        <v>617</v>
      </c>
      <c r="B3080" t="s">
        <v>631</v>
      </c>
      <c r="C3080" t="s">
        <v>632</v>
      </c>
      <c r="D3080">
        <v>0</v>
      </c>
      <c r="E3080">
        <v>0</v>
      </c>
      <c r="F3080">
        <v>0</v>
      </c>
      <c r="M3080" s="10" t="s">
        <v>946</v>
      </c>
      <c r="Q3080" t="str">
        <f t="shared" si="111"/>
        <v>Republic of CongoCG07</v>
      </c>
      <c r="R3080" t="e">
        <f>VLOOKUP(Tableau35676[[#This Row],[coca]],Table1[ID],1,FALSE)</f>
        <v>#VALUE!</v>
      </c>
      <c r="S3080" t="e">
        <f>VLOOKUP(Tableau35676[[#This Row],[coca]],Table1[[#All],[ID]:[b]],2,FALSE)</f>
        <v>#VALUE!</v>
      </c>
      <c r="T3080" s="9" t="e">
        <f>VLOOKUP(Tableau35676[[#This Row],[coca]],Table1[[ID]:[b]],3,FALSE)</f>
        <v>#VALUE!</v>
      </c>
      <c r="U3080" s="9"/>
      <c r="V308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80" s="9"/>
    </row>
    <row r="3081" spans="1:23">
      <c r="A3081" t="s">
        <v>617</v>
      </c>
      <c r="B3081" t="s">
        <v>633</v>
      </c>
      <c r="C3081" t="s">
        <v>634</v>
      </c>
      <c r="D3081">
        <v>0</v>
      </c>
      <c r="E3081">
        <v>0</v>
      </c>
      <c r="F3081">
        <v>0</v>
      </c>
      <c r="M3081" s="10" t="s">
        <v>946</v>
      </c>
      <c r="Q3081" t="str">
        <f t="shared" si="111"/>
        <v>Republic of CongoCG08</v>
      </c>
      <c r="R3081" t="e">
        <f>VLOOKUP(Tableau35676[[#This Row],[coca]],Table1[ID],1,FALSE)</f>
        <v>#VALUE!</v>
      </c>
      <c r="S3081" t="e">
        <f>VLOOKUP(Tableau35676[[#This Row],[coca]],Table1[[#All],[ID]:[b]],2,FALSE)</f>
        <v>#VALUE!</v>
      </c>
      <c r="T3081" s="9" t="e">
        <f>VLOOKUP(Tableau35676[[#This Row],[coca]],Table1[[ID]:[b]],3,FALSE)</f>
        <v>#VALUE!</v>
      </c>
      <c r="U3081" s="9"/>
      <c r="V308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81" s="9"/>
    </row>
    <row r="3082" spans="1:23">
      <c r="A3082" t="s">
        <v>617</v>
      </c>
      <c r="B3082" t="s">
        <v>635</v>
      </c>
      <c r="C3082" t="s">
        <v>636</v>
      </c>
      <c r="D3082">
        <v>0</v>
      </c>
      <c r="E3082">
        <v>0</v>
      </c>
      <c r="F3082">
        <v>0</v>
      </c>
      <c r="M3082" s="10" t="s">
        <v>946</v>
      </c>
      <c r="Q3082" t="str">
        <f t="shared" si="111"/>
        <v>Republic of CongoCG09</v>
      </c>
      <c r="R3082" t="e">
        <f>VLOOKUP(Tableau35676[[#This Row],[coca]],Table1[ID],1,FALSE)</f>
        <v>#VALUE!</v>
      </c>
      <c r="S3082" t="e">
        <f>VLOOKUP(Tableau35676[[#This Row],[coca]],Table1[[#All],[ID]:[b]],2,FALSE)</f>
        <v>#VALUE!</v>
      </c>
      <c r="T3082" s="9" t="e">
        <f>VLOOKUP(Tableau35676[[#This Row],[coca]],Table1[[ID]:[b]],3,FALSE)</f>
        <v>#VALUE!</v>
      </c>
      <c r="U3082" s="9"/>
      <c r="V308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082" s="9"/>
    </row>
    <row r="3083" spans="1:23">
      <c r="A3083" t="s">
        <v>617</v>
      </c>
      <c r="B3083" t="s">
        <v>639</v>
      </c>
      <c r="C3083" t="s">
        <v>640</v>
      </c>
      <c r="D3083">
        <v>5</v>
      </c>
      <c r="E3083">
        <v>0</v>
      </c>
      <c r="F3083">
        <v>2</v>
      </c>
      <c r="G3083">
        <v>3</v>
      </c>
      <c r="J3083">
        <v>4</v>
      </c>
      <c r="K3083">
        <v>1</v>
      </c>
      <c r="L3083" s="10"/>
      <c r="M3083" s="10" t="s">
        <v>944</v>
      </c>
      <c r="N3083" s="5">
        <v>1502627041440</v>
      </c>
      <c r="O3083" s="5">
        <v>-369359187391</v>
      </c>
      <c r="P3083" t="str">
        <f t="shared" ref="P3083:P3094" si="112">_xlfn.CONCAT(A3083,C3083)</f>
        <v>Republic of CongoCG11</v>
      </c>
      <c r="Q3083" t="e">
        <f>VLOOKUP(Tableau3567[[#This Row],[coca]],Table1[ID],1,FALSE)</f>
        <v>#VALUE!</v>
      </c>
      <c r="R3083" t="e">
        <f>VLOOKUP(Tableau3567[[#This Row],[coca]],Table1[[#All],[ID]:[b]],2,FALSE)</f>
        <v>#VALUE!</v>
      </c>
      <c r="S3083" s="9" t="e">
        <f>VLOOKUP(Tableau3567[[#This Row],[coca]],Table1[[ID]:[b]],3,FALSE)</f>
        <v>#VALUE!</v>
      </c>
      <c r="T3083" s="9" t="s">
        <v>775</v>
      </c>
      <c r="U308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3" s="9">
        <v>1</v>
      </c>
    </row>
    <row r="3084" spans="1:23">
      <c r="A3084" t="s">
        <v>617</v>
      </c>
      <c r="B3084" t="s">
        <v>627</v>
      </c>
      <c r="C3084" t="s">
        <v>628</v>
      </c>
      <c r="D3084">
        <v>6</v>
      </c>
      <c r="E3084">
        <v>0</v>
      </c>
      <c r="F3084">
        <v>2</v>
      </c>
      <c r="G3084">
        <v>4</v>
      </c>
      <c r="J3084">
        <v>3</v>
      </c>
      <c r="K3084">
        <v>3</v>
      </c>
      <c r="L3084" s="10"/>
      <c r="M3084" s="10" t="s">
        <v>944</v>
      </c>
      <c r="N3084" s="5">
        <v>1194638194450</v>
      </c>
      <c r="O3084" s="5">
        <v>-422482948187</v>
      </c>
      <c r="P3084" t="str">
        <f t="shared" si="112"/>
        <v>Republic of CongoCG05</v>
      </c>
      <c r="Q3084" t="e">
        <f>VLOOKUP(Tableau3567[[#This Row],[coca]],Table1[ID],1,FALSE)</f>
        <v>#VALUE!</v>
      </c>
      <c r="R3084" t="e">
        <f>VLOOKUP(Tableau3567[[#This Row],[coca]],Table1[[#All],[ID]:[b]],2,FALSE)</f>
        <v>#VALUE!</v>
      </c>
      <c r="S3084" s="9" t="e">
        <f>VLOOKUP(Tableau3567[[#This Row],[coca]],Table1[[ID]:[b]],3,FALSE)</f>
        <v>#VALUE!</v>
      </c>
      <c r="T3084" s="9" t="s">
        <v>775</v>
      </c>
      <c r="U308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4" s="9">
        <v>1</v>
      </c>
    </row>
    <row r="3085" spans="1:23">
      <c r="A3085" t="s">
        <v>617</v>
      </c>
      <c r="B3085" t="s">
        <v>625</v>
      </c>
      <c r="C3085" t="s">
        <v>626</v>
      </c>
      <c r="D3085">
        <v>0</v>
      </c>
      <c r="E3085">
        <v>0</v>
      </c>
      <c r="F3085">
        <v>0</v>
      </c>
      <c r="G3085">
        <v>0</v>
      </c>
      <c r="H3085">
        <v>0</v>
      </c>
      <c r="L3085" s="10"/>
      <c r="M3085" s="10" t="s">
        <v>944</v>
      </c>
      <c r="N3085" s="5">
        <v>1464608616810</v>
      </c>
      <c r="O3085" t="s">
        <v>796</v>
      </c>
      <c r="P3085" t="str">
        <f t="shared" si="112"/>
        <v>Republic of CongoCG04</v>
      </c>
      <c r="Q3085" t="e">
        <f>VLOOKUP(Tableau3567[[#This Row],[coca]],Table1[ID],1,FALSE)</f>
        <v>#VALUE!</v>
      </c>
      <c r="R3085" t="e">
        <f>VLOOKUP(Tableau3567[[#This Row],[coca]],Table1[[#All],[ID]:[b]],2,FALSE)</f>
        <v>#VALUE!</v>
      </c>
      <c r="S3085" s="9" t="e">
        <f>VLOOKUP(Tableau3567[[#This Row],[coca]],Table1[[ID]:[b]],3,FALSE)</f>
        <v>#VALUE!</v>
      </c>
      <c r="T3085" s="9" t="s">
        <v>775</v>
      </c>
      <c r="U308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5" s="9">
        <v>1</v>
      </c>
    </row>
    <row r="3086" spans="1:23">
      <c r="A3086" t="s">
        <v>617</v>
      </c>
      <c r="B3086" t="s">
        <v>641</v>
      </c>
      <c r="C3086" t="s">
        <v>642</v>
      </c>
      <c r="D3086">
        <v>1</v>
      </c>
      <c r="E3086">
        <v>0</v>
      </c>
      <c r="F3086">
        <v>0</v>
      </c>
      <c r="G3086">
        <v>1</v>
      </c>
      <c r="K3086">
        <v>1</v>
      </c>
      <c r="L3086" s="10"/>
      <c r="M3086" s="10" t="s">
        <v>944</v>
      </c>
      <c r="N3086" s="5">
        <v>1536175366650</v>
      </c>
      <c r="O3086" s="5">
        <v>137379841635</v>
      </c>
      <c r="P3086" t="str">
        <f t="shared" si="112"/>
        <v>Republic of CongoCG12</v>
      </c>
      <c r="Q3086" t="e">
        <f>VLOOKUP(Tableau3567[[#This Row],[coca]],Table1[ID],1,FALSE)</f>
        <v>#VALUE!</v>
      </c>
      <c r="R3086" t="e">
        <f>VLOOKUP(Tableau3567[[#This Row],[coca]],Table1[[#All],[ID]:[b]],2,FALSE)</f>
        <v>#VALUE!</v>
      </c>
      <c r="S3086" s="9" t="e">
        <f>VLOOKUP(Tableau3567[[#This Row],[coca]],Table1[[ID]:[b]],3,FALSE)</f>
        <v>#VALUE!</v>
      </c>
      <c r="T3086" s="9" t="s">
        <v>775</v>
      </c>
      <c r="U308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6" s="9">
        <v>1</v>
      </c>
    </row>
    <row r="3087" spans="1:23">
      <c r="A3087" t="s">
        <v>617</v>
      </c>
      <c r="B3087" t="s">
        <v>637</v>
      </c>
      <c r="C3087" t="s">
        <v>638</v>
      </c>
      <c r="D3087">
        <v>274</v>
      </c>
      <c r="E3087">
        <v>11</v>
      </c>
      <c r="F3087">
        <v>65</v>
      </c>
      <c r="G3087">
        <v>198</v>
      </c>
      <c r="J3087">
        <v>241</v>
      </c>
      <c r="K3087">
        <v>33</v>
      </c>
      <c r="L3087" s="10"/>
      <c r="M3087" s="10" t="s">
        <v>944</v>
      </c>
      <c r="N3087" s="5">
        <v>1189447938870</v>
      </c>
      <c r="O3087" s="5">
        <v>-479129405957</v>
      </c>
      <c r="P3087" t="str">
        <f t="shared" si="112"/>
        <v>Republic of CongoCG10</v>
      </c>
      <c r="Q3087" t="e">
        <f>VLOOKUP(Tableau3567[[#This Row],[coca]],Table1[ID],1,FALSE)</f>
        <v>#VALUE!</v>
      </c>
      <c r="R3087" t="e">
        <f>VLOOKUP(Tableau3567[[#This Row],[coca]],Table1[[#All],[ID]:[b]],2,FALSE)</f>
        <v>#VALUE!</v>
      </c>
      <c r="S3087" s="9" t="e">
        <f>VLOOKUP(Tableau3567[[#This Row],[coca]],Table1[[ID]:[b]],3,FALSE)</f>
        <v>#VALUE!</v>
      </c>
      <c r="T3087" s="9" t="s">
        <v>774</v>
      </c>
      <c r="U308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7" s="9">
        <v>3</v>
      </c>
    </row>
    <row r="3088" spans="1:23">
      <c r="A3088" t="s">
        <v>617</v>
      </c>
      <c r="B3088" t="s">
        <v>621</v>
      </c>
      <c r="C3088" t="s">
        <v>622</v>
      </c>
      <c r="D3088">
        <v>359</v>
      </c>
      <c r="E3088">
        <v>8</v>
      </c>
      <c r="F3088">
        <v>113</v>
      </c>
      <c r="G3088">
        <v>238</v>
      </c>
      <c r="J3088">
        <v>298</v>
      </c>
      <c r="K3088">
        <v>61</v>
      </c>
      <c r="L3088" s="10"/>
      <c r="M3088" s="10" t="s">
        <v>944</v>
      </c>
      <c r="N3088" s="5">
        <v>1356076376700</v>
      </c>
      <c r="O3088" s="5">
        <v>-407678474577</v>
      </c>
      <c r="P3088" t="str">
        <f t="shared" si="112"/>
        <v>Republic of CongoCG02</v>
      </c>
      <c r="Q3088" t="e">
        <f>VLOOKUP(Tableau3567[[#This Row],[coca]],Table1[ID],1,FALSE)</f>
        <v>#VALUE!</v>
      </c>
      <c r="R3088" t="e">
        <f>VLOOKUP(Tableau3567[[#This Row],[coca]],Table1[[#All],[ID]:[b]],2,FALSE)</f>
        <v>#VALUE!</v>
      </c>
      <c r="S3088" s="9" t="e">
        <f>VLOOKUP(Tableau3567[[#This Row],[coca]],Table1[[ID]:[b]],3,FALSE)</f>
        <v>#VALUE!</v>
      </c>
      <c r="T3088" s="9" t="s">
        <v>779</v>
      </c>
      <c r="U308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8" s="9">
        <v>4</v>
      </c>
    </row>
    <row r="3089" spans="1:23">
      <c r="A3089" t="s">
        <v>617</v>
      </c>
      <c r="B3089" t="s">
        <v>619</v>
      </c>
      <c r="C3089" t="s">
        <v>620</v>
      </c>
      <c r="D3089">
        <v>7</v>
      </c>
      <c r="E3089">
        <v>1</v>
      </c>
      <c r="F3089">
        <v>0</v>
      </c>
      <c r="G3089">
        <v>6</v>
      </c>
      <c r="J3089">
        <v>6</v>
      </c>
      <c r="K3089">
        <v>1</v>
      </c>
      <c r="L3089" s="10"/>
      <c r="M3089" s="10" t="s">
        <v>944</v>
      </c>
      <c r="P3089" t="str">
        <f t="shared" si="112"/>
        <v>Republic of CongoCG01</v>
      </c>
      <c r="Q3089" t="e">
        <f>VLOOKUP(Tableau3567[[#This Row],[coca]],Table1[ID],1,FALSE)</f>
        <v>#VALUE!</v>
      </c>
      <c r="R3089" t="e">
        <f>VLOOKUP(Tableau3567[[#This Row],[coca]],Table1[[#All],[ID]:[b]],2,FALSE)</f>
        <v>#VALUE!</v>
      </c>
      <c r="S3089" s="9" t="e">
        <f>VLOOKUP(Tableau3567[[#This Row],[coca]],Table1[[ID]:[b]],3,FALSE)</f>
        <v>#VALUE!</v>
      </c>
      <c r="T3089" s="9"/>
      <c r="U308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89" s="9"/>
    </row>
    <row r="3090" spans="1:23">
      <c r="A3090" t="s">
        <v>617</v>
      </c>
      <c r="B3090" t="s">
        <v>623</v>
      </c>
      <c r="C3090" t="s">
        <v>624</v>
      </c>
      <c r="D3090">
        <v>1</v>
      </c>
      <c r="E3090">
        <v>0</v>
      </c>
      <c r="F3090">
        <v>1</v>
      </c>
      <c r="G3090">
        <v>0</v>
      </c>
      <c r="K3090">
        <v>1</v>
      </c>
      <c r="L3090" s="10"/>
      <c r="M3090" s="10" t="s">
        <v>944</v>
      </c>
      <c r="P3090" t="str">
        <f t="shared" si="112"/>
        <v>Republic of CongoCG03</v>
      </c>
      <c r="Q3090" t="e">
        <f>VLOOKUP(Tableau3567[[#This Row],[coca]],Table1[ID],1,FALSE)</f>
        <v>#VALUE!</v>
      </c>
      <c r="R3090" t="e">
        <f>VLOOKUP(Tableau3567[[#This Row],[coca]],Table1[[#All],[ID]:[b]],2,FALSE)</f>
        <v>#VALUE!</v>
      </c>
      <c r="S3090" s="9" t="e">
        <f>VLOOKUP(Tableau3567[[#This Row],[coca]],Table1[[ID]:[b]],3,FALSE)</f>
        <v>#VALUE!</v>
      </c>
      <c r="T3090" s="9"/>
      <c r="U309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90" s="9"/>
    </row>
    <row r="3091" spans="1:23">
      <c r="A3091" t="s">
        <v>617</v>
      </c>
      <c r="B3091" t="s">
        <v>629</v>
      </c>
      <c r="C3091" t="s">
        <v>630</v>
      </c>
      <c r="D3091">
        <v>0</v>
      </c>
      <c r="E3091">
        <v>0</v>
      </c>
      <c r="F3091">
        <v>0</v>
      </c>
      <c r="G3091">
        <v>0</v>
      </c>
      <c r="L3091" s="10"/>
      <c r="M3091" s="10" t="s">
        <v>944</v>
      </c>
      <c r="P3091" t="str">
        <f t="shared" si="112"/>
        <v>Republic of CongoCG06</v>
      </c>
      <c r="Q3091" t="e">
        <f>VLOOKUP(Tableau3567[[#This Row],[coca]],Table1[ID],1,FALSE)</f>
        <v>#VALUE!</v>
      </c>
      <c r="R3091" t="e">
        <f>VLOOKUP(Tableau3567[[#This Row],[coca]],Table1[[#All],[ID]:[b]],2,FALSE)</f>
        <v>#VALUE!</v>
      </c>
      <c r="S3091" s="9" t="e">
        <f>VLOOKUP(Tableau3567[[#This Row],[coca]],Table1[[ID]:[b]],3,FALSE)</f>
        <v>#VALUE!</v>
      </c>
      <c r="T3091" s="9"/>
      <c r="U30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91" s="9"/>
    </row>
    <row r="3092" spans="1:23">
      <c r="A3092" t="s">
        <v>617</v>
      </c>
      <c r="B3092" t="s">
        <v>631</v>
      </c>
      <c r="C3092" t="s">
        <v>632</v>
      </c>
      <c r="D3092">
        <v>0</v>
      </c>
      <c r="E3092">
        <v>0</v>
      </c>
      <c r="F3092">
        <v>0</v>
      </c>
      <c r="G3092">
        <v>0</v>
      </c>
      <c r="L3092" s="10"/>
      <c r="M3092" s="10" t="s">
        <v>944</v>
      </c>
      <c r="P3092" t="str">
        <f t="shared" si="112"/>
        <v>Republic of CongoCG07</v>
      </c>
      <c r="Q3092" t="e">
        <f>VLOOKUP(Tableau3567[[#This Row],[coca]],Table1[ID],1,FALSE)</f>
        <v>#VALUE!</v>
      </c>
      <c r="R3092" t="e">
        <f>VLOOKUP(Tableau3567[[#This Row],[coca]],Table1[[#All],[ID]:[b]],2,FALSE)</f>
        <v>#VALUE!</v>
      </c>
      <c r="S3092" s="9" t="e">
        <f>VLOOKUP(Tableau3567[[#This Row],[coca]],Table1[[ID]:[b]],3,FALSE)</f>
        <v>#VALUE!</v>
      </c>
      <c r="T3092" s="9"/>
      <c r="U30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92" s="9"/>
    </row>
    <row r="3093" spans="1:23">
      <c r="A3093" t="s">
        <v>617</v>
      </c>
      <c r="B3093" t="s">
        <v>633</v>
      </c>
      <c r="C3093" t="s">
        <v>634</v>
      </c>
      <c r="D3093">
        <v>0</v>
      </c>
      <c r="E3093">
        <v>0</v>
      </c>
      <c r="F3093">
        <v>0</v>
      </c>
      <c r="G3093">
        <v>0</v>
      </c>
      <c r="L3093" s="10"/>
      <c r="M3093" s="10" t="s">
        <v>944</v>
      </c>
      <c r="P3093" t="str">
        <f t="shared" si="112"/>
        <v>Republic of CongoCG08</v>
      </c>
      <c r="Q3093" t="e">
        <f>VLOOKUP(Tableau3567[[#This Row],[coca]],Table1[ID],1,FALSE)</f>
        <v>#VALUE!</v>
      </c>
      <c r="R3093" t="e">
        <f>VLOOKUP(Tableau3567[[#This Row],[coca]],Table1[[#All],[ID]:[b]],2,FALSE)</f>
        <v>#VALUE!</v>
      </c>
      <c r="S3093" s="9" t="e">
        <f>VLOOKUP(Tableau3567[[#This Row],[coca]],Table1[[ID]:[b]],3,FALSE)</f>
        <v>#VALUE!</v>
      </c>
      <c r="T3093" s="9"/>
      <c r="U30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93" s="9"/>
    </row>
    <row r="3094" spans="1:23">
      <c r="A3094" t="s">
        <v>617</v>
      </c>
      <c r="B3094" t="s">
        <v>635</v>
      </c>
      <c r="C3094" t="s">
        <v>636</v>
      </c>
      <c r="D3094">
        <v>0</v>
      </c>
      <c r="E3094">
        <v>0</v>
      </c>
      <c r="F3094">
        <v>0</v>
      </c>
      <c r="G3094">
        <v>0</v>
      </c>
      <c r="L3094" s="10"/>
      <c r="M3094" s="10" t="s">
        <v>944</v>
      </c>
      <c r="P3094" t="str">
        <f t="shared" si="112"/>
        <v>Republic of CongoCG09</v>
      </c>
      <c r="Q3094" t="e">
        <f>VLOOKUP(Tableau3567[[#This Row],[coca]],Table1[ID],1,FALSE)</f>
        <v>#VALUE!</v>
      </c>
      <c r="R3094" t="e">
        <f>VLOOKUP(Tableau3567[[#This Row],[coca]],Table1[[#All],[ID]:[b]],2,FALSE)</f>
        <v>#VALUE!</v>
      </c>
      <c r="S3094" s="9" t="e">
        <f>VLOOKUP(Tableau3567[[#This Row],[coca]],Table1[[ID]:[b]],3,FALSE)</f>
        <v>#VALUE!</v>
      </c>
      <c r="T3094" s="9"/>
      <c r="U30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094" s="9"/>
    </row>
    <row r="3095" spans="1:23">
      <c r="A3095" t="s">
        <v>617</v>
      </c>
      <c r="B3095" t="s">
        <v>639</v>
      </c>
      <c r="C3095" t="s">
        <v>640</v>
      </c>
      <c r="D3095">
        <v>9</v>
      </c>
      <c r="E3095">
        <v>0</v>
      </c>
      <c r="F3095">
        <v>5</v>
      </c>
      <c r="J3095" s="1">
        <v>7</v>
      </c>
      <c r="K3095" s="1">
        <v>2</v>
      </c>
      <c r="M3095" s="10" t="s">
        <v>949</v>
      </c>
      <c r="O3095" s="5">
        <v>1502627041440</v>
      </c>
      <c r="P3095" s="5">
        <v>-369359187391</v>
      </c>
      <c r="Q3095" t="str">
        <f t="shared" ref="Q3095:Q3114" si="113">_xlfn.CONCAT(A3095,C3095)</f>
        <v>Republic of CongoCG11</v>
      </c>
      <c r="R3095" t="e">
        <f>VLOOKUP(Tableau3567691011[[#This Row],[coca]],Table1[ID],1,FALSE)</f>
        <v>#VALUE!</v>
      </c>
      <c r="S3095" t="e">
        <f>VLOOKUP(Tableau3567691011[[#This Row],[coca]],Table1[[#All],[ID]:[b]],2,FALSE)</f>
        <v>#VALUE!</v>
      </c>
      <c r="T3095" s="9" t="e">
        <f>VLOOKUP(Tableau3567691011[[#This Row],[coca]],Table1[[ID]:[b]],3,FALSE)</f>
        <v>#VALUE!</v>
      </c>
      <c r="U3095" s="9" t="s">
        <v>775</v>
      </c>
      <c r="V309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95" s="9">
        <v>1</v>
      </c>
    </row>
    <row r="3096" spans="1:23">
      <c r="A3096" t="s">
        <v>617</v>
      </c>
      <c r="B3096" t="s">
        <v>627</v>
      </c>
      <c r="C3096" t="s">
        <v>628</v>
      </c>
      <c r="D3096">
        <v>18</v>
      </c>
      <c r="E3096">
        <v>0</v>
      </c>
      <c r="F3096">
        <v>6</v>
      </c>
      <c r="J3096" s="1">
        <v>10</v>
      </c>
      <c r="K3096" s="1">
        <v>8</v>
      </c>
      <c r="M3096" s="10" t="s">
        <v>949</v>
      </c>
      <c r="O3096" s="5">
        <v>1194638194450</v>
      </c>
      <c r="P3096" s="5">
        <v>-422482948187</v>
      </c>
      <c r="Q3096" t="str">
        <f t="shared" si="113"/>
        <v>Republic of CongoCG05</v>
      </c>
      <c r="R3096" t="e">
        <f>VLOOKUP(Tableau3567691011[[#This Row],[coca]],Table1[ID],1,FALSE)</f>
        <v>#VALUE!</v>
      </c>
      <c r="S3096" t="e">
        <f>VLOOKUP(Tableau3567691011[[#This Row],[coca]],Table1[[#All],[ID]:[b]],2,FALSE)</f>
        <v>#VALUE!</v>
      </c>
      <c r="T3096" s="9" t="e">
        <f>VLOOKUP(Tableau3567691011[[#This Row],[coca]],Table1[[ID]:[b]],3,FALSE)</f>
        <v>#VALUE!</v>
      </c>
      <c r="U3096" s="9" t="s">
        <v>775</v>
      </c>
      <c r="V309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96" s="9">
        <v>1</v>
      </c>
    </row>
    <row r="3097" spans="1:23">
      <c r="A3097" t="s">
        <v>617</v>
      </c>
      <c r="B3097" t="s">
        <v>625</v>
      </c>
      <c r="C3097" t="s">
        <v>626</v>
      </c>
      <c r="D3097">
        <v>4</v>
      </c>
      <c r="E3097">
        <v>0</v>
      </c>
      <c r="F3097">
        <v>0</v>
      </c>
      <c r="J3097" s="1"/>
      <c r="K3097" s="1"/>
      <c r="M3097" s="10" t="s">
        <v>949</v>
      </c>
      <c r="O3097" s="5">
        <v>1464608616810</v>
      </c>
      <c r="P3097" t="s">
        <v>796</v>
      </c>
      <c r="Q3097" t="str">
        <f t="shared" si="113"/>
        <v>Republic of CongoCG04</v>
      </c>
      <c r="R3097" t="e">
        <f>VLOOKUP(Tableau3567691011[[#This Row],[coca]],Table1[ID],1,FALSE)</f>
        <v>#VALUE!</v>
      </c>
      <c r="S3097" t="e">
        <f>VLOOKUP(Tableau3567691011[[#This Row],[coca]],Table1[[#All],[ID]:[b]],2,FALSE)</f>
        <v>#VALUE!</v>
      </c>
      <c r="T3097" s="9" t="e">
        <f>VLOOKUP(Tableau3567691011[[#This Row],[coca]],Table1[[ID]:[b]],3,FALSE)</f>
        <v>#VALUE!</v>
      </c>
      <c r="U3097" s="9" t="s">
        <v>775</v>
      </c>
      <c r="V309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97" s="9">
        <v>1</v>
      </c>
    </row>
    <row r="3098" spans="1:23">
      <c r="A3098" t="s">
        <v>617</v>
      </c>
      <c r="B3098" t="s">
        <v>641</v>
      </c>
      <c r="C3098" t="s">
        <v>642</v>
      </c>
      <c r="D3098">
        <v>1</v>
      </c>
      <c r="E3098">
        <v>0</v>
      </c>
      <c r="F3098">
        <v>0</v>
      </c>
      <c r="J3098" s="1"/>
      <c r="K3098" s="1"/>
      <c r="M3098" s="10" t="s">
        <v>949</v>
      </c>
      <c r="O3098" s="5">
        <v>1536175366650</v>
      </c>
      <c r="P3098" s="5">
        <v>137379841635</v>
      </c>
      <c r="Q3098" t="str">
        <f t="shared" si="113"/>
        <v>Republic of CongoCG12</v>
      </c>
      <c r="R3098" t="e">
        <f>VLOOKUP(Tableau3567691011[[#This Row],[coca]],Table1[ID],1,FALSE)</f>
        <v>#VALUE!</v>
      </c>
      <c r="S3098" t="e">
        <f>VLOOKUP(Tableau3567691011[[#This Row],[coca]],Table1[[#All],[ID]:[b]],2,FALSE)</f>
        <v>#VALUE!</v>
      </c>
      <c r="T3098" s="9" t="e">
        <f>VLOOKUP(Tableau3567691011[[#This Row],[coca]],Table1[[ID]:[b]],3,FALSE)</f>
        <v>#VALUE!</v>
      </c>
      <c r="U3098" s="9" t="s">
        <v>775</v>
      </c>
      <c r="V309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98" s="9">
        <v>1</v>
      </c>
    </row>
    <row r="3099" spans="1:23">
      <c r="A3099" t="s">
        <v>617</v>
      </c>
      <c r="B3099" t="s">
        <v>637</v>
      </c>
      <c r="C3099" t="s">
        <v>638</v>
      </c>
      <c r="D3099">
        <v>619</v>
      </c>
      <c r="E3099">
        <v>22</v>
      </c>
      <c r="F3099">
        <v>227</v>
      </c>
      <c r="J3099" s="1">
        <v>504</v>
      </c>
      <c r="K3099" s="1">
        <v>115</v>
      </c>
      <c r="M3099" s="10" t="s">
        <v>949</v>
      </c>
      <c r="O3099" s="5">
        <v>1189447938870</v>
      </c>
      <c r="P3099" s="5">
        <v>-479129405957</v>
      </c>
      <c r="Q3099" t="str">
        <f t="shared" si="113"/>
        <v>Republic of CongoCG10</v>
      </c>
      <c r="R3099" t="e">
        <f>VLOOKUP(Tableau3567691011[[#This Row],[coca]],Table1[ID],1,FALSE)</f>
        <v>#VALUE!</v>
      </c>
      <c r="S3099" t="e">
        <f>VLOOKUP(Tableau3567691011[[#This Row],[coca]],Table1[[#All],[ID]:[b]],2,FALSE)</f>
        <v>#VALUE!</v>
      </c>
      <c r="T3099" s="9" t="e">
        <f>VLOOKUP(Tableau3567691011[[#This Row],[coca]],Table1[[ID]:[b]],3,FALSE)</f>
        <v>#VALUE!</v>
      </c>
      <c r="U3099" s="9" t="s">
        <v>774</v>
      </c>
      <c r="V309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099" s="9">
        <v>3</v>
      </c>
    </row>
    <row r="3100" spans="1:23">
      <c r="A3100" t="s">
        <v>617</v>
      </c>
      <c r="B3100" t="s">
        <v>621</v>
      </c>
      <c r="C3100" t="s">
        <v>622</v>
      </c>
      <c r="D3100">
        <v>1149</v>
      </c>
      <c r="E3100">
        <v>24</v>
      </c>
      <c r="F3100">
        <v>285</v>
      </c>
      <c r="J3100" s="1">
        <v>831</v>
      </c>
      <c r="K3100" s="1">
        <v>318</v>
      </c>
      <c r="M3100" s="10" t="s">
        <v>949</v>
      </c>
      <c r="O3100" s="5">
        <v>1356076376700</v>
      </c>
      <c r="P3100" s="5">
        <v>-407678474577</v>
      </c>
      <c r="Q3100" t="str">
        <f t="shared" si="113"/>
        <v>Republic of CongoCG02</v>
      </c>
      <c r="R3100" t="e">
        <f>VLOOKUP(Tableau3567691011[[#This Row],[coca]],Table1[ID],1,FALSE)</f>
        <v>#VALUE!</v>
      </c>
      <c r="S3100" t="e">
        <f>VLOOKUP(Tableau3567691011[[#This Row],[coca]],Table1[[#All],[ID]:[b]],2,FALSE)</f>
        <v>#VALUE!</v>
      </c>
      <c r="T3100" s="9" t="e">
        <f>VLOOKUP(Tableau3567691011[[#This Row],[coca]],Table1[[ID]:[b]],3,FALSE)</f>
        <v>#VALUE!</v>
      </c>
      <c r="U3100" s="9" t="s">
        <v>779</v>
      </c>
      <c r="V310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0" s="9">
        <v>4</v>
      </c>
    </row>
    <row r="3101" spans="1:23">
      <c r="A3101" t="s">
        <v>617</v>
      </c>
      <c r="B3101" t="s">
        <v>619</v>
      </c>
      <c r="C3101" t="s">
        <v>620</v>
      </c>
      <c r="D3101">
        <v>11</v>
      </c>
      <c r="E3101">
        <v>1</v>
      </c>
      <c r="F3101">
        <v>9</v>
      </c>
      <c r="J3101" s="1">
        <v>9</v>
      </c>
      <c r="K3101" s="1">
        <v>2</v>
      </c>
      <c r="M3101" s="10" t="s">
        <v>949</v>
      </c>
      <c r="Q3101" t="str">
        <f t="shared" si="113"/>
        <v>Republic of CongoCG01</v>
      </c>
      <c r="R3101" t="e">
        <f>VLOOKUP(Tableau3567691011[[#This Row],[coca]],Table1[ID],1,FALSE)</f>
        <v>#VALUE!</v>
      </c>
      <c r="S3101" t="e">
        <f>VLOOKUP(Tableau3567691011[[#This Row],[coca]],Table1[[#All],[ID]:[b]],2,FALSE)</f>
        <v>#VALUE!</v>
      </c>
      <c r="T3101" s="9" t="e">
        <f>VLOOKUP(Tableau3567691011[[#This Row],[coca]],Table1[[ID]:[b]],3,FALSE)</f>
        <v>#VALUE!</v>
      </c>
      <c r="U3101" s="9"/>
      <c r="V310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1" s="9"/>
    </row>
    <row r="3102" spans="1:23">
      <c r="A3102" t="s">
        <v>617</v>
      </c>
      <c r="B3102" t="s">
        <v>623</v>
      </c>
      <c r="C3102" t="s">
        <v>624</v>
      </c>
      <c r="D3102">
        <v>4</v>
      </c>
      <c r="E3102">
        <v>0</v>
      </c>
      <c r="F3102">
        <v>1</v>
      </c>
      <c r="J3102" s="1">
        <v>2</v>
      </c>
      <c r="K3102" s="1">
        <v>2</v>
      </c>
      <c r="M3102" s="10" t="s">
        <v>949</v>
      </c>
      <c r="Q3102" t="str">
        <f t="shared" si="113"/>
        <v>Republic of CongoCG03</v>
      </c>
      <c r="R3102" t="e">
        <f>VLOOKUP(Tableau3567691011[[#This Row],[coca]],Table1[ID],1,FALSE)</f>
        <v>#VALUE!</v>
      </c>
      <c r="S3102" t="e">
        <f>VLOOKUP(Tableau3567691011[[#This Row],[coca]],Table1[[#All],[ID]:[b]],2,FALSE)</f>
        <v>#VALUE!</v>
      </c>
      <c r="T3102" s="9" t="e">
        <f>VLOOKUP(Tableau3567691011[[#This Row],[coca]],Table1[[ID]:[b]],3,FALSE)</f>
        <v>#VALUE!</v>
      </c>
      <c r="U3102" s="9"/>
      <c r="V310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2" s="9"/>
    </row>
    <row r="3103" spans="1:23">
      <c r="A3103" t="s">
        <v>617</v>
      </c>
      <c r="B3103" t="s">
        <v>629</v>
      </c>
      <c r="C3103" t="s">
        <v>630</v>
      </c>
      <c r="D3103">
        <v>1</v>
      </c>
      <c r="E3103">
        <v>0</v>
      </c>
      <c r="F3103">
        <v>1</v>
      </c>
      <c r="J3103" s="1">
        <v>1</v>
      </c>
      <c r="K3103" s="1">
        <v>1</v>
      </c>
      <c r="M3103" s="10" t="s">
        <v>949</v>
      </c>
      <c r="Q3103" t="str">
        <f t="shared" si="113"/>
        <v>Republic of CongoCG06</v>
      </c>
      <c r="R3103" t="e">
        <f>VLOOKUP(Tableau3567691011[[#This Row],[coca]],Table1[ID],1,FALSE)</f>
        <v>#VALUE!</v>
      </c>
      <c r="S3103" t="e">
        <f>VLOOKUP(Tableau3567691011[[#This Row],[coca]],Table1[[#All],[ID]:[b]],2,FALSE)</f>
        <v>#VALUE!</v>
      </c>
      <c r="T3103" s="9" t="e">
        <f>VLOOKUP(Tableau3567691011[[#This Row],[coca]],Table1[[ID]:[b]],3,FALSE)</f>
        <v>#VALUE!</v>
      </c>
      <c r="U3103" s="9"/>
      <c r="V310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3" s="9"/>
    </row>
    <row r="3104" spans="1:23">
      <c r="A3104" t="s">
        <v>617</v>
      </c>
      <c r="B3104" t="s">
        <v>631</v>
      </c>
      <c r="C3104" t="s">
        <v>632</v>
      </c>
      <c r="D3104">
        <v>0</v>
      </c>
      <c r="E3104">
        <v>0</v>
      </c>
      <c r="F3104">
        <v>0</v>
      </c>
      <c r="J3104" s="1"/>
      <c r="K3104" s="1"/>
      <c r="M3104" s="10" t="s">
        <v>949</v>
      </c>
      <c r="Q3104" t="str">
        <f t="shared" si="113"/>
        <v>Republic of CongoCG07</v>
      </c>
      <c r="R3104" t="e">
        <f>VLOOKUP(Tableau3567691011[[#This Row],[coca]],Table1[ID],1,FALSE)</f>
        <v>#VALUE!</v>
      </c>
      <c r="S3104" t="e">
        <f>VLOOKUP(Tableau3567691011[[#This Row],[coca]],Table1[[#All],[ID]:[b]],2,FALSE)</f>
        <v>#VALUE!</v>
      </c>
      <c r="T3104" s="9" t="e">
        <f>VLOOKUP(Tableau3567691011[[#This Row],[coca]],Table1[[ID]:[b]],3,FALSE)</f>
        <v>#VALUE!</v>
      </c>
      <c r="U3104" s="9"/>
      <c r="V310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4" s="9"/>
    </row>
    <row r="3105" spans="1:23">
      <c r="A3105" t="s">
        <v>617</v>
      </c>
      <c r="B3105" t="s">
        <v>633</v>
      </c>
      <c r="C3105" t="s">
        <v>634</v>
      </c>
      <c r="D3105">
        <v>5</v>
      </c>
      <c r="E3105">
        <v>0</v>
      </c>
      <c r="F3105">
        <v>0</v>
      </c>
      <c r="J3105" s="1">
        <v>2</v>
      </c>
      <c r="K3105" s="1">
        <v>3</v>
      </c>
      <c r="M3105" s="10" t="s">
        <v>949</v>
      </c>
      <c r="Q3105" t="str">
        <f t="shared" si="113"/>
        <v>Republic of CongoCG08</v>
      </c>
      <c r="R3105" t="e">
        <f>VLOOKUP(Tableau3567691011[[#This Row],[coca]],Table1[ID],1,FALSE)</f>
        <v>#VALUE!</v>
      </c>
      <c r="S3105" t="e">
        <f>VLOOKUP(Tableau3567691011[[#This Row],[coca]],Table1[[#All],[ID]:[b]],2,FALSE)</f>
        <v>#VALUE!</v>
      </c>
      <c r="T3105" s="9" t="e">
        <f>VLOOKUP(Tableau3567691011[[#This Row],[coca]],Table1[[ID]:[b]],3,FALSE)</f>
        <v>#VALUE!</v>
      </c>
      <c r="U3105" s="9"/>
      <c r="V310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5" s="9"/>
    </row>
    <row r="3106" spans="1:23">
      <c r="A3106" t="s">
        <v>617</v>
      </c>
      <c r="B3106" t="s">
        <v>635</v>
      </c>
      <c r="C3106" t="s">
        <v>636</v>
      </c>
      <c r="D3106">
        <v>0</v>
      </c>
      <c r="E3106">
        <v>0</v>
      </c>
      <c r="F3106">
        <v>0</v>
      </c>
      <c r="J3106" s="1"/>
      <c r="K3106" s="1"/>
      <c r="M3106" s="10" t="s">
        <v>949</v>
      </c>
      <c r="Q3106" t="str">
        <f t="shared" si="113"/>
        <v>Republic of CongoCG09</v>
      </c>
      <c r="R3106" t="e">
        <f>VLOOKUP(Tableau3567691011[[#This Row],[coca]],Table1[ID],1,FALSE)</f>
        <v>#VALUE!</v>
      </c>
      <c r="S3106" t="e">
        <f>VLOOKUP(Tableau3567691011[[#This Row],[coca]],Table1[[#All],[ID]:[b]],2,FALSE)</f>
        <v>#VALUE!</v>
      </c>
      <c r="T3106" s="9" t="e">
        <f>VLOOKUP(Tableau3567691011[[#This Row],[coca]],Table1[[ID]:[b]],3,FALSE)</f>
        <v>#VALUE!</v>
      </c>
      <c r="U3106" s="9"/>
      <c r="V310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06" s="9"/>
    </row>
    <row r="3107" spans="1:23">
      <c r="A3107" t="s">
        <v>643</v>
      </c>
      <c r="B3107" t="s">
        <v>647</v>
      </c>
      <c r="C3107" t="s">
        <v>648</v>
      </c>
      <c r="D3107">
        <v>685</v>
      </c>
      <c r="E3107">
        <v>13</v>
      </c>
      <c r="F3107">
        <v>222</v>
      </c>
      <c r="J3107" s="1"/>
      <c r="K3107" s="1"/>
      <c r="M3107" s="10" t="s">
        <v>948</v>
      </c>
      <c r="Q3107" t="str">
        <f t="shared" si="113"/>
        <v>Sao Tome and PrincipeST02</v>
      </c>
      <c r="R3107" t="e">
        <f>VLOOKUP(Tableau35676910[[#This Row],[coca]],Table1[ID],1,FALSE)</f>
        <v>#VALUE!</v>
      </c>
      <c r="S3107" t="e">
        <f>VLOOKUP(Tableau35676910[[#This Row],[coca]],Table1[[#All],[ID]:[b]],2,FALSE)</f>
        <v>#VALUE!</v>
      </c>
      <c r="T3107" s="9" t="e">
        <f>VLOOKUP(Tableau35676910[[#This Row],[coca]],Table1[[ID]:[b]],3,FALSE)</f>
        <v>#VALUE!</v>
      </c>
      <c r="U3107" s="9" t="s">
        <v>779</v>
      </c>
      <c r="V310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07" s="9">
        <v>4</v>
      </c>
    </row>
    <row r="3108" spans="1:23">
      <c r="A3108" t="s">
        <v>643</v>
      </c>
      <c r="B3108" t="s">
        <v>645</v>
      </c>
      <c r="C3108" t="s">
        <v>646</v>
      </c>
      <c r="D3108">
        <v>30</v>
      </c>
      <c r="E3108">
        <v>0</v>
      </c>
      <c r="F3108">
        <v>30</v>
      </c>
      <c r="J3108" s="1"/>
      <c r="K3108" s="1"/>
      <c r="M3108" s="7" t="s">
        <v>948</v>
      </c>
      <c r="Q3108" t="str">
        <f t="shared" si="113"/>
        <v>Sao Tome and PrincipeST01</v>
      </c>
      <c r="R3108" t="e">
        <f>VLOOKUP(Tableau35676910[[#This Row],[coca]],Table1[ID],1,FALSE)</f>
        <v>#VALUE!</v>
      </c>
      <c r="S3108" t="e">
        <f>VLOOKUP(Tableau35676910[[#This Row],[coca]],Table1[[#All],[ID]:[b]],2,FALSE)</f>
        <v>#VALUE!</v>
      </c>
      <c r="T3108" s="9" t="e">
        <f>VLOOKUP(Tableau35676910[[#This Row],[coca]],Table1[[ID]:[b]],3,FALSE)</f>
        <v>#VALUE!</v>
      </c>
      <c r="U3108" s="9"/>
      <c r="V310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08" s="9"/>
    </row>
    <row r="3109" spans="1:23">
      <c r="A3109" t="s">
        <v>643</v>
      </c>
      <c r="B3109" t="s">
        <v>647</v>
      </c>
      <c r="C3109" t="s">
        <v>648</v>
      </c>
      <c r="D3109">
        <v>680</v>
      </c>
      <c r="E3109">
        <v>13</v>
      </c>
      <c r="F3109">
        <v>182</v>
      </c>
      <c r="M3109" s="10" t="s">
        <v>947</v>
      </c>
      <c r="Q3109" t="str">
        <f t="shared" si="113"/>
        <v>Sao Tome and PrincipeST02</v>
      </c>
      <c r="R3109" t="e">
        <f>VLOOKUP(Tableau356769[[#This Row],[coca]],Table1[ID],1,FALSE)</f>
        <v>#VALUE!</v>
      </c>
      <c r="S3109" t="e">
        <f>VLOOKUP(Tableau356769[[#This Row],[coca]],Table1[[#All],[ID]:[b]],2,FALSE)</f>
        <v>#VALUE!</v>
      </c>
      <c r="T3109" s="9" t="e">
        <f>VLOOKUP(Tableau356769[[#This Row],[coca]],Table1[[ID]:[b]],3,FALSE)</f>
        <v>#VALUE!</v>
      </c>
      <c r="U3109" s="9" t="s">
        <v>779</v>
      </c>
      <c r="V310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09" s="9">
        <v>4</v>
      </c>
    </row>
    <row r="3110" spans="1:23">
      <c r="A3110" t="s">
        <v>643</v>
      </c>
      <c r="B3110" t="s">
        <v>645</v>
      </c>
      <c r="C3110" t="s">
        <v>646</v>
      </c>
      <c r="D3110">
        <v>30</v>
      </c>
      <c r="E3110">
        <v>0</v>
      </c>
      <c r="F3110">
        <v>29</v>
      </c>
      <c r="M3110" s="7" t="s">
        <v>947</v>
      </c>
      <c r="Q3110" t="str">
        <f t="shared" si="113"/>
        <v>Sao Tome and PrincipeST01</v>
      </c>
      <c r="R3110" t="e">
        <f>VLOOKUP(Tableau356769[[#This Row],[coca]],Table1[ID],1,FALSE)</f>
        <v>#VALUE!</v>
      </c>
      <c r="S3110" t="e">
        <f>VLOOKUP(Tableau356769[[#This Row],[coca]],Table1[[#All],[ID]:[b]],2,FALSE)</f>
        <v>#VALUE!</v>
      </c>
      <c r="T3110" s="9" t="e">
        <f>VLOOKUP(Tableau356769[[#This Row],[coca]],Table1[[ID]:[b]],3,FALSE)</f>
        <v>#VALUE!</v>
      </c>
      <c r="U3110" s="9"/>
      <c r="V311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10" s="9"/>
    </row>
    <row r="3111" spans="1:23">
      <c r="A3111" t="s">
        <v>643</v>
      </c>
      <c r="B3111" t="s">
        <v>645</v>
      </c>
      <c r="C3111" t="s">
        <v>646</v>
      </c>
      <c r="M3111" s="10" t="s">
        <v>936</v>
      </c>
      <c r="Q3111" t="str">
        <f t="shared" si="113"/>
        <v>Sao Tome and PrincipeST01</v>
      </c>
      <c r="R3111" t="str">
        <f>VLOOKUP(Tableau3[[#This Row],[coca]],Table1[ID],1,FALSE)</f>
        <v>Sao Tome and PrincipeST01</v>
      </c>
      <c r="S3111">
        <f>VLOOKUP(Tableau3[[#This Row],[coca]],Table1[[#All],[ID]:[b]],2,FALSE)</f>
        <v>7.3969284315600001</v>
      </c>
      <c r="T3111" s="9">
        <f>VLOOKUP(Tableau3[[#This Row],[coca]],Table1[[ID]:[b]],3,FALSE)</f>
        <v>1.61453875894</v>
      </c>
      <c r="U3111" s="9"/>
      <c r="V311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11" s="9"/>
    </row>
    <row r="3112" spans="1:23">
      <c r="A3112" t="s">
        <v>643</v>
      </c>
      <c r="B3112" t="s">
        <v>647</v>
      </c>
      <c r="C3112" t="s">
        <v>648</v>
      </c>
      <c r="D3112">
        <v>291</v>
      </c>
      <c r="E3112">
        <v>11</v>
      </c>
      <c r="F3112">
        <v>4</v>
      </c>
      <c r="G3112">
        <v>195</v>
      </c>
      <c r="H3112">
        <v>94</v>
      </c>
      <c r="M3112" s="10" t="s">
        <v>936</v>
      </c>
      <c r="Q3112" t="str">
        <f t="shared" si="113"/>
        <v>Sao Tome and PrincipeST02</v>
      </c>
      <c r="R3112" t="str">
        <f>VLOOKUP(Tableau3[[#This Row],[coca]],Table1[ID],1,FALSE)</f>
        <v>Sao Tome and PrincipeST02</v>
      </c>
      <c r="S3112">
        <f>VLOOKUP(Tableau3[[#This Row],[coca]],Table1[[#All],[ID]:[b]],2,FALSE)</f>
        <v>6.6020420154500004</v>
      </c>
      <c r="T3112" s="9">
        <f>VLOOKUP(Tableau3[[#This Row],[coca]],Table1[[ID]:[b]],3,FALSE)</f>
        <v>0.238288343358</v>
      </c>
      <c r="U3112" s="9" t="s">
        <v>779</v>
      </c>
      <c r="V311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3112" s="9">
        <v>4</v>
      </c>
    </row>
    <row r="3113" spans="1:23">
      <c r="A3113" t="s">
        <v>643</v>
      </c>
      <c r="B3113" t="s">
        <v>645</v>
      </c>
      <c r="C3113" t="s">
        <v>646</v>
      </c>
      <c r="D3113" t="s">
        <v>938</v>
      </c>
      <c r="M3113" s="10" t="s">
        <v>937</v>
      </c>
      <c r="Q3113" t="str">
        <f t="shared" si="113"/>
        <v>Sao Tome and PrincipeST01</v>
      </c>
      <c r="R3113" t="str">
        <f>VLOOKUP(Tableau3[[#This Row],[coca]],Table1[ID],1,FALSE)</f>
        <v>Sao Tome and PrincipeST01</v>
      </c>
      <c r="S3113" t="e">
        <f>VLOOKUP(Tableau35[[#This Row],[coca]],Table1[[#All],[ID]:[b]],2,FALSE)</f>
        <v>#VALUE!</v>
      </c>
      <c r="T3113" s="9" t="e">
        <f>VLOOKUP(Tableau35[[#This Row],[coca]],Table1[[ID]:[b]],3,FALSE)</f>
        <v>#VALUE!</v>
      </c>
      <c r="U3113" s="9"/>
      <c r="V311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13" s="9"/>
    </row>
    <row r="3114" spans="1:23">
      <c r="A3114" t="s">
        <v>643</v>
      </c>
      <c r="B3114" t="s">
        <v>647</v>
      </c>
      <c r="C3114" t="s">
        <v>648</v>
      </c>
      <c r="D3114">
        <v>443</v>
      </c>
      <c r="E3114">
        <v>12</v>
      </c>
      <c r="F3114">
        <v>68</v>
      </c>
      <c r="M3114" s="10" t="s">
        <v>937</v>
      </c>
      <c r="Q3114" t="str">
        <f t="shared" si="113"/>
        <v>Sao Tome and PrincipeST02</v>
      </c>
      <c r="R3114" t="str">
        <f>VLOOKUP(Tableau3[[#This Row],[coca]],Table1[ID],1,FALSE)</f>
        <v>Sao Tome and PrincipeST02</v>
      </c>
      <c r="S3114" t="e">
        <f>VLOOKUP(Tableau35[[#This Row],[coca]],Table1[[#All],[ID]:[b]],2,FALSE)</f>
        <v>#VALUE!</v>
      </c>
      <c r="T3114" s="9" t="e">
        <f>VLOOKUP(Tableau35[[#This Row],[coca]],Table1[[ID]:[b]],3,FALSE)</f>
        <v>#VALUE!</v>
      </c>
      <c r="U3114" s="9" t="s">
        <v>779</v>
      </c>
      <c r="V311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14" s="9">
        <v>4</v>
      </c>
    </row>
    <row r="3115" spans="1:23">
      <c r="A3115" t="s">
        <v>643</v>
      </c>
      <c r="B3115" t="s">
        <v>647</v>
      </c>
      <c r="C3115" t="s">
        <v>648</v>
      </c>
      <c r="D3115">
        <v>483</v>
      </c>
      <c r="E3115">
        <v>12</v>
      </c>
      <c r="F3115">
        <v>68</v>
      </c>
      <c r="L3115" s="10"/>
      <c r="M3115" s="10" t="s">
        <v>940</v>
      </c>
      <c r="P3115" t="str">
        <f>_xlfn.CONCAT(A3115,C3115)</f>
        <v>Sao Tome and PrincipeST02</v>
      </c>
      <c r="Q3115" t="e">
        <f>VLOOKUP(#REF!,Table1[ID],1,FALSE)</f>
        <v>#REF!</v>
      </c>
      <c r="R3115" t="e">
        <f>VLOOKUP(#REF!,Table1[[#All],[ID]:[b]],2,FALSE)</f>
        <v>#REF!</v>
      </c>
      <c r="S3115" s="9" t="e">
        <f>VLOOKUP(#REF!,Table1[[ID]:[b]],3,FALSE)</f>
        <v>#REF!</v>
      </c>
      <c r="T3115" s="9" t="s">
        <v>779</v>
      </c>
      <c r="U3115" s="9" t="e">
        <f>IF(#REF!&lt;=10,"A:&lt;10",IF(#REF!&lt;=50,"B:10-50",IF(#REF!&lt;=100,"C:50 - 100",IF(#REF!&lt;=250,"D:100 - 250",IF(#REF!&lt;=500,"E:250 - 500",IF(#REF!&lt;=1000,"F:500 - 1000","G:1000 et plus"))))))</f>
        <v>#REF!</v>
      </c>
      <c r="V3115" s="9">
        <v>4</v>
      </c>
    </row>
    <row r="3116" spans="1:23">
      <c r="A3116" t="s">
        <v>643</v>
      </c>
      <c r="B3116" t="s">
        <v>645</v>
      </c>
      <c r="C3116" t="s">
        <v>646</v>
      </c>
      <c r="D3116">
        <v>0</v>
      </c>
      <c r="E3116">
        <v>0</v>
      </c>
      <c r="F3116">
        <v>0</v>
      </c>
      <c r="L3116" s="7"/>
      <c r="M3116" s="10" t="s">
        <v>940</v>
      </c>
      <c r="P3116" t="str">
        <f>_xlfn.CONCAT(A3116,C3116)</f>
        <v>Sao Tome and PrincipeST01</v>
      </c>
      <c r="Q3116" t="e">
        <f>VLOOKUP(#REF!,Table1[ID],1,FALSE)</f>
        <v>#REF!</v>
      </c>
      <c r="R3116" t="e">
        <f>VLOOKUP(#REF!,Table1[[#All],[ID]:[b]],2,FALSE)</f>
        <v>#REF!</v>
      </c>
      <c r="S3116" s="9" t="e">
        <f>VLOOKUP(#REF!,Table1[[ID]:[b]],3,FALSE)</f>
        <v>#REF!</v>
      </c>
      <c r="T3116" s="9"/>
      <c r="U3116" s="9" t="e">
        <f>IF(#REF!&lt;=10,"A:&lt;10",IF(#REF!&lt;=50,"B:10-50",IF(#REF!&lt;=100,"C:50 - 100",IF(#REF!&lt;=250,"D:100 - 250",IF(#REF!&lt;=500,"E:250 - 500",IF(#REF!&lt;=1000,"F:500 - 1000","G:1000 et plus"))))))</f>
        <v>#REF!</v>
      </c>
      <c r="V3116" s="9"/>
    </row>
    <row r="3117" spans="1:23">
      <c r="A3117" t="s">
        <v>643</v>
      </c>
      <c r="B3117" t="s">
        <v>647</v>
      </c>
      <c r="C3117" t="s">
        <v>648</v>
      </c>
      <c r="D3117">
        <v>654</v>
      </c>
      <c r="E3117">
        <v>188</v>
      </c>
      <c r="F3117">
        <v>12</v>
      </c>
      <c r="M3117" s="10" t="s">
        <v>946</v>
      </c>
      <c r="Q3117" t="str">
        <f>_xlfn.CONCAT(A3117,C3117)</f>
        <v>Sao Tome and PrincipeST02</v>
      </c>
      <c r="R3117" t="e">
        <f>VLOOKUP(Tableau35676[[#This Row],[coca]],Table1[ID],1,FALSE)</f>
        <v>#VALUE!</v>
      </c>
      <c r="S3117" t="e">
        <f>VLOOKUP(Tableau35676[[#This Row],[coca]],Table1[[#All],[ID]:[b]],2,FALSE)</f>
        <v>#VALUE!</v>
      </c>
      <c r="T3117" s="9" t="e">
        <f>VLOOKUP(Tableau35676[[#This Row],[coca]],Table1[[ID]:[b]],3,FALSE)</f>
        <v>#VALUE!</v>
      </c>
      <c r="U3117" s="9" t="s">
        <v>779</v>
      </c>
      <c r="V311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17" s="9">
        <v>4</v>
      </c>
    </row>
    <row r="3118" spans="1:23">
      <c r="A3118" t="s">
        <v>643</v>
      </c>
      <c r="B3118" t="s">
        <v>645</v>
      </c>
      <c r="C3118" t="s">
        <v>646</v>
      </c>
      <c r="D3118">
        <v>29</v>
      </c>
      <c r="M3118" s="7" t="s">
        <v>946</v>
      </c>
      <c r="Q3118" t="str">
        <f>_xlfn.CONCAT(A3118,C3118)</f>
        <v>Sao Tome and PrincipeST01</v>
      </c>
      <c r="R3118" t="e">
        <f>VLOOKUP(Tableau35676[[#This Row],[coca]],Table1[ID],1,FALSE)</f>
        <v>#VALUE!</v>
      </c>
      <c r="S3118" t="e">
        <f>VLOOKUP(Tableau35676[[#This Row],[coca]],Table1[[#All],[ID]:[b]],2,FALSE)</f>
        <v>#VALUE!</v>
      </c>
      <c r="T3118" s="9" t="e">
        <f>VLOOKUP(Tableau35676[[#This Row],[coca]],Table1[[ID]:[b]],3,FALSE)</f>
        <v>#VALUE!</v>
      </c>
      <c r="U3118" s="9"/>
      <c r="V311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18" s="9"/>
    </row>
    <row r="3119" spans="1:23">
      <c r="A3119" t="s">
        <v>643</v>
      </c>
      <c r="B3119" t="s">
        <v>647</v>
      </c>
      <c r="C3119" t="s">
        <v>648</v>
      </c>
      <c r="D3119">
        <v>632</v>
      </c>
      <c r="E3119">
        <v>12</v>
      </c>
      <c r="F3119">
        <v>146</v>
      </c>
      <c r="L3119" s="10"/>
      <c r="M3119" s="10" t="s">
        <v>944</v>
      </c>
      <c r="P3119" t="str">
        <f>_xlfn.CONCAT(A3119,C3119)</f>
        <v>Sao Tome and PrincipeST02</v>
      </c>
      <c r="Q3119" t="e">
        <f>VLOOKUP(Tableau3567[[#This Row],[coca]],Table1[ID],1,FALSE)</f>
        <v>#VALUE!</v>
      </c>
      <c r="R3119" t="e">
        <f>VLOOKUP(Tableau3567[[#This Row],[coca]],Table1[[#All],[ID]:[b]],2,FALSE)</f>
        <v>#VALUE!</v>
      </c>
      <c r="S3119" s="9" t="e">
        <f>VLOOKUP(Tableau3567[[#This Row],[coca]],Table1[[ID]:[b]],3,FALSE)</f>
        <v>#VALUE!</v>
      </c>
      <c r="T3119" s="9" t="s">
        <v>779</v>
      </c>
      <c r="U311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119" s="9">
        <v>4</v>
      </c>
    </row>
    <row r="3120" spans="1:23">
      <c r="A3120" t="s">
        <v>643</v>
      </c>
      <c r="B3120" t="s">
        <v>645</v>
      </c>
      <c r="C3120" t="s">
        <v>646</v>
      </c>
      <c r="L3120" s="7"/>
      <c r="M3120" s="10" t="s">
        <v>944</v>
      </c>
      <c r="P3120" t="str">
        <f>_xlfn.CONCAT(A3120,C3120)</f>
        <v>Sao Tome and PrincipeST01</v>
      </c>
      <c r="Q3120" t="e">
        <f>VLOOKUP(Tableau3567[[#This Row],[coca]],Table1[ID],1,FALSE)</f>
        <v>#VALUE!</v>
      </c>
      <c r="R3120" t="e">
        <f>VLOOKUP(Tableau3567[[#This Row],[coca]],Table1[[#All],[ID]:[b]],2,FALSE)</f>
        <v>#VALUE!</v>
      </c>
      <c r="S3120" s="9" t="e">
        <f>VLOOKUP(Tableau3567[[#This Row],[coca]],Table1[[ID]:[b]],3,FALSE)</f>
        <v>#VALUE!</v>
      </c>
      <c r="T3120" s="9"/>
      <c r="U31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120" s="9"/>
    </row>
    <row r="3121" spans="1:23">
      <c r="A3121" t="s">
        <v>643</v>
      </c>
      <c r="B3121" t="s">
        <v>647</v>
      </c>
      <c r="C3121" t="s">
        <v>648</v>
      </c>
      <c r="D3121">
        <v>690</v>
      </c>
      <c r="E3121">
        <v>13</v>
      </c>
      <c r="F3121">
        <v>253</v>
      </c>
      <c r="J3121" s="1"/>
      <c r="K3121" s="1"/>
      <c r="M3121" s="10" t="s">
        <v>949</v>
      </c>
      <c r="Q3121" t="str">
        <f t="shared" ref="Q3121:Q3152" si="114">_xlfn.CONCAT(A3121,C3121)</f>
        <v>Sao Tome and PrincipeST02</v>
      </c>
      <c r="R3121" t="e">
        <f>VLOOKUP(Tableau3567691011[[#This Row],[coca]],Table1[ID],1,FALSE)</f>
        <v>#VALUE!</v>
      </c>
      <c r="S3121" t="e">
        <f>VLOOKUP(Tableau3567691011[[#This Row],[coca]],Table1[[#All],[ID]:[b]],2,FALSE)</f>
        <v>#VALUE!</v>
      </c>
      <c r="T3121" s="9" t="e">
        <f>VLOOKUP(Tableau3567691011[[#This Row],[coca]],Table1[[ID]:[b]],3,FALSE)</f>
        <v>#VALUE!</v>
      </c>
      <c r="U3121" s="9" t="s">
        <v>779</v>
      </c>
      <c r="V31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21" s="9">
        <v>4</v>
      </c>
    </row>
    <row r="3122" spans="1:23">
      <c r="A3122" t="s">
        <v>643</v>
      </c>
      <c r="B3122" t="s">
        <v>645</v>
      </c>
      <c r="C3122" t="s">
        <v>646</v>
      </c>
      <c r="D3122">
        <v>30</v>
      </c>
      <c r="E3122">
        <v>0</v>
      </c>
      <c r="F3122">
        <v>30</v>
      </c>
      <c r="J3122" s="1"/>
      <c r="K3122" s="1"/>
      <c r="M3122" s="7" t="s">
        <v>949</v>
      </c>
      <c r="Q3122" t="str">
        <f t="shared" si="114"/>
        <v>Sao Tome and PrincipeST01</v>
      </c>
      <c r="R3122" t="e">
        <f>VLOOKUP(Tableau3567691011[[#This Row],[coca]],Table1[ID],1,FALSE)</f>
        <v>#VALUE!</v>
      </c>
      <c r="S3122" t="e">
        <f>VLOOKUP(Tableau3567691011[[#This Row],[coca]],Table1[[#All],[ID]:[b]],2,FALSE)</f>
        <v>#VALUE!</v>
      </c>
      <c r="T3122" s="9" t="e">
        <f>VLOOKUP(Tableau3567691011[[#This Row],[coca]],Table1[[ID]:[b]],3,FALSE)</f>
        <v>#VALUE!</v>
      </c>
      <c r="U3122" s="9"/>
      <c r="V31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122" s="9"/>
    </row>
    <row r="3123" spans="1:23">
      <c r="A3123" t="s">
        <v>649</v>
      </c>
      <c r="B3123" t="s">
        <v>669</v>
      </c>
      <c r="C3123" t="s">
        <v>670</v>
      </c>
      <c r="D3123">
        <v>24</v>
      </c>
      <c r="E3123">
        <v>0</v>
      </c>
      <c r="J3123" s="1"/>
      <c r="K3123" s="1"/>
      <c r="M3123" s="10" t="s">
        <v>948</v>
      </c>
      <c r="O3123" s="5">
        <v>-1503212437680</v>
      </c>
      <c r="P3123" s="5">
        <v>1621028379250</v>
      </c>
      <c r="Q3123" t="str">
        <f t="shared" si="114"/>
        <v>SenegalSN10</v>
      </c>
      <c r="R3123" t="e">
        <f>VLOOKUP(Tableau35676910[[#This Row],[coca]],Table1[ID],1,FALSE)</f>
        <v>#VALUE!</v>
      </c>
      <c r="S3123" t="e">
        <f>VLOOKUP(Tableau35676910[[#This Row],[coca]],Table1[[#All],[ID]:[b]],2,FALSE)</f>
        <v>#VALUE!</v>
      </c>
      <c r="T3123" s="9" t="e">
        <f>VLOOKUP(Tableau35676910[[#This Row],[coca]],Table1[[ID]:[b]],3,FALSE)</f>
        <v>#VALUE!</v>
      </c>
      <c r="U3123" s="9" t="s">
        <v>775</v>
      </c>
      <c r="V312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3" s="9">
        <v>1</v>
      </c>
    </row>
    <row r="3124" spans="1:23">
      <c r="A3124" t="s">
        <v>649</v>
      </c>
      <c r="B3124" t="s">
        <v>659</v>
      </c>
      <c r="C3124" t="s">
        <v>660</v>
      </c>
      <c r="D3124">
        <v>46</v>
      </c>
      <c r="E3124">
        <v>0</v>
      </c>
      <c r="J3124" s="1"/>
      <c r="K3124" s="1"/>
      <c r="M3124" s="10" t="s">
        <v>948</v>
      </c>
      <c r="O3124" s="5">
        <v>-1593328079840</v>
      </c>
      <c r="P3124" s="5">
        <v>1396350561120</v>
      </c>
      <c r="Q3124" t="str">
        <f t="shared" si="114"/>
        <v>SenegalSN05</v>
      </c>
      <c r="R3124" t="e">
        <f>VLOOKUP(Tableau35676910[[#This Row],[coca]],Table1[ID],1,FALSE)</f>
        <v>#VALUE!</v>
      </c>
      <c r="S3124" t="e">
        <f>VLOOKUP(Tableau35676910[[#This Row],[coca]],Table1[[#All],[ID]:[b]],2,FALSE)</f>
        <v>#VALUE!</v>
      </c>
      <c r="T3124" s="9" t="e">
        <f>VLOOKUP(Tableau35676910[[#This Row],[coca]],Table1[[ID]:[b]],3,FALSE)</f>
        <v>#VALUE!</v>
      </c>
      <c r="U3124" s="9" t="s">
        <v>775</v>
      </c>
      <c r="V312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4" s="9">
        <v>1</v>
      </c>
    </row>
    <row r="3125" spans="1:23">
      <c r="A3125" t="s">
        <v>649</v>
      </c>
      <c r="B3125" t="s">
        <v>655</v>
      </c>
      <c r="C3125" t="s">
        <v>656</v>
      </c>
      <c r="D3125">
        <v>27</v>
      </c>
      <c r="E3125">
        <v>0</v>
      </c>
      <c r="J3125" s="1"/>
      <c r="K3125" s="1"/>
      <c r="M3125" s="10" t="s">
        <v>948</v>
      </c>
      <c r="O3125" s="5">
        <v>-1633062017730</v>
      </c>
      <c r="P3125" s="5">
        <v>1416051173610</v>
      </c>
      <c r="Q3125" t="str">
        <f t="shared" si="114"/>
        <v>SenegalSN03</v>
      </c>
      <c r="R3125" t="e">
        <f>VLOOKUP(Tableau35676910[[#This Row],[coca]],Table1[ID],1,FALSE)</f>
        <v>#VALUE!</v>
      </c>
      <c r="S3125" t="e">
        <f>VLOOKUP(Tableau35676910[[#This Row],[coca]],Table1[[#All],[ID]:[b]],2,FALSE)</f>
        <v>#VALUE!</v>
      </c>
      <c r="T3125" s="9" t="e">
        <f>VLOOKUP(Tableau35676910[[#This Row],[coca]],Table1[[ID]:[b]],3,FALSE)</f>
        <v>#VALUE!</v>
      </c>
      <c r="U3125" s="9" t="s">
        <v>775</v>
      </c>
      <c r="V312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5" s="9">
        <v>1</v>
      </c>
    </row>
    <row r="3126" spans="1:23">
      <c r="A3126" t="s">
        <v>649</v>
      </c>
      <c r="B3126" t="s">
        <v>651</v>
      </c>
      <c r="C3126" t="s">
        <v>652</v>
      </c>
      <c r="D3126">
        <v>5254</v>
      </c>
      <c r="E3126">
        <f>15+72</f>
        <v>87</v>
      </c>
      <c r="F3126">
        <v>4599</v>
      </c>
      <c r="J3126" s="1"/>
      <c r="K3126" s="1"/>
      <c r="M3126" s="10" t="s">
        <v>948</v>
      </c>
      <c r="O3126" s="5">
        <v>-1727422418170</v>
      </c>
      <c r="P3126" s="5">
        <v>1475723916340</v>
      </c>
      <c r="Q3126" t="str">
        <f t="shared" si="114"/>
        <v>SenegalSN01</v>
      </c>
      <c r="R3126" t="e">
        <f>VLOOKUP(Tableau35676910[[#This Row],[coca]],Table1[ID],1,FALSE)</f>
        <v>#VALUE!</v>
      </c>
      <c r="S3126" t="e">
        <f>VLOOKUP(Tableau35676910[[#This Row],[coca]],Table1[[#All],[ID]:[b]],2,FALSE)</f>
        <v>#VALUE!</v>
      </c>
      <c r="T3126" s="9" t="e">
        <f>VLOOKUP(Tableau35676910[[#This Row],[coca]],Table1[[ID]:[b]],3,FALSE)</f>
        <v>#VALUE!</v>
      </c>
      <c r="U3126" s="9" t="s">
        <v>776</v>
      </c>
      <c r="V312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6" s="9">
        <v>6</v>
      </c>
    </row>
    <row r="3127" spans="1:23">
      <c r="A3127" t="s">
        <v>649</v>
      </c>
      <c r="B3127" t="s">
        <v>675</v>
      </c>
      <c r="C3127" t="s">
        <v>676</v>
      </c>
      <c r="D3127">
        <v>612</v>
      </c>
      <c r="E3127">
        <v>3</v>
      </c>
      <c r="J3127" s="1"/>
      <c r="K3127" s="1"/>
      <c r="M3127" s="10" t="s">
        <v>948</v>
      </c>
      <c r="O3127" s="5">
        <v>-1675745713040</v>
      </c>
      <c r="P3127" s="5">
        <v>1481980570830</v>
      </c>
      <c r="Q3127" t="str">
        <f t="shared" si="114"/>
        <v>SenegalSN13</v>
      </c>
      <c r="R3127" t="e">
        <f>VLOOKUP(Tableau35676910[[#This Row],[coca]],Table1[ID],1,FALSE)</f>
        <v>#VALUE!</v>
      </c>
      <c r="S3127" t="e">
        <f>VLOOKUP(Tableau35676910[[#This Row],[coca]],Table1[[#All],[ID]:[b]],2,FALSE)</f>
        <v>#VALUE!</v>
      </c>
      <c r="T3127" s="9" t="e">
        <f>VLOOKUP(Tableau35676910[[#This Row],[coca]],Table1[[ID]:[b]],3,FALSE)</f>
        <v>#VALUE!</v>
      </c>
      <c r="U3127" s="9" t="s">
        <v>774</v>
      </c>
      <c r="V312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7" s="9">
        <v>3</v>
      </c>
    </row>
    <row r="3128" spans="1:23">
      <c r="A3128" t="s">
        <v>649</v>
      </c>
      <c r="B3128" t="s">
        <v>671</v>
      </c>
      <c r="C3128" t="s">
        <v>672</v>
      </c>
      <c r="D3128">
        <v>118</v>
      </c>
      <c r="E3128">
        <v>0</v>
      </c>
      <c r="J3128" s="1"/>
      <c r="K3128" s="1"/>
      <c r="M3128" s="10" t="s">
        <v>948</v>
      </c>
      <c r="O3128" s="5">
        <v>-1558597359590</v>
      </c>
      <c r="P3128" s="5">
        <v>1288932372390</v>
      </c>
      <c r="Q3128" t="str">
        <f t="shared" si="114"/>
        <v>SenegalSN11</v>
      </c>
      <c r="R3128" t="e">
        <f>VLOOKUP(Tableau35676910[[#This Row],[coca]],Table1[ID],1,FALSE)</f>
        <v>#VALUE!</v>
      </c>
      <c r="S3128" t="e">
        <f>VLOOKUP(Tableau35676910[[#This Row],[coca]],Table1[[#All],[ID]:[b]],2,FALSE)</f>
        <v>#VALUE!</v>
      </c>
      <c r="T3128" s="9" t="e">
        <f>VLOOKUP(Tableau35676910[[#This Row],[coca]],Table1[[ID]:[b]],3,FALSE)</f>
        <v>#VALUE!</v>
      </c>
      <c r="U3128" s="9" t="s">
        <v>774</v>
      </c>
      <c r="V312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8" s="9">
        <v>3</v>
      </c>
    </row>
    <row r="3129" spans="1:23">
      <c r="A3129" t="s">
        <v>649</v>
      </c>
      <c r="B3129" t="s">
        <v>673</v>
      </c>
      <c r="C3129" t="s">
        <v>674</v>
      </c>
      <c r="D3129">
        <v>87</v>
      </c>
      <c r="E3129">
        <v>0</v>
      </c>
      <c r="J3129" s="1"/>
      <c r="K3129" s="1"/>
      <c r="M3129" s="10" t="s">
        <v>948</v>
      </c>
      <c r="O3129" s="5">
        <v>-1322607174830</v>
      </c>
      <c r="P3129" s="5">
        <v>1388357772430</v>
      </c>
      <c r="Q3129" t="str">
        <f t="shared" si="114"/>
        <v>SenegalSN12</v>
      </c>
      <c r="R3129" t="e">
        <f>VLOOKUP(Tableau35676910[[#This Row],[coca]],Table1[ID],1,FALSE)</f>
        <v>#VALUE!</v>
      </c>
      <c r="S3129" t="e">
        <f>VLOOKUP(Tableau35676910[[#This Row],[coca]],Table1[[#All],[ID]:[b]],2,FALSE)</f>
        <v>#VALUE!</v>
      </c>
      <c r="T3129" s="9" t="e">
        <f>VLOOKUP(Tableau35676910[[#This Row],[coca]],Table1[[ID]:[b]],3,FALSE)</f>
        <v>#VALUE!</v>
      </c>
      <c r="U3129" s="9" t="s">
        <v>774</v>
      </c>
      <c r="V312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29" s="9">
        <v>3</v>
      </c>
    </row>
    <row r="3130" spans="1:23">
      <c r="A3130" t="s">
        <v>649</v>
      </c>
      <c r="B3130" t="s">
        <v>653</v>
      </c>
      <c r="C3130" t="s">
        <v>654</v>
      </c>
      <c r="D3130">
        <v>599</v>
      </c>
      <c r="E3130">
        <v>5</v>
      </c>
      <c r="J3130" s="1"/>
      <c r="K3130" s="1"/>
      <c r="M3130" s="10" t="s">
        <v>948</v>
      </c>
      <c r="O3130" s="5">
        <v>-1611292578170</v>
      </c>
      <c r="P3130" s="5">
        <v>1477878055240</v>
      </c>
      <c r="Q3130" t="str">
        <f t="shared" si="114"/>
        <v>SenegalSN02</v>
      </c>
      <c r="R3130" t="e">
        <f>VLOOKUP(Tableau35676910[[#This Row],[coca]],Table1[ID],1,FALSE)</f>
        <v>#VALUE!</v>
      </c>
      <c r="S3130" t="e">
        <f>VLOOKUP(Tableau35676910[[#This Row],[coca]],Table1[[#All],[ID]:[b]],2,FALSE)</f>
        <v>#VALUE!</v>
      </c>
      <c r="T3130" s="9" t="e">
        <f>VLOOKUP(Tableau35676910[[#This Row],[coca]],Table1[[ID]:[b]],3,FALSE)</f>
        <v>#VALUE!</v>
      </c>
      <c r="U3130" s="9" t="s">
        <v>779</v>
      </c>
      <c r="V313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0" s="9">
        <v>4</v>
      </c>
    </row>
    <row r="3131" spans="1:23">
      <c r="A3131" t="s">
        <v>649</v>
      </c>
      <c r="B3131" t="s">
        <v>665</v>
      </c>
      <c r="C3131" t="s">
        <v>666</v>
      </c>
      <c r="D3131">
        <v>42</v>
      </c>
      <c r="E3131">
        <v>0</v>
      </c>
      <c r="J3131" s="1"/>
      <c r="K3131" s="1"/>
      <c r="M3131" s="10" t="s">
        <v>948</v>
      </c>
      <c r="O3131" s="5">
        <v>-1552565190290</v>
      </c>
      <c r="P3131" s="5">
        <v>1542288376100</v>
      </c>
      <c r="Q3131" t="str">
        <f t="shared" si="114"/>
        <v>SenegalSN08</v>
      </c>
      <c r="R3131" t="e">
        <f>VLOOKUP(Tableau35676910[[#This Row],[coca]],Table1[ID],1,FALSE)</f>
        <v>#VALUE!</v>
      </c>
      <c r="S3131" t="e">
        <f>VLOOKUP(Tableau35676910[[#This Row],[coca]],Table1[[#All],[ID]:[b]],2,FALSE)</f>
        <v>#VALUE!</v>
      </c>
      <c r="T3131" s="9" t="e">
        <f>VLOOKUP(Tableau35676910[[#This Row],[coca]],Table1[[ID]:[b]],3,FALSE)</f>
        <v>#VALUE!</v>
      </c>
      <c r="U3131" s="9" t="s">
        <v>778</v>
      </c>
      <c r="V313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1" s="9">
        <v>2</v>
      </c>
    </row>
    <row r="3132" spans="1:23">
      <c r="A3132" t="s">
        <v>649</v>
      </c>
      <c r="B3132" t="s">
        <v>663</v>
      </c>
      <c r="C3132" t="s">
        <v>664</v>
      </c>
      <c r="D3132">
        <v>71</v>
      </c>
      <c r="E3132">
        <v>0</v>
      </c>
      <c r="J3132" s="1"/>
      <c r="K3132" s="1"/>
      <c r="M3132" s="10" t="s">
        <v>948</v>
      </c>
      <c r="O3132" s="5">
        <v>-1441769272400</v>
      </c>
      <c r="P3132" s="5">
        <v>1302858477240</v>
      </c>
      <c r="Q3132" t="str">
        <f t="shared" si="114"/>
        <v>SenegalSN07</v>
      </c>
      <c r="R3132" t="e">
        <f>VLOOKUP(Tableau35676910[[#This Row],[coca]],Table1[ID],1,FALSE)</f>
        <v>#VALUE!</v>
      </c>
      <c r="S3132" t="e">
        <f>VLOOKUP(Tableau35676910[[#This Row],[coca]],Table1[[#All],[ID]:[b]],2,FALSE)</f>
        <v>#VALUE!</v>
      </c>
      <c r="T3132" s="9" t="e">
        <f>VLOOKUP(Tableau35676910[[#This Row],[coca]],Table1[[ID]:[b]],3,FALSE)</f>
        <v>#VALUE!</v>
      </c>
      <c r="U3132" s="9" t="s">
        <v>778</v>
      </c>
      <c r="V313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2" s="9">
        <v>2</v>
      </c>
    </row>
    <row r="3133" spans="1:23">
      <c r="A3133" t="s">
        <v>649</v>
      </c>
      <c r="B3133" t="s">
        <v>677</v>
      </c>
      <c r="C3133" t="s">
        <v>678</v>
      </c>
      <c r="D3133">
        <v>149</v>
      </c>
      <c r="E3133">
        <v>1</v>
      </c>
      <c r="J3133" s="1"/>
      <c r="K3133" s="1"/>
      <c r="M3133" s="10" t="s">
        <v>948</v>
      </c>
      <c r="O3133" s="5">
        <v>-1637723264440</v>
      </c>
      <c r="P3133" s="5">
        <v>1277567433940</v>
      </c>
      <c r="Q3133" t="str">
        <f t="shared" si="114"/>
        <v>SenegalSN14</v>
      </c>
      <c r="R3133" t="e">
        <f>VLOOKUP(Tableau35676910[[#This Row],[coca]],Table1[ID],1,FALSE)</f>
        <v>#VALUE!</v>
      </c>
      <c r="S3133" t="e">
        <f>VLOOKUP(Tableau35676910[[#This Row],[coca]],Table1[[#All],[ID]:[b]],2,FALSE)</f>
        <v>#VALUE!</v>
      </c>
      <c r="T3133" s="9" t="e">
        <f>VLOOKUP(Tableau35676910[[#This Row],[coca]],Table1[[ID]:[b]],3,FALSE)</f>
        <v>#VALUE!</v>
      </c>
      <c r="U3133" s="9" t="s">
        <v>778</v>
      </c>
      <c r="V313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3" s="9">
        <v>2</v>
      </c>
    </row>
    <row r="3134" spans="1:23">
      <c r="A3134" t="s">
        <v>649</v>
      </c>
      <c r="B3134" t="s">
        <v>657</v>
      </c>
      <c r="C3134" t="s">
        <v>658</v>
      </c>
      <c r="D3134">
        <v>5</v>
      </c>
      <c r="E3134">
        <v>0</v>
      </c>
      <c r="J3134" s="1"/>
      <c r="K3134" s="1"/>
      <c r="M3134" s="10" t="s">
        <v>948</v>
      </c>
      <c r="Q3134" t="str">
        <f t="shared" si="114"/>
        <v>SenegalSN04</v>
      </c>
      <c r="R3134" t="e">
        <f>VLOOKUP(Tableau35676910[[#This Row],[coca]],Table1[ID],1,FALSE)</f>
        <v>#VALUE!</v>
      </c>
      <c r="S3134" t="e">
        <f>VLOOKUP(Tableau35676910[[#This Row],[coca]],Table1[[#All],[ID]:[b]],2,FALSE)</f>
        <v>#VALUE!</v>
      </c>
      <c r="T3134" s="9" t="e">
        <f>VLOOKUP(Tableau35676910[[#This Row],[coca]],Table1[[ID]:[b]],3,FALSE)</f>
        <v>#VALUE!</v>
      </c>
      <c r="U3134" s="9"/>
      <c r="V313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4" s="9"/>
    </row>
    <row r="3135" spans="1:23">
      <c r="A3135" t="s">
        <v>649</v>
      </c>
      <c r="B3135" t="s">
        <v>661</v>
      </c>
      <c r="C3135" t="s">
        <v>662</v>
      </c>
      <c r="D3135">
        <v>1</v>
      </c>
      <c r="E3135">
        <v>0</v>
      </c>
      <c r="J3135" s="1"/>
      <c r="K3135" s="1"/>
      <c r="M3135" s="10" t="s">
        <v>948</v>
      </c>
      <c r="Q3135" t="str">
        <f t="shared" si="114"/>
        <v>SenegalSN06</v>
      </c>
      <c r="R3135" t="e">
        <f>VLOOKUP(Tableau35676910[[#This Row],[coca]],Table1[ID],1,FALSE)</f>
        <v>#VALUE!</v>
      </c>
      <c r="S3135" t="e">
        <f>VLOOKUP(Tableau35676910[[#This Row],[coca]],Table1[[#All],[ID]:[b]],2,FALSE)</f>
        <v>#VALUE!</v>
      </c>
      <c r="T3135" s="9" t="e">
        <f>VLOOKUP(Tableau35676910[[#This Row],[coca]],Table1[[ID]:[b]],3,FALSE)</f>
        <v>#VALUE!</v>
      </c>
      <c r="U3135" s="9"/>
      <c r="V31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5" s="9"/>
    </row>
    <row r="3136" spans="1:23">
      <c r="A3136" t="s">
        <v>649</v>
      </c>
      <c r="B3136" t="s">
        <v>667</v>
      </c>
      <c r="C3136" t="s">
        <v>668</v>
      </c>
      <c r="D3136">
        <v>19</v>
      </c>
      <c r="E3136">
        <v>0</v>
      </c>
      <c r="J3136" s="1"/>
      <c r="K3136" s="1"/>
      <c r="M3136" s="10" t="s">
        <v>948</v>
      </c>
      <c r="Q3136" t="str">
        <f t="shared" si="114"/>
        <v>SenegalSN09</v>
      </c>
      <c r="R3136" t="e">
        <f>VLOOKUP(Tableau35676910[[#This Row],[coca]],Table1[ID],1,FALSE)</f>
        <v>#VALUE!</v>
      </c>
      <c r="S3136" t="e">
        <f>VLOOKUP(Tableau35676910[[#This Row],[coca]],Table1[[#All],[ID]:[b]],2,FALSE)</f>
        <v>#VALUE!</v>
      </c>
      <c r="T3136" s="9" t="e">
        <f>VLOOKUP(Tableau35676910[[#This Row],[coca]],Table1[[ID]:[b]],3,FALSE)</f>
        <v>#VALUE!</v>
      </c>
      <c r="U3136" s="9"/>
      <c r="V31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136" s="9"/>
    </row>
    <row r="3137" spans="1:23">
      <c r="A3137" t="s">
        <v>649</v>
      </c>
      <c r="B3137" t="s">
        <v>669</v>
      </c>
      <c r="C3137" t="s">
        <v>670</v>
      </c>
      <c r="D3137">
        <v>10</v>
      </c>
      <c r="E3137">
        <v>0</v>
      </c>
      <c r="M3137" s="10" t="s">
        <v>947</v>
      </c>
      <c r="O3137" s="5">
        <v>-1503212437680</v>
      </c>
      <c r="P3137" s="5">
        <v>1621028379250</v>
      </c>
      <c r="Q3137" t="str">
        <f t="shared" si="114"/>
        <v>SenegalSN10</v>
      </c>
      <c r="R3137" t="e">
        <f>VLOOKUP(Tableau356769[[#This Row],[coca]],Table1[ID],1,FALSE)</f>
        <v>#VALUE!</v>
      </c>
      <c r="S3137" t="e">
        <f>VLOOKUP(Tableau356769[[#This Row],[coca]],Table1[[#All],[ID]:[b]],2,FALSE)</f>
        <v>#VALUE!</v>
      </c>
      <c r="T3137" s="9" t="e">
        <f>VLOOKUP(Tableau356769[[#This Row],[coca]],Table1[[ID]:[b]],3,FALSE)</f>
        <v>#VALUE!</v>
      </c>
      <c r="U3137" s="9" t="s">
        <v>775</v>
      </c>
      <c r="V313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37" s="9">
        <v>1</v>
      </c>
    </row>
    <row r="3138" spans="1:23">
      <c r="A3138" t="s">
        <v>649</v>
      </c>
      <c r="B3138" t="s">
        <v>659</v>
      </c>
      <c r="C3138" t="s">
        <v>660</v>
      </c>
      <c r="D3138">
        <v>32</v>
      </c>
      <c r="E3138">
        <v>0</v>
      </c>
      <c r="M3138" s="10" t="s">
        <v>947</v>
      </c>
      <c r="O3138" s="5">
        <v>-1593328079840</v>
      </c>
      <c r="P3138" s="5">
        <v>1396350561120</v>
      </c>
      <c r="Q3138" t="str">
        <f t="shared" si="114"/>
        <v>SenegalSN05</v>
      </c>
      <c r="R3138" t="e">
        <f>VLOOKUP(Tableau356769[[#This Row],[coca]],Table1[ID],1,FALSE)</f>
        <v>#VALUE!</v>
      </c>
      <c r="S3138" t="e">
        <f>VLOOKUP(Tableau356769[[#This Row],[coca]],Table1[[#All],[ID]:[b]],2,FALSE)</f>
        <v>#VALUE!</v>
      </c>
      <c r="T3138" s="9" t="e">
        <f>VLOOKUP(Tableau356769[[#This Row],[coca]],Table1[[ID]:[b]],3,FALSE)</f>
        <v>#VALUE!</v>
      </c>
      <c r="U3138" s="9" t="s">
        <v>775</v>
      </c>
      <c r="V313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38" s="9">
        <v>1</v>
      </c>
    </row>
    <row r="3139" spans="1:23">
      <c r="A3139" t="s">
        <v>649</v>
      </c>
      <c r="B3139" t="s">
        <v>655</v>
      </c>
      <c r="C3139" t="s">
        <v>656</v>
      </c>
      <c r="D3139">
        <v>20</v>
      </c>
      <c r="E3139">
        <v>0</v>
      </c>
      <c r="M3139" s="10" t="s">
        <v>947</v>
      </c>
      <c r="O3139" s="5">
        <v>-1633062017730</v>
      </c>
      <c r="P3139" s="5">
        <v>1416051173610</v>
      </c>
      <c r="Q3139" t="str">
        <f t="shared" si="114"/>
        <v>SenegalSN03</v>
      </c>
      <c r="R3139" t="e">
        <f>VLOOKUP(Tableau356769[[#This Row],[coca]],Table1[ID],1,FALSE)</f>
        <v>#VALUE!</v>
      </c>
      <c r="S3139" t="e">
        <f>VLOOKUP(Tableau356769[[#This Row],[coca]],Table1[[#All],[ID]:[b]],2,FALSE)</f>
        <v>#VALUE!</v>
      </c>
      <c r="T3139" s="9" t="e">
        <f>VLOOKUP(Tableau356769[[#This Row],[coca]],Table1[[ID]:[b]],3,FALSE)</f>
        <v>#VALUE!</v>
      </c>
      <c r="U3139" s="9" t="s">
        <v>775</v>
      </c>
      <c r="V313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39" s="9">
        <v>1</v>
      </c>
    </row>
    <row r="3140" spans="1:23">
      <c r="A3140" t="s">
        <v>649</v>
      </c>
      <c r="B3140" t="s">
        <v>651</v>
      </c>
      <c r="C3140" t="s">
        <v>652</v>
      </c>
      <c r="D3140">
        <v>4662</v>
      </c>
      <c r="E3140">
        <f>15+68</f>
        <v>83</v>
      </c>
      <c r="F3140">
        <v>4072</v>
      </c>
      <c r="M3140" s="10" t="s">
        <v>947</v>
      </c>
      <c r="O3140" s="5">
        <v>-1727422418170</v>
      </c>
      <c r="P3140" s="5">
        <v>1475723916340</v>
      </c>
      <c r="Q3140" t="str">
        <f t="shared" si="114"/>
        <v>SenegalSN01</v>
      </c>
      <c r="R3140" t="e">
        <f>VLOOKUP(Tableau356769[[#This Row],[coca]],Table1[ID],1,FALSE)</f>
        <v>#VALUE!</v>
      </c>
      <c r="S3140" t="e">
        <f>VLOOKUP(Tableau356769[[#This Row],[coca]],Table1[[#All],[ID]:[b]],2,FALSE)</f>
        <v>#VALUE!</v>
      </c>
      <c r="T3140" s="9" t="e">
        <f>VLOOKUP(Tableau356769[[#This Row],[coca]],Table1[[ID]:[b]],3,FALSE)</f>
        <v>#VALUE!</v>
      </c>
      <c r="U3140" s="9" t="s">
        <v>776</v>
      </c>
      <c r="V314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0" s="9">
        <v>6</v>
      </c>
    </row>
    <row r="3141" spans="1:23">
      <c r="A3141" t="s">
        <v>649</v>
      </c>
      <c r="B3141" t="s">
        <v>675</v>
      </c>
      <c r="C3141" t="s">
        <v>676</v>
      </c>
      <c r="D3141">
        <v>400</v>
      </c>
      <c r="E3141">
        <v>3</v>
      </c>
      <c r="M3141" s="10" t="s">
        <v>947</v>
      </c>
      <c r="O3141" s="5">
        <v>-1675745713040</v>
      </c>
      <c r="P3141" s="5">
        <v>1481980570830</v>
      </c>
      <c r="Q3141" t="str">
        <f t="shared" si="114"/>
        <v>SenegalSN13</v>
      </c>
      <c r="R3141" t="e">
        <f>VLOOKUP(Tableau356769[[#This Row],[coca]],Table1[ID],1,FALSE)</f>
        <v>#VALUE!</v>
      </c>
      <c r="S3141" t="e">
        <f>VLOOKUP(Tableau356769[[#This Row],[coca]],Table1[[#All],[ID]:[b]],2,FALSE)</f>
        <v>#VALUE!</v>
      </c>
      <c r="T3141" s="9" t="e">
        <f>VLOOKUP(Tableau356769[[#This Row],[coca]],Table1[[ID]:[b]],3,FALSE)</f>
        <v>#VALUE!</v>
      </c>
      <c r="U3141" s="9" t="s">
        <v>774</v>
      </c>
      <c r="V314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1" s="9">
        <v>3</v>
      </c>
    </row>
    <row r="3142" spans="1:23">
      <c r="A3142" t="s">
        <v>649</v>
      </c>
      <c r="B3142" t="s">
        <v>671</v>
      </c>
      <c r="C3142" t="s">
        <v>672</v>
      </c>
      <c r="D3142">
        <v>118</v>
      </c>
      <c r="E3142">
        <v>0</v>
      </c>
      <c r="M3142" s="10" t="s">
        <v>947</v>
      </c>
      <c r="O3142" s="5">
        <v>-1558597359590</v>
      </c>
      <c r="P3142" s="5">
        <v>1288932372390</v>
      </c>
      <c r="Q3142" t="str">
        <f t="shared" si="114"/>
        <v>SenegalSN11</v>
      </c>
      <c r="R3142" t="e">
        <f>VLOOKUP(Tableau356769[[#This Row],[coca]],Table1[ID],1,FALSE)</f>
        <v>#VALUE!</v>
      </c>
      <c r="S3142" t="e">
        <f>VLOOKUP(Tableau356769[[#This Row],[coca]],Table1[[#All],[ID]:[b]],2,FALSE)</f>
        <v>#VALUE!</v>
      </c>
      <c r="T3142" s="9" t="e">
        <f>VLOOKUP(Tableau356769[[#This Row],[coca]],Table1[[ID]:[b]],3,FALSE)</f>
        <v>#VALUE!</v>
      </c>
      <c r="U3142" s="9" t="s">
        <v>774</v>
      </c>
      <c r="V314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2" s="9">
        <v>3</v>
      </c>
    </row>
    <row r="3143" spans="1:23">
      <c r="A3143" t="s">
        <v>649</v>
      </c>
      <c r="B3143" t="s">
        <v>673</v>
      </c>
      <c r="C3143" t="s">
        <v>674</v>
      </c>
      <c r="D3143">
        <v>85</v>
      </c>
      <c r="E3143">
        <v>0</v>
      </c>
      <c r="M3143" s="10" t="s">
        <v>947</v>
      </c>
      <c r="O3143" s="5">
        <v>-1322607174830</v>
      </c>
      <c r="P3143" s="5">
        <v>1388357772430</v>
      </c>
      <c r="Q3143" t="str">
        <f t="shared" si="114"/>
        <v>SenegalSN12</v>
      </c>
      <c r="R3143" t="e">
        <f>VLOOKUP(Tableau356769[[#This Row],[coca]],Table1[ID],1,FALSE)</f>
        <v>#VALUE!</v>
      </c>
      <c r="S3143" t="e">
        <f>VLOOKUP(Tableau356769[[#This Row],[coca]],Table1[[#All],[ID]:[b]],2,FALSE)</f>
        <v>#VALUE!</v>
      </c>
      <c r="T3143" s="9" t="e">
        <f>VLOOKUP(Tableau356769[[#This Row],[coca]],Table1[[ID]:[b]],3,FALSE)</f>
        <v>#VALUE!</v>
      </c>
      <c r="U3143" s="9" t="s">
        <v>774</v>
      </c>
      <c r="V314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3" s="9">
        <v>3</v>
      </c>
    </row>
    <row r="3144" spans="1:23">
      <c r="A3144" t="s">
        <v>649</v>
      </c>
      <c r="B3144" t="s">
        <v>653</v>
      </c>
      <c r="C3144" t="s">
        <v>654</v>
      </c>
      <c r="D3144">
        <v>548</v>
      </c>
      <c r="E3144">
        <v>5</v>
      </c>
      <c r="M3144" s="10" t="s">
        <v>947</v>
      </c>
      <c r="O3144" s="5">
        <v>-1611292578170</v>
      </c>
      <c r="P3144" s="5">
        <v>1477878055240</v>
      </c>
      <c r="Q3144" t="str">
        <f t="shared" si="114"/>
        <v>SenegalSN02</v>
      </c>
      <c r="R3144" t="e">
        <f>VLOOKUP(Tableau356769[[#This Row],[coca]],Table1[ID],1,FALSE)</f>
        <v>#VALUE!</v>
      </c>
      <c r="S3144" t="e">
        <f>VLOOKUP(Tableau356769[[#This Row],[coca]],Table1[[#All],[ID]:[b]],2,FALSE)</f>
        <v>#VALUE!</v>
      </c>
      <c r="T3144" s="9" t="e">
        <f>VLOOKUP(Tableau356769[[#This Row],[coca]],Table1[[ID]:[b]],3,FALSE)</f>
        <v>#VALUE!</v>
      </c>
      <c r="U3144" s="9" t="s">
        <v>779</v>
      </c>
      <c r="V314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4" s="9">
        <v>4</v>
      </c>
    </row>
    <row r="3145" spans="1:23">
      <c r="A3145" t="s">
        <v>649</v>
      </c>
      <c r="B3145" t="s">
        <v>665</v>
      </c>
      <c r="C3145" t="s">
        <v>666</v>
      </c>
      <c r="D3145">
        <v>42</v>
      </c>
      <c r="E3145">
        <v>1</v>
      </c>
      <c r="M3145" s="10" t="s">
        <v>947</v>
      </c>
      <c r="O3145" s="5">
        <v>-1552565190290</v>
      </c>
      <c r="P3145" s="5">
        <v>1542288376100</v>
      </c>
      <c r="Q3145" t="str">
        <f t="shared" si="114"/>
        <v>SenegalSN08</v>
      </c>
      <c r="R3145" t="e">
        <f>VLOOKUP(Tableau356769[[#This Row],[coca]],Table1[ID],1,FALSE)</f>
        <v>#VALUE!</v>
      </c>
      <c r="S3145" t="e">
        <f>VLOOKUP(Tableau356769[[#This Row],[coca]],Table1[[#All],[ID]:[b]],2,FALSE)</f>
        <v>#VALUE!</v>
      </c>
      <c r="T3145" s="9" t="e">
        <f>VLOOKUP(Tableau356769[[#This Row],[coca]],Table1[[ID]:[b]],3,FALSE)</f>
        <v>#VALUE!</v>
      </c>
      <c r="U3145" s="9" t="s">
        <v>778</v>
      </c>
      <c r="V314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5" s="9">
        <v>2</v>
      </c>
    </row>
    <row r="3146" spans="1:23">
      <c r="A3146" t="s">
        <v>649</v>
      </c>
      <c r="B3146" t="s">
        <v>663</v>
      </c>
      <c r="C3146" t="s">
        <v>664</v>
      </c>
      <c r="D3146">
        <v>71</v>
      </c>
      <c r="E3146">
        <v>0</v>
      </c>
      <c r="M3146" s="10" t="s">
        <v>947</v>
      </c>
      <c r="O3146" s="5">
        <v>-1441769272400</v>
      </c>
      <c r="P3146" s="5">
        <v>1302858477240</v>
      </c>
      <c r="Q3146" t="str">
        <f t="shared" si="114"/>
        <v>SenegalSN07</v>
      </c>
      <c r="R3146" t="e">
        <f>VLOOKUP(Tableau356769[[#This Row],[coca]],Table1[ID],1,FALSE)</f>
        <v>#VALUE!</v>
      </c>
      <c r="S3146" t="e">
        <f>VLOOKUP(Tableau356769[[#This Row],[coca]],Table1[[#All],[ID]:[b]],2,FALSE)</f>
        <v>#VALUE!</v>
      </c>
      <c r="T3146" s="9" t="e">
        <f>VLOOKUP(Tableau356769[[#This Row],[coca]],Table1[[ID]:[b]],3,FALSE)</f>
        <v>#VALUE!</v>
      </c>
      <c r="U3146" s="9" t="s">
        <v>778</v>
      </c>
      <c r="V314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6" s="9">
        <v>2</v>
      </c>
    </row>
    <row r="3147" spans="1:23">
      <c r="A3147" t="s">
        <v>649</v>
      </c>
      <c r="B3147" t="s">
        <v>677</v>
      </c>
      <c r="C3147" t="s">
        <v>678</v>
      </c>
      <c r="D3147">
        <v>119</v>
      </c>
      <c r="E3147">
        <v>1</v>
      </c>
      <c r="M3147" s="10" t="s">
        <v>947</v>
      </c>
      <c r="O3147" s="5">
        <v>-1637723264440</v>
      </c>
      <c r="P3147" s="5">
        <v>1277567433940</v>
      </c>
      <c r="Q3147" t="str">
        <f t="shared" si="114"/>
        <v>SenegalSN14</v>
      </c>
      <c r="R3147" t="e">
        <f>VLOOKUP(Tableau356769[[#This Row],[coca]],Table1[ID],1,FALSE)</f>
        <v>#VALUE!</v>
      </c>
      <c r="S3147" t="e">
        <f>VLOOKUP(Tableau356769[[#This Row],[coca]],Table1[[#All],[ID]:[b]],2,FALSE)</f>
        <v>#VALUE!</v>
      </c>
      <c r="T3147" s="9" t="e">
        <f>VLOOKUP(Tableau356769[[#This Row],[coca]],Table1[[ID]:[b]],3,FALSE)</f>
        <v>#VALUE!</v>
      </c>
      <c r="U3147" s="9" t="s">
        <v>778</v>
      </c>
      <c r="V314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7" s="9">
        <v>2</v>
      </c>
    </row>
    <row r="3148" spans="1:23">
      <c r="A3148" t="s">
        <v>649</v>
      </c>
      <c r="B3148" t="s">
        <v>657</v>
      </c>
      <c r="C3148" t="s">
        <v>658</v>
      </c>
      <c r="D3148">
        <v>4</v>
      </c>
      <c r="E3148">
        <v>0</v>
      </c>
      <c r="M3148" s="10" t="s">
        <v>947</v>
      </c>
      <c r="Q3148" t="str">
        <f t="shared" si="114"/>
        <v>SenegalSN04</v>
      </c>
      <c r="R3148" t="e">
        <f>VLOOKUP(Tableau356769[[#This Row],[coca]],Table1[ID],1,FALSE)</f>
        <v>#VALUE!</v>
      </c>
      <c r="S3148" t="e">
        <f>VLOOKUP(Tableau356769[[#This Row],[coca]],Table1[[#All],[ID]:[b]],2,FALSE)</f>
        <v>#VALUE!</v>
      </c>
      <c r="T3148" s="9" t="e">
        <f>VLOOKUP(Tableau356769[[#This Row],[coca]],Table1[[ID]:[b]],3,FALSE)</f>
        <v>#VALUE!</v>
      </c>
      <c r="U3148" s="9"/>
      <c r="V314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8" s="9"/>
    </row>
    <row r="3149" spans="1:23">
      <c r="A3149" t="s">
        <v>649</v>
      </c>
      <c r="B3149" t="s">
        <v>661</v>
      </c>
      <c r="C3149" t="s">
        <v>662</v>
      </c>
      <c r="D3149">
        <v>1</v>
      </c>
      <c r="E3149">
        <v>0</v>
      </c>
      <c r="M3149" s="10" t="s">
        <v>947</v>
      </c>
      <c r="Q3149" t="str">
        <f t="shared" si="114"/>
        <v>SenegalSN06</v>
      </c>
      <c r="R3149" t="e">
        <f>VLOOKUP(Tableau356769[[#This Row],[coca]],Table1[ID],1,FALSE)</f>
        <v>#VALUE!</v>
      </c>
      <c r="S3149" t="e">
        <f>VLOOKUP(Tableau356769[[#This Row],[coca]],Table1[[#All],[ID]:[b]],2,FALSE)</f>
        <v>#VALUE!</v>
      </c>
      <c r="T3149" s="9" t="e">
        <f>VLOOKUP(Tableau356769[[#This Row],[coca]],Table1[[ID]:[b]],3,FALSE)</f>
        <v>#VALUE!</v>
      </c>
      <c r="U3149" s="9"/>
      <c r="V314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49" s="9"/>
    </row>
    <row r="3150" spans="1:23">
      <c r="A3150" t="s">
        <v>649</v>
      </c>
      <c r="B3150" t="s">
        <v>667</v>
      </c>
      <c r="C3150" t="s">
        <v>668</v>
      </c>
      <c r="D3150">
        <v>17</v>
      </c>
      <c r="E3150">
        <v>0</v>
      </c>
      <c r="M3150" s="10" t="s">
        <v>947</v>
      </c>
      <c r="Q3150" t="str">
        <f t="shared" si="114"/>
        <v>SenegalSN09</v>
      </c>
      <c r="R3150" t="e">
        <f>VLOOKUP(Tableau356769[[#This Row],[coca]],Table1[ID],1,FALSE)</f>
        <v>#VALUE!</v>
      </c>
      <c r="S3150" t="e">
        <f>VLOOKUP(Tableau356769[[#This Row],[coca]],Table1[[#All],[ID]:[b]],2,FALSE)</f>
        <v>#VALUE!</v>
      </c>
      <c r="T3150" s="9" t="e">
        <f>VLOOKUP(Tableau356769[[#This Row],[coca]],Table1[[ID]:[b]],3,FALSE)</f>
        <v>#VALUE!</v>
      </c>
      <c r="U3150" s="9"/>
      <c r="V31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150" s="9"/>
    </row>
    <row r="3151" spans="1:23">
      <c r="A3151" t="s">
        <v>649</v>
      </c>
      <c r="B3151" t="s">
        <v>651</v>
      </c>
      <c r="C3151" t="s">
        <v>652</v>
      </c>
      <c r="D3151">
        <v>2194</v>
      </c>
      <c r="E3151">
        <v>15</v>
      </c>
      <c r="F3151">
        <v>1456</v>
      </c>
      <c r="G3151">
        <v>1555</v>
      </c>
      <c r="M3151" s="10" t="s">
        <v>936</v>
      </c>
      <c r="O3151" s="5">
        <v>-1727422418170</v>
      </c>
      <c r="P3151" s="5">
        <v>1475723916340</v>
      </c>
      <c r="Q3151" t="str">
        <f t="shared" si="114"/>
        <v>SenegalSN01</v>
      </c>
      <c r="R3151" t="str">
        <f>VLOOKUP(Tableau3[[#This Row],[coca]],Table1[ID],1,FALSE)</f>
        <v>SenegalSN01</v>
      </c>
      <c r="S3151">
        <f>VLOOKUP(Tableau3[[#This Row],[coca]],Table1[[#All],[ID]:[b]],2,FALSE)</f>
        <v>-17.274224181699999</v>
      </c>
      <c r="T3151" s="9">
        <f>VLOOKUP(Tableau3[[#This Row],[coca]],Table1[[ID]:[b]],3,FALSE)</f>
        <v>14.7572391634</v>
      </c>
      <c r="U3151" s="9" t="s">
        <v>776</v>
      </c>
      <c r="V315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G:1000 et plus</v>
      </c>
      <c r="W3151" s="9">
        <v>6</v>
      </c>
    </row>
    <row r="3152" spans="1:23">
      <c r="A3152" t="s">
        <v>649</v>
      </c>
      <c r="B3152" t="s">
        <v>653</v>
      </c>
      <c r="C3152" t="s">
        <v>654</v>
      </c>
      <c r="D3152">
        <v>351</v>
      </c>
      <c r="E3152">
        <v>5</v>
      </c>
      <c r="M3152" s="10" t="s">
        <v>936</v>
      </c>
      <c r="O3152" s="5">
        <v>-1611292578170</v>
      </c>
      <c r="P3152" s="5">
        <v>1477878055240</v>
      </c>
      <c r="Q3152" t="str">
        <f t="shared" si="114"/>
        <v>SenegalSN02</v>
      </c>
      <c r="R3152" t="str">
        <f>VLOOKUP(Tableau3[[#This Row],[coca]],Table1[ID],1,FALSE)</f>
        <v>SenegalSN02</v>
      </c>
      <c r="S3152">
        <f>VLOOKUP(Tableau3[[#This Row],[coca]],Table1[[#All],[ID]:[b]],2,FALSE)</f>
        <v>-16.1129257817</v>
      </c>
      <c r="T3152" s="9">
        <f>VLOOKUP(Tableau3[[#This Row],[coca]],Table1[[ID]:[b]],3,FALSE)</f>
        <v>14.778780552400001</v>
      </c>
      <c r="U3152" s="9" t="s">
        <v>779</v>
      </c>
      <c r="V315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3152" s="9">
        <v>4</v>
      </c>
    </row>
    <row r="3153" spans="1:23">
      <c r="A3153" t="s">
        <v>649</v>
      </c>
      <c r="B3153" t="s">
        <v>655</v>
      </c>
      <c r="C3153" t="s">
        <v>656</v>
      </c>
      <c r="D3153">
        <v>3</v>
      </c>
      <c r="E3153">
        <v>0</v>
      </c>
      <c r="M3153" s="10" t="s">
        <v>936</v>
      </c>
      <c r="O3153" s="5">
        <v>-1633062017730</v>
      </c>
      <c r="P3153" s="5">
        <v>1416051173610</v>
      </c>
      <c r="Q3153" t="str">
        <f t="shared" ref="Q3153:Q3178" si="115">_xlfn.CONCAT(A3153,C3153)</f>
        <v>SenegalSN03</v>
      </c>
      <c r="R3153" t="str">
        <f>VLOOKUP(Tableau3[[#This Row],[coca]],Table1[ID],1,FALSE)</f>
        <v>SenegalSN03</v>
      </c>
      <c r="S3153">
        <f>VLOOKUP(Tableau3[[#This Row],[coca]],Table1[[#All],[ID]:[b]],2,FALSE)</f>
        <v>-16.330620177299998</v>
      </c>
      <c r="T3153" s="9">
        <f>VLOOKUP(Tableau3[[#This Row],[coca]],Table1[[ID]:[b]],3,FALSE)</f>
        <v>14.1605117361</v>
      </c>
      <c r="U3153" s="9" t="s">
        <v>775</v>
      </c>
      <c r="V315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53" s="9">
        <v>1</v>
      </c>
    </row>
    <row r="3154" spans="1:23">
      <c r="A3154" t="s">
        <v>649</v>
      </c>
      <c r="B3154" t="s">
        <v>657</v>
      </c>
      <c r="C3154" t="s">
        <v>658</v>
      </c>
      <c r="D3154">
        <v>0</v>
      </c>
      <c r="M3154" s="10" t="s">
        <v>936</v>
      </c>
      <c r="Q3154" t="str">
        <f t="shared" si="115"/>
        <v>SenegalSN04</v>
      </c>
      <c r="R3154" t="str">
        <f>VLOOKUP(Tableau3[[#This Row],[coca]],Table1[ID],1,FALSE)</f>
        <v>SenegalSN04</v>
      </c>
      <c r="S3154">
        <f>VLOOKUP(Tableau3[[#This Row],[coca]],Table1[[#All],[ID]:[b]],2,FALSE)</f>
        <v>-15.1811077856</v>
      </c>
      <c r="T3154" s="9">
        <f>VLOOKUP(Tableau3[[#This Row],[coca]],Table1[[ID]:[b]],3,FALSE)</f>
        <v>14.2061310746</v>
      </c>
      <c r="U3154" s="9"/>
      <c r="V315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54" s="9"/>
    </row>
    <row r="3155" spans="1:23">
      <c r="A3155" t="s">
        <v>649</v>
      </c>
      <c r="B3155" t="s">
        <v>659</v>
      </c>
      <c r="C3155" t="s">
        <v>660</v>
      </c>
      <c r="D3155">
        <v>9</v>
      </c>
      <c r="E3155">
        <v>0</v>
      </c>
      <c r="M3155" s="10" t="s">
        <v>936</v>
      </c>
      <c r="O3155" s="5">
        <v>-1593328079840</v>
      </c>
      <c r="P3155" s="5">
        <v>1396350561120</v>
      </c>
      <c r="Q3155" t="str">
        <f t="shared" si="115"/>
        <v>SenegalSN05</v>
      </c>
      <c r="R3155" t="str">
        <f>VLOOKUP(Tableau3[[#This Row],[coca]],Table1[ID],1,FALSE)</f>
        <v>SenegalSN05</v>
      </c>
      <c r="S3155">
        <f>VLOOKUP(Tableau3[[#This Row],[coca]],Table1[[#All],[ID]:[b]],2,FALSE)</f>
        <v>-15.9332807984</v>
      </c>
      <c r="T3155" s="9">
        <f>VLOOKUP(Tableau3[[#This Row],[coca]],Table1[[ID]:[b]],3,FALSE)</f>
        <v>13.9635056112</v>
      </c>
      <c r="U3155" s="9" t="s">
        <v>775</v>
      </c>
      <c r="V315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55" s="9">
        <v>1</v>
      </c>
    </row>
    <row r="3156" spans="1:23">
      <c r="A3156" t="s">
        <v>649</v>
      </c>
      <c r="B3156" t="s">
        <v>661</v>
      </c>
      <c r="C3156" t="s">
        <v>662</v>
      </c>
      <c r="D3156">
        <v>0</v>
      </c>
      <c r="M3156" s="10" t="s">
        <v>936</v>
      </c>
      <c r="Q3156" t="str">
        <f t="shared" si="115"/>
        <v>SenegalSN06</v>
      </c>
      <c r="R3156" t="str">
        <f>VLOOKUP(Tableau3[[#This Row],[coca]],Table1[ID],1,FALSE)</f>
        <v>SenegalSN06</v>
      </c>
      <c r="S3156">
        <f>VLOOKUP(Tableau3[[#This Row],[coca]],Table1[[#All],[ID]:[b]],2,FALSE)</f>
        <v>-12.202467282000001</v>
      </c>
      <c r="T3156" s="9">
        <f>VLOOKUP(Tableau3[[#This Row],[coca]],Table1[[ID]:[b]],3,FALSE)</f>
        <v>12.838659013399999</v>
      </c>
      <c r="U3156" s="9"/>
      <c r="V315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56" s="9"/>
    </row>
    <row r="3157" spans="1:23">
      <c r="A3157" t="s">
        <v>649</v>
      </c>
      <c r="B3157" t="s">
        <v>663</v>
      </c>
      <c r="C3157" t="s">
        <v>664</v>
      </c>
      <c r="D3157">
        <v>70</v>
      </c>
      <c r="E3157">
        <v>0</v>
      </c>
      <c r="M3157" s="10" t="s">
        <v>936</v>
      </c>
      <c r="O3157" s="5">
        <v>-1441769272400</v>
      </c>
      <c r="P3157" s="5">
        <v>1302858477240</v>
      </c>
      <c r="Q3157" t="str">
        <f t="shared" si="115"/>
        <v>SenegalSN07</v>
      </c>
      <c r="R3157" t="str">
        <f>VLOOKUP(Tableau3[[#This Row],[coca]],Table1[ID],1,FALSE)</f>
        <v>SenegalSN07</v>
      </c>
      <c r="S3157">
        <f>VLOOKUP(Tableau3[[#This Row],[coca]],Table1[[#All],[ID]:[b]],2,FALSE)</f>
        <v>-14.417692724</v>
      </c>
      <c r="T3157" s="9">
        <f>VLOOKUP(Tableau3[[#This Row],[coca]],Table1[[ID]:[b]],3,FALSE)</f>
        <v>13.0285847724</v>
      </c>
      <c r="U3157" s="9" t="s">
        <v>778</v>
      </c>
      <c r="V315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3157" s="9">
        <v>2</v>
      </c>
    </row>
    <row r="3158" spans="1:23">
      <c r="A3158" t="s">
        <v>649</v>
      </c>
      <c r="B3158" t="s">
        <v>665</v>
      </c>
      <c r="C3158" t="s">
        <v>666</v>
      </c>
      <c r="D3158">
        <v>38</v>
      </c>
      <c r="E3158">
        <v>1</v>
      </c>
      <c r="M3158" s="10" t="s">
        <v>936</v>
      </c>
      <c r="O3158" s="5">
        <v>-1552565190290</v>
      </c>
      <c r="P3158" s="5">
        <v>1542288376100</v>
      </c>
      <c r="Q3158" t="str">
        <f t="shared" si="115"/>
        <v>SenegalSN08</v>
      </c>
      <c r="R3158" t="str">
        <f>VLOOKUP(Tableau3[[#This Row],[coca]],Table1[ID],1,FALSE)</f>
        <v>SenegalSN08</v>
      </c>
      <c r="S3158">
        <f>VLOOKUP(Tableau3[[#This Row],[coca]],Table1[[#All],[ID]:[b]],2,FALSE)</f>
        <v>-15.5256519029</v>
      </c>
      <c r="T3158" s="9">
        <f>VLOOKUP(Tableau3[[#This Row],[coca]],Table1[[ID]:[b]],3,FALSE)</f>
        <v>15.422883761</v>
      </c>
      <c r="U3158" s="9" t="s">
        <v>778</v>
      </c>
      <c r="V315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158" s="9">
        <v>2</v>
      </c>
    </row>
    <row r="3159" spans="1:23">
      <c r="A3159" t="s">
        <v>649</v>
      </c>
      <c r="B3159" t="s">
        <v>667</v>
      </c>
      <c r="C3159" t="s">
        <v>668</v>
      </c>
      <c r="D3159">
        <v>0</v>
      </c>
      <c r="M3159" s="10" t="s">
        <v>936</v>
      </c>
      <c r="Q3159" t="str">
        <f t="shared" si="115"/>
        <v>SenegalSN09</v>
      </c>
      <c r="R3159" t="str">
        <f>VLOOKUP(Tableau3[[#This Row],[coca]],Table1[ID],1,FALSE)</f>
        <v>SenegalSN09</v>
      </c>
      <c r="S3159">
        <f>VLOOKUP(Tableau3[[#This Row],[coca]],Table1[[#All],[ID]:[b]],2,FALSE)</f>
        <v>-13.729665620800001</v>
      </c>
      <c r="T3159" s="9">
        <f>VLOOKUP(Tableau3[[#This Row],[coca]],Table1[[ID]:[b]],3,FALSE)</f>
        <v>15.149357547799999</v>
      </c>
      <c r="U3159" s="9"/>
      <c r="V315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59" s="9"/>
    </row>
    <row r="3160" spans="1:23">
      <c r="A3160" t="s">
        <v>649</v>
      </c>
      <c r="B3160" t="s">
        <v>669</v>
      </c>
      <c r="C3160" t="s">
        <v>670</v>
      </c>
      <c r="D3160">
        <v>7</v>
      </c>
      <c r="E3160">
        <v>0</v>
      </c>
      <c r="M3160" s="10" t="s">
        <v>936</v>
      </c>
      <c r="O3160" s="5">
        <v>-1503212437680</v>
      </c>
      <c r="P3160" s="5">
        <v>1621028379250</v>
      </c>
      <c r="Q3160" t="str">
        <f t="shared" si="115"/>
        <v>SenegalSN10</v>
      </c>
      <c r="R3160" t="str">
        <f>VLOOKUP(Tableau3[[#This Row],[coca]],Table1[ID],1,FALSE)</f>
        <v>SenegalSN10</v>
      </c>
      <c r="S3160">
        <f>VLOOKUP(Tableau3[[#This Row],[coca]],Table1[[#All],[ID]:[b]],2,FALSE)</f>
        <v>-15.032124376800001</v>
      </c>
      <c r="T3160" s="9">
        <f>VLOOKUP(Tableau3[[#This Row],[coca]],Table1[[ID]:[b]],3,FALSE)</f>
        <v>16.2102837925</v>
      </c>
      <c r="U3160" s="9" t="s">
        <v>775</v>
      </c>
      <c r="V316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160" s="9">
        <v>1</v>
      </c>
    </row>
    <row r="3161" spans="1:23">
      <c r="A3161" t="s">
        <v>649</v>
      </c>
      <c r="B3161" t="s">
        <v>671</v>
      </c>
      <c r="C3161" t="s">
        <v>672</v>
      </c>
      <c r="D3161">
        <v>106</v>
      </c>
      <c r="E3161">
        <v>0</v>
      </c>
      <c r="M3161" s="10" t="s">
        <v>936</v>
      </c>
      <c r="O3161" s="5">
        <v>-1558597359590</v>
      </c>
      <c r="P3161" s="5">
        <v>1288932372390</v>
      </c>
      <c r="Q3161" t="str">
        <f t="shared" si="115"/>
        <v>SenegalSN11</v>
      </c>
      <c r="R3161" t="str">
        <f>VLOOKUP(Tableau3[[#This Row],[coca]],Table1[ID],1,FALSE)</f>
        <v>SenegalSN11</v>
      </c>
      <c r="S3161">
        <f>VLOOKUP(Tableau3[[#This Row],[coca]],Table1[[#All],[ID]:[b]],2,FALSE)</f>
        <v>-15.585973595900001</v>
      </c>
      <c r="T3161" s="9">
        <f>VLOOKUP(Tableau3[[#This Row],[coca]],Table1[[ID]:[b]],3,FALSE)</f>
        <v>12.8893237239</v>
      </c>
      <c r="U3161" s="9" t="s">
        <v>774</v>
      </c>
      <c r="V316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3161" s="9">
        <v>3</v>
      </c>
    </row>
    <row r="3162" spans="1:23">
      <c r="A3162" t="s">
        <v>649</v>
      </c>
      <c r="B3162" t="s">
        <v>673</v>
      </c>
      <c r="C3162" t="s">
        <v>674</v>
      </c>
      <c r="D3162">
        <v>85</v>
      </c>
      <c r="E3162">
        <v>0</v>
      </c>
      <c r="M3162" s="10" t="s">
        <v>936</v>
      </c>
      <c r="O3162" s="5">
        <v>-1322607174830</v>
      </c>
      <c r="P3162" s="5">
        <v>1388357772430</v>
      </c>
      <c r="Q3162" t="str">
        <f t="shared" si="115"/>
        <v>SenegalSN12</v>
      </c>
      <c r="R3162" t="str">
        <f>VLOOKUP(Tableau3[[#This Row],[coca]],Table1[ID],1,FALSE)</f>
        <v>SenegalSN12</v>
      </c>
      <c r="S3162">
        <f>VLOOKUP(Tableau3[[#This Row],[coca]],Table1[[#All],[ID]:[b]],2,FALSE)</f>
        <v>-13.226071748300001</v>
      </c>
      <c r="T3162" s="9">
        <f>VLOOKUP(Tableau3[[#This Row],[coca]],Table1[[ID]:[b]],3,FALSE)</f>
        <v>13.8835777243</v>
      </c>
      <c r="U3162" s="9" t="s">
        <v>774</v>
      </c>
      <c r="V316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C:50 - 100</v>
      </c>
      <c r="W3162" s="9">
        <v>3</v>
      </c>
    </row>
    <row r="3163" spans="1:23">
      <c r="A3163" t="s">
        <v>649</v>
      </c>
      <c r="B3163" t="s">
        <v>675</v>
      </c>
      <c r="C3163" t="s">
        <v>676</v>
      </c>
      <c r="D3163">
        <v>165</v>
      </c>
      <c r="E3163">
        <v>3</v>
      </c>
      <c r="M3163" s="10" t="s">
        <v>936</v>
      </c>
      <c r="O3163" s="5">
        <v>-1675745713040</v>
      </c>
      <c r="P3163" s="5">
        <v>1481980570830</v>
      </c>
      <c r="Q3163" t="str">
        <f t="shared" si="115"/>
        <v>SenegalSN13</v>
      </c>
      <c r="R3163" t="str">
        <f>VLOOKUP(Tableau3[[#This Row],[coca]],Table1[ID],1,FALSE)</f>
        <v>SenegalSN13</v>
      </c>
      <c r="S3163">
        <f>VLOOKUP(Tableau3[[#This Row],[coca]],Table1[[#All],[ID]:[b]],2,FALSE)</f>
        <v>-16.757457130399999</v>
      </c>
      <c r="T3163" s="9">
        <f>VLOOKUP(Tableau3[[#This Row],[coca]],Table1[[ID]:[b]],3,FALSE)</f>
        <v>14.819805708300001</v>
      </c>
      <c r="U3163" s="9" t="s">
        <v>774</v>
      </c>
      <c r="V316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D:100 - 250</v>
      </c>
      <c r="W3163" s="9">
        <v>3</v>
      </c>
    </row>
    <row r="3164" spans="1:23">
      <c r="A3164" t="s">
        <v>649</v>
      </c>
      <c r="B3164" t="s">
        <v>677</v>
      </c>
      <c r="C3164" t="s">
        <v>678</v>
      </c>
      <c r="D3164">
        <v>18</v>
      </c>
      <c r="E3164">
        <v>1</v>
      </c>
      <c r="M3164" s="10" t="s">
        <v>936</v>
      </c>
      <c r="O3164" s="5">
        <v>-1637723264440</v>
      </c>
      <c r="P3164" s="5">
        <v>1277567433940</v>
      </c>
      <c r="Q3164" t="str">
        <f t="shared" si="115"/>
        <v>SenegalSN14</v>
      </c>
      <c r="R3164" t="str">
        <f>VLOOKUP(Tableau3[[#This Row],[coca]],Table1[ID],1,FALSE)</f>
        <v>SenegalSN14</v>
      </c>
      <c r="S3164">
        <f>VLOOKUP(Tableau3[[#This Row],[coca]],Table1[[#All],[ID]:[b]],2,FALSE)</f>
        <v>-16.377232644399999</v>
      </c>
      <c r="T3164" s="9">
        <f>VLOOKUP(Tableau3[[#This Row],[coca]],Table1[[ID]:[b]],3,FALSE)</f>
        <v>12.7756743394</v>
      </c>
      <c r="U3164" s="9" t="s">
        <v>778</v>
      </c>
      <c r="V316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164" s="9">
        <v>2</v>
      </c>
    </row>
    <row r="3165" spans="1:23">
      <c r="A3165" t="s">
        <v>649</v>
      </c>
      <c r="B3165" t="s">
        <v>651</v>
      </c>
      <c r="C3165" t="s">
        <v>652</v>
      </c>
      <c r="D3165">
        <v>2384</v>
      </c>
      <c r="E3165">
        <v>15</v>
      </c>
      <c r="M3165" s="10" t="s">
        <v>937</v>
      </c>
      <c r="O3165" s="5">
        <v>-1727422418170</v>
      </c>
      <c r="P3165" s="5">
        <v>1475723916340</v>
      </c>
      <c r="Q3165" t="str">
        <f t="shared" si="115"/>
        <v>SenegalSN01</v>
      </c>
      <c r="R3165" t="str">
        <f>VLOOKUP(Tableau3[[#This Row],[coca]],Table1[ID],1,FALSE)</f>
        <v>SenegalSN01</v>
      </c>
      <c r="S3165" t="e">
        <f>VLOOKUP(Tableau35[[#This Row],[coca]],Table1[[#All],[ID]:[b]],2,FALSE)</f>
        <v>#VALUE!</v>
      </c>
      <c r="T3165" s="9" t="e">
        <f>VLOOKUP(Tableau35[[#This Row],[coca]],Table1[[ID]:[b]],3,FALSE)</f>
        <v>#VALUE!</v>
      </c>
      <c r="U3165" s="9" t="s">
        <v>776</v>
      </c>
      <c r="V316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65" s="9">
        <v>6</v>
      </c>
    </row>
    <row r="3166" spans="1:23">
      <c r="A3166" t="s">
        <v>649</v>
      </c>
      <c r="B3166" t="s">
        <v>653</v>
      </c>
      <c r="C3166" t="s">
        <v>654</v>
      </c>
      <c r="D3166">
        <v>363</v>
      </c>
      <c r="E3166">
        <v>5</v>
      </c>
      <c r="M3166" s="10" t="s">
        <v>937</v>
      </c>
      <c r="O3166" s="5">
        <v>-1611292578170</v>
      </c>
      <c r="P3166" s="5">
        <v>1477878055240</v>
      </c>
      <c r="Q3166" t="str">
        <f t="shared" si="115"/>
        <v>SenegalSN02</v>
      </c>
      <c r="R3166" t="str">
        <f>VLOOKUP(Tableau3[[#This Row],[coca]],Table1[ID],1,FALSE)</f>
        <v>SenegalSN02</v>
      </c>
      <c r="S3166" t="e">
        <f>VLOOKUP(Tableau35[[#This Row],[coca]],Table1[[#All],[ID]:[b]],2,FALSE)</f>
        <v>#VALUE!</v>
      </c>
      <c r="T3166" s="9" t="e">
        <f>VLOOKUP(Tableau35[[#This Row],[coca]],Table1[[ID]:[b]],3,FALSE)</f>
        <v>#VALUE!</v>
      </c>
      <c r="U3166" s="9" t="s">
        <v>779</v>
      </c>
      <c r="V316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66" s="9">
        <v>4</v>
      </c>
    </row>
    <row r="3167" spans="1:23">
      <c r="A3167" t="s">
        <v>649</v>
      </c>
      <c r="B3167" t="s">
        <v>655</v>
      </c>
      <c r="C3167" t="s">
        <v>656</v>
      </c>
      <c r="D3167">
        <v>3</v>
      </c>
      <c r="E3167">
        <v>0</v>
      </c>
      <c r="M3167" s="10" t="s">
        <v>937</v>
      </c>
      <c r="O3167" s="5">
        <v>-1633062017730</v>
      </c>
      <c r="P3167" s="5">
        <v>1416051173610</v>
      </c>
      <c r="Q3167" t="str">
        <f t="shared" si="115"/>
        <v>SenegalSN03</v>
      </c>
      <c r="R3167" t="str">
        <f>VLOOKUP(Tableau3[[#This Row],[coca]],Table1[ID],1,FALSE)</f>
        <v>SenegalSN03</v>
      </c>
      <c r="S3167" t="e">
        <f>VLOOKUP(Tableau35[[#This Row],[coca]],Table1[[#All],[ID]:[b]],2,FALSE)</f>
        <v>#VALUE!</v>
      </c>
      <c r="T3167" s="9" t="e">
        <f>VLOOKUP(Tableau35[[#This Row],[coca]],Table1[[ID]:[b]],3,FALSE)</f>
        <v>#VALUE!</v>
      </c>
      <c r="U3167" s="9" t="s">
        <v>775</v>
      </c>
      <c r="V316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67" s="9">
        <v>1</v>
      </c>
    </row>
    <row r="3168" spans="1:23">
      <c r="A3168" t="s">
        <v>649</v>
      </c>
      <c r="B3168" t="s">
        <v>657</v>
      </c>
      <c r="C3168" t="s">
        <v>658</v>
      </c>
      <c r="D3168">
        <v>0</v>
      </c>
      <c r="M3168" s="10" t="s">
        <v>937</v>
      </c>
      <c r="Q3168" t="str">
        <f t="shared" si="115"/>
        <v>SenegalSN04</v>
      </c>
      <c r="R3168" t="str">
        <f>VLOOKUP(Tableau3[[#This Row],[coca]],Table1[ID],1,FALSE)</f>
        <v>SenegalSN04</v>
      </c>
      <c r="S3168" t="e">
        <f>VLOOKUP(Tableau35[[#This Row],[coca]],Table1[[#All],[ID]:[b]],2,FALSE)</f>
        <v>#VALUE!</v>
      </c>
      <c r="T3168" s="9" t="e">
        <f>VLOOKUP(Tableau35[[#This Row],[coca]],Table1[[ID]:[b]],3,FALSE)</f>
        <v>#VALUE!</v>
      </c>
      <c r="U3168" s="9"/>
      <c r="V316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68" s="9"/>
    </row>
    <row r="3169" spans="1:23">
      <c r="A3169" t="s">
        <v>649</v>
      </c>
      <c r="B3169" t="s">
        <v>659</v>
      </c>
      <c r="C3169" t="s">
        <v>660</v>
      </c>
      <c r="D3169">
        <v>9</v>
      </c>
      <c r="E3169">
        <v>0</v>
      </c>
      <c r="M3169" s="10" t="s">
        <v>937</v>
      </c>
      <c r="O3169" s="5">
        <v>-1593328079840</v>
      </c>
      <c r="P3169" s="5">
        <v>1396350561120</v>
      </c>
      <c r="Q3169" t="str">
        <f t="shared" si="115"/>
        <v>SenegalSN05</v>
      </c>
      <c r="R3169" t="str">
        <f>VLOOKUP(Tableau3[[#This Row],[coca]],Table1[ID],1,FALSE)</f>
        <v>SenegalSN05</v>
      </c>
      <c r="S3169" t="e">
        <f>VLOOKUP(Tableau35[[#This Row],[coca]],Table1[[#All],[ID]:[b]],2,FALSE)</f>
        <v>#VALUE!</v>
      </c>
      <c r="T3169" s="9" t="e">
        <f>VLOOKUP(Tableau35[[#This Row],[coca]],Table1[[ID]:[b]],3,FALSE)</f>
        <v>#VALUE!</v>
      </c>
      <c r="U3169" s="9" t="s">
        <v>775</v>
      </c>
      <c r="V316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69" s="9">
        <v>1</v>
      </c>
    </row>
    <row r="3170" spans="1:23">
      <c r="A3170" t="s">
        <v>649</v>
      </c>
      <c r="B3170" t="s">
        <v>661</v>
      </c>
      <c r="C3170" t="s">
        <v>662</v>
      </c>
      <c r="D3170">
        <v>1</v>
      </c>
      <c r="E3170">
        <v>0</v>
      </c>
      <c r="M3170" s="10" t="s">
        <v>937</v>
      </c>
      <c r="Q3170" t="str">
        <f t="shared" si="115"/>
        <v>SenegalSN06</v>
      </c>
      <c r="R3170" t="str">
        <f>VLOOKUP(Tableau3[[#This Row],[coca]],Table1[ID],1,FALSE)</f>
        <v>SenegalSN06</v>
      </c>
      <c r="S3170" t="e">
        <f>VLOOKUP(Tableau35[[#This Row],[coca]],Table1[[#All],[ID]:[b]],2,FALSE)</f>
        <v>#VALUE!</v>
      </c>
      <c r="T3170" s="9" t="e">
        <f>VLOOKUP(Tableau35[[#This Row],[coca]],Table1[[ID]:[b]],3,FALSE)</f>
        <v>#VALUE!</v>
      </c>
      <c r="U3170" s="9"/>
      <c r="V317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0" s="9"/>
    </row>
    <row r="3171" spans="1:23">
      <c r="A3171" t="s">
        <v>649</v>
      </c>
      <c r="B3171" t="s">
        <v>663</v>
      </c>
      <c r="C3171" t="s">
        <v>664</v>
      </c>
      <c r="D3171">
        <v>70</v>
      </c>
      <c r="E3171">
        <v>0</v>
      </c>
      <c r="M3171" s="10" t="s">
        <v>937</v>
      </c>
      <c r="O3171" s="5">
        <v>-1441769272400</v>
      </c>
      <c r="P3171" s="5">
        <v>1302858477240</v>
      </c>
      <c r="Q3171" t="str">
        <f t="shared" si="115"/>
        <v>SenegalSN07</v>
      </c>
      <c r="R3171" t="str">
        <f>VLOOKUP(Tableau3[[#This Row],[coca]],Table1[ID],1,FALSE)</f>
        <v>SenegalSN07</v>
      </c>
      <c r="S3171" t="e">
        <f>VLOOKUP(Tableau35[[#This Row],[coca]],Table1[[#All],[ID]:[b]],2,FALSE)</f>
        <v>#VALUE!</v>
      </c>
      <c r="T3171" s="9" t="e">
        <f>VLOOKUP(Tableau35[[#This Row],[coca]],Table1[[ID]:[b]],3,FALSE)</f>
        <v>#VALUE!</v>
      </c>
      <c r="U3171" s="9" t="s">
        <v>778</v>
      </c>
      <c r="V317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1" s="9">
        <v>2</v>
      </c>
    </row>
    <row r="3172" spans="1:23">
      <c r="A3172" t="s">
        <v>649</v>
      </c>
      <c r="B3172" t="s">
        <v>665</v>
      </c>
      <c r="C3172" t="s">
        <v>666</v>
      </c>
      <c r="D3172">
        <v>38</v>
      </c>
      <c r="E3172">
        <v>1</v>
      </c>
      <c r="M3172" s="10" t="s">
        <v>937</v>
      </c>
      <c r="O3172" s="5">
        <v>-1552565190290</v>
      </c>
      <c r="P3172" s="5">
        <v>1542288376100</v>
      </c>
      <c r="Q3172" t="str">
        <f t="shared" si="115"/>
        <v>SenegalSN08</v>
      </c>
      <c r="R3172" t="str">
        <f>VLOOKUP(Tableau3[[#This Row],[coca]],Table1[ID],1,FALSE)</f>
        <v>SenegalSN08</v>
      </c>
      <c r="S3172" t="e">
        <f>VLOOKUP(Tableau35[[#This Row],[coca]],Table1[[#All],[ID]:[b]],2,FALSE)</f>
        <v>#VALUE!</v>
      </c>
      <c r="T3172" s="9" t="e">
        <f>VLOOKUP(Tableau35[[#This Row],[coca]],Table1[[ID]:[b]],3,FALSE)</f>
        <v>#VALUE!</v>
      </c>
      <c r="U3172" s="9" t="s">
        <v>778</v>
      </c>
      <c r="V317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2" s="9">
        <v>2</v>
      </c>
    </row>
    <row r="3173" spans="1:23">
      <c r="A3173" t="s">
        <v>649</v>
      </c>
      <c r="B3173" t="s">
        <v>667</v>
      </c>
      <c r="C3173" t="s">
        <v>668</v>
      </c>
      <c r="D3173">
        <v>0</v>
      </c>
      <c r="M3173" s="10" t="s">
        <v>937</v>
      </c>
      <c r="Q3173" t="str">
        <f t="shared" si="115"/>
        <v>SenegalSN09</v>
      </c>
      <c r="R3173" t="str">
        <f>VLOOKUP(Tableau3[[#This Row],[coca]],Table1[ID],1,FALSE)</f>
        <v>SenegalSN09</v>
      </c>
      <c r="S3173" t="e">
        <f>VLOOKUP(Tableau35[[#This Row],[coca]],Table1[[#All],[ID]:[b]],2,FALSE)</f>
        <v>#VALUE!</v>
      </c>
      <c r="T3173" s="9" t="e">
        <f>VLOOKUP(Tableau35[[#This Row],[coca]],Table1[[ID]:[b]],3,FALSE)</f>
        <v>#VALUE!</v>
      </c>
      <c r="U3173" s="9"/>
      <c r="V317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3" s="9"/>
    </row>
    <row r="3174" spans="1:23">
      <c r="A3174" t="s">
        <v>649</v>
      </c>
      <c r="B3174" t="s">
        <v>669</v>
      </c>
      <c r="C3174" t="s">
        <v>670</v>
      </c>
      <c r="D3174">
        <v>26</v>
      </c>
      <c r="E3174">
        <v>1</v>
      </c>
      <c r="M3174" s="10" t="s">
        <v>937</v>
      </c>
      <c r="O3174" s="5">
        <v>-1503212437680</v>
      </c>
      <c r="P3174" s="5">
        <v>1621028379250</v>
      </c>
      <c r="Q3174" t="str">
        <f t="shared" si="115"/>
        <v>SenegalSN10</v>
      </c>
      <c r="R3174" t="str">
        <f>VLOOKUP(Tableau3[[#This Row],[coca]],Table1[ID],1,FALSE)</f>
        <v>SenegalSN10</v>
      </c>
      <c r="S3174" t="e">
        <f>VLOOKUP(Tableau35[[#This Row],[coca]],Table1[[#All],[ID]:[b]],2,FALSE)</f>
        <v>#VALUE!</v>
      </c>
      <c r="T3174" s="9" t="e">
        <f>VLOOKUP(Tableau35[[#This Row],[coca]],Table1[[ID]:[b]],3,FALSE)</f>
        <v>#VALUE!</v>
      </c>
      <c r="U3174" s="9" t="s">
        <v>775</v>
      </c>
      <c r="V317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4" s="9">
        <v>1</v>
      </c>
    </row>
    <row r="3175" spans="1:23">
      <c r="A3175" t="s">
        <v>649</v>
      </c>
      <c r="B3175" t="s">
        <v>671</v>
      </c>
      <c r="C3175" t="s">
        <v>672</v>
      </c>
      <c r="D3175">
        <v>106</v>
      </c>
      <c r="E3175">
        <v>0</v>
      </c>
      <c r="M3175" s="10" t="s">
        <v>937</v>
      </c>
      <c r="O3175" s="5">
        <v>-1558597359590</v>
      </c>
      <c r="P3175" s="5">
        <v>1288932372390</v>
      </c>
      <c r="Q3175" t="str">
        <f t="shared" si="115"/>
        <v>SenegalSN11</v>
      </c>
      <c r="R3175" t="str">
        <f>VLOOKUP(Tableau3[[#This Row],[coca]],Table1[ID],1,FALSE)</f>
        <v>SenegalSN11</v>
      </c>
      <c r="S3175" t="e">
        <f>VLOOKUP(Tableau35[[#This Row],[coca]],Table1[[#All],[ID]:[b]],2,FALSE)</f>
        <v>#VALUE!</v>
      </c>
      <c r="T3175" s="9" t="e">
        <f>VLOOKUP(Tableau35[[#This Row],[coca]],Table1[[ID]:[b]],3,FALSE)</f>
        <v>#VALUE!</v>
      </c>
      <c r="U3175" s="9" t="s">
        <v>774</v>
      </c>
      <c r="V317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5" s="9">
        <v>3</v>
      </c>
    </row>
    <row r="3176" spans="1:23">
      <c r="A3176" t="s">
        <v>649</v>
      </c>
      <c r="B3176" t="s">
        <v>673</v>
      </c>
      <c r="C3176" t="s">
        <v>674</v>
      </c>
      <c r="D3176">
        <v>85</v>
      </c>
      <c r="E3176">
        <v>0</v>
      </c>
      <c r="M3176" s="10" t="s">
        <v>937</v>
      </c>
      <c r="O3176" s="5">
        <v>-1322607174830</v>
      </c>
      <c r="P3176" s="5">
        <v>1388357772430</v>
      </c>
      <c r="Q3176" t="str">
        <f t="shared" si="115"/>
        <v>SenegalSN12</v>
      </c>
      <c r="R3176" t="str">
        <f>VLOOKUP(Tableau3[[#This Row],[coca]],Table1[ID],1,FALSE)</f>
        <v>SenegalSN12</v>
      </c>
      <c r="S3176" t="e">
        <f>VLOOKUP(Tableau35[[#This Row],[coca]],Table1[[#All],[ID]:[b]],2,FALSE)</f>
        <v>#VALUE!</v>
      </c>
      <c r="T3176" s="9" t="e">
        <f>VLOOKUP(Tableau35[[#This Row],[coca]],Table1[[ID]:[b]],3,FALSE)</f>
        <v>#VALUE!</v>
      </c>
      <c r="U3176" s="9" t="s">
        <v>774</v>
      </c>
      <c r="V317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6" s="9">
        <v>3</v>
      </c>
    </row>
    <row r="3177" spans="1:23">
      <c r="A3177" t="s">
        <v>649</v>
      </c>
      <c r="B3177" t="s">
        <v>675</v>
      </c>
      <c r="C3177" t="s">
        <v>676</v>
      </c>
      <c r="D3177">
        <v>168</v>
      </c>
      <c r="E3177">
        <v>3</v>
      </c>
      <c r="M3177" s="10" t="s">
        <v>937</v>
      </c>
      <c r="O3177" s="5">
        <v>-1675745713040</v>
      </c>
      <c r="P3177" s="5">
        <v>1481980570830</v>
      </c>
      <c r="Q3177" t="str">
        <f t="shared" si="115"/>
        <v>SenegalSN13</v>
      </c>
      <c r="R3177" t="str">
        <f>VLOOKUP(Tableau3[[#This Row],[coca]],Table1[ID],1,FALSE)</f>
        <v>SenegalSN13</v>
      </c>
      <c r="S3177" t="e">
        <f>VLOOKUP(Tableau35[[#This Row],[coca]],Table1[[#All],[ID]:[b]],2,FALSE)</f>
        <v>#VALUE!</v>
      </c>
      <c r="T3177" s="9" t="e">
        <f>VLOOKUP(Tableau35[[#This Row],[coca]],Table1[[ID]:[b]],3,FALSE)</f>
        <v>#VALUE!</v>
      </c>
      <c r="U3177" s="9" t="s">
        <v>774</v>
      </c>
      <c r="V317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7" s="9">
        <v>3</v>
      </c>
    </row>
    <row r="3178" spans="1:23">
      <c r="A3178" t="s">
        <v>649</v>
      </c>
      <c r="B3178" t="s">
        <v>677</v>
      </c>
      <c r="C3178" t="s">
        <v>678</v>
      </c>
      <c r="D3178">
        <v>19</v>
      </c>
      <c r="E3178">
        <v>1</v>
      </c>
      <c r="M3178" s="10" t="s">
        <v>937</v>
      </c>
      <c r="O3178" s="5">
        <v>-1637723264440</v>
      </c>
      <c r="P3178" s="5">
        <v>1277567433940</v>
      </c>
      <c r="Q3178" t="str">
        <f t="shared" si="115"/>
        <v>SenegalSN14</v>
      </c>
      <c r="R3178" t="str">
        <f>VLOOKUP(Tableau3[[#This Row],[coca]],Table1[ID],1,FALSE)</f>
        <v>SenegalSN14</v>
      </c>
      <c r="S3178" t="e">
        <f>VLOOKUP(Tableau35[[#This Row],[coca]],Table1[[#All],[ID]:[b]],2,FALSE)</f>
        <v>#VALUE!</v>
      </c>
      <c r="T3178" s="9" t="e">
        <f>VLOOKUP(Tableau35[[#This Row],[coca]],Table1[[ID]:[b]],3,FALSE)</f>
        <v>#VALUE!</v>
      </c>
      <c r="U3178" s="9" t="s">
        <v>778</v>
      </c>
      <c r="V317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178" s="9">
        <v>2</v>
      </c>
    </row>
    <row r="3179" spans="1:23">
      <c r="A3179" t="s">
        <v>649</v>
      </c>
      <c r="B3179" t="s">
        <v>651</v>
      </c>
      <c r="C3179" t="s">
        <v>652</v>
      </c>
      <c r="D3179">
        <v>2937</v>
      </c>
      <c r="E3179">
        <v>35</v>
      </c>
      <c r="F3179">
        <v>2063</v>
      </c>
      <c r="L3179" s="7"/>
      <c r="M3179" s="10" t="s">
        <v>940</v>
      </c>
      <c r="N3179" s="5">
        <v>-1727422418170</v>
      </c>
      <c r="O3179" s="5">
        <v>1475723916340</v>
      </c>
      <c r="P3179" t="str">
        <f t="shared" ref="P3179:P3192" si="116">_xlfn.CONCAT(A3179,C3179)</f>
        <v>SenegalSN01</v>
      </c>
      <c r="Q3179" t="e">
        <f>VLOOKUP(#REF!,Table1[ID],1,FALSE)</f>
        <v>#REF!</v>
      </c>
      <c r="R3179" t="e">
        <f>VLOOKUP(#REF!,Table1[[#All],[ID]:[b]],2,FALSE)</f>
        <v>#REF!</v>
      </c>
      <c r="S3179" s="9" t="e">
        <f>VLOOKUP(#REF!,Table1[[ID]:[b]],3,FALSE)</f>
        <v>#REF!</v>
      </c>
      <c r="T3179" s="9" t="s">
        <v>776</v>
      </c>
      <c r="U3179" s="9" t="e">
        <f>IF(#REF!&lt;=10,"A:&lt;10",IF(#REF!&lt;=50,"B:10-50",IF(#REF!&lt;=100,"C:50 - 100",IF(#REF!&lt;=250,"D:100 - 250",IF(#REF!&lt;=500,"E:250 - 500",IF(#REF!&lt;=1000,"F:500 - 1000","G:1000 et plus"))))))</f>
        <v>#REF!</v>
      </c>
      <c r="V3179" s="9">
        <v>6</v>
      </c>
    </row>
    <row r="3180" spans="1:23">
      <c r="A3180" t="s">
        <v>649</v>
      </c>
      <c r="B3180" t="s">
        <v>653</v>
      </c>
      <c r="C3180" t="s">
        <v>654</v>
      </c>
      <c r="D3180">
        <v>417</v>
      </c>
      <c r="E3180">
        <v>5</v>
      </c>
      <c r="M3180" s="10" t="s">
        <v>940</v>
      </c>
      <c r="N3180" s="5">
        <v>-1611292578170</v>
      </c>
      <c r="O3180" s="5">
        <v>1477878055240</v>
      </c>
      <c r="P3180" t="str">
        <f t="shared" si="116"/>
        <v>SenegalSN02</v>
      </c>
      <c r="Q3180" t="e">
        <f>VLOOKUP(#REF!,Table1[ID],1,FALSE)</f>
        <v>#REF!</v>
      </c>
      <c r="R3180" t="e">
        <f>VLOOKUP(#REF!,Table1[[#All],[ID]:[b]],2,FALSE)</f>
        <v>#REF!</v>
      </c>
      <c r="S3180" s="9" t="e">
        <f>VLOOKUP(#REF!,Table1[[ID]:[b]],3,FALSE)</f>
        <v>#REF!</v>
      </c>
      <c r="T3180" s="9" t="s">
        <v>779</v>
      </c>
      <c r="U3180" s="9" t="e">
        <f>IF(#REF!&lt;=10,"A:&lt;10",IF(#REF!&lt;=50,"B:10-50",IF(#REF!&lt;=100,"C:50 - 100",IF(#REF!&lt;=250,"D:100 - 250",IF(#REF!&lt;=500,"E:250 - 500",IF(#REF!&lt;=1000,"F:500 - 1000","G:1000 et plus"))))))</f>
        <v>#REF!</v>
      </c>
      <c r="V3180" s="9">
        <v>4</v>
      </c>
    </row>
    <row r="3181" spans="1:23">
      <c r="A3181" t="s">
        <v>649</v>
      </c>
      <c r="B3181" t="s">
        <v>655</v>
      </c>
      <c r="C3181" t="s">
        <v>656</v>
      </c>
      <c r="D3181">
        <v>3</v>
      </c>
      <c r="E3181">
        <v>0</v>
      </c>
      <c r="M3181" s="10" t="s">
        <v>940</v>
      </c>
      <c r="N3181" s="5">
        <v>-1633062017730</v>
      </c>
      <c r="O3181" s="5">
        <v>1416051173610</v>
      </c>
      <c r="P3181" t="str">
        <f t="shared" si="116"/>
        <v>SenegalSN03</v>
      </c>
      <c r="Q3181" t="e">
        <f>VLOOKUP(#REF!,Table1[ID],1,FALSE)</f>
        <v>#REF!</v>
      </c>
      <c r="R3181" t="e">
        <f>VLOOKUP(#REF!,Table1[[#All],[ID]:[b]],2,FALSE)</f>
        <v>#REF!</v>
      </c>
      <c r="S3181" s="9" t="e">
        <f>VLOOKUP(#REF!,Table1[[ID]:[b]],3,FALSE)</f>
        <v>#REF!</v>
      </c>
      <c r="T3181" s="9" t="s">
        <v>775</v>
      </c>
      <c r="U3181" s="9" t="e">
        <f>IF(#REF!&lt;=10,"A:&lt;10",IF(#REF!&lt;=50,"B:10-50",IF(#REF!&lt;=100,"C:50 - 100",IF(#REF!&lt;=250,"D:100 - 250",IF(#REF!&lt;=500,"E:250 - 500",IF(#REF!&lt;=1000,"F:500 - 1000","G:1000 et plus"))))))</f>
        <v>#REF!</v>
      </c>
      <c r="V3181" s="9">
        <v>1</v>
      </c>
    </row>
    <row r="3182" spans="1:23">
      <c r="A3182" t="s">
        <v>649</v>
      </c>
      <c r="B3182" t="s">
        <v>657</v>
      </c>
      <c r="C3182" t="s">
        <v>658</v>
      </c>
      <c r="D3182">
        <v>3</v>
      </c>
      <c r="E3182">
        <v>0</v>
      </c>
      <c r="M3182" s="10" t="s">
        <v>940</v>
      </c>
      <c r="P3182" t="str">
        <f t="shared" si="116"/>
        <v>SenegalSN04</v>
      </c>
      <c r="Q3182" t="e">
        <f>VLOOKUP(#REF!,Table1[ID],1,FALSE)</f>
        <v>#REF!</v>
      </c>
      <c r="R3182" t="e">
        <f>VLOOKUP(#REF!,Table1[[#All],[ID]:[b]],2,FALSE)</f>
        <v>#REF!</v>
      </c>
      <c r="S3182" s="9" t="e">
        <f>VLOOKUP(#REF!,Table1[[ID]:[b]],3,FALSE)</f>
        <v>#REF!</v>
      </c>
      <c r="T3182" s="9"/>
      <c r="U3182" s="9" t="e">
        <f>IF(#REF!&lt;=10,"A:&lt;10",IF(#REF!&lt;=50,"B:10-50",IF(#REF!&lt;=100,"C:50 - 100",IF(#REF!&lt;=250,"D:100 - 250",IF(#REF!&lt;=500,"E:250 - 500",IF(#REF!&lt;=1000,"F:500 - 1000","G:1000 et plus"))))))</f>
        <v>#REF!</v>
      </c>
      <c r="V3182" s="9"/>
    </row>
    <row r="3183" spans="1:23">
      <c r="A3183" t="s">
        <v>649</v>
      </c>
      <c r="B3183" t="s">
        <v>659</v>
      </c>
      <c r="C3183" t="s">
        <v>660</v>
      </c>
      <c r="D3183">
        <v>10</v>
      </c>
      <c r="E3183">
        <v>0</v>
      </c>
      <c r="M3183" s="10" t="s">
        <v>940</v>
      </c>
      <c r="N3183" s="5">
        <v>-1593328079840</v>
      </c>
      <c r="O3183" s="5">
        <v>1396350561120</v>
      </c>
      <c r="P3183" t="str">
        <f t="shared" si="116"/>
        <v>SenegalSN05</v>
      </c>
      <c r="Q3183" t="e">
        <f>VLOOKUP(#REF!,Table1[ID],1,FALSE)</f>
        <v>#REF!</v>
      </c>
      <c r="R3183" t="e">
        <f>VLOOKUP(#REF!,Table1[[#All],[ID]:[b]],2,FALSE)</f>
        <v>#REF!</v>
      </c>
      <c r="S3183" s="9" t="e">
        <f>VLOOKUP(#REF!,Table1[[ID]:[b]],3,FALSE)</f>
        <v>#REF!</v>
      </c>
      <c r="T3183" s="9" t="s">
        <v>775</v>
      </c>
      <c r="U3183" s="9" t="e">
        <f>IF(#REF!&lt;=10,"A:&lt;10",IF(#REF!&lt;=50,"B:10-50",IF(#REF!&lt;=100,"C:50 - 100",IF(#REF!&lt;=250,"D:100 - 250",IF(#REF!&lt;=500,"E:250 - 500",IF(#REF!&lt;=1000,"F:500 - 1000","G:1000 et plus"))))))</f>
        <v>#REF!</v>
      </c>
      <c r="V3183" s="9">
        <v>1</v>
      </c>
    </row>
    <row r="3184" spans="1:23">
      <c r="A3184" t="s">
        <v>649</v>
      </c>
      <c r="B3184" t="s">
        <v>661</v>
      </c>
      <c r="C3184" t="s">
        <v>662</v>
      </c>
      <c r="D3184">
        <v>1</v>
      </c>
      <c r="E3184">
        <v>0</v>
      </c>
      <c r="M3184" s="10" t="s">
        <v>940</v>
      </c>
      <c r="P3184" t="str">
        <f t="shared" si="116"/>
        <v>SenegalSN06</v>
      </c>
      <c r="Q3184" t="e">
        <f>VLOOKUP(#REF!,Table1[ID],1,FALSE)</f>
        <v>#REF!</v>
      </c>
      <c r="R3184" t="e">
        <f>VLOOKUP(#REF!,Table1[[#All],[ID]:[b]],2,FALSE)</f>
        <v>#REF!</v>
      </c>
      <c r="S3184" s="9" t="e">
        <f>VLOOKUP(#REF!,Table1[[ID]:[b]],3,FALSE)</f>
        <v>#REF!</v>
      </c>
      <c r="T3184" s="9"/>
      <c r="U3184" s="9" t="e">
        <f>IF(#REF!&lt;=10,"A:&lt;10",IF(#REF!&lt;=50,"B:10-50",IF(#REF!&lt;=100,"C:50 - 100",IF(#REF!&lt;=250,"D:100 - 250",IF(#REF!&lt;=500,"E:250 - 500",IF(#REF!&lt;=1000,"F:500 - 1000","G:1000 et plus"))))))</f>
        <v>#REF!</v>
      </c>
      <c r="V3184" s="9"/>
    </row>
    <row r="3185" spans="1:23">
      <c r="A3185" t="s">
        <v>649</v>
      </c>
      <c r="B3185" t="s">
        <v>663</v>
      </c>
      <c r="C3185" t="s">
        <v>664</v>
      </c>
      <c r="D3185">
        <v>70</v>
      </c>
      <c r="E3185">
        <v>0</v>
      </c>
      <c r="M3185" s="10" t="s">
        <v>940</v>
      </c>
      <c r="N3185" s="5">
        <v>-1441769272400</v>
      </c>
      <c r="O3185" s="5">
        <v>1302858477240</v>
      </c>
      <c r="P3185" t="str">
        <f t="shared" si="116"/>
        <v>SenegalSN07</v>
      </c>
      <c r="Q3185" t="e">
        <f>VLOOKUP(#REF!,Table1[ID],1,FALSE)</f>
        <v>#REF!</v>
      </c>
      <c r="R3185" t="e">
        <f>VLOOKUP(#REF!,Table1[[#All],[ID]:[b]],2,FALSE)</f>
        <v>#REF!</v>
      </c>
      <c r="S3185" s="9" t="e">
        <f>VLOOKUP(#REF!,Table1[[ID]:[b]],3,FALSE)</f>
        <v>#REF!</v>
      </c>
      <c r="T3185" s="9" t="s">
        <v>778</v>
      </c>
      <c r="U3185" s="9" t="e">
        <f>IF(#REF!&lt;=10,"A:&lt;10",IF(#REF!&lt;=50,"B:10-50",IF(#REF!&lt;=100,"C:50 - 100",IF(#REF!&lt;=250,"D:100 - 250",IF(#REF!&lt;=500,"E:250 - 500",IF(#REF!&lt;=1000,"F:500 - 1000","G:1000 et plus"))))))</f>
        <v>#REF!</v>
      </c>
      <c r="V3185" s="9">
        <v>2</v>
      </c>
    </row>
    <row r="3186" spans="1:23">
      <c r="A3186" t="s">
        <v>649</v>
      </c>
      <c r="B3186" t="s">
        <v>665</v>
      </c>
      <c r="C3186" t="s">
        <v>666</v>
      </c>
      <c r="D3186">
        <v>40</v>
      </c>
      <c r="E3186">
        <v>1</v>
      </c>
      <c r="M3186" s="10" t="s">
        <v>940</v>
      </c>
      <c r="N3186" s="5">
        <v>-1552565190290</v>
      </c>
      <c r="O3186" s="5">
        <v>1542288376100</v>
      </c>
      <c r="P3186" t="str">
        <f t="shared" si="116"/>
        <v>SenegalSN08</v>
      </c>
      <c r="Q3186" t="e">
        <f>VLOOKUP(#REF!,Table1[ID],1,FALSE)</f>
        <v>#REF!</v>
      </c>
      <c r="R3186" t="e">
        <f>VLOOKUP(#REF!,Table1[[#All],[ID]:[b]],2,FALSE)</f>
        <v>#REF!</v>
      </c>
      <c r="S3186" s="9" t="e">
        <f>VLOOKUP(#REF!,Table1[[ID]:[b]],3,FALSE)</f>
        <v>#REF!</v>
      </c>
      <c r="T3186" s="9" t="s">
        <v>778</v>
      </c>
      <c r="U3186" s="9" t="e">
        <f>IF(#REF!&lt;=10,"A:&lt;10",IF(#REF!&lt;=50,"B:10-50",IF(#REF!&lt;=100,"C:50 - 100",IF(#REF!&lt;=250,"D:100 - 250",IF(#REF!&lt;=500,"E:250 - 500",IF(#REF!&lt;=1000,"F:500 - 1000","G:1000 et plus"))))))</f>
        <v>#REF!</v>
      </c>
      <c r="V3186" s="9">
        <v>2</v>
      </c>
    </row>
    <row r="3187" spans="1:23">
      <c r="A3187" t="s">
        <v>649</v>
      </c>
      <c r="B3187" t="s">
        <v>667</v>
      </c>
      <c r="C3187" t="s">
        <v>668</v>
      </c>
      <c r="D3187">
        <v>1</v>
      </c>
      <c r="E3187">
        <v>0</v>
      </c>
      <c r="M3187" s="10" t="s">
        <v>940</v>
      </c>
      <c r="P3187" t="str">
        <f t="shared" si="116"/>
        <v>SenegalSN09</v>
      </c>
      <c r="Q3187" t="e">
        <f>VLOOKUP(#REF!,Table1[ID],1,FALSE)</f>
        <v>#REF!</v>
      </c>
      <c r="R3187" t="e">
        <f>VLOOKUP(#REF!,Table1[[#All],[ID]:[b]],2,FALSE)</f>
        <v>#REF!</v>
      </c>
      <c r="S3187" s="9" t="e">
        <f>VLOOKUP(#REF!,Table1[[ID]:[b]],3,FALSE)</f>
        <v>#REF!</v>
      </c>
      <c r="T3187" s="9"/>
      <c r="U3187" s="9" t="e">
        <f>IF(#REF!&lt;=10,"A:&lt;10",IF(#REF!&lt;=50,"B:10-50",IF(#REF!&lt;=100,"C:50 - 100",IF(#REF!&lt;=250,"D:100 - 250",IF(#REF!&lt;=500,"E:250 - 500",IF(#REF!&lt;=1000,"F:500 - 1000","G:1000 et plus"))))))</f>
        <v>#REF!</v>
      </c>
      <c r="V3187" s="9"/>
    </row>
    <row r="3188" spans="1:23">
      <c r="A3188" t="s">
        <v>649</v>
      </c>
      <c r="B3188" t="s">
        <v>669</v>
      </c>
      <c r="C3188" t="s">
        <v>670</v>
      </c>
      <c r="D3188">
        <v>7</v>
      </c>
      <c r="E3188">
        <v>0</v>
      </c>
      <c r="L3188" s="10"/>
      <c r="M3188" s="10" t="s">
        <v>940</v>
      </c>
      <c r="N3188" s="5">
        <v>-1503212437680</v>
      </c>
      <c r="O3188" s="5">
        <v>1621028379250</v>
      </c>
      <c r="P3188" t="str">
        <f t="shared" si="116"/>
        <v>SenegalSN10</v>
      </c>
      <c r="Q3188" t="e">
        <f>VLOOKUP(#REF!,Table1[ID],1,FALSE)</f>
        <v>#REF!</v>
      </c>
      <c r="R3188" t="e">
        <f>VLOOKUP(#REF!,Table1[[#All],[ID]:[b]],2,FALSE)</f>
        <v>#REF!</v>
      </c>
      <c r="S3188" s="9" t="e">
        <f>VLOOKUP(#REF!,Table1[[ID]:[b]],3,FALSE)</f>
        <v>#REF!</v>
      </c>
      <c r="T3188" s="9" t="s">
        <v>775</v>
      </c>
      <c r="U3188" s="9" t="e">
        <f>IF(#REF!&lt;=10,"A:&lt;10",IF(#REF!&lt;=50,"B:10-50",IF(#REF!&lt;=100,"C:50 - 100",IF(#REF!&lt;=250,"D:100 - 250",IF(#REF!&lt;=500,"E:250 - 500",IF(#REF!&lt;=1000,"F:500 - 1000","G:1000 et plus"))))))</f>
        <v>#REF!</v>
      </c>
      <c r="V3188" s="9">
        <v>1</v>
      </c>
    </row>
    <row r="3189" spans="1:23">
      <c r="A3189" t="s">
        <v>649</v>
      </c>
      <c r="B3189" t="s">
        <v>671</v>
      </c>
      <c r="C3189" t="s">
        <v>672</v>
      </c>
      <c r="D3189">
        <v>106</v>
      </c>
      <c r="E3189">
        <v>0</v>
      </c>
      <c r="M3189" s="10" t="s">
        <v>940</v>
      </c>
      <c r="N3189" s="5">
        <v>-1558597359590</v>
      </c>
      <c r="O3189" s="5">
        <v>1288932372390</v>
      </c>
      <c r="P3189" t="str">
        <f t="shared" si="116"/>
        <v>SenegalSN11</v>
      </c>
      <c r="Q3189" t="e">
        <f>VLOOKUP(#REF!,Table1[ID],1,FALSE)</f>
        <v>#REF!</v>
      </c>
      <c r="R3189" t="e">
        <f>VLOOKUP(#REF!,Table1[[#All],[ID]:[b]],2,FALSE)</f>
        <v>#REF!</v>
      </c>
      <c r="S3189" s="9" t="e">
        <f>VLOOKUP(#REF!,Table1[[ID]:[b]],3,FALSE)</f>
        <v>#REF!</v>
      </c>
      <c r="T3189" s="9" t="s">
        <v>774</v>
      </c>
      <c r="U3189" s="9" t="e">
        <f>IF(#REF!&lt;=10,"A:&lt;10",IF(#REF!&lt;=50,"B:10-50",IF(#REF!&lt;=100,"C:50 - 100",IF(#REF!&lt;=250,"D:100 - 250",IF(#REF!&lt;=500,"E:250 - 500",IF(#REF!&lt;=1000,"F:500 - 1000","G:1000 et plus"))))))</f>
        <v>#REF!</v>
      </c>
      <c r="V3189" s="9">
        <v>3</v>
      </c>
    </row>
    <row r="3190" spans="1:23">
      <c r="A3190" t="s">
        <v>649</v>
      </c>
      <c r="B3190" t="s">
        <v>673</v>
      </c>
      <c r="C3190" t="s">
        <v>674</v>
      </c>
      <c r="D3190">
        <v>85</v>
      </c>
      <c r="E3190">
        <v>0</v>
      </c>
      <c r="M3190" s="10" t="s">
        <v>940</v>
      </c>
      <c r="N3190" s="5">
        <v>-1322607174830</v>
      </c>
      <c r="O3190" s="5">
        <v>1388357772430</v>
      </c>
      <c r="P3190" t="str">
        <f t="shared" si="116"/>
        <v>SenegalSN12</v>
      </c>
      <c r="Q3190" t="e">
        <f>VLOOKUP(#REF!,Table1[ID],1,FALSE)</f>
        <v>#REF!</v>
      </c>
      <c r="R3190" t="e">
        <f>VLOOKUP(#REF!,Table1[[#All],[ID]:[b]],2,FALSE)</f>
        <v>#REF!</v>
      </c>
      <c r="S3190" s="9" t="e">
        <f>VLOOKUP(#REF!,Table1[[ID]:[b]],3,FALSE)</f>
        <v>#REF!</v>
      </c>
      <c r="T3190" s="9" t="s">
        <v>774</v>
      </c>
      <c r="U3190" s="9" t="e">
        <f>IF(#REF!&lt;=10,"A:&lt;10",IF(#REF!&lt;=50,"B:10-50",IF(#REF!&lt;=100,"C:50 - 100",IF(#REF!&lt;=250,"D:100 - 250",IF(#REF!&lt;=500,"E:250 - 500",IF(#REF!&lt;=1000,"F:500 - 1000","G:1000 et plus"))))))</f>
        <v>#REF!</v>
      </c>
      <c r="V3190" s="9">
        <v>3</v>
      </c>
    </row>
    <row r="3191" spans="1:23">
      <c r="A3191" t="s">
        <v>649</v>
      </c>
      <c r="B3191" t="s">
        <v>675</v>
      </c>
      <c r="C3191" t="s">
        <v>676</v>
      </c>
      <c r="D3191">
        <v>197</v>
      </c>
      <c r="E3191">
        <v>3</v>
      </c>
      <c r="M3191" s="10" t="s">
        <v>940</v>
      </c>
      <c r="N3191" s="5">
        <v>-1675745713040</v>
      </c>
      <c r="O3191" s="5">
        <v>1481980570830</v>
      </c>
      <c r="P3191" t="str">
        <f t="shared" si="116"/>
        <v>SenegalSN13</v>
      </c>
      <c r="Q3191" t="e">
        <f>VLOOKUP(#REF!,Table1[ID],1,FALSE)</f>
        <v>#REF!</v>
      </c>
      <c r="R3191" t="e">
        <f>VLOOKUP(#REF!,Table1[[#All],[ID]:[b]],2,FALSE)</f>
        <v>#REF!</v>
      </c>
      <c r="S3191" s="9" t="e">
        <f>VLOOKUP(#REF!,Table1[[ID]:[b]],3,FALSE)</f>
        <v>#REF!</v>
      </c>
      <c r="T3191" s="9" t="s">
        <v>774</v>
      </c>
      <c r="U3191" s="9" t="e">
        <f>IF(#REF!&lt;=10,"A:&lt;10",IF(#REF!&lt;=50,"B:10-50",IF(#REF!&lt;=100,"C:50 - 100",IF(#REF!&lt;=250,"D:100 - 250",IF(#REF!&lt;=500,"E:250 - 500",IF(#REF!&lt;=1000,"F:500 - 1000","G:1000 et plus"))))))</f>
        <v>#REF!</v>
      </c>
      <c r="V3191" s="9">
        <v>3</v>
      </c>
    </row>
    <row r="3192" spans="1:23">
      <c r="A3192" t="s">
        <v>649</v>
      </c>
      <c r="B3192" t="s">
        <v>677</v>
      </c>
      <c r="C3192" t="s">
        <v>678</v>
      </c>
      <c r="D3192">
        <v>55</v>
      </c>
      <c r="E3192">
        <v>1</v>
      </c>
      <c r="M3192" s="10" t="s">
        <v>940</v>
      </c>
      <c r="N3192" s="5">
        <v>-1637723264440</v>
      </c>
      <c r="O3192" s="5">
        <v>1277567433940</v>
      </c>
      <c r="P3192" t="str">
        <f t="shared" si="116"/>
        <v>SenegalSN14</v>
      </c>
      <c r="Q3192" t="e">
        <f>VLOOKUP(#REF!,Table1[ID],1,FALSE)</f>
        <v>#REF!</v>
      </c>
      <c r="R3192" t="e">
        <f>VLOOKUP(#REF!,Table1[[#All],[ID]:[b]],2,FALSE)</f>
        <v>#REF!</v>
      </c>
      <c r="S3192" s="9" t="e">
        <f>VLOOKUP(#REF!,Table1[[ID]:[b]],3,FALSE)</f>
        <v>#REF!</v>
      </c>
      <c r="T3192" s="9" t="s">
        <v>778</v>
      </c>
      <c r="U3192" s="9" t="e">
        <f>IF(#REF!&lt;=10,"A:&lt;10",IF(#REF!&lt;=50,"B:10-50",IF(#REF!&lt;=100,"C:50 - 100",IF(#REF!&lt;=250,"D:100 - 250",IF(#REF!&lt;=500,"E:250 - 500",IF(#REF!&lt;=1000,"F:500 - 1000","G:1000 et plus"))))))</f>
        <v>#REF!</v>
      </c>
      <c r="V3192" s="9">
        <v>2</v>
      </c>
    </row>
    <row r="3193" spans="1:23">
      <c r="A3193" t="s">
        <v>649</v>
      </c>
      <c r="B3193" t="s">
        <v>669</v>
      </c>
      <c r="C3193" t="s">
        <v>670</v>
      </c>
      <c r="D3193">
        <v>10</v>
      </c>
      <c r="E3193">
        <v>0</v>
      </c>
      <c r="M3193" s="10" t="s">
        <v>946</v>
      </c>
      <c r="O3193" s="5">
        <v>-1503212437680</v>
      </c>
      <c r="P3193" s="5">
        <v>1621028379250</v>
      </c>
      <c r="Q3193" t="str">
        <f t="shared" ref="Q3193:Q3206" si="117">_xlfn.CONCAT(A3193,C3193)</f>
        <v>SenegalSN10</v>
      </c>
      <c r="R3193" t="e">
        <f>VLOOKUP(Tableau35676[[#This Row],[coca]],Table1[ID],1,FALSE)</f>
        <v>#VALUE!</v>
      </c>
      <c r="S3193" t="e">
        <f>VLOOKUP(Tableau35676[[#This Row],[coca]],Table1[[#All],[ID]:[b]],2,FALSE)</f>
        <v>#VALUE!</v>
      </c>
      <c r="T3193" s="9" t="e">
        <f>VLOOKUP(Tableau35676[[#This Row],[coca]],Table1[[ID]:[b]],3,FALSE)</f>
        <v>#VALUE!</v>
      </c>
      <c r="U3193" s="9" t="s">
        <v>775</v>
      </c>
      <c r="V319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3" s="9">
        <v>1</v>
      </c>
    </row>
    <row r="3194" spans="1:23">
      <c r="A3194" t="s">
        <v>649</v>
      </c>
      <c r="B3194" t="s">
        <v>659</v>
      </c>
      <c r="C3194" t="s">
        <v>660</v>
      </c>
      <c r="D3194">
        <v>21</v>
      </c>
      <c r="E3194">
        <v>0</v>
      </c>
      <c r="M3194" s="10" t="s">
        <v>946</v>
      </c>
      <c r="O3194" s="5">
        <v>-1593328079840</v>
      </c>
      <c r="P3194" s="5">
        <v>1396350561120</v>
      </c>
      <c r="Q3194" t="str">
        <f t="shared" si="117"/>
        <v>SenegalSN05</v>
      </c>
      <c r="R3194" t="e">
        <f>VLOOKUP(Tableau35676[[#This Row],[coca]],Table1[ID],1,FALSE)</f>
        <v>#VALUE!</v>
      </c>
      <c r="S3194" t="e">
        <f>VLOOKUP(Tableau35676[[#This Row],[coca]],Table1[[#All],[ID]:[b]],2,FALSE)</f>
        <v>#VALUE!</v>
      </c>
      <c r="T3194" s="9" t="e">
        <f>VLOOKUP(Tableau35676[[#This Row],[coca]],Table1[[ID]:[b]],3,FALSE)</f>
        <v>#VALUE!</v>
      </c>
      <c r="U3194" s="9" t="s">
        <v>775</v>
      </c>
      <c r="V319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4" s="9">
        <v>1</v>
      </c>
    </row>
    <row r="3195" spans="1:23">
      <c r="A3195" t="s">
        <v>649</v>
      </c>
      <c r="B3195" t="s">
        <v>655</v>
      </c>
      <c r="C3195" t="s">
        <v>656</v>
      </c>
      <c r="D3195">
        <v>8</v>
      </c>
      <c r="E3195">
        <v>0</v>
      </c>
      <c r="M3195" s="10" t="s">
        <v>946</v>
      </c>
      <c r="O3195" s="5">
        <v>-1633062017730</v>
      </c>
      <c r="P3195" s="5">
        <v>1416051173610</v>
      </c>
      <c r="Q3195" t="str">
        <f t="shared" si="117"/>
        <v>SenegalSN03</v>
      </c>
      <c r="R3195" t="e">
        <f>VLOOKUP(Tableau35676[[#This Row],[coca]],Table1[ID],1,FALSE)</f>
        <v>#VALUE!</v>
      </c>
      <c r="S3195" t="e">
        <f>VLOOKUP(Tableau35676[[#This Row],[coca]],Table1[[#All],[ID]:[b]],2,FALSE)</f>
        <v>#VALUE!</v>
      </c>
      <c r="T3195" s="9" t="e">
        <f>VLOOKUP(Tableau35676[[#This Row],[coca]],Table1[[ID]:[b]],3,FALSE)</f>
        <v>#VALUE!</v>
      </c>
      <c r="U3195" s="9" t="s">
        <v>775</v>
      </c>
      <c r="V319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5" s="9">
        <v>1</v>
      </c>
    </row>
    <row r="3196" spans="1:23">
      <c r="A3196" t="s">
        <v>649</v>
      </c>
      <c r="B3196" t="s">
        <v>651</v>
      </c>
      <c r="C3196" t="s">
        <v>652</v>
      </c>
      <c r="D3196">
        <v>4110</v>
      </c>
      <c r="E3196">
        <f>15+48</f>
        <v>63</v>
      </c>
      <c r="F3196">
        <v>3606</v>
      </c>
      <c r="G3196">
        <v>1689</v>
      </c>
      <c r="M3196" s="10" t="s">
        <v>946</v>
      </c>
      <c r="O3196" s="5">
        <v>-1727422418170</v>
      </c>
      <c r="P3196" s="5">
        <v>1475723916340</v>
      </c>
      <c r="Q3196" t="str">
        <f t="shared" si="117"/>
        <v>SenegalSN01</v>
      </c>
      <c r="R3196" t="e">
        <f>VLOOKUP(Tableau35676[[#This Row],[coca]],Table1[ID],1,FALSE)</f>
        <v>#VALUE!</v>
      </c>
      <c r="S3196" t="e">
        <f>VLOOKUP(Tableau35676[[#This Row],[coca]],Table1[[#All],[ID]:[b]],2,FALSE)</f>
        <v>#VALUE!</v>
      </c>
      <c r="T3196" s="9" t="e">
        <f>VLOOKUP(Tableau35676[[#This Row],[coca]],Table1[[ID]:[b]],3,FALSE)</f>
        <v>#VALUE!</v>
      </c>
      <c r="U3196" s="9" t="s">
        <v>776</v>
      </c>
      <c r="V319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6" s="9">
        <v>6</v>
      </c>
    </row>
    <row r="3197" spans="1:23">
      <c r="A3197" t="s">
        <v>649</v>
      </c>
      <c r="B3197" t="s">
        <v>675</v>
      </c>
      <c r="C3197" t="s">
        <v>676</v>
      </c>
      <c r="D3197">
        <v>286</v>
      </c>
      <c r="E3197">
        <v>3</v>
      </c>
      <c r="M3197" s="10" t="s">
        <v>946</v>
      </c>
      <c r="O3197" s="5">
        <v>-1675745713040</v>
      </c>
      <c r="P3197" s="5">
        <v>1481980570830</v>
      </c>
      <c r="Q3197" t="str">
        <f t="shared" si="117"/>
        <v>SenegalSN13</v>
      </c>
      <c r="R3197" t="e">
        <f>VLOOKUP(Tableau35676[[#This Row],[coca]],Table1[ID],1,FALSE)</f>
        <v>#VALUE!</v>
      </c>
      <c r="S3197" t="e">
        <f>VLOOKUP(Tableau35676[[#This Row],[coca]],Table1[[#All],[ID]:[b]],2,FALSE)</f>
        <v>#VALUE!</v>
      </c>
      <c r="T3197" s="9" t="e">
        <f>VLOOKUP(Tableau35676[[#This Row],[coca]],Table1[[ID]:[b]],3,FALSE)</f>
        <v>#VALUE!</v>
      </c>
      <c r="U3197" s="9" t="s">
        <v>774</v>
      </c>
      <c r="V319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7" s="9">
        <v>3</v>
      </c>
    </row>
    <row r="3198" spans="1:23">
      <c r="A3198" t="s">
        <v>649</v>
      </c>
      <c r="B3198" t="s">
        <v>671</v>
      </c>
      <c r="C3198" t="s">
        <v>672</v>
      </c>
      <c r="D3198">
        <v>118</v>
      </c>
      <c r="E3198">
        <v>0</v>
      </c>
      <c r="M3198" s="10" t="s">
        <v>946</v>
      </c>
      <c r="O3198" s="5">
        <v>-1558597359590</v>
      </c>
      <c r="P3198" s="5">
        <v>1288932372390</v>
      </c>
      <c r="Q3198" t="str">
        <f t="shared" si="117"/>
        <v>SenegalSN11</v>
      </c>
      <c r="R3198" t="e">
        <f>VLOOKUP(Tableau35676[[#This Row],[coca]],Table1[ID],1,FALSE)</f>
        <v>#VALUE!</v>
      </c>
      <c r="S3198" t="e">
        <f>VLOOKUP(Tableau35676[[#This Row],[coca]],Table1[[#All],[ID]:[b]],2,FALSE)</f>
        <v>#VALUE!</v>
      </c>
      <c r="T3198" s="9" t="e">
        <f>VLOOKUP(Tableau35676[[#This Row],[coca]],Table1[[ID]:[b]],3,FALSE)</f>
        <v>#VALUE!</v>
      </c>
      <c r="U3198" s="9" t="s">
        <v>774</v>
      </c>
      <c r="V319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8" s="9">
        <v>3</v>
      </c>
    </row>
    <row r="3199" spans="1:23">
      <c r="A3199" t="s">
        <v>649</v>
      </c>
      <c r="B3199" t="s">
        <v>673</v>
      </c>
      <c r="C3199" t="s">
        <v>674</v>
      </c>
      <c r="D3199">
        <v>85</v>
      </c>
      <c r="E3199">
        <v>0</v>
      </c>
      <c r="M3199" s="10" t="s">
        <v>946</v>
      </c>
      <c r="O3199" s="5">
        <v>-1322607174830</v>
      </c>
      <c r="P3199" s="5">
        <v>1388357772430</v>
      </c>
      <c r="Q3199" t="str">
        <f t="shared" si="117"/>
        <v>SenegalSN12</v>
      </c>
      <c r="R3199" t="e">
        <f>VLOOKUP(Tableau35676[[#This Row],[coca]],Table1[ID],1,FALSE)</f>
        <v>#VALUE!</v>
      </c>
      <c r="S3199" t="e">
        <f>VLOOKUP(Tableau35676[[#This Row],[coca]],Table1[[#All],[ID]:[b]],2,FALSE)</f>
        <v>#VALUE!</v>
      </c>
      <c r="T3199" s="9" t="e">
        <f>VLOOKUP(Tableau35676[[#This Row],[coca]],Table1[[ID]:[b]],3,FALSE)</f>
        <v>#VALUE!</v>
      </c>
      <c r="U3199" s="9" t="s">
        <v>774</v>
      </c>
      <c r="V319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199" s="9">
        <v>3</v>
      </c>
    </row>
    <row r="3200" spans="1:23">
      <c r="A3200" t="s">
        <v>649</v>
      </c>
      <c r="B3200" t="s">
        <v>653</v>
      </c>
      <c r="C3200" t="s">
        <v>654</v>
      </c>
      <c r="D3200">
        <v>520</v>
      </c>
      <c r="E3200">
        <v>5</v>
      </c>
      <c r="M3200" s="10" t="s">
        <v>946</v>
      </c>
      <c r="O3200" s="5">
        <v>-1611292578170</v>
      </c>
      <c r="P3200" s="5">
        <v>1477878055240</v>
      </c>
      <c r="Q3200" t="str">
        <f t="shared" si="117"/>
        <v>SenegalSN02</v>
      </c>
      <c r="R3200" t="e">
        <f>VLOOKUP(Tableau35676[[#This Row],[coca]],Table1[ID],1,FALSE)</f>
        <v>#VALUE!</v>
      </c>
      <c r="S3200" t="e">
        <f>VLOOKUP(Tableau35676[[#This Row],[coca]],Table1[[#All],[ID]:[b]],2,FALSE)</f>
        <v>#VALUE!</v>
      </c>
      <c r="T3200" s="9" t="e">
        <f>VLOOKUP(Tableau35676[[#This Row],[coca]],Table1[[ID]:[b]],3,FALSE)</f>
        <v>#VALUE!</v>
      </c>
      <c r="U3200" s="9" t="s">
        <v>779</v>
      </c>
      <c r="V320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0" s="9">
        <v>4</v>
      </c>
    </row>
    <row r="3201" spans="1:23">
      <c r="A3201" t="s">
        <v>649</v>
      </c>
      <c r="B3201" t="s">
        <v>665</v>
      </c>
      <c r="C3201" t="s">
        <v>666</v>
      </c>
      <c r="D3201">
        <v>42</v>
      </c>
      <c r="E3201">
        <v>1</v>
      </c>
      <c r="M3201" s="10" t="s">
        <v>946</v>
      </c>
      <c r="O3201" s="5">
        <v>-1552565190290</v>
      </c>
      <c r="P3201" s="5">
        <v>1542288376100</v>
      </c>
      <c r="Q3201" t="str">
        <f t="shared" si="117"/>
        <v>SenegalSN08</v>
      </c>
      <c r="R3201" t="e">
        <f>VLOOKUP(Tableau35676[[#This Row],[coca]],Table1[ID],1,FALSE)</f>
        <v>#VALUE!</v>
      </c>
      <c r="S3201" t="e">
        <f>VLOOKUP(Tableau35676[[#This Row],[coca]],Table1[[#All],[ID]:[b]],2,FALSE)</f>
        <v>#VALUE!</v>
      </c>
      <c r="T3201" s="9" t="e">
        <f>VLOOKUP(Tableau35676[[#This Row],[coca]],Table1[[ID]:[b]],3,FALSE)</f>
        <v>#VALUE!</v>
      </c>
      <c r="U3201" s="9" t="s">
        <v>778</v>
      </c>
      <c r="V320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1" s="9">
        <v>2</v>
      </c>
    </row>
    <row r="3202" spans="1:23">
      <c r="A3202" t="s">
        <v>649</v>
      </c>
      <c r="B3202" t="s">
        <v>663</v>
      </c>
      <c r="C3202" t="s">
        <v>664</v>
      </c>
      <c r="D3202">
        <v>70</v>
      </c>
      <c r="E3202">
        <v>0</v>
      </c>
      <c r="M3202" s="10" t="s">
        <v>946</v>
      </c>
      <c r="O3202" s="5">
        <v>-1441769272400</v>
      </c>
      <c r="P3202" s="5">
        <v>1302858477240</v>
      </c>
      <c r="Q3202" t="str">
        <f t="shared" si="117"/>
        <v>SenegalSN07</v>
      </c>
      <c r="R3202" t="e">
        <f>VLOOKUP(Tableau35676[[#This Row],[coca]],Table1[ID],1,FALSE)</f>
        <v>#VALUE!</v>
      </c>
      <c r="S3202" t="e">
        <f>VLOOKUP(Tableau35676[[#This Row],[coca]],Table1[[#All],[ID]:[b]],2,FALSE)</f>
        <v>#VALUE!</v>
      </c>
      <c r="T3202" s="9" t="e">
        <f>VLOOKUP(Tableau35676[[#This Row],[coca]],Table1[[ID]:[b]],3,FALSE)</f>
        <v>#VALUE!</v>
      </c>
      <c r="U3202" s="9" t="s">
        <v>778</v>
      </c>
      <c r="V320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2" s="9">
        <v>2</v>
      </c>
    </row>
    <row r="3203" spans="1:23">
      <c r="A3203" t="s">
        <v>649</v>
      </c>
      <c r="B3203" t="s">
        <v>677</v>
      </c>
      <c r="C3203" t="s">
        <v>678</v>
      </c>
      <c r="D3203">
        <v>79</v>
      </c>
      <c r="E3203">
        <v>1</v>
      </c>
      <c r="M3203" s="10" t="s">
        <v>946</v>
      </c>
      <c r="O3203" s="5">
        <v>-1637723264440</v>
      </c>
      <c r="P3203" s="5">
        <v>1277567433940</v>
      </c>
      <c r="Q3203" t="str">
        <f t="shared" si="117"/>
        <v>SenegalSN14</v>
      </c>
      <c r="R3203" t="e">
        <f>VLOOKUP(Tableau35676[[#This Row],[coca]],Table1[ID],1,FALSE)</f>
        <v>#VALUE!</v>
      </c>
      <c r="S3203" t="e">
        <f>VLOOKUP(Tableau35676[[#This Row],[coca]],Table1[[#All],[ID]:[b]],2,FALSE)</f>
        <v>#VALUE!</v>
      </c>
      <c r="T3203" s="9" t="e">
        <f>VLOOKUP(Tableau35676[[#This Row],[coca]],Table1[[ID]:[b]],3,FALSE)</f>
        <v>#VALUE!</v>
      </c>
      <c r="U3203" s="9" t="s">
        <v>778</v>
      </c>
      <c r="V320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3" s="9">
        <v>2</v>
      </c>
    </row>
    <row r="3204" spans="1:23">
      <c r="A3204" t="s">
        <v>649</v>
      </c>
      <c r="B3204" t="s">
        <v>657</v>
      </c>
      <c r="C3204" t="s">
        <v>658</v>
      </c>
      <c r="D3204">
        <v>4</v>
      </c>
      <c r="E3204">
        <v>0</v>
      </c>
      <c r="M3204" s="10" t="s">
        <v>946</v>
      </c>
      <c r="Q3204" t="str">
        <f t="shared" si="117"/>
        <v>SenegalSN04</v>
      </c>
      <c r="R3204" t="e">
        <f>VLOOKUP(Tableau35676[[#This Row],[coca]],Table1[ID],1,FALSE)</f>
        <v>#VALUE!</v>
      </c>
      <c r="S3204" t="e">
        <f>VLOOKUP(Tableau35676[[#This Row],[coca]],Table1[[#All],[ID]:[b]],2,FALSE)</f>
        <v>#VALUE!</v>
      </c>
      <c r="T3204" s="9" t="e">
        <f>VLOOKUP(Tableau35676[[#This Row],[coca]],Table1[[ID]:[b]],3,FALSE)</f>
        <v>#VALUE!</v>
      </c>
      <c r="U3204" s="9"/>
      <c r="V320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4" s="9"/>
    </row>
    <row r="3205" spans="1:23">
      <c r="A3205" t="s">
        <v>649</v>
      </c>
      <c r="B3205" t="s">
        <v>661</v>
      </c>
      <c r="C3205" t="s">
        <v>662</v>
      </c>
      <c r="D3205">
        <v>1</v>
      </c>
      <c r="E3205">
        <v>0</v>
      </c>
      <c r="M3205" s="10" t="s">
        <v>946</v>
      </c>
      <c r="Q3205" t="str">
        <f t="shared" si="117"/>
        <v>SenegalSN06</v>
      </c>
      <c r="R3205" t="e">
        <f>VLOOKUP(Tableau35676[[#This Row],[coca]],Table1[ID],1,FALSE)</f>
        <v>#VALUE!</v>
      </c>
      <c r="S3205" t="e">
        <f>VLOOKUP(Tableau35676[[#This Row],[coca]],Table1[[#All],[ID]:[b]],2,FALSE)</f>
        <v>#VALUE!</v>
      </c>
      <c r="T3205" s="9" t="e">
        <f>VLOOKUP(Tableau35676[[#This Row],[coca]],Table1[[ID]:[b]],3,FALSE)</f>
        <v>#VALUE!</v>
      </c>
      <c r="U3205" s="9"/>
      <c r="V320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5" s="9"/>
    </row>
    <row r="3206" spans="1:23">
      <c r="A3206" t="s">
        <v>649</v>
      </c>
      <c r="B3206" t="s">
        <v>667</v>
      </c>
      <c r="C3206" t="s">
        <v>668</v>
      </c>
      <c r="D3206">
        <v>15</v>
      </c>
      <c r="E3206">
        <v>0</v>
      </c>
      <c r="M3206" s="10" t="s">
        <v>946</v>
      </c>
      <c r="Q3206" t="str">
        <f t="shared" si="117"/>
        <v>SenegalSN09</v>
      </c>
      <c r="R3206" t="e">
        <f>VLOOKUP(Tableau35676[[#This Row],[coca]],Table1[ID],1,FALSE)</f>
        <v>#VALUE!</v>
      </c>
      <c r="S3206" t="e">
        <f>VLOOKUP(Tableau35676[[#This Row],[coca]],Table1[[#All],[ID]:[b]],2,FALSE)</f>
        <v>#VALUE!</v>
      </c>
      <c r="T3206" s="9" t="e">
        <f>VLOOKUP(Tableau35676[[#This Row],[coca]],Table1[[ID]:[b]],3,FALSE)</f>
        <v>#VALUE!</v>
      </c>
      <c r="U3206" s="9"/>
      <c r="V320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206" s="9"/>
    </row>
    <row r="3207" spans="1:23">
      <c r="A3207" t="s">
        <v>649</v>
      </c>
      <c r="B3207" t="s">
        <v>669</v>
      </c>
      <c r="C3207" t="s">
        <v>670</v>
      </c>
      <c r="D3207">
        <v>7</v>
      </c>
      <c r="E3207">
        <v>0</v>
      </c>
      <c r="L3207" s="10"/>
      <c r="M3207" s="10" t="s">
        <v>944</v>
      </c>
      <c r="N3207" s="5">
        <v>-1503212437680</v>
      </c>
      <c r="O3207" s="5">
        <v>1621028379250</v>
      </c>
      <c r="P3207" t="str">
        <f t="shared" ref="P3207:P3220" si="118">_xlfn.CONCAT(A3207,C3207)</f>
        <v>SenegalSN10</v>
      </c>
      <c r="Q3207" t="e">
        <f>VLOOKUP(Tableau3567[[#This Row],[coca]],Table1[ID],1,FALSE)</f>
        <v>#VALUE!</v>
      </c>
      <c r="R3207" t="e">
        <f>VLOOKUP(Tableau3567[[#This Row],[coca]],Table1[[#All],[ID]:[b]],2,FALSE)</f>
        <v>#VALUE!</v>
      </c>
      <c r="S3207" s="9" t="e">
        <f>VLOOKUP(Tableau3567[[#This Row],[coca]],Table1[[ID]:[b]],3,FALSE)</f>
        <v>#VALUE!</v>
      </c>
      <c r="T3207" s="9" t="s">
        <v>775</v>
      </c>
      <c r="U320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07" s="9">
        <v>1</v>
      </c>
    </row>
    <row r="3208" spans="1:23">
      <c r="A3208" t="s">
        <v>649</v>
      </c>
      <c r="B3208" t="s">
        <v>659</v>
      </c>
      <c r="C3208" t="s">
        <v>660</v>
      </c>
      <c r="D3208">
        <v>11</v>
      </c>
      <c r="E3208">
        <v>0</v>
      </c>
      <c r="L3208" s="10"/>
      <c r="M3208" s="10" t="s">
        <v>944</v>
      </c>
      <c r="N3208" s="5">
        <v>-1593328079840</v>
      </c>
      <c r="O3208" s="5">
        <v>1396350561120</v>
      </c>
      <c r="P3208" t="str">
        <f t="shared" si="118"/>
        <v>SenegalSN05</v>
      </c>
      <c r="Q3208" t="e">
        <f>VLOOKUP(Tableau3567[[#This Row],[coca]],Table1[ID],1,FALSE)</f>
        <v>#VALUE!</v>
      </c>
      <c r="R3208" t="e">
        <f>VLOOKUP(Tableau3567[[#This Row],[coca]],Table1[[#All],[ID]:[b]],2,FALSE)</f>
        <v>#VALUE!</v>
      </c>
      <c r="S3208" s="9" t="e">
        <f>VLOOKUP(Tableau3567[[#This Row],[coca]],Table1[[ID]:[b]],3,FALSE)</f>
        <v>#VALUE!</v>
      </c>
      <c r="T3208" s="9" t="s">
        <v>775</v>
      </c>
      <c r="U320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08" s="9">
        <v>1</v>
      </c>
    </row>
    <row r="3209" spans="1:23">
      <c r="A3209" t="s">
        <v>649</v>
      </c>
      <c r="B3209" t="s">
        <v>655</v>
      </c>
      <c r="C3209" t="s">
        <v>656</v>
      </c>
      <c r="D3209">
        <v>4</v>
      </c>
      <c r="E3209">
        <v>0</v>
      </c>
      <c r="L3209" s="10"/>
      <c r="M3209" s="10" t="s">
        <v>944</v>
      </c>
      <c r="N3209" s="5">
        <v>-1633062017730</v>
      </c>
      <c r="O3209" s="5">
        <v>1416051173610</v>
      </c>
      <c r="P3209" t="str">
        <f t="shared" si="118"/>
        <v>SenegalSN03</v>
      </c>
      <c r="Q3209" t="e">
        <f>VLOOKUP(Tableau3567[[#This Row],[coca]],Table1[ID],1,FALSE)</f>
        <v>#VALUE!</v>
      </c>
      <c r="R3209" t="e">
        <f>VLOOKUP(Tableau3567[[#This Row],[coca]],Table1[[#All],[ID]:[b]],2,FALSE)</f>
        <v>#VALUE!</v>
      </c>
      <c r="S3209" s="9" t="e">
        <f>VLOOKUP(Tableau3567[[#This Row],[coca]],Table1[[ID]:[b]],3,FALSE)</f>
        <v>#VALUE!</v>
      </c>
      <c r="T3209" s="9" t="s">
        <v>775</v>
      </c>
      <c r="U320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09" s="9">
        <v>1</v>
      </c>
    </row>
    <row r="3210" spans="1:23">
      <c r="A3210" t="s">
        <v>649</v>
      </c>
      <c r="B3210" t="s">
        <v>651</v>
      </c>
      <c r="C3210" t="s">
        <v>652</v>
      </c>
      <c r="D3210">
        <v>3532</v>
      </c>
      <c r="E3210">
        <f>15+29</f>
        <v>44</v>
      </c>
      <c r="F3210">
        <v>2885</v>
      </c>
      <c r="G3210">
        <v>1700</v>
      </c>
      <c r="L3210" s="10"/>
      <c r="M3210" s="10" t="s">
        <v>944</v>
      </c>
      <c r="N3210" s="5">
        <v>-1727422418170</v>
      </c>
      <c r="O3210" s="5">
        <v>1475723916340</v>
      </c>
      <c r="P3210" t="str">
        <f t="shared" si="118"/>
        <v>SenegalSN01</v>
      </c>
      <c r="Q3210" t="e">
        <f>VLOOKUP(Tableau3567[[#This Row],[coca]],Table1[ID],1,FALSE)</f>
        <v>#VALUE!</v>
      </c>
      <c r="R3210" t="e">
        <f>VLOOKUP(Tableau3567[[#This Row],[coca]],Table1[[#All],[ID]:[b]],2,FALSE)</f>
        <v>#VALUE!</v>
      </c>
      <c r="S3210" s="9" t="e">
        <f>VLOOKUP(Tableau3567[[#This Row],[coca]],Table1[[ID]:[b]],3,FALSE)</f>
        <v>#VALUE!</v>
      </c>
      <c r="T3210" s="9" t="s">
        <v>776</v>
      </c>
      <c r="U321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0" s="9">
        <v>6</v>
      </c>
    </row>
    <row r="3211" spans="1:23">
      <c r="A3211" t="s">
        <v>649</v>
      </c>
      <c r="B3211" t="s">
        <v>675</v>
      </c>
      <c r="C3211" t="s">
        <v>676</v>
      </c>
      <c r="D3211">
        <v>228</v>
      </c>
      <c r="E3211">
        <v>3</v>
      </c>
      <c r="L3211" s="10"/>
      <c r="M3211" s="10" t="s">
        <v>944</v>
      </c>
      <c r="N3211" s="5">
        <v>-1675745713040</v>
      </c>
      <c r="O3211" s="5">
        <v>1481980570830</v>
      </c>
      <c r="P3211" t="str">
        <f t="shared" si="118"/>
        <v>SenegalSN13</v>
      </c>
      <c r="Q3211" t="e">
        <f>VLOOKUP(Tableau3567[[#This Row],[coca]],Table1[ID],1,FALSE)</f>
        <v>#VALUE!</v>
      </c>
      <c r="R3211" t="e">
        <f>VLOOKUP(Tableau3567[[#This Row],[coca]],Table1[[#All],[ID]:[b]],2,FALSE)</f>
        <v>#VALUE!</v>
      </c>
      <c r="S3211" s="9" t="e">
        <f>VLOOKUP(Tableau3567[[#This Row],[coca]],Table1[[ID]:[b]],3,FALSE)</f>
        <v>#VALUE!</v>
      </c>
      <c r="T3211" s="9" t="s">
        <v>774</v>
      </c>
      <c r="U321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1" s="9">
        <v>3</v>
      </c>
    </row>
    <row r="3212" spans="1:23">
      <c r="A3212" t="s">
        <v>649</v>
      </c>
      <c r="B3212" t="s">
        <v>671</v>
      </c>
      <c r="C3212" t="s">
        <v>672</v>
      </c>
      <c r="D3212">
        <v>117</v>
      </c>
      <c r="E3212">
        <v>0</v>
      </c>
      <c r="L3212" s="10"/>
      <c r="M3212" s="10" t="s">
        <v>944</v>
      </c>
      <c r="N3212" s="5">
        <v>-1558597359590</v>
      </c>
      <c r="O3212" s="5">
        <v>1288932372390</v>
      </c>
      <c r="P3212" t="str">
        <f t="shared" si="118"/>
        <v>SenegalSN11</v>
      </c>
      <c r="Q3212" t="e">
        <f>VLOOKUP(Tableau3567[[#This Row],[coca]],Table1[ID],1,FALSE)</f>
        <v>#VALUE!</v>
      </c>
      <c r="R3212" t="e">
        <f>VLOOKUP(Tableau3567[[#This Row],[coca]],Table1[[#All],[ID]:[b]],2,FALSE)</f>
        <v>#VALUE!</v>
      </c>
      <c r="S3212" s="9" t="e">
        <f>VLOOKUP(Tableau3567[[#This Row],[coca]],Table1[[ID]:[b]],3,FALSE)</f>
        <v>#VALUE!</v>
      </c>
      <c r="T3212" s="9" t="s">
        <v>774</v>
      </c>
      <c r="U321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2" s="9">
        <v>3</v>
      </c>
    </row>
    <row r="3213" spans="1:23">
      <c r="A3213" t="s">
        <v>649</v>
      </c>
      <c r="B3213" t="s">
        <v>673</v>
      </c>
      <c r="C3213" t="s">
        <v>674</v>
      </c>
      <c r="D3213">
        <v>85</v>
      </c>
      <c r="E3213">
        <v>0</v>
      </c>
      <c r="L3213" s="10"/>
      <c r="M3213" s="10" t="s">
        <v>944</v>
      </c>
      <c r="N3213" s="5">
        <v>-1322607174830</v>
      </c>
      <c r="O3213" s="5">
        <v>1388357772430</v>
      </c>
      <c r="P3213" t="str">
        <f t="shared" si="118"/>
        <v>SenegalSN12</v>
      </c>
      <c r="Q3213" t="e">
        <f>VLOOKUP(Tableau3567[[#This Row],[coca]],Table1[ID],1,FALSE)</f>
        <v>#VALUE!</v>
      </c>
      <c r="R3213" t="e">
        <f>VLOOKUP(Tableau3567[[#This Row],[coca]],Table1[[#All],[ID]:[b]],2,FALSE)</f>
        <v>#VALUE!</v>
      </c>
      <c r="S3213" s="9" t="e">
        <f>VLOOKUP(Tableau3567[[#This Row],[coca]],Table1[[ID]:[b]],3,FALSE)</f>
        <v>#VALUE!</v>
      </c>
      <c r="T3213" s="9" t="s">
        <v>774</v>
      </c>
      <c r="U321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3" s="9">
        <v>3</v>
      </c>
    </row>
    <row r="3214" spans="1:23">
      <c r="A3214" t="s">
        <v>649</v>
      </c>
      <c r="B3214" t="s">
        <v>653</v>
      </c>
      <c r="C3214" t="s">
        <v>654</v>
      </c>
      <c r="D3214">
        <v>466</v>
      </c>
      <c r="E3214">
        <v>5</v>
      </c>
      <c r="L3214" s="10"/>
      <c r="M3214" s="10" t="s">
        <v>944</v>
      </c>
      <c r="N3214" s="5">
        <v>-1611292578170</v>
      </c>
      <c r="O3214" s="5">
        <v>1477878055240</v>
      </c>
      <c r="P3214" t="str">
        <f t="shared" si="118"/>
        <v>SenegalSN02</v>
      </c>
      <c r="Q3214" t="e">
        <f>VLOOKUP(Tableau3567[[#This Row],[coca]],Table1[ID],1,FALSE)</f>
        <v>#VALUE!</v>
      </c>
      <c r="R3214" t="e">
        <f>VLOOKUP(Tableau3567[[#This Row],[coca]],Table1[[#All],[ID]:[b]],2,FALSE)</f>
        <v>#VALUE!</v>
      </c>
      <c r="S3214" s="9" t="e">
        <f>VLOOKUP(Tableau3567[[#This Row],[coca]],Table1[[ID]:[b]],3,FALSE)</f>
        <v>#VALUE!</v>
      </c>
      <c r="T3214" s="9" t="s">
        <v>779</v>
      </c>
      <c r="U321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4" s="9">
        <v>4</v>
      </c>
    </row>
    <row r="3215" spans="1:23">
      <c r="A3215" t="s">
        <v>649</v>
      </c>
      <c r="B3215" t="s">
        <v>665</v>
      </c>
      <c r="C3215" t="s">
        <v>666</v>
      </c>
      <c r="D3215">
        <v>41</v>
      </c>
      <c r="E3215">
        <v>1</v>
      </c>
      <c r="L3215" s="10"/>
      <c r="M3215" s="10" t="s">
        <v>944</v>
      </c>
      <c r="N3215" s="5">
        <v>-1552565190290</v>
      </c>
      <c r="O3215" s="5">
        <v>1542288376100</v>
      </c>
      <c r="P3215" t="str">
        <f t="shared" si="118"/>
        <v>SenegalSN08</v>
      </c>
      <c r="Q3215" t="e">
        <f>VLOOKUP(Tableau3567[[#This Row],[coca]],Table1[ID],1,FALSE)</f>
        <v>#VALUE!</v>
      </c>
      <c r="R3215" t="e">
        <f>VLOOKUP(Tableau3567[[#This Row],[coca]],Table1[[#All],[ID]:[b]],2,FALSE)</f>
        <v>#VALUE!</v>
      </c>
      <c r="S3215" s="9" t="e">
        <f>VLOOKUP(Tableau3567[[#This Row],[coca]],Table1[[ID]:[b]],3,FALSE)</f>
        <v>#VALUE!</v>
      </c>
      <c r="T3215" s="9" t="s">
        <v>778</v>
      </c>
      <c r="U321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5" s="9">
        <v>2</v>
      </c>
    </row>
    <row r="3216" spans="1:23">
      <c r="A3216" t="s">
        <v>649</v>
      </c>
      <c r="B3216" t="s">
        <v>663</v>
      </c>
      <c r="C3216" t="s">
        <v>664</v>
      </c>
      <c r="D3216">
        <v>70</v>
      </c>
      <c r="E3216">
        <v>0</v>
      </c>
      <c r="L3216" s="10"/>
      <c r="M3216" s="10" t="s">
        <v>944</v>
      </c>
      <c r="N3216" s="5">
        <v>-1441769272400</v>
      </c>
      <c r="O3216" s="5">
        <v>1302858477240</v>
      </c>
      <c r="P3216" t="str">
        <f t="shared" si="118"/>
        <v>SenegalSN07</v>
      </c>
      <c r="Q3216" t="e">
        <f>VLOOKUP(Tableau3567[[#This Row],[coca]],Table1[ID],1,FALSE)</f>
        <v>#VALUE!</v>
      </c>
      <c r="R3216" t="e">
        <f>VLOOKUP(Tableau3567[[#This Row],[coca]],Table1[[#All],[ID]:[b]],2,FALSE)</f>
        <v>#VALUE!</v>
      </c>
      <c r="S3216" s="9" t="e">
        <f>VLOOKUP(Tableau3567[[#This Row],[coca]],Table1[[ID]:[b]],3,FALSE)</f>
        <v>#VALUE!</v>
      </c>
      <c r="T3216" s="9" t="s">
        <v>778</v>
      </c>
      <c r="U321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6" s="9">
        <v>2</v>
      </c>
    </row>
    <row r="3217" spans="1:23">
      <c r="A3217" t="s">
        <v>649</v>
      </c>
      <c r="B3217" t="s">
        <v>677</v>
      </c>
      <c r="C3217" t="s">
        <v>678</v>
      </c>
      <c r="D3217">
        <v>66</v>
      </c>
      <c r="E3217">
        <v>1</v>
      </c>
      <c r="L3217" s="10"/>
      <c r="M3217" s="10" t="s">
        <v>944</v>
      </c>
      <c r="N3217" s="5">
        <v>-1637723264440</v>
      </c>
      <c r="O3217" s="5">
        <v>1277567433940</v>
      </c>
      <c r="P3217" t="str">
        <f t="shared" si="118"/>
        <v>SenegalSN14</v>
      </c>
      <c r="Q3217" t="e">
        <f>VLOOKUP(Tableau3567[[#This Row],[coca]],Table1[ID],1,FALSE)</f>
        <v>#VALUE!</v>
      </c>
      <c r="R3217" t="e">
        <f>VLOOKUP(Tableau3567[[#This Row],[coca]],Table1[[#All],[ID]:[b]],2,FALSE)</f>
        <v>#VALUE!</v>
      </c>
      <c r="S3217" s="9" t="e">
        <f>VLOOKUP(Tableau3567[[#This Row],[coca]],Table1[[ID]:[b]],3,FALSE)</f>
        <v>#VALUE!</v>
      </c>
      <c r="T3217" s="9" t="s">
        <v>778</v>
      </c>
      <c r="U321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7" s="9">
        <v>2</v>
      </c>
    </row>
    <row r="3218" spans="1:23">
      <c r="A3218" t="s">
        <v>649</v>
      </c>
      <c r="B3218" t="s">
        <v>657</v>
      </c>
      <c r="C3218" t="s">
        <v>658</v>
      </c>
      <c r="D3218">
        <v>3</v>
      </c>
      <c r="E3218">
        <v>0</v>
      </c>
      <c r="L3218" s="10"/>
      <c r="M3218" s="10" t="s">
        <v>944</v>
      </c>
      <c r="P3218" t="str">
        <f t="shared" si="118"/>
        <v>SenegalSN04</v>
      </c>
      <c r="Q3218" t="e">
        <f>VLOOKUP(Tableau3567[[#This Row],[coca]],Table1[ID],1,FALSE)</f>
        <v>#VALUE!</v>
      </c>
      <c r="R3218" t="e">
        <f>VLOOKUP(Tableau3567[[#This Row],[coca]],Table1[[#All],[ID]:[b]],2,FALSE)</f>
        <v>#VALUE!</v>
      </c>
      <c r="S3218" s="9" t="e">
        <f>VLOOKUP(Tableau3567[[#This Row],[coca]],Table1[[ID]:[b]],3,FALSE)</f>
        <v>#VALUE!</v>
      </c>
      <c r="T3218" s="9"/>
      <c r="U321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8" s="9"/>
    </row>
    <row r="3219" spans="1:23">
      <c r="A3219" t="s">
        <v>649</v>
      </c>
      <c r="B3219" t="s">
        <v>661</v>
      </c>
      <c r="C3219" t="s">
        <v>662</v>
      </c>
      <c r="D3219">
        <v>1</v>
      </c>
      <c r="E3219">
        <v>0</v>
      </c>
      <c r="L3219" s="10"/>
      <c r="M3219" s="10" t="s">
        <v>944</v>
      </c>
      <c r="P3219" t="str">
        <f t="shared" si="118"/>
        <v>SenegalSN06</v>
      </c>
      <c r="Q3219" t="e">
        <f>VLOOKUP(Tableau3567[[#This Row],[coca]],Table1[ID],1,FALSE)</f>
        <v>#VALUE!</v>
      </c>
      <c r="R3219" t="e">
        <f>VLOOKUP(Tableau3567[[#This Row],[coca]],Table1[[#All],[ID]:[b]],2,FALSE)</f>
        <v>#VALUE!</v>
      </c>
      <c r="S3219" s="9" t="e">
        <f>VLOOKUP(Tableau3567[[#This Row],[coca]],Table1[[ID]:[b]],3,FALSE)</f>
        <v>#VALUE!</v>
      </c>
      <c r="T3219" s="9"/>
      <c r="U321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19" s="9"/>
    </row>
    <row r="3220" spans="1:23">
      <c r="A3220" t="s">
        <v>649</v>
      </c>
      <c r="B3220" t="s">
        <v>667</v>
      </c>
      <c r="C3220" t="s">
        <v>668</v>
      </c>
      <c r="D3220">
        <v>9</v>
      </c>
      <c r="E3220">
        <v>0</v>
      </c>
      <c r="L3220" s="10"/>
      <c r="M3220" s="10" t="s">
        <v>944</v>
      </c>
      <c r="P3220" t="str">
        <f t="shared" si="118"/>
        <v>SenegalSN09</v>
      </c>
      <c r="Q3220" t="e">
        <f>VLOOKUP(Tableau3567[[#This Row],[coca]],Table1[ID],1,FALSE)</f>
        <v>#VALUE!</v>
      </c>
      <c r="R3220" t="e">
        <f>VLOOKUP(Tableau3567[[#This Row],[coca]],Table1[[#All],[ID]:[b]],2,FALSE)</f>
        <v>#VALUE!</v>
      </c>
      <c r="S3220" s="9" t="e">
        <f>VLOOKUP(Tableau3567[[#This Row],[coca]],Table1[[ID]:[b]],3,FALSE)</f>
        <v>#VALUE!</v>
      </c>
      <c r="T3220" s="9"/>
      <c r="U322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220" s="9"/>
    </row>
    <row r="3221" spans="1:23">
      <c r="A3221" t="s">
        <v>649</v>
      </c>
      <c r="B3221" t="s">
        <v>669</v>
      </c>
      <c r="C3221" t="s">
        <v>670</v>
      </c>
      <c r="D3221">
        <v>28</v>
      </c>
      <c r="E3221">
        <v>0</v>
      </c>
      <c r="J3221" s="1"/>
      <c r="K3221" s="1"/>
      <c r="M3221" s="10" t="s">
        <v>949</v>
      </c>
      <c r="O3221" s="5">
        <v>-1503212437680</v>
      </c>
      <c r="P3221" s="5">
        <v>1621028379250</v>
      </c>
      <c r="Q3221" t="str">
        <f t="shared" ref="Q3221:Q3252" si="119">_xlfn.CONCAT(A3221,C3221)</f>
        <v>SenegalSN10</v>
      </c>
      <c r="R3221" t="e">
        <f>VLOOKUP(Tableau3567691011[[#This Row],[coca]],Table1[ID],1,FALSE)</f>
        <v>#VALUE!</v>
      </c>
      <c r="S3221" t="e">
        <f>VLOOKUP(Tableau3567691011[[#This Row],[coca]],Table1[[#All],[ID]:[b]],2,FALSE)</f>
        <v>#VALUE!</v>
      </c>
      <c r="T3221" s="9" t="e">
        <f>VLOOKUP(Tableau3567691011[[#This Row],[coca]],Table1[[ID]:[b]],3,FALSE)</f>
        <v>#VALUE!</v>
      </c>
      <c r="U3221" s="9" t="s">
        <v>775</v>
      </c>
      <c r="V322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1" s="9">
        <v>1</v>
      </c>
    </row>
    <row r="3222" spans="1:23">
      <c r="A3222" t="s">
        <v>649</v>
      </c>
      <c r="B3222" t="s">
        <v>659</v>
      </c>
      <c r="C3222" t="s">
        <v>660</v>
      </c>
      <c r="D3222">
        <v>72</v>
      </c>
      <c r="E3222">
        <v>0</v>
      </c>
      <c r="J3222" s="1"/>
      <c r="K3222" s="1"/>
      <c r="M3222" s="10" t="s">
        <v>949</v>
      </c>
      <c r="O3222" s="5">
        <v>-1593328079840</v>
      </c>
      <c r="P3222" s="5">
        <v>1396350561120</v>
      </c>
      <c r="Q3222" t="str">
        <f t="shared" si="119"/>
        <v>SenegalSN05</v>
      </c>
      <c r="R3222" t="e">
        <f>VLOOKUP(Tableau3567691011[[#This Row],[coca]],Table1[ID],1,FALSE)</f>
        <v>#VALUE!</v>
      </c>
      <c r="S3222" t="e">
        <f>VLOOKUP(Tableau3567691011[[#This Row],[coca]],Table1[[#All],[ID]:[b]],2,FALSE)</f>
        <v>#VALUE!</v>
      </c>
      <c r="T3222" s="9" t="e">
        <f>VLOOKUP(Tableau3567691011[[#This Row],[coca]],Table1[[ID]:[b]],3,FALSE)</f>
        <v>#VALUE!</v>
      </c>
      <c r="U3222" s="9" t="s">
        <v>775</v>
      </c>
      <c r="V322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2" s="9">
        <v>1</v>
      </c>
    </row>
    <row r="3223" spans="1:23">
      <c r="A3223" t="s">
        <v>649</v>
      </c>
      <c r="B3223" t="s">
        <v>655</v>
      </c>
      <c r="C3223" t="s">
        <v>656</v>
      </c>
      <c r="D3223">
        <v>40</v>
      </c>
      <c r="E3223">
        <v>0</v>
      </c>
      <c r="J3223" s="1"/>
      <c r="K3223" s="1"/>
      <c r="M3223" s="10" t="s">
        <v>949</v>
      </c>
      <c r="O3223" s="5">
        <v>-1633062017730</v>
      </c>
      <c r="P3223" s="5">
        <v>1416051173610</v>
      </c>
      <c r="Q3223" t="str">
        <f t="shared" si="119"/>
        <v>SenegalSN03</v>
      </c>
      <c r="R3223" t="e">
        <f>VLOOKUP(Tableau3567691011[[#This Row],[coca]],Table1[ID],1,FALSE)</f>
        <v>#VALUE!</v>
      </c>
      <c r="S3223" t="e">
        <f>VLOOKUP(Tableau3567691011[[#This Row],[coca]],Table1[[#All],[ID]:[b]],2,FALSE)</f>
        <v>#VALUE!</v>
      </c>
      <c r="T3223" s="9" t="e">
        <f>VLOOKUP(Tableau3567691011[[#This Row],[coca]],Table1[[ID]:[b]],3,FALSE)</f>
        <v>#VALUE!</v>
      </c>
      <c r="U3223" s="9" t="s">
        <v>775</v>
      </c>
      <c r="V322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3" s="9">
        <v>1</v>
      </c>
    </row>
    <row r="3224" spans="1:23">
      <c r="A3224" t="s">
        <v>649</v>
      </c>
      <c r="B3224" t="s">
        <v>651</v>
      </c>
      <c r="C3224" t="s">
        <v>652</v>
      </c>
      <c r="D3224">
        <v>5787</v>
      </c>
      <c r="E3224">
        <f>143-25</f>
        <v>118</v>
      </c>
      <c r="J3224" s="1"/>
      <c r="K3224" s="1"/>
      <c r="M3224" s="10" t="s">
        <v>949</v>
      </c>
      <c r="O3224" s="5">
        <v>-1727422418170</v>
      </c>
      <c r="P3224" s="5">
        <v>1475723916340</v>
      </c>
      <c r="Q3224" t="str">
        <f t="shared" si="119"/>
        <v>SenegalSN01</v>
      </c>
      <c r="R3224" t="e">
        <f>VLOOKUP(Tableau3567691011[[#This Row],[coca]],Table1[ID],1,FALSE)</f>
        <v>#VALUE!</v>
      </c>
      <c r="S3224" t="e">
        <f>VLOOKUP(Tableau3567691011[[#This Row],[coca]],Table1[[#All],[ID]:[b]],2,FALSE)</f>
        <v>#VALUE!</v>
      </c>
      <c r="T3224" s="9" t="e">
        <f>VLOOKUP(Tableau3567691011[[#This Row],[coca]],Table1[[ID]:[b]],3,FALSE)</f>
        <v>#VALUE!</v>
      </c>
      <c r="U3224" s="9" t="s">
        <v>776</v>
      </c>
      <c r="V322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4" s="9">
        <v>6</v>
      </c>
    </row>
    <row r="3225" spans="1:23">
      <c r="A3225" t="s">
        <v>649</v>
      </c>
      <c r="B3225" t="s">
        <v>675</v>
      </c>
      <c r="C3225" t="s">
        <v>676</v>
      </c>
      <c r="D3225">
        <v>721</v>
      </c>
      <c r="E3225">
        <v>3</v>
      </c>
      <c r="J3225" s="1"/>
      <c r="K3225" s="1"/>
      <c r="M3225" s="10" t="s">
        <v>949</v>
      </c>
      <c r="O3225" s="5">
        <v>-1675745713040</v>
      </c>
      <c r="P3225" s="5">
        <v>1481980570830</v>
      </c>
      <c r="Q3225" t="str">
        <f t="shared" si="119"/>
        <v>SenegalSN13</v>
      </c>
      <c r="R3225" t="e">
        <f>VLOOKUP(Tableau3567691011[[#This Row],[coca]],Table1[ID],1,FALSE)</f>
        <v>#VALUE!</v>
      </c>
      <c r="S3225" t="e">
        <f>VLOOKUP(Tableau3567691011[[#This Row],[coca]],Table1[[#All],[ID]:[b]],2,FALSE)</f>
        <v>#VALUE!</v>
      </c>
      <c r="T3225" s="9" t="e">
        <f>VLOOKUP(Tableau3567691011[[#This Row],[coca]],Table1[[ID]:[b]],3,FALSE)</f>
        <v>#VALUE!</v>
      </c>
      <c r="U3225" s="9" t="s">
        <v>774</v>
      </c>
      <c r="V322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5" s="9">
        <v>3</v>
      </c>
    </row>
    <row r="3226" spans="1:23">
      <c r="A3226" t="s">
        <v>649</v>
      </c>
      <c r="B3226" t="s">
        <v>671</v>
      </c>
      <c r="C3226" t="s">
        <v>672</v>
      </c>
      <c r="D3226">
        <v>118</v>
      </c>
      <c r="E3226">
        <v>0</v>
      </c>
      <c r="J3226" s="1"/>
      <c r="K3226" s="1"/>
      <c r="M3226" s="10" t="s">
        <v>949</v>
      </c>
      <c r="O3226" s="5">
        <v>-1558597359590</v>
      </c>
      <c r="P3226" s="5">
        <v>1288932372390</v>
      </c>
      <c r="Q3226" t="str">
        <f t="shared" si="119"/>
        <v>SenegalSN11</v>
      </c>
      <c r="R3226" t="e">
        <f>VLOOKUP(Tableau3567691011[[#This Row],[coca]],Table1[ID],1,FALSE)</f>
        <v>#VALUE!</v>
      </c>
      <c r="S3226" t="e">
        <f>VLOOKUP(Tableau3567691011[[#This Row],[coca]],Table1[[#All],[ID]:[b]],2,FALSE)</f>
        <v>#VALUE!</v>
      </c>
      <c r="T3226" s="9" t="e">
        <f>VLOOKUP(Tableau3567691011[[#This Row],[coca]],Table1[[ID]:[b]],3,FALSE)</f>
        <v>#VALUE!</v>
      </c>
      <c r="U3226" s="9" t="s">
        <v>774</v>
      </c>
      <c r="V322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6" s="9">
        <v>3</v>
      </c>
    </row>
    <row r="3227" spans="1:23">
      <c r="A3227" t="s">
        <v>649</v>
      </c>
      <c r="B3227" t="s">
        <v>673</v>
      </c>
      <c r="C3227" t="s">
        <v>674</v>
      </c>
      <c r="D3227">
        <v>87</v>
      </c>
      <c r="E3227">
        <v>0</v>
      </c>
      <c r="J3227" s="1"/>
      <c r="K3227" s="1"/>
      <c r="M3227" s="10" t="s">
        <v>949</v>
      </c>
      <c r="O3227" s="5">
        <v>-1322607174830</v>
      </c>
      <c r="P3227" s="5">
        <v>1388357772430</v>
      </c>
      <c r="Q3227" t="str">
        <f t="shared" si="119"/>
        <v>SenegalSN12</v>
      </c>
      <c r="R3227" t="e">
        <f>VLOOKUP(Tableau3567691011[[#This Row],[coca]],Table1[ID],1,FALSE)</f>
        <v>#VALUE!</v>
      </c>
      <c r="S3227" t="e">
        <f>VLOOKUP(Tableau3567691011[[#This Row],[coca]],Table1[[#All],[ID]:[b]],2,FALSE)</f>
        <v>#VALUE!</v>
      </c>
      <c r="T3227" s="9" t="e">
        <f>VLOOKUP(Tableau3567691011[[#This Row],[coca]],Table1[[ID]:[b]],3,FALSE)</f>
        <v>#VALUE!</v>
      </c>
      <c r="U3227" s="9" t="s">
        <v>774</v>
      </c>
      <c r="V322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7" s="9">
        <v>3</v>
      </c>
    </row>
    <row r="3228" spans="1:23">
      <c r="A3228" t="s">
        <v>649</v>
      </c>
      <c r="B3228" t="s">
        <v>653</v>
      </c>
      <c r="C3228" t="s">
        <v>654</v>
      </c>
      <c r="D3228">
        <v>628</v>
      </c>
      <c r="E3228">
        <v>5</v>
      </c>
      <c r="J3228" s="1"/>
      <c r="K3228" s="1"/>
      <c r="M3228" s="10" t="s">
        <v>949</v>
      </c>
      <c r="O3228" s="5">
        <v>-1611292578170</v>
      </c>
      <c r="P3228" s="5">
        <v>1477878055240</v>
      </c>
      <c r="Q3228" t="str">
        <f t="shared" si="119"/>
        <v>SenegalSN02</v>
      </c>
      <c r="R3228" t="e">
        <f>VLOOKUP(Tableau3567691011[[#This Row],[coca]],Table1[ID],1,FALSE)</f>
        <v>#VALUE!</v>
      </c>
      <c r="S3228" t="e">
        <f>VLOOKUP(Tableau3567691011[[#This Row],[coca]],Table1[[#All],[ID]:[b]],2,FALSE)</f>
        <v>#VALUE!</v>
      </c>
      <c r="T3228" s="9" t="e">
        <f>VLOOKUP(Tableau3567691011[[#This Row],[coca]],Table1[[ID]:[b]],3,FALSE)</f>
        <v>#VALUE!</v>
      </c>
      <c r="U3228" s="9" t="s">
        <v>779</v>
      </c>
      <c r="V322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8" s="9">
        <v>4</v>
      </c>
    </row>
    <row r="3229" spans="1:23">
      <c r="A3229" t="s">
        <v>649</v>
      </c>
      <c r="B3229" t="s">
        <v>665</v>
      </c>
      <c r="C3229" t="s">
        <v>666</v>
      </c>
      <c r="D3229">
        <v>42</v>
      </c>
      <c r="E3229">
        <v>1</v>
      </c>
      <c r="J3229" s="1"/>
      <c r="K3229" s="1"/>
      <c r="M3229" s="10" t="s">
        <v>949</v>
      </c>
      <c r="O3229" s="5">
        <v>-1552565190290</v>
      </c>
      <c r="P3229" s="5">
        <v>1542288376100</v>
      </c>
      <c r="Q3229" t="str">
        <f t="shared" si="119"/>
        <v>SenegalSN08</v>
      </c>
      <c r="R3229" t="e">
        <f>VLOOKUP(Tableau3567691011[[#This Row],[coca]],Table1[ID],1,FALSE)</f>
        <v>#VALUE!</v>
      </c>
      <c r="S3229" t="e">
        <f>VLOOKUP(Tableau3567691011[[#This Row],[coca]],Table1[[#All],[ID]:[b]],2,FALSE)</f>
        <v>#VALUE!</v>
      </c>
      <c r="T3229" s="9" t="e">
        <f>VLOOKUP(Tableau3567691011[[#This Row],[coca]],Table1[[ID]:[b]],3,FALSE)</f>
        <v>#VALUE!</v>
      </c>
      <c r="U3229" s="9" t="s">
        <v>778</v>
      </c>
      <c r="V322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29" s="9">
        <v>2</v>
      </c>
    </row>
    <row r="3230" spans="1:23">
      <c r="A3230" t="s">
        <v>649</v>
      </c>
      <c r="B3230" t="s">
        <v>663</v>
      </c>
      <c r="C3230" t="s">
        <v>664</v>
      </c>
      <c r="D3230">
        <v>74</v>
      </c>
      <c r="E3230">
        <v>0</v>
      </c>
      <c r="J3230" s="1"/>
      <c r="K3230" s="1"/>
      <c r="M3230" s="10" t="s">
        <v>949</v>
      </c>
      <c r="O3230" s="5">
        <v>-1441769272400</v>
      </c>
      <c r="P3230" s="5">
        <v>1302858477240</v>
      </c>
      <c r="Q3230" t="str">
        <f t="shared" si="119"/>
        <v>SenegalSN07</v>
      </c>
      <c r="R3230" t="e">
        <f>VLOOKUP(Tableau3567691011[[#This Row],[coca]],Table1[ID],1,FALSE)</f>
        <v>#VALUE!</v>
      </c>
      <c r="S3230" t="e">
        <f>VLOOKUP(Tableau3567691011[[#This Row],[coca]],Table1[[#All],[ID]:[b]],2,FALSE)</f>
        <v>#VALUE!</v>
      </c>
      <c r="T3230" s="9" t="e">
        <f>VLOOKUP(Tableau3567691011[[#This Row],[coca]],Table1[[ID]:[b]],3,FALSE)</f>
        <v>#VALUE!</v>
      </c>
      <c r="U3230" s="9" t="s">
        <v>778</v>
      </c>
      <c r="V323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30" s="9">
        <v>2</v>
      </c>
    </row>
    <row r="3231" spans="1:23">
      <c r="A3231" t="s">
        <v>649</v>
      </c>
      <c r="B3231" t="s">
        <v>677</v>
      </c>
      <c r="C3231" t="s">
        <v>678</v>
      </c>
      <c r="D3231">
        <v>159</v>
      </c>
      <c r="E3231">
        <v>1</v>
      </c>
      <c r="J3231" s="1"/>
      <c r="K3231" s="1"/>
      <c r="M3231" s="10" t="s">
        <v>949</v>
      </c>
      <c r="O3231" s="5">
        <v>-1637723264440</v>
      </c>
      <c r="P3231" s="5">
        <v>1277567433940</v>
      </c>
      <c r="Q3231" t="str">
        <f t="shared" si="119"/>
        <v>SenegalSN14</v>
      </c>
      <c r="R3231" t="e">
        <f>VLOOKUP(Tableau3567691011[[#This Row],[coca]],Table1[ID],1,FALSE)</f>
        <v>#VALUE!</v>
      </c>
      <c r="S3231" t="e">
        <f>VLOOKUP(Tableau3567691011[[#This Row],[coca]],Table1[[#All],[ID]:[b]],2,FALSE)</f>
        <v>#VALUE!</v>
      </c>
      <c r="T3231" s="9" t="e">
        <f>VLOOKUP(Tableau3567691011[[#This Row],[coca]],Table1[[ID]:[b]],3,FALSE)</f>
        <v>#VALUE!</v>
      </c>
      <c r="U3231" s="9" t="s">
        <v>778</v>
      </c>
      <c r="V323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31" s="9">
        <v>2</v>
      </c>
    </row>
    <row r="3232" spans="1:23">
      <c r="A3232" t="s">
        <v>649</v>
      </c>
      <c r="B3232" t="s">
        <v>657</v>
      </c>
      <c r="C3232" t="s">
        <v>658</v>
      </c>
      <c r="D3232">
        <v>8</v>
      </c>
      <c r="E3232">
        <v>0</v>
      </c>
      <c r="J3232" s="1"/>
      <c r="K3232" s="1"/>
      <c r="M3232" s="10" t="s">
        <v>949</v>
      </c>
      <c r="Q3232" t="str">
        <f t="shared" si="119"/>
        <v>SenegalSN04</v>
      </c>
      <c r="R3232" t="e">
        <f>VLOOKUP(Tableau3567691011[[#This Row],[coca]],Table1[ID],1,FALSE)</f>
        <v>#VALUE!</v>
      </c>
      <c r="S3232" t="e">
        <f>VLOOKUP(Tableau3567691011[[#This Row],[coca]],Table1[[#All],[ID]:[b]],2,FALSE)</f>
        <v>#VALUE!</v>
      </c>
      <c r="T3232" s="9" t="e">
        <f>VLOOKUP(Tableau3567691011[[#This Row],[coca]],Table1[[ID]:[b]],3,FALSE)</f>
        <v>#VALUE!</v>
      </c>
      <c r="U3232" s="9"/>
      <c r="V323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32" s="9"/>
    </row>
    <row r="3233" spans="1:23">
      <c r="A3233" t="s">
        <v>649</v>
      </c>
      <c r="B3233" t="s">
        <v>661</v>
      </c>
      <c r="C3233" t="s">
        <v>662</v>
      </c>
      <c r="D3233">
        <v>1</v>
      </c>
      <c r="E3233">
        <v>0</v>
      </c>
      <c r="J3233" s="1"/>
      <c r="K3233" s="1"/>
      <c r="M3233" s="10" t="s">
        <v>949</v>
      </c>
      <c r="Q3233" t="str">
        <f t="shared" si="119"/>
        <v>SenegalSN06</v>
      </c>
      <c r="R3233" t="e">
        <f>VLOOKUP(Tableau3567691011[[#This Row],[coca]],Table1[ID],1,FALSE)</f>
        <v>#VALUE!</v>
      </c>
      <c r="S3233" t="e">
        <f>VLOOKUP(Tableau3567691011[[#This Row],[coca]],Table1[[#All],[ID]:[b]],2,FALSE)</f>
        <v>#VALUE!</v>
      </c>
      <c r="T3233" s="9" t="e">
        <f>VLOOKUP(Tableau3567691011[[#This Row],[coca]],Table1[[ID]:[b]],3,FALSE)</f>
        <v>#VALUE!</v>
      </c>
      <c r="U3233" s="9"/>
      <c r="V323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33" s="9"/>
    </row>
    <row r="3234" spans="1:23">
      <c r="A3234" t="s">
        <v>649</v>
      </c>
      <c r="B3234" t="s">
        <v>667</v>
      </c>
      <c r="C3234" t="s">
        <v>668</v>
      </c>
      <c r="D3234">
        <v>19</v>
      </c>
      <c r="E3234">
        <v>0</v>
      </c>
      <c r="J3234" s="1"/>
      <c r="K3234" s="1"/>
      <c r="M3234" s="10" t="s">
        <v>949</v>
      </c>
      <c r="Q3234" t="str">
        <f t="shared" si="119"/>
        <v>SenegalSN09</v>
      </c>
      <c r="R3234" t="e">
        <f>VLOOKUP(Tableau3567691011[[#This Row],[coca]],Table1[ID],1,FALSE)</f>
        <v>#VALUE!</v>
      </c>
      <c r="S3234" t="e">
        <f>VLOOKUP(Tableau3567691011[[#This Row],[coca]],Table1[[#All],[ID]:[b]],2,FALSE)</f>
        <v>#VALUE!</v>
      </c>
      <c r="T3234" s="9" t="e">
        <f>VLOOKUP(Tableau3567691011[[#This Row],[coca]],Table1[[ID]:[b]],3,FALSE)</f>
        <v>#VALUE!</v>
      </c>
      <c r="U3234" s="9"/>
      <c r="V323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234" s="9"/>
    </row>
    <row r="3235" spans="1:23">
      <c r="A3235" t="s">
        <v>690</v>
      </c>
      <c r="B3235" s="1" t="s">
        <v>694</v>
      </c>
      <c r="C3235" s="1" t="s">
        <v>695</v>
      </c>
      <c r="D3235">
        <v>27</v>
      </c>
      <c r="E3235">
        <v>0</v>
      </c>
      <c r="J3235" s="1"/>
      <c r="K3235" s="1"/>
      <c r="M3235" s="10" t="s">
        <v>948</v>
      </c>
      <c r="O3235" s="5">
        <v>-1274347609580</v>
      </c>
      <c r="P3235" s="5">
        <v>872577282988</v>
      </c>
      <c r="Q3235" t="str">
        <f t="shared" si="119"/>
        <v>Sierra LeoneSL0204</v>
      </c>
      <c r="R3235" t="e">
        <f>VLOOKUP(Tableau35676910[[#This Row],[coca]],Table1[ID],1,FALSE)</f>
        <v>#VALUE!</v>
      </c>
      <c r="S3235" t="e">
        <f>VLOOKUP(Tableau35676910[[#This Row],[coca]],Table1[[#All],[ID]:[b]],2,FALSE)</f>
        <v>#VALUE!</v>
      </c>
      <c r="T3235" s="9" t="e">
        <f>VLOOKUP(Tableau35676910[[#This Row],[coca]],Table1[[ID]:[b]],3,FALSE)</f>
        <v>#VALUE!</v>
      </c>
      <c r="U3235" s="9" t="s">
        <v>775</v>
      </c>
      <c r="V323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35" s="9">
        <v>1</v>
      </c>
    </row>
    <row r="3236" spans="1:23">
      <c r="A3236" t="s">
        <v>690</v>
      </c>
      <c r="B3236" s="1" t="s">
        <v>706</v>
      </c>
      <c r="C3236" s="1" t="s">
        <v>707</v>
      </c>
      <c r="D3236">
        <v>29</v>
      </c>
      <c r="E3236">
        <v>4</v>
      </c>
      <c r="J3236" s="1"/>
      <c r="K3236" s="1"/>
      <c r="M3236" s="10" t="s">
        <v>948</v>
      </c>
      <c r="Q3236" t="str">
        <f t="shared" si="119"/>
        <v>Sierra LeoneSL0201</v>
      </c>
      <c r="R3236" t="e">
        <f>VLOOKUP(Tableau35676910[[#This Row],[coca]],Table1[ID],1,FALSE)</f>
        <v>#VALUE!</v>
      </c>
      <c r="S3236" t="e">
        <f>VLOOKUP(Tableau35676910[[#This Row],[coca]],Table1[[#All],[ID]:[b]],2,FALSE)</f>
        <v>#VALUE!</v>
      </c>
      <c r="T3236" s="9" t="e">
        <f>VLOOKUP(Tableau35676910[[#This Row],[coca]],Table1[[ID]:[b]],3,FALSE)</f>
        <v>#VALUE!</v>
      </c>
      <c r="U3236" s="9" t="s">
        <v>775</v>
      </c>
      <c r="V323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36" s="9">
        <v>1</v>
      </c>
    </row>
    <row r="3237" spans="1:23">
      <c r="A3237" t="s">
        <v>690</v>
      </c>
      <c r="B3237" s="1" t="s">
        <v>710</v>
      </c>
      <c r="C3237" s="1" t="s">
        <v>711</v>
      </c>
      <c r="D3237">
        <v>103</v>
      </c>
      <c r="E3237">
        <v>4</v>
      </c>
      <c r="J3237" s="1"/>
      <c r="K3237" s="1"/>
      <c r="M3237" s="10" t="s">
        <v>948</v>
      </c>
      <c r="O3237" s="5">
        <v>-1119614654980</v>
      </c>
      <c r="P3237" s="5">
        <v>794618566219</v>
      </c>
      <c r="Q3237" t="str">
        <f t="shared" si="119"/>
        <v>Sierra LeoneSL0102</v>
      </c>
      <c r="R3237" t="e">
        <f>VLOOKUP(Tableau35676910[[#This Row],[coca]],Table1[ID],1,FALSE)</f>
        <v>#VALUE!</v>
      </c>
      <c r="S3237" t="e">
        <f>VLOOKUP(Tableau35676910[[#This Row],[coca]],Table1[[#All],[ID]:[b]],2,FALSE)</f>
        <v>#VALUE!</v>
      </c>
      <c r="T3237" s="9" t="e">
        <f>VLOOKUP(Tableau35676910[[#This Row],[coca]],Table1[[ID]:[b]],3,FALSE)</f>
        <v>#VALUE!</v>
      </c>
      <c r="U3237" s="9" t="s">
        <v>775</v>
      </c>
      <c r="V323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37" s="9">
        <v>1</v>
      </c>
    </row>
    <row r="3238" spans="1:23">
      <c r="A3238" t="s">
        <v>690</v>
      </c>
      <c r="B3238" s="1" t="s">
        <v>712</v>
      </c>
      <c r="C3238" s="1" t="s">
        <v>713</v>
      </c>
      <c r="D3238">
        <v>48</v>
      </c>
      <c r="E3238">
        <v>0</v>
      </c>
      <c r="J3238" s="1"/>
      <c r="K3238" s="1"/>
      <c r="M3238" s="10" t="s">
        <v>948</v>
      </c>
      <c r="O3238" s="5">
        <v>-1188245425950</v>
      </c>
      <c r="P3238" s="5">
        <v>866821753356</v>
      </c>
      <c r="Q3238" t="str">
        <f t="shared" si="119"/>
        <v>Sierra LeoneSL0205</v>
      </c>
      <c r="R3238" t="e">
        <f>VLOOKUP(Tableau35676910[[#This Row],[coca]],Table1[ID],1,FALSE)</f>
        <v>#VALUE!</v>
      </c>
      <c r="S3238" t="e">
        <f>VLOOKUP(Tableau35676910[[#This Row],[coca]],Table1[[#All],[ID]:[b]],2,FALSE)</f>
        <v>#VALUE!</v>
      </c>
      <c r="T3238" s="9" t="e">
        <f>VLOOKUP(Tableau35676910[[#This Row],[coca]],Table1[[ID]:[b]],3,FALSE)</f>
        <v>#VALUE!</v>
      </c>
      <c r="U3238" s="9" t="s">
        <v>775</v>
      </c>
      <c r="V323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38" s="9">
        <v>1</v>
      </c>
    </row>
    <row r="3239" spans="1:23">
      <c r="A3239" t="s">
        <v>690</v>
      </c>
      <c r="B3239" s="1" t="s">
        <v>718</v>
      </c>
      <c r="C3239" s="1" t="s">
        <v>719</v>
      </c>
      <c r="D3239">
        <v>751</v>
      </c>
      <c r="E3239">
        <v>47</v>
      </c>
      <c r="F3239">
        <v>961</v>
      </c>
      <c r="J3239" s="1"/>
      <c r="K3239" s="1"/>
      <c r="M3239" s="10" t="s">
        <v>948</v>
      </c>
      <c r="O3239" s="5">
        <v>-1321181117700</v>
      </c>
      <c r="P3239" s="5">
        <v>845537546442</v>
      </c>
      <c r="Q3239" t="str">
        <f t="shared" si="119"/>
        <v>Sierra LeoneSL0402</v>
      </c>
      <c r="R3239" t="e">
        <f>VLOOKUP(Tableau35676910[[#This Row],[coca]],Table1[ID],1,FALSE)</f>
        <v>#VALUE!</v>
      </c>
      <c r="S3239" t="e">
        <f>VLOOKUP(Tableau35676910[[#This Row],[coca]],Table1[[#All],[ID]:[b]],2,FALSE)</f>
        <v>#VALUE!</v>
      </c>
      <c r="T3239" s="9" t="e">
        <f>VLOOKUP(Tableau35676910[[#This Row],[coca]],Table1[[ID]:[b]],3,FALSE)</f>
        <v>#VALUE!</v>
      </c>
      <c r="U3239" s="9" t="s">
        <v>779</v>
      </c>
      <c r="V323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39" s="9">
        <v>4</v>
      </c>
    </row>
    <row r="3240" spans="1:23">
      <c r="A3240" t="s">
        <v>690</v>
      </c>
      <c r="B3240" s="1" t="s">
        <v>716</v>
      </c>
      <c r="C3240" s="1" t="s">
        <v>717</v>
      </c>
      <c r="D3240">
        <v>162</v>
      </c>
      <c r="E3240">
        <v>0</v>
      </c>
      <c r="J3240" s="1"/>
      <c r="K3240" s="1"/>
      <c r="M3240" s="10" t="s">
        <v>948</v>
      </c>
      <c r="O3240" s="5">
        <v>-1309971935480</v>
      </c>
      <c r="P3240" s="5">
        <v>832370413786</v>
      </c>
      <c r="Q3240" t="str">
        <f t="shared" si="119"/>
        <v>Sierra LeoneSL0401</v>
      </c>
      <c r="R3240" t="e">
        <f>VLOOKUP(Tableau35676910[[#This Row],[coca]],Table1[ID],1,FALSE)</f>
        <v>#VALUE!</v>
      </c>
      <c r="S3240" t="e">
        <f>VLOOKUP(Tableau35676910[[#This Row],[coca]],Table1[[#All],[ID]:[b]],2,FALSE)</f>
        <v>#VALUE!</v>
      </c>
      <c r="T3240" s="9" t="e">
        <f>VLOOKUP(Tableau35676910[[#This Row],[coca]],Table1[[ID]:[b]],3,FALSE)</f>
        <v>#VALUE!</v>
      </c>
      <c r="U3240" s="9" t="s">
        <v>778</v>
      </c>
      <c r="V3240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0" s="9">
        <v>2</v>
      </c>
    </row>
    <row r="3241" spans="1:23">
      <c r="A3241" t="s">
        <v>690</v>
      </c>
      <c r="B3241" s="1" t="s">
        <v>696</v>
      </c>
      <c r="C3241" s="1" t="s">
        <v>697</v>
      </c>
      <c r="D3241">
        <v>47</v>
      </c>
      <c r="E3241">
        <v>0</v>
      </c>
      <c r="J3241" s="1"/>
      <c r="K3241" s="1"/>
      <c r="M3241" s="10" t="s">
        <v>948</v>
      </c>
      <c r="Q3241" t="str">
        <f t="shared" si="119"/>
        <v>Sierra LeoneSL0302</v>
      </c>
      <c r="R3241" t="e">
        <f>VLOOKUP(Tableau35676910[[#This Row],[coca]],Table1[ID],1,FALSE)</f>
        <v>#VALUE!</v>
      </c>
      <c r="S3241" t="e">
        <f>VLOOKUP(Tableau35676910[[#This Row],[coca]],Table1[[#All],[ID]:[b]],2,FALSE)</f>
        <v>#VALUE!</v>
      </c>
      <c r="T3241" s="9" t="e">
        <f>VLOOKUP(Tableau35676910[[#This Row],[coca]],Table1[[ID]:[b]],3,FALSE)</f>
        <v>#VALUE!</v>
      </c>
      <c r="U3241" s="9" t="s">
        <v>778</v>
      </c>
      <c r="V3241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1" s="9">
        <v>2</v>
      </c>
    </row>
    <row r="3242" spans="1:23">
      <c r="A3242" t="s">
        <v>690</v>
      </c>
      <c r="B3242" s="1" t="s">
        <v>692</v>
      </c>
      <c r="C3242" s="1" t="s">
        <v>693</v>
      </c>
      <c r="D3242">
        <v>7</v>
      </c>
      <c r="E3242">
        <v>0</v>
      </c>
      <c r="J3242" s="1"/>
      <c r="K3242" s="1"/>
      <c r="M3242" s="10" t="s">
        <v>948</v>
      </c>
      <c r="Q3242" t="str">
        <f t="shared" si="119"/>
        <v>Sierra LeoneSL0304</v>
      </c>
      <c r="R3242" t="e">
        <f>VLOOKUP(Tableau35676910[[#This Row],[coca]],Table1[ID],1,FALSE)</f>
        <v>#VALUE!</v>
      </c>
      <c r="S3242" t="e">
        <f>VLOOKUP(Tableau35676910[[#This Row],[coca]],Table1[[#All],[ID]:[b]],2,FALSE)</f>
        <v>#VALUE!</v>
      </c>
      <c r="T3242" s="9" t="e">
        <f>VLOOKUP(Tableau35676910[[#This Row],[coca]],Table1[[ID]:[b]],3,FALSE)</f>
        <v>#VALUE!</v>
      </c>
      <c r="U3242" s="9"/>
      <c r="V3242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2" s="9"/>
    </row>
    <row r="3243" spans="1:23">
      <c r="A3243" t="s">
        <v>690</v>
      </c>
      <c r="B3243" s="1" t="s">
        <v>698</v>
      </c>
      <c r="C3243" s="1" t="s">
        <v>699</v>
      </c>
      <c r="D3243">
        <v>97</v>
      </c>
      <c r="E3243">
        <v>0</v>
      </c>
      <c r="J3243" s="1"/>
      <c r="K3243" s="1"/>
      <c r="M3243" s="10" t="s">
        <v>948</v>
      </c>
      <c r="Q3243" t="str">
        <f t="shared" si="119"/>
        <v>Sierra LeoneSL0301</v>
      </c>
      <c r="R3243" t="e">
        <f>VLOOKUP(Tableau35676910[[#This Row],[coca]],Table1[ID],1,FALSE)</f>
        <v>#VALUE!</v>
      </c>
      <c r="S3243" t="e">
        <f>VLOOKUP(Tableau35676910[[#This Row],[coca]],Table1[[#All],[ID]:[b]],2,FALSE)</f>
        <v>#VALUE!</v>
      </c>
      <c r="T3243" s="9" t="e">
        <f>VLOOKUP(Tableau35676910[[#This Row],[coca]],Table1[[ID]:[b]],3,FALSE)</f>
        <v>#VALUE!</v>
      </c>
      <c r="U3243" s="9"/>
      <c r="V3243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3" s="9"/>
    </row>
    <row r="3244" spans="1:23">
      <c r="A3244" t="s">
        <v>690</v>
      </c>
      <c r="B3244" s="1" t="s">
        <v>700</v>
      </c>
      <c r="C3244" s="1" t="s">
        <v>701</v>
      </c>
      <c r="D3244">
        <v>28</v>
      </c>
      <c r="E3244">
        <v>0</v>
      </c>
      <c r="J3244" s="1"/>
      <c r="K3244" s="1"/>
      <c r="M3244" s="10" t="s">
        <v>948</v>
      </c>
      <c r="Q3244" t="str">
        <f t="shared" si="119"/>
        <v>Sierra LeoneSL0202</v>
      </c>
      <c r="R3244" t="e">
        <f>VLOOKUP(Tableau35676910[[#This Row],[coca]],Table1[ID],1,FALSE)</f>
        <v>#VALUE!</v>
      </c>
      <c r="S3244" t="e">
        <f>VLOOKUP(Tableau35676910[[#This Row],[coca]],Table1[[#All],[ID]:[b]],2,FALSE)</f>
        <v>#VALUE!</v>
      </c>
      <c r="T3244" s="9" t="e">
        <f>VLOOKUP(Tableau35676910[[#This Row],[coca]],Table1[[ID]:[b]],3,FALSE)</f>
        <v>#VALUE!</v>
      </c>
      <c r="U3244" s="9"/>
      <c r="V3244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4" s="9"/>
    </row>
    <row r="3245" spans="1:23">
      <c r="A3245" t="s">
        <v>690</v>
      </c>
      <c r="B3245" s="1" t="s">
        <v>702</v>
      </c>
      <c r="C3245" s="1" t="s">
        <v>703</v>
      </c>
      <c r="D3245">
        <v>23</v>
      </c>
      <c r="E3245">
        <v>0</v>
      </c>
      <c r="J3245" s="1"/>
      <c r="K3245" s="1"/>
      <c r="M3245" s="10" t="s">
        <v>948</v>
      </c>
      <c r="Q3245" t="str">
        <f t="shared" si="119"/>
        <v>Sierra LeoneSL0101</v>
      </c>
      <c r="R3245" t="e">
        <f>VLOOKUP(Tableau35676910[[#This Row],[coca]],Table1[ID],1,FALSE)</f>
        <v>#VALUE!</v>
      </c>
      <c r="S3245" t="e">
        <f>VLOOKUP(Tableau35676910[[#This Row],[coca]],Table1[[#All],[ID]:[b]],2,FALSE)</f>
        <v>#VALUE!</v>
      </c>
      <c r="T3245" s="9" t="e">
        <f>VLOOKUP(Tableau35676910[[#This Row],[coca]],Table1[[ID]:[b]],3,FALSE)</f>
        <v>#VALUE!</v>
      </c>
      <c r="U3245" s="9"/>
      <c r="V324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5" s="9"/>
    </row>
    <row r="3246" spans="1:23">
      <c r="A3246" t="s">
        <v>690</v>
      </c>
      <c r="B3246" s="1" t="s">
        <v>704</v>
      </c>
      <c r="C3246" s="1" t="s">
        <v>705</v>
      </c>
      <c r="D3246">
        <v>7</v>
      </c>
      <c r="E3246">
        <v>0</v>
      </c>
      <c r="J3246" s="1"/>
      <c r="K3246" s="1"/>
      <c r="M3246" s="10" t="s">
        <v>948</v>
      </c>
      <c r="Q3246" t="str">
        <f t="shared" si="119"/>
        <v>Sierra LeoneSL0203</v>
      </c>
      <c r="R3246" t="e">
        <f>VLOOKUP(Tableau35676910[[#This Row],[coca]],Table1[ID],1,FALSE)</f>
        <v>#VALUE!</v>
      </c>
      <c r="S3246" t="e">
        <f>VLOOKUP(Tableau35676910[[#This Row],[coca]],Table1[[#All],[ID]:[b]],2,FALSE)</f>
        <v>#VALUE!</v>
      </c>
      <c r="T3246" s="9" t="e">
        <f>VLOOKUP(Tableau35676910[[#This Row],[coca]],Table1[[ID]:[b]],3,FALSE)</f>
        <v>#VALUE!</v>
      </c>
      <c r="U3246" s="9"/>
      <c r="V324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6" s="9"/>
    </row>
    <row r="3247" spans="1:23">
      <c r="A3247" t="s">
        <v>690</v>
      </c>
      <c r="B3247" s="1" t="s">
        <v>708</v>
      </c>
      <c r="C3247" s="1" t="s">
        <v>709</v>
      </c>
      <c r="D3247">
        <v>46</v>
      </c>
      <c r="E3247">
        <v>0</v>
      </c>
      <c r="J3247" s="1"/>
      <c r="K3247" s="1"/>
      <c r="M3247" s="10" t="s">
        <v>948</v>
      </c>
      <c r="Q3247" t="str">
        <f t="shared" si="119"/>
        <v>Sierra LeoneSL0303</v>
      </c>
      <c r="R3247" t="e">
        <f>VLOOKUP(Tableau35676910[[#This Row],[coca]],Table1[ID],1,FALSE)</f>
        <v>#VALUE!</v>
      </c>
      <c r="S3247" t="e">
        <f>VLOOKUP(Tableau35676910[[#This Row],[coca]],Table1[[#All],[ID]:[b]],2,FALSE)</f>
        <v>#VALUE!</v>
      </c>
      <c r="T3247" s="9" t="e">
        <f>VLOOKUP(Tableau35676910[[#This Row],[coca]],Table1[[ID]:[b]],3,FALSE)</f>
        <v>#VALUE!</v>
      </c>
      <c r="U3247" s="9"/>
      <c r="V324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7" s="9"/>
    </row>
    <row r="3248" spans="1:23">
      <c r="A3248" t="s">
        <v>690</v>
      </c>
      <c r="B3248" s="1" t="s">
        <v>714</v>
      </c>
      <c r="C3248" s="1" t="s">
        <v>715</v>
      </c>
      <c r="D3248">
        <v>62</v>
      </c>
      <c r="E3248">
        <v>2</v>
      </c>
      <c r="J3248" s="1"/>
      <c r="K3248" s="1"/>
      <c r="M3248" s="10" t="s">
        <v>948</v>
      </c>
      <c r="Q3248" t="str">
        <f t="shared" si="119"/>
        <v>Sierra LeoneSL0103</v>
      </c>
      <c r="R3248" t="e">
        <f>VLOOKUP(Tableau35676910[[#This Row],[coca]],Table1[ID],1,FALSE)</f>
        <v>#VALUE!</v>
      </c>
      <c r="S3248" t="e">
        <f>VLOOKUP(Tableau35676910[[#This Row],[coca]],Table1[[#All],[ID]:[b]],2,FALSE)</f>
        <v>#VALUE!</v>
      </c>
      <c r="T3248" s="9" t="e">
        <f>VLOOKUP(Tableau35676910[[#This Row],[coca]],Table1[[ID]:[b]],3,FALSE)</f>
        <v>#VALUE!</v>
      </c>
      <c r="U3248" s="9"/>
      <c r="V324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8" s="9"/>
    </row>
    <row r="3249" spans="1:23">
      <c r="A3249" t="s">
        <v>690</v>
      </c>
      <c r="B3249" s="1" t="s">
        <v>934</v>
      </c>
      <c r="C3249" s="1"/>
      <c r="D3249">
        <v>4</v>
      </c>
      <c r="E3249">
        <v>0</v>
      </c>
      <c r="J3249" s="1"/>
      <c r="K3249" s="1"/>
      <c r="M3249" s="10" t="s">
        <v>948</v>
      </c>
      <c r="Q3249" s="9" t="str">
        <f t="shared" si="119"/>
        <v>Sierra Leone</v>
      </c>
      <c r="R3249" s="9" t="e">
        <f>VLOOKUP(Tableau35676910[[#This Row],[coca]],Table1[ID],1,FALSE)</f>
        <v>#VALUE!</v>
      </c>
      <c r="S3249" s="9" t="e">
        <f>VLOOKUP(Tableau35676910[[#This Row],[coca]],Table1[[#All],[ID]:[b]],2,FALSE)</f>
        <v>#VALUE!</v>
      </c>
      <c r="T3249" s="9" t="e">
        <f>VLOOKUP(Tableau35676910[[#This Row],[coca]],Table1[[ID]:[b]],3,FALSE)</f>
        <v>#VALUE!</v>
      </c>
      <c r="U3249" s="9"/>
      <c r="V324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249" s="9"/>
    </row>
    <row r="3250" spans="1:23">
      <c r="A3250" t="s">
        <v>690</v>
      </c>
      <c r="B3250" s="1" t="s">
        <v>694</v>
      </c>
      <c r="C3250" s="1" t="s">
        <v>695</v>
      </c>
      <c r="D3250">
        <v>25</v>
      </c>
      <c r="E3250">
        <v>0</v>
      </c>
      <c r="M3250" s="10" t="s">
        <v>947</v>
      </c>
      <c r="O3250" s="5">
        <v>-1274347609580</v>
      </c>
      <c r="P3250" s="5">
        <v>872577282988</v>
      </c>
      <c r="Q3250" t="str">
        <f t="shared" si="119"/>
        <v>Sierra LeoneSL0204</v>
      </c>
      <c r="R3250" t="e">
        <f>VLOOKUP(Tableau356769[[#This Row],[coca]],Table1[ID],1,FALSE)</f>
        <v>#VALUE!</v>
      </c>
      <c r="S3250" t="e">
        <f>VLOOKUP(Tableau356769[[#This Row],[coca]],Table1[[#All],[ID]:[b]],2,FALSE)</f>
        <v>#VALUE!</v>
      </c>
      <c r="T3250" s="9" t="e">
        <f>VLOOKUP(Tableau356769[[#This Row],[coca]],Table1[[ID]:[b]],3,FALSE)</f>
        <v>#VALUE!</v>
      </c>
      <c r="U3250" s="9" t="s">
        <v>775</v>
      </c>
      <c r="V325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0" s="9">
        <v>1</v>
      </c>
    </row>
    <row r="3251" spans="1:23">
      <c r="A3251" t="s">
        <v>690</v>
      </c>
      <c r="B3251" s="1" t="s">
        <v>706</v>
      </c>
      <c r="C3251" s="1" t="s">
        <v>707</v>
      </c>
      <c r="D3251">
        <v>28</v>
      </c>
      <c r="E3251">
        <v>4</v>
      </c>
      <c r="M3251" s="10" t="s">
        <v>947</v>
      </c>
      <c r="Q3251" t="str">
        <f t="shared" si="119"/>
        <v>Sierra LeoneSL0201</v>
      </c>
      <c r="R3251" t="e">
        <f>VLOOKUP(Tableau356769[[#This Row],[coca]],Table1[ID],1,FALSE)</f>
        <v>#VALUE!</v>
      </c>
      <c r="S3251" t="e">
        <f>VLOOKUP(Tableau356769[[#This Row],[coca]],Table1[[#All],[ID]:[b]],2,FALSE)</f>
        <v>#VALUE!</v>
      </c>
      <c r="T3251" s="9" t="e">
        <f>VLOOKUP(Tableau356769[[#This Row],[coca]],Table1[[ID]:[b]],3,FALSE)</f>
        <v>#VALUE!</v>
      </c>
      <c r="U3251" s="9" t="s">
        <v>775</v>
      </c>
      <c r="V325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1" s="9">
        <v>1</v>
      </c>
    </row>
    <row r="3252" spans="1:23">
      <c r="A3252" t="s">
        <v>690</v>
      </c>
      <c r="B3252" s="1" t="s">
        <v>710</v>
      </c>
      <c r="C3252" s="1" t="s">
        <v>711</v>
      </c>
      <c r="D3252">
        <v>101</v>
      </c>
      <c r="E3252">
        <v>4</v>
      </c>
      <c r="M3252" s="10" t="s">
        <v>947</v>
      </c>
      <c r="O3252" s="5">
        <v>-1119614654980</v>
      </c>
      <c r="P3252" s="5">
        <v>794618566219</v>
      </c>
      <c r="Q3252" t="str">
        <f t="shared" si="119"/>
        <v>Sierra LeoneSL0102</v>
      </c>
      <c r="R3252" t="e">
        <f>VLOOKUP(Tableau356769[[#This Row],[coca]],Table1[ID],1,FALSE)</f>
        <v>#VALUE!</v>
      </c>
      <c r="S3252" t="e">
        <f>VLOOKUP(Tableau356769[[#This Row],[coca]],Table1[[#All],[ID]:[b]],2,FALSE)</f>
        <v>#VALUE!</v>
      </c>
      <c r="T3252" s="9" t="e">
        <f>VLOOKUP(Tableau356769[[#This Row],[coca]],Table1[[ID]:[b]],3,FALSE)</f>
        <v>#VALUE!</v>
      </c>
      <c r="U3252" s="9" t="s">
        <v>775</v>
      </c>
      <c r="V325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2" s="9">
        <v>1</v>
      </c>
    </row>
    <row r="3253" spans="1:23">
      <c r="A3253" t="s">
        <v>690</v>
      </c>
      <c r="B3253" s="1" t="s">
        <v>712</v>
      </c>
      <c r="C3253" s="1" t="s">
        <v>713</v>
      </c>
      <c r="D3253">
        <v>43</v>
      </c>
      <c r="E3253">
        <v>0</v>
      </c>
      <c r="M3253" s="10" t="s">
        <v>947</v>
      </c>
      <c r="O3253" s="5">
        <v>-1188245425950</v>
      </c>
      <c r="P3253" s="5">
        <v>866821753356</v>
      </c>
      <c r="Q3253" t="str">
        <f t="shared" ref="Q3253:Q3284" si="120">_xlfn.CONCAT(A3253,C3253)</f>
        <v>Sierra LeoneSL0205</v>
      </c>
      <c r="R3253" t="e">
        <f>VLOOKUP(Tableau356769[[#This Row],[coca]],Table1[ID],1,FALSE)</f>
        <v>#VALUE!</v>
      </c>
      <c r="S3253" t="e">
        <f>VLOOKUP(Tableau356769[[#This Row],[coca]],Table1[[#All],[ID]:[b]],2,FALSE)</f>
        <v>#VALUE!</v>
      </c>
      <c r="T3253" s="9" t="e">
        <f>VLOOKUP(Tableau356769[[#This Row],[coca]],Table1[[ID]:[b]],3,FALSE)</f>
        <v>#VALUE!</v>
      </c>
      <c r="U3253" s="9" t="s">
        <v>775</v>
      </c>
      <c r="V325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3" s="9">
        <v>1</v>
      </c>
    </row>
    <row r="3254" spans="1:23">
      <c r="A3254" t="s">
        <v>690</v>
      </c>
      <c r="B3254" s="1" t="s">
        <v>718</v>
      </c>
      <c r="C3254" s="1" t="s">
        <v>719</v>
      </c>
      <c r="D3254">
        <v>729</v>
      </c>
      <c r="E3254">
        <v>44</v>
      </c>
      <c r="M3254" s="10" t="s">
        <v>947</v>
      </c>
      <c r="O3254" s="5">
        <v>-1321181117700</v>
      </c>
      <c r="P3254" s="5">
        <v>845537546442</v>
      </c>
      <c r="Q3254" t="str">
        <f t="shared" si="120"/>
        <v>Sierra LeoneSL0402</v>
      </c>
      <c r="R3254" t="e">
        <f>VLOOKUP(Tableau356769[[#This Row],[coca]],Table1[ID],1,FALSE)</f>
        <v>#VALUE!</v>
      </c>
      <c r="S3254" t="e">
        <f>VLOOKUP(Tableau356769[[#This Row],[coca]],Table1[[#All],[ID]:[b]],2,FALSE)</f>
        <v>#VALUE!</v>
      </c>
      <c r="T3254" s="9" t="e">
        <f>VLOOKUP(Tableau356769[[#This Row],[coca]],Table1[[ID]:[b]],3,FALSE)</f>
        <v>#VALUE!</v>
      </c>
      <c r="U3254" s="9" t="s">
        <v>779</v>
      </c>
      <c r="V325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4" s="9">
        <v>4</v>
      </c>
    </row>
    <row r="3255" spans="1:23">
      <c r="A3255" t="s">
        <v>690</v>
      </c>
      <c r="B3255" s="1" t="s">
        <v>716</v>
      </c>
      <c r="C3255" s="1" t="s">
        <v>717</v>
      </c>
      <c r="D3255">
        <v>165</v>
      </c>
      <c r="E3255">
        <v>1</v>
      </c>
      <c r="M3255" s="10" t="s">
        <v>947</v>
      </c>
      <c r="O3255" s="5">
        <v>-1309971935480</v>
      </c>
      <c r="P3255" s="5">
        <v>832370413786</v>
      </c>
      <c r="Q3255" t="str">
        <f t="shared" si="120"/>
        <v>Sierra LeoneSL0401</v>
      </c>
      <c r="R3255" t="e">
        <f>VLOOKUP(Tableau356769[[#This Row],[coca]],Table1[ID],1,FALSE)</f>
        <v>#VALUE!</v>
      </c>
      <c r="S3255" t="e">
        <f>VLOOKUP(Tableau356769[[#This Row],[coca]],Table1[[#All],[ID]:[b]],2,FALSE)</f>
        <v>#VALUE!</v>
      </c>
      <c r="T3255" s="9" t="e">
        <f>VLOOKUP(Tableau356769[[#This Row],[coca]],Table1[[ID]:[b]],3,FALSE)</f>
        <v>#VALUE!</v>
      </c>
      <c r="U3255" s="9" t="s">
        <v>778</v>
      </c>
      <c r="V3255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5" s="9">
        <v>2</v>
      </c>
    </row>
    <row r="3256" spans="1:23">
      <c r="A3256" t="s">
        <v>690</v>
      </c>
      <c r="B3256" s="1" t="s">
        <v>696</v>
      </c>
      <c r="C3256" s="1" t="s">
        <v>697</v>
      </c>
      <c r="D3256">
        <v>44</v>
      </c>
      <c r="E3256">
        <v>0</v>
      </c>
      <c r="M3256" s="10" t="s">
        <v>947</v>
      </c>
      <c r="Q3256" t="str">
        <f t="shared" si="120"/>
        <v>Sierra LeoneSL0302</v>
      </c>
      <c r="R3256" t="e">
        <f>VLOOKUP(Tableau356769[[#This Row],[coca]],Table1[ID],1,FALSE)</f>
        <v>#VALUE!</v>
      </c>
      <c r="S3256" t="e">
        <f>VLOOKUP(Tableau356769[[#This Row],[coca]],Table1[[#All],[ID]:[b]],2,FALSE)</f>
        <v>#VALUE!</v>
      </c>
      <c r="T3256" s="9" t="e">
        <f>VLOOKUP(Tableau356769[[#This Row],[coca]],Table1[[ID]:[b]],3,FALSE)</f>
        <v>#VALUE!</v>
      </c>
      <c r="U3256" s="9" t="s">
        <v>778</v>
      </c>
      <c r="V3256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6" s="9">
        <v>2</v>
      </c>
    </row>
    <row r="3257" spans="1:23">
      <c r="A3257" t="s">
        <v>690</v>
      </c>
      <c r="B3257" s="1" t="s">
        <v>692</v>
      </c>
      <c r="C3257" s="1" t="s">
        <v>693</v>
      </c>
      <c r="D3257">
        <v>7</v>
      </c>
      <c r="E3257">
        <v>0</v>
      </c>
      <c r="M3257" s="10" t="s">
        <v>947</v>
      </c>
      <c r="Q3257" t="str">
        <f t="shared" si="120"/>
        <v>Sierra LeoneSL0304</v>
      </c>
      <c r="R3257" t="e">
        <f>VLOOKUP(Tableau356769[[#This Row],[coca]],Table1[ID],1,FALSE)</f>
        <v>#VALUE!</v>
      </c>
      <c r="S3257" t="e">
        <f>VLOOKUP(Tableau356769[[#This Row],[coca]],Table1[[#All],[ID]:[b]],2,FALSE)</f>
        <v>#VALUE!</v>
      </c>
      <c r="T3257" s="9" t="e">
        <f>VLOOKUP(Tableau356769[[#This Row],[coca]],Table1[[ID]:[b]],3,FALSE)</f>
        <v>#VALUE!</v>
      </c>
      <c r="U3257" s="9"/>
      <c r="V3257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7" s="9"/>
    </row>
    <row r="3258" spans="1:23">
      <c r="A3258" t="s">
        <v>690</v>
      </c>
      <c r="B3258" s="1" t="s">
        <v>698</v>
      </c>
      <c r="C3258" s="1" t="s">
        <v>699</v>
      </c>
      <c r="D3258">
        <v>76</v>
      </c>
      <c r="E3258">
        <v>2</v>
      </c>
      <c r="M3258" s="10" t="s">
        <v>947</v>
      </c>
      <c r="Q3258" t="str">
        <f t="shared" si="120"/>
        <v>Sierra LeoneSL0301</v>
      </c>
      <c r="R3258" t="e">
        <f>VLOOKUP(Tableau356769[[#This Row],[coca]],Table1[ID],1,FALSE)</f>
        <v>#VALUE!</v>
      </c>
      <c r="S3258" t="e">
        <f>VLOOKUP(Tableau356769[[#This Row],[coca]],Table1[[#All],[ID]:[b]],2,FALSE)</f>
        <v>#VALUE!</v>
      </c>
      <c r="T3258" s="9" t="e">
        <f>VLOOKUP(Tableau356769[[#This Row],[coca]],Table1[[ID]:[b]],3,FALSE)</f>
        <v>#VALUE!</v>
      </c>
      <c r="U3258" s="9"/>
      <c r="V3258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8" s="9"/>
    </row>
    <row r="3259" spans="1:23">
      <c r="A3259" t="s">
        <v>690</v>
      </c>
      <c r="B3259" s="1" t="s">
        <v>700</v>
      </c>
      <c r="C3259" s="1" t="s">
        <v>701</v>
      </c>
      <c r="D3259">
        <v>25</v>
      </c>
      <c r="E3259">
        <v>0</v>
      </c>
      <c r="M3259" s="10" t="s">
        <v>947</v>
      </c>
      <c r="Q3259" t="str">
        <f t="shared" si="120"/>
        <v>Sierra LeoneSL0202</v>
      </c>
      <c r="R3259" t="e">
        <f>VLOOKUP(Tableau356769[[#This Row],[coca]],Table1[ID],1,FALSE)</f>
        <v>#VALUE!</v>
      </c>
      <c r="S3259" t="e">
        <f>VLOOKUP(Tableau356769[[#This Row],[coca]],Table1[[#All],[ID]:[b]],2,FALSE)</f>
        <v>#VALUE!</v>
      </c>
      <c r="T3259" s="9" t="e">
        <f>VLOOKUP(Tableau356769[[#This Row],[coca]],Table1[[ID]:[b]],3,FALSE)</f>
        <v>#VALUE!</v>
      </c>
      <c r="U3259" s="9"/>
      <c r="V3259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59" s="9"/>
    </row>
    <row r="3260" spans="1:23">
      <c r="A3260" t="s">
        <v>690</v>
      </c>
      <c r="B3260" s="1" t="s">
        <v>702</v>
      </c>
      <c r="C3260" s="1" t="s">
        <v>703</v>
      </c>
      <c r="D3260">
        <v>23</v>
      </c>
      <c r="E3260">
        <v>0</v>
      </c>
      <c r="M3260" s="10" t="s">
        <v>947</v>
      </c>
      <c r="Q3260" t="str">
        <f t="shared" si="120"/>
        <v>Sierra LeoneSL0101</v>
      </c>
      <c r="R3260" t="e">
        <f>VLOOKUP(Tableau356769[[#This Row],[coca]],Table1[ID],1,FALSE)</f>
        <v>#VALUE!</v>
      </c>
      <c r="S3260" t="e">
        <f>VLOOKUP(Tableau356769[[#This Row],[coca]],Table1[[#All],[ID]:[b]],2,FALSE)</f>
        <v>#VALUE!</v>
      </c>
      <c r="T3260" s="9" t="e">
        <f>VLOOKUP(Tableau356769[[#This Row],[coca]],Table1[[ID]:[b]],3,FALSE)</f>
        <v>#VALUE!</v>
      </c>
      <c r="U3260" s="9"/>
      <c r="V32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60" s="9"/>
    </row>
    <row r="3261" spans="1:23">
      <c r="A3261" t="s">
        <v>690</v>
      </c>
      <c r="B3261" s="1" t="s">
        <v>704</v>
      </c>
      <c r="C3261" s="1" t="s">
        <v>705</v>
      </c>
      <c r="D3261">
        <v>7</v>
      </c>
      <c r="E3261">
        <v>0</v>
      </c>
      <c r="M3261" s="10" t="s">
        <v>947</v>
      </c>
      <c r="Q3261" t="str">
        <f t="shared" si="120"/>
        <v>Sierra LeoneSL0203</v>
      </c>
      <c r="R3261" t="e">
        <f>VLOOKUP(Tableau356769[[#This Row],[coca]],Table1[ID],1,FALSE)</f>
        <v>#VALUE!</v>
      </c>
      <c r="S3261" t="e">
        <f>VLOOKUP(Tableau356769[[#This Row],[coca]],Table1[[#All],[ID]:[b]],2,FALSE)</f>
        <v>#VALUE!</v>
      </c>
      <c r="T3261" s="9" t="e">
        <f>VLOOKUP(Tableau356769[[#This Row],[coca]],Table1[[ID]:[b]],3,FALSE)</f>
        <v>#VALUE!</v>
      </c>
      <c r="U3261" s="9"/>
      <c r="V32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61" s="9"/>
    </row>
    <row r="3262" spans="1:23">
      <c r="A3262" t="s">
        <v>690</v>
      </c>
      <c r="B3262" s="1" t="s">
        <v>708</v>
      </c>
      <c r="C3262" s="1" t="s">
        <v>709</v>
      </c>
      <c r="D3262">
        <v>22</v>
      </c>
      <c r="E3262">
        <v>0</v>
      </c>
      <c r="M3262" s="10" t="s">
        <v>947</v>
      </c>
      <c r="Q3262" t="str">
        <f t="shared" si="120"/>
        <v>Sierra LeoneSL0303</v>
      </c>
      <c r="R3262" t="e">
        <f>VLOOKUP(Tableau356769[[#This Row],[coca]],Table1[ID],1,FALSE)</f>
        <v>#VALUE!</v>
      </c>
      <c r="S3262" t="e">
        <f>VLOOKUP(Tableau356769[[#This Row],[coca]],Table1[[#All],[ID]:[b]],2,FALSE)</f>
        <v>#VALUE!</v>
      </c>
      <c r="T3262" s="9" t="e">
        <f>VLOOKUP(Tableau356769[[#This Row],[coca]],Table1[[ID]:[b]],3,FALSE)</f>
        <v>#VALUE!</v>
      </c>
      <c r="U3262" s="9"/>
      <c r="V32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62" s="9"/>
    </row>
    <row r="3263" spans="1:23">
      <c r="A3263" t="s">
        <v>690</v>
      </c>
      <c r="B3263" s="1" t="s">
        <v>714</v>
      </c>
      <c r="C3263" s="1" t="s">
        <v>715</v>
      </c>
      <c r="D3263">
        <v>55</v>
      </c>
      <c r="E3263">
        <v>1</v>
      </c>
      <c r="M3263" s="10" t="s">
        <v>947</v>
      </c>
      <c r="Q3263" t="str">
        <f t="shared" si="120"/>
        <v>Sierra LeoneSL0103</v>
      </c>
      <c r="R3263" t="e">
        <f>VLOOKUP(Tableau356769[[#This Row],[coca]],Table1[ID],1,FALSE)</f>
        <v>#VALUE!</v>
      </c>
      <c r="S3263" t="e">
        <f>VLOOKUP(Tableau356769[[#This Row],[coca]],Table1[[#All],[ID]:[b]],2,FALSE)</f>
        <v>#VALUE!</v>
      </c>
      <c r="T3263" s="9" t="e">
        <f>VLOOKUP(Tableau356769[[#This Row],[coca]],Table1[[ID]:[b]],3,FALSE)</f>
        <v>#VALUE!</v>
      </c>
      <c r="U3263" s="9"/>
      <c r="V32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63" s="9"/>
    </row>
    <row r="3264" spans="1:23">
      <c r="A3264" t="s">
        <v>690</v>
      </c>
      <c r="B3264" s="1" t="s">
        <v>934</v>
      </c>
      <c r="C3264" s="1"/>
      <c r="D3264">
        <v>4</v>
      </c>
      <c r="E3264">
        <v>0</v>
      </c>
      <c r="M3264" s="10" t="s">
        <v>947</v>
      </c>
      <c r="Q3264" s="9" t="str">
        <f t="shared" si="120"/>
        <v>Sierra Leone</v>
      </c>
      <c r="R3264" s="9" t="e">
        <f>VLOOKUP(Tableau356769[[#This Row],[coca]],Table1[ID],1,FALSE)</f>
        <v>#VALUE!</v>
      </c>
      <c r="S3264" s="9" t="e">
        <f>VLOOKUP(Tableau356769[[#This Row],[coca]],Table1[[#All],[ID]:[b]],2,FALSE)</f>
        <v>#VALUE!</v>
      </c>
      <c r="T3264" s="9" t="e">
        <f>VLOOKUP(Tableau356769[[#This Row],[coca]],Table1[[ID]:[b]],3,FALSE)</f>
        <v>#VALUE!</v>
      </c>
      <c r="U3264" s="9"/>
      <c r="V32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264" s="9"/>
    </row>
    <row r="3265" spans="1:23">
      <c r="A3265" t="s">
        <v>690</v>
      </c>
      <c r="B3265" s="1" t="s">
        <v>702</v>
      </c>
      <c r="C3265" s="1" t="s">
        <v>703</v>
      </c>
      <c r="D3265">
        <v>13</v>
      </c>
      <c r="E3265">
        <v>0</v>
      </c>
      <c r="F3265">
        <v>0</v>
      </c>
      <c r="M3265" s="10" t="s">
        <v>936</v>
      </c>
      <c r="Q3265" t="str">
        <f t="shared" si="120"/>
        <v>Sierra LeoneSL0101</v>
      </c>
      <c r="R3265" t="str">
        <f>VLOOKUP(Tableau3[[#This Row],[coca]],Table1[ID],1,FALSE)</f>
        <v>Sierra LeoneSL0101</v>
      </c>
      <c r="S3265">
        <f>VLOOKUP(Tableau3[[#This Row],[coca]],Table1[[#All],[ID]:[b]],2,FALSE)</f>
        <v>-10.693878204100001</v>
      </c>
      <c r="T3265" s="9">
        <f>VLOOKUP(Tableau3[[#This Row],[coca]],Table1[[ID]:[b]],3,FALSE)</f>
        <v>8.0875414025700003</v>
      </c>
      <c r="U3265" s="9"/>
      <c r="V326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265" s="9"/>
    </row>
    <row r="3266" spans="1:23">
      <c r="A3266" t="s">
        <v>690</v>
      </c>
      <c r="B3266" s="1" t="s">
        <v>710</v>
      </c>
      <c r="C3266" s="1" t="s">
        <v>711</v>
      </c>
      <c r="D3266">
        <v>24</v>
      </c>
      <c r="E3266">
        <v>2</v>
      </c>
      <c r="F3266">
        <v>4</v>
      </c>
      <c r="M3266" s="10" t="s">
        <v>936</v>
      </c>
      <c r="O3266" s="5">
        <v>-1119614654980</v>
      </c>
      <c r="P3266" s="5">
        <v>794618566219</v>
      </c>
      <c r="Q3266" t="str">
        <f t="shared" si="120"/>
        <v>Sierra LeoneSL0102</v>
      </c>
      <c r="R3266" t="str">
        <f>VLOOKUP(Tableau3[[#This Row],[coca]],Table1[ID],1,FALSE)</f>
        <v>Sierra LeoneSL0102</v>
      </c>
      <c r="S3266">
        <f>VLOOKUP(Tableau3[[#This Row],[coca]],Table1[[#All],[ID]:[b]],2,FALSE)</f>
        <v>-11.1961465498</v>
      </c>
      <c r="T3266" s="9">
        <f>VLOOKUP(Tableau3[[#This Row],[coca]],Table1[[ID]:[b]],3,FALSE)</f>
        <v>7.9461856621900004</v>
      </c>
      <c r="U3266" s="9" t="s">
        <v>775</v>
      </c>
      <c r="V326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266" s="9">
        <v>1</v>
      </c>
    </row>
    <row r="3267" spans="1:23">
      <c r="A3267" t="s">
        <v>690</v>
      </c>
      <c r="B3267" s="1" t="s">
        <v>714</v>
      </c>
      <c r="C3267" s="1" t="s">
        <v>715</v>
      </c>
      <c r="D3267">
        <v>3</v>
      </c>
      <c r="M3267" s="10" t="s">
        <v>936</v>
      </c>
      <c r="Q3267" t="str">
        <f t="shared" si="120"/>
        <v>Sierra LeoneSL0103</v>
      </c>
      <c r="R3267" t="str">
        <f>VLOOKUP(Tableau3[[#This Row],[coca]],Table1[ID],1,FALSE)</f>
        <v>Sierra LeoneSL0103</v>
      </c>
      <c r="S3267">
        <f>VLOOKUP(Tableau3[[#This Row],[coca]],Table1[[#All],[ID]:[b]],2,FALSE)</f>
        <v>-10.9394432911</v>
      </c>
      <c r="T3267" s="9">
        <f>VLOOKUP(Tableau3[[#This Row],[coca]],Table1[[ID]:[b]],3,FALSE)</f>
        <v>8.6933339965900007</v>
      </c>
      <c r="U3267" s="9"/>
      <c r="V32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67" s="9"/>
    </row>
    <row r="3268" spans="1:23">
      <c r="A3268" t="s">
        <v>690</v>
      </c>
      <c r="B3268" s="1" t="s">
        <v>706</v>
      </c>
      <c r="C3268" s="1" t="s">
        <v>707</v>
      </c>
      <c r="D3268">
        <v>14</v>
      </c>
      <c r="E3268">
        <v>1</v>
      </c>
      <c r="F3268">
        <v>3</v>
      </c>
      <c r="M3268" s="10" t="s">
        <v>936</v>
      </c>
      <c r="Q3268" t="str">
        <f t="shared" si="120"/>
        <v>Sierra LeoneSL0201</v>
      </c>
      <c r="R3268" t="str">
        <f>VLOOKUP(Tableau3[[#This Row],[coca]],Table1[ID],1,FALSE)</f>
        <v>Sierra LeoneSL0201</v>
      </c>
      <c r="S3268">
        <f>VLOOKUP(Tableau3[[#This Row],[coca]],Table1[[#All],[ID]:[b]],2,FALSE)</f>
        <v>-12.1675978047</v>
      </c>
      <c r="T3268" s="9">
        <f>VLOOKUP(Tableau3[[#This Row],[coca]],Table1[[ID]:[b]],3,FALSE)</f>
        <v>9.31678931139</v>
      </c>
      <c r="U3268" s="9" t="s">
        <v>775</v>
      </c>
      <c r="V326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268" s="9">
        <v>1</v>
      </c>
    </row>
    <row r="3269" spans="1:23">
      <c r="A3269" t="s">
        <v>690</v>
      </c>
      <c r="B3269" s="1" t="s">
        <v>700</v>
      </c>
      <c r="C3269" s="1" t="s">
        <v>701</v>
      </c>
      <c r="D3269">
        <v>0</v>
      </c>
      <c r="M3269" s="10" t="s">
        <v>936</v>
      </c>
      <c r="Q3269" t="str">
        <f t="shared" si="120"/>
        <v>Sierra LeoneSL0202</v>
      </c>
      <c r="R3269" t="str">
        <f>VLOOKUP(Tableau3[[#This Row],[coca]],Table1[ID],1,FALSE)</f>
        <v>Sierra LeoneSL0202</v>
      </c>
      <c r="S3269">
        <f>VLOOKUP(Tableau3[[#This Row],[coca]],Table1[[#All],[ID]:[b]],2,FALSE)</f>
        <v>-12.806460753</v>
      </c>
      <c r="T3269" s="9">
        <f>VLOOKUP(Tableau3[[#This Row],[coca]],Table1[[ID]:[b]],3,FALSE)</f>
        <v>9.1843028342200004</v>
      </c>
      <c r="U3269" s="9"/>
      <c r="V326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69" s="9"/>
    </row>
    <row r="3270" spans="1:23">
      <c r="A3270" t="s">
        <v>690</v>
      </c>
      <c r="B3270" s="1" t="s">
        <v>704</v>
      </c>
      <c r="C3270" s="1" t="s">
        <v>705</v>
      </c>
      <c r="D3270">
        <v>2</v>
      </c>
      <c r="E3270">
        <v>0</v>
      </c>
      <c r="F3270">
        <v>0</v>
      </c>
      <c r="M3270" s="10" t="s">
        <v>936</v>
      </c>
      <c r="Q3270" t="str">
        <f t="shared" si="120"/>
        <v>Sierra LeoneSL0203</v>
      </c>
      <c r="R3270" t="str">
        <f>VLOOKUP(Tableau3[[#This Row],[coca]],Table1[ID],1,FALSE)</f>
        <v>Sierra LeoneSL0203</v>
      </c>
      <c r="S3270">
        <f>VLOOKUP(Tableau3[[#This Row],[coca]],Table1[[#All],[ID]:[b]],2,FALSE)</f>
        <v>-11.3429507661</v>
      </c>
      <c r="T3270" s="9">
        <f>VLOOKUP(Tableau3[[#This Row],[coca]],Table1[[ID]:[b]],3,FALSE)</f>
        <v>9.4519737931499996</v>
      </c>
      <c r="U3270" s="9"/>
      <c r="V3270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70" s="9"/>
    </row>
    <row r="3271" spans="1:23">
      <c r="A3271" t="s">
        <v>690</v>
      </c>
      <c r="B3271" s="1" t="s">
        <v>694</v>
      </c>
      <c r="C3271" s="1" t="s">
        <v>695</v>
      </c>
      <c r="D3271">
        <v>8</v>
      </c>
      <c r="E3271">
        <v>0</v>
      </c>
      <c r="F3271">
        <v>7</v>
      </c>
      <c r="M3271" s="10" t="s">
        <v>936</v>
      </c>
      <c r="O3271" s="5">
        <v>-1274347609580</v>
      </c>
      <c r="P3271" s="5">
        <v>872577282988</v>
      </c>
      <c r="Q3271" t="str">
        <f t="shared" si="120"/>
        <v>Sierra LeoneSL0204</v>
      </c>
      <c r="R3271" t="str">
        <f>VLOOKUP(Tableau3[[#This Row],[coca]],Table1[ID],1,FALSE)</f>
        <v>Sierra LeoneSL0204</v>
      </c>
      <c r="S3271">
        <f>VLOOKUP(Tableau3[[#This Row],[coca]],Table1[[#All],[ID]:[b]],2,FALSE)</f>
        <v>-12.7434760958</v>
      </c>
      <c r="T3271" s="9">
        <f>VLOOKUP(Tableau3[[#This Row],[coca]],Table1[[ID]:[b]],3,FALSE)</f>
        <v>8.7257728298800004</v>
      </c>
      <c r="U3271" s="9" t="s">
        <v>775</v>
      </c>
      <c r="V3271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71" s="9">
        <v>1</v>
      </c>
    </row>
    <row r="3272" spans="1:23">
      <c r="A3272" t="s">
        <v>690</v>
      </c>
      <c r="B3272" s="1" t="s">
        <v>712</v>
      </c>
      <c r="C3272" s="1" t="s">
        <v>713</v>
      </c>
      <c r="D3272">
        <v>7</v>
      </c>
      <c r="E3272">
        <v>0</v>
      </c>
      <c r="F3272">
        <v>1</v>
      </c>
      <c r="M3272" s="10" t="s">
        <v>936</v>
      </c>
      <c r="O3272" s="5">
        <v>-1188245425950</v>
      </c>
      <c r="P3272" s="5">
        <v>866821753356</v>
      </c>
      <c r="Q3272" t="str">
        <f t="shared" si="120"/>
        <v>Sierra LeoneSL0205</v>
      </c>
      <c r="R3272" t="str">
        <f>VLOOKUP(Tableau3[[#This Row],[coca]],Table1[ID],1,FALSE)</f>
        <v>Sierra LeoneSL0205</v>
      </c>
      <c r="S3272">
        <f>VLOOKUP(Tableau3[[#This Row],[coca]],Table1[[#All],[ID]:[b]],2,FALSE)</f>
        <v>-11.882454259499999</v>
      </c>
      <c r="T3272" s="9">
        <f>VLOOKUP(Tableau3[[#This Row],[coca]],Table1[[ID]:[b]],3,FALSE)</f>
        <v>8.66821753356</v>
      </c>
      <c r="U3272" s="9" t="s">
        <v>775</v>
      </c>
      <c r="V3272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72" s="9">
        <v>1</v>
      </c>
    </row>
    <row r="3273" spans="1:23">
      <c r="A3273" t="s">
        <v>690</v>
      </c>
      <c r="B3273" s="1" t="s">
        <v>698</v>
      </c>
      <c r="C3273" s="1" t="s">
        <v>699</v>
      </c>
      <c r="D3273">
        <v>24</v>
      </c>
      <c r="E3273">
        <v>2</v>
      </c>
      <c r="F3273">
        <v>0</v>
      </c>
      <c r="M3273" s="10" t="s">
        <v>936</v>
      </c>
      <c r="Q3273" t="str">
        <f t="shared" si="120"/>
        <v>Sierra LeoneSL0301</v>
      </c>
      <c r="R3273" t="str">
        <f>VLOOKUP(Tableau3[[#This Row],[coca]],Table1[ID],1,FALSE)</f>
        <v>Sierra LeoneSL0301</v>
      </c>
      <c r="S3273">
        <f>VLOOKUP(Tableau3[[#This Row],[coca]],Table1[[#All],[ID]:[b]],2,FALSE)</f>
        <v>-11.719691319500001</v>
      </c>
      <c r="T3273" s="9">
        <f>VLOOKUP(Tableau3[[#This Row],[coca]],Table1[[ID]:[b]],3,FALSE)</f>
        <v>7.9627642158</v>
      </c>
      <c r="U3273" s="9"/>
      <c r="V3273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273" s="9"/>
    </row>
    <row r="3274" spans="1:23">
      <c r="A3274" t="s">
        <v>690</v>
      </c>
      <c r="B3274" s="1" t="s">
        <v>696</v>
      </c>
      <c r="C3274" s="1" t="s">
        <v>697</v>
      </c>
      <c r="D3274">
        <v>13</v>
      </c>
      <c r="E3274">
        <v>0</v>
      </c>
      <c r="F3274">
        <v>0</v>
      </c>
      <c r="M3274" s="10" t="s">
        <v>936</v>
      </c>
      <c r="Q3274" t="str">
        <f t="shared" si="120"/>
        <v>Sierra LeoneSL0302</v>
      </c>
      <c r="R3274" t="str">
        <f>VLOOKUP(Tableau3[[#This Row],[coca]],Table1[ID],1,FALSE)</f>
        <v>Sierra LeoneSL0302</v>
      </c>
      <c r="S3274">
        <f>VLOOKUP(Tableau3[[#This Row],[coca]],Table1[[#All],[ID]:[b]],2,FALSE)</f>
        <v>-12.280610123400001</v>
      </c>
      <c r="T3274" s="9">
        <f>VLOOKUP(Tableau3[[#This Row],[coca]],Table1[[ID]:[b]],3,FALSE)</f>
        <v>7.5028928524299996</v>
      </c>
      <c r="U3274" s="9" t="s">
        <v>778</v>
      </c>
      <c r="V3274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274" s="9">
        <v>2</v>
      </c>
    </row>
    <row r="3275" spans="1:23">
      <c r="A3275" t="s">
        <v>690</v>
      </c>
      <c r="B3275" s="1" t="s">
        <v>708</v>
      </c>
      <c r="C3275" s="1" t="s">
        <v>709</v>
      </c>
      <c r="D3275">
        <v>4</v>
      </c>
      <c r="E3275">
        <v>0</v>
      </c>
      <c r="F3275">
        <v>0</v>
      </c>
      <c r="M3275" s="10" t="s">
        <v>936</v>
      </c>
      <c r="Q3275" t="str">
        <f t="shared" si="120"/>
        <v>Sierra LeoneSL0303</v>
      </c>
      <c r="R3275" t="str">
        <f>VLOOKUP(Tableau3[[#This Row],[coca]],Table1[ID],1,FALSE)</f>
        <v>Sierra LeoneSL0303</v>
      </c>
      <c r="S3275">
        <f>VLOOKUP(Tableau3[[#This Row],[coca]],Table1[[#All],[ID]:[b]],2,FALSE)</f>
        <v>-12.4261838544</v>
      </c>
      <c r="T3275" s="9">
        <f>VLOOKUP(Tableau3[[#This Row],[coca]],Table1[[ID]:[b]],3,FALSE)</f>
        <v>8.0636534224300007</v>
      </c>
      <c r="U3275" s="9"/>
      <c r="V327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75" s="9"/>
    </row>
    <row r="3276" spans="1:23" ht="12.75" customHeight="1">
      <c r="A3276" t="s">
        <v>690</v>
      </c>
      <c r="B3276" s="1" t="s">
        <v>692</v>
      </c>
      <c r="C3276" s="1" t="s">
        <v>693</v>
      </c>
      <c r="D3276">
        <v>2</v>
      </c>
      <c r="M3276" s="10" t="s">
        <v>936</v>
      </c>
      <c r="Q3276" t="str">
        <f t="shared" si="120"/>
        <v>Sierra LeoneSL0304</v>
      </c>
      <c r="R3276" t="str">
        <f>VLOOKUP(Tableau3[[#This Row],[coca]],Table1[ID],1,FALSE)</f>
        <v>Sierra LeoneSL0304</v>
      </c>
      <c r="S3276">
        <f>VLOOKUP(Tableau3[[#This Row],[coca]],Table1[[#All],[ID]:[b]],2,FALSE)</f>
        <v>-11.573140710600001</v>
      </c>
      <c r="T3276" s="9">
        <f>VLOOKUP(Tableau3[[#This Row],[coca]],Table1[[ID]:[b]],3,FALSE)</f>
        <v>7.3098042223900004</v>
      </c>
      <c r="U3276" s="9"/>
      <c r="V327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76" s="9"/>
    </row>
    <row r="3277" spans="1:23">
      <c r="A3277" t="s">
        <v>690</v>
      </c>
      <c r="B3277" s="1" t="s">
        <v>716</v>
      </c>
      <c r="C3277" s="1" t="s">
        <v>717</v>
      </c>
      <c r="D3277">
        <v>45</v>
      </c>
      <c r="E3277">
        <v>0</v>
      </c>
      <c r="F3277">
        <v>21</v>
      </c>
      <c r="M3277" s="10" t="s">
        <v>936</v>
      </c>
      <c r="O3277" s="5">
        <v>-1309971935480</v>
      </c>
      <c r="P3277" s="5">
        <v>832370413786</v>
      </c>
      <c r="Q3277" t="str">
        <f t="shared" si="120"/>
        <v>Sierra LeoneSL0401</v>
      </c>
      <c r="R3277" t="str">
        <f>VLOOKUP(Tableau3[[#This Row],[coca]],Table1[ID],1,FALSE)</f>
        <v>Sierra LeoneSL0401</v>
      </c>
      <c r="S3277">
        <f>VLOOKUP(Tableau3[[#This Row],[coca]],Table1[[#All],[ID]:[b]],2,FALSE)</f>
        <v>-13.099719354799999</v>
      </c>
      <c r="T3277" s="9">
        <f>VLOOKUP(Tableau3[[#This Row],[coca]],Table1[[ID]:[b]],3,FALSE)</f>
        <v>8.3237041378600001</v>
      </c>
      <c r="U3277" s="9" t="s">
        <v>778</v>
      </c>
      <c r="V327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277" s="9">
        <v>2</v>
      </c>
    </row>
    <row r="3278" spans="1:23">
      <c r="A3278" t="s">
        <v>690</v>
      </c>
      <c r="B3278" s="1" t="s">
        <v>718</v>
      </c>
      <c r="C3278" s="1" t="s">
        <v>719</v>
      </c>
      <c r="D3278">
        <v>422</v>
      </c>
      <c r="E3278">
        <v>28</v>
      </c>
      <c r="F3278">
        <v>105</v>
      </c>
      <c r="J3278">
        <v>303</v>
      </c>
      <c r="K3278">
        <v>282</v>
      </c>
      <c r="M3278" s="10" t="s">
        <v>936</v>
      </c>
      <c r="O3278" s="5">
        <v>-1321181117700</v>
      </c>
      <c r="P3278" s="5">
        <v>845537546442</v>
      </c>
      <c r="Q3278" t="str">
        <f t="shared" si="120"/>
        <v>Sierra LeoneSL0402</v>
      </c>
      <c r="R3278" t="str">
        <f>VLOOKUP(Tableau3[[#This Row],[coca]],Table1[ID],1,FALSE)</f>
        <v>Sierra LeoneSL0402</v>
      </c>
      <c r="S3278">
        <f>VLOOKUP(Tableau3[[#This Row],[coca]],Table1[[#All],[ID]:[b]],2,FALSE)</f>
        <v>-13.211811177</v>
      </c>
      <c r="T3278" s="9">
        <f>VLOOKUP(Tableau3[[#This Row],[coca]],Table1[[ID]:[b]],3,FALSE)</f>
        <v>8.4553754644199994</v>
      </c>
      <c r="U3278" s="9" t="s">
        <v>779</v>
      </c>
      <c r="V327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3278" s="9">
        <v>4</v>
      </c>
    </row>
    <row r="3279" spans="1:23">
      <c r="A3279" t="s">
        <v>690</v>
      </c>
      <c r="B3279" s="1" t="s">
        <v>934</v>
      </c>
      <c r="C3279" s="1"/>
      <c r="D3279">
        <v>4</v>
      </c>
      <c r="E3279">
        <v>0</v>
      </c>
      <c r="F3279">
        <v>0</v>
      </c>
      <c r="M3279" s="10" t="s">
        <v>936</v>
      </c>
      <c r="Q3279" s="9" t="str">
        <f t="shared" si="120"/>
        <v>Sierra Leone</v>
      </c>
      <c r="R3279" t="e">
        <f>VLOOKUP(Tableau3[[#This Row],[coca]],Table1[ID],1,FALSE)</f>
        <v>#N/A</v>
      </c>
      <c r="S3279" s="9" t="e">
        <f>VLOOKUP(Tableau3[[#This Row],[coca]],Table1[[#All],[ID]:[b]],2,FALSE)</f>
        <v>#N/A</v>
      </c>
      <c r="T3279" s="9" t="e">
        <f>VLOOKUP(Tableau3[[#This Row],[coca]],Table1[[ID]:[b]],3,FALSE)</f>
        <v>#N/A</v>
      </c>
      <c r="U3279" s="9"/>
      <c r="V327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A:&lt;10</v>
      </c>
      <c r="W3279" s="9"/>
    </row>
    <row r="3280" spans="1:23">
      <c r="A3280" t="s">
        <v>690</v>
      </c>
      <c r="B3280" s="1" t="s">
        <v>702</v>
      </c>
      <c r="C3280" s="1" t="s">
        <v>703</v>
      </c>
      <c r="D3280">
        <v>17</v>
      </c>
      <c r="E3280">
        <v>0</v>
      </c>
      <c r="F3280">
        <v>0</v>
      </c>
      <c r="M3280" s="10" t="s">
        <v>937</v>
      </c>
      <c r="Q3280" t="str">
        <f t="shared" si="120"/>
        <v>Sierra LeoneSL0101</v>
      </c>
      <c r="R3280" t="str">
        <f>VLOOKUP(Tableau3[[#This Row],[coca]],Table1[ID],1,FALSE)</f>
        <v>Sierra LeoneSL0101</v>
      </c>
      <c r="S3280" t="e">
        <f>VLOOKUP(Tableau35[[#This Row],[coca]],Table1[[#All],[ID]:[b]],2,FALSE)</f>
        <v>#VALUE!</v>
      </c>
      <c r="T3280" s="9" t="e">
        <f>VLOOKUP(Tableau35[[#This Row],[coca]],Table1[[ID]:[b]],3,FALSE)</f>
        <v>#VALUE!</v>
      </c>
      <c r="U3280" s="9"/>
      <c r="V328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0" s="9"/>
    </row>
    <row r="3281" spans="1:23">
      <c r="A3281" t="s">
        <v>690</v>
      </c>
      <c r="B3281" s="1" t="s">
        <v>710</v>
      </c>
      <c r="C3281" s="1" t="s">
        <v>711</v>
      </c>
      <c r="D3281">
        <v>27</v>
      </c>
      <c r="E3281">
        <v>2</v>
      </c>
      <c r="F3281">
        <v>5</v>
      </c>
      <c r="M3281" s="10" t="s">
        <v>937</v>
      </c>
      <c r="O3281" s="5">
        <v>-1119614654980</v>
      </c>
      <c r="P3281" s="5">
        <v>794618566219</v>
      </c>
      <c r="Q3281" t="str">
        <f t="shared" si="120"/>
        <v>Sierra LeoneSL0102</v>
      </c>
      <c r="R3281" t="str">
        <f>VLOOKUP(Tableau3[[#This Row],[coca]],Table1[ID],1,FALSE)</f>
        <v>Sierra LeoneSL0102</v>
      </c>
      <c r="S3281" t="e">
        <f>VLOOKUP(Tableau35[[#This Row],[coca]],Table1[[#All],[ID]:[b]],2,FALSE)</f>
        <v>#VALUE!</v>
      </c>
      <c r="T3281" s="9" t="e">
        <f>VLOOKUP(Tableau35[[#This Row],[coca]],Table1[[ID]:[b]],3,FALSE)</f>
        <v>#VALUE!</v>
      </c>
      <c r="U3281" s="9" t="s">
        <v>775</v>
      </c>
      <c r="V328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1" s="9">
        <v>1</v>
      </c>
    </row>
    <row r="3282" spans="1:23">
      <c r="A3282" t="s">
        <v>690</v>
      </c>
      <c r="B3282" s="1" t="s">
        <v>714</v>
      </c>
      <c r="C3282" s="1" t="s">
        <v>715</v>
      </c>
      <c r="D3282">
        <v>4</v>
      </c>
      <c r="E3282">
        <v>1</v>
      </c>
      <c r="F3282">
        <v>0</v>
      </c>
      <c r="M3282" s="10" t="s">
        <v>937</v>
      </c>
      <c r="Q3282" t="str">
        <f t="shared" si="120"/>
        <v>Sierra LeoneSL0103</v>
      </c>
      <c r="R3282" t="str">
        <f>VLOOKUP(Tableau3[[#This Row],[coca]],Table1[ID],1,FALSE)</f>
        <v>Sierra LeoneSL0103</v>
      </c>
      <c r="S3282" t="e">
        <f>VLOOKUP(Tableau35[[#This Row],[coca]],Table1[[#All],[ID]:[b]],2,FALSE)</f>
        <v>#VALUE!</v>
      </c>
      <c r="T3282" s="9" t="e">
        <f>VLOOKUP(Tableau35[[#This Row],[coca]],Table1[[ID]:[b]],3,FALSE)</f>
        <v>#VALUE!</v>
      </c>
      <c r="U3282" s="9"/>
      <c r="V328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2" s="9"/>
    </row>
    <row r="3283" spans="1:23">
      <c r="A3283" t="s">
        <v>690</v>
      </c>
      <c r="B3283" s="1" t="s">
        <v>706</v>
      </c>
      <c r="C3283" s="1" t="s">
        <v>707</v>
      </c>
      <c r="D3283">
        <v>17</v>
      </c>
      <c r="E3283">
        <v>3</v>
      </c>
      <c r="F3283">
        <v>5</v>
      </c>
      <c r="M3283" s="10" t="s">
        <v>937</v>
      </c>
      <c r="Q3283" t="str">
        <f t="shared" si="120"/>
        <v>Sierra LeoneSL0201</v>
      </c>
      <c r="R3283" t="str">
        <f>VLOOKUP(Tableau3[[#This Row],[coca]],Table1[ID],1,FALSE)</f>
        <v>Sierra LeoneSL0201</v>
      </c>
      <c r="S3283" t="e">
        <f>VLOOKUP(Tableau35[[#This Row],[coca]],Table1[[#All],[ID]:[b]],2,FALSE)</f>
        <v>#VALUE!</v>
      </c>
      <c r="T3283" s="9" t="e">
        <f>VLOOKUP(Tableau35[[#This Row],[coca]],Table1[[ID]:[b]],3,FALSE)</f>
        <v>#VALUE!</v>
      </c>
      <c r="U3283" s="9" t="s">
        <v>775</v>
      </c>
      <c r="V328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3" s="9">
        <v>1</v>
      </c>
    </row>
    <row r="3284" spans="1:23">
      <c r="A3284" t="s">
        <v>690</v>
      </c>
      <c r="B3284" s="1" t="s">
        <v>700</v>
      </c>
      <c r="C3284" s="1" t="s">
        <v>701</v>
      </c>
      <c r="D3284">
        <v>1</v>
      </c>
      <c r="E3284">
        <v>0</v>
      </c>
      <c r="F3284">
        <v>0</v>
      </c>
      <c r="M3284" s="10" t="s">
        <v>937</v>
      </c>
      <c r="Q3284" t="str">
        <f t="shared" si="120"/>
        <v>Sierra LeoneSL0202</v>
      </c>
      <c r="R3284" t="str">
        <f>VLOOKUP(Tableau3[[#This Row],[coca]],Table1[ID],1,FALSE)</f>
        <v>Sierra LeoneSL0202</v>
      </c>
      <c r="S3284" t="e">
        <f>VLOOKUP(Tableau35[[#This Row],[coca]],Table1[[#All],[ID]:[b]],2,FALSE)</f>
        <v>#VALUE!</v>
      </c>
      <c r="T3284" s="9" t="e">
        <f>VLOOKUP(Tableau35[[#This Row],[coca]],Table1[[ID]:[b]],3,FALSE)</f>
        <v>#VALUE!</v>
      </c>
      <c r="U3284" s="9"/>
      <c r="V328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4" s="9"/>
    </row>
    <row r="3285" spans="1:23">
      <c r="A3285" t="s">
        <v>690</v>
      </c>
      <c r="B3285" s="1" t="s">
        <v>704</v>
      </c>
      <c r="C3285" s="1" t="s">
        <v>705</v>
      </c>
      <c r="D3285">
        <v>2</v>
      </c>
      <c r="E3285">
        <v>0</v>
      </c>
      <c r="F3285">
        <v>0</v>
      </c>
      <c r="M3285" s="10" t="s">
        <v>937</v>
      </c>
      <c r="Q3285" t="str">
        <f t="shared" ref="Q3285:Q3294" si="121">_xlfn.CONCAT(A3285,C3285)</f>
        <v>Sierra LeoneSL0203</v>
      </c>
      <c r="R3285" t="str">
        <f>VLOOKUP(Tableau3[[#This Row],[coca]],Table1[ID],1,FALSE)</f>
        <v>Sierra LeoneSL0203</v>
      </c>
      <c r="S3285" t="e">
        <f>VLOOKUP(Tableau35[[#This Row],[coca]],Table1[[#All],[ID]:[b]],2,FALSE)</f>
        <v>#VALUE!</v>
      </c>
      <c r="T3285" s="9" t="e">
        <f>VLOOKUP(Tableau35[[#This Row],[coca]],Table1[[ID]:[b]],3,FALSE)</f>
        <v>#VALUE!</v>
      </c>
      <c r="U3285" s="9"/>
      <c r="V3285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5" s="9"/>
    </row>
    <row r="3286" spans="1:23">
      <c r="A3286" t="s">
        <v>690</v>
      </c>
      <c r="B3286" s="1" t="s">
        <v>694</v>
      </c>
      <c r="C3286" s="1" t="s">
        <v>695</v>
      </c>
      <c r="D3286">
        <v>18</v>
      </c>
      <c r="E3286">
        <v>0</v>
      </c>
      <c r="F3286">
        <v>7</v>
      </c>
      <c r="M3286" s="10" t="s">
        <v>937</v>
      </c>
      <c r="O3286" s="5">
        <v>-1274347609580</v>
      </c>
      <c r="P3286" s="5">
        <v>872577282988</v>
      </c>
      <c r="Q3286" t="str">
        <f t="shared" si="121"/>
        <v>Sierra LeoneSL0204</v>
      </c>
      <c r="R3286" t="str">
        <f>VLOOKUP(Tableau3[[#This Row],[coca]],Table1[ID],1,FALSE)</f>
        <v>Sierra LeoneSL0204</v>
      </c>
      <c r="S3286" t="e">
        <f>VLOOKUP(Tableau35[[#This Row],[coca]],Table1[[#All],[ID]:[b]],2,FALSE)</f>
        <v>#VALUE!</v>
      </c>
      <c r="T3286" s="9" t="e">
        <f>VLOOKUP(Tableau35[[#This Row],[coca]],Table1[[ID]:[b]],3,FALSE)</f>
        <v>#VALUE!</v>
      </c>
      <c r="U3286" s="9" t="s">
        <v>775</v>
      </c>
      <c r="V3286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6" s="9">
        <v>1</v>
      </c>
    </row>
    <row r="3287" spans="1:23">
      <c r="A3287" t="s">
        <v>690</v>
      </c>
      <c r="B3287" s="1" t="s">
        <v>712</v>
      </c>
      <c r="C3287" s="1" t="s">
        <v>713</v>
      </c>
      <c r="D3287">
        <v>7</v>
      </c>
      <c r="E3287">
        <v>0</v>
      </c>
      <c r="F3287">
        <v>2</v>
      </c>
      <c r="M3287" s="10" t="s">
        <v>937</v>
      </c>
      <c r="O3287" s="5">
        <v>-1188245425950</v>
      </c>
      <c r="P3287" s="5">
        <v>866821753356</v>
      </c>
      <c r="Q3287" t="str">
        <f t="shared" si="121"/>
        <v>Sierra LeoneSL0205</v>
      </c>
      <c r="R3287" t="str">
        <f>VLOOKUP(Tableau3[[#This Row],[coca]],Table1[ID],1,FALSE)</f>
        <v>Sierra LeoneSL0205</v>
      </c>
      <c r="S3287" t="e">
        <f>VLOOKUP(Tableau35[[#This Row],[coca]],Table1[[#All],[ID]:[b]],2,FALSE)</f>
        <v>#VALUE!</v>
      </c>
      <c r="T3287" s="9" t="e">
        <f>VLOOKUP(Tableau35[[#This Row],[coca]],Table1[[ID]:[b]],3,FALSE)</f>
        <v>#VALUE!</v>
      </c>
      <c r="U3287" s="9" t="s">
        <v>775</v>
      </c>
      <c r="V3287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7" s="9">
        <v>1</v>
      </c>
    </row>
    <row r="3288" spans="1:23">
      <c r="A3288" t="s">
        <v>690</v>
      </c>
      <c r="B3288" s="1" t="s">
        <v>698</v>
      </c>
      <c r="C3288" s="1" t="s">
        <v>699</v>
      </c>
      <c r="D3288">
        <v>42</v>
      </c>
      <c r="E3288">
        <v>2</v>
      </c>
      <c r="F3288">
        <v>3</v>
      </c>
      <c r="M3288" s="10" t="s">
        <v>937</v>
      </c>
      <c r="Q3288" t="str">
        <f t="shared" si="121"/>
        <v>Sierra LeoneSL0301</v>
      </c>
      <c r="R3288" t="str">
        <f>VLOOKUP(Tableau3[[#This Row],[coca]],Table1[ID],1,FALSE)</f>
        <v>Sierra LeoneSL0301</v>
      </c>
      <c r="S3288" t="e">
        <f>VLOOKUP(Tableau35[[#This Row],[coca]],Table1[[#All],[ID]:[b]],2,FALSE)</f>
        <v>#VALUE!</v>
      </c>
      <c r="T3288" s="9" t="e">
        <f>VLOOKUP(Tableau35[[#This Row],[coca]],Table1[[ID]:[b]],3,FALSE)</f>
        <v>#VALUE!</v>
      </c>
      <c r="U3288" s="9"/>
      <c r="V3288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8" s="9"/>
    </row>
    <row r="3289" spans="1:23">
      <c r="A3289" t="s">
        <v>690</v>
      </c>
      <c r="B3289" s="1" t="s">
        <v>696</v>
      </c>
      <c r="C3289" s="1" t="s">
        <v>697</v>
      </c>
      <c r="D3289">
        <v>20</v>
      </c>
      <c r="E3289">
        <v>0</v>
      </c>
      <c r="F3289">
        <v>1</v>
      </c>
      <c r="M3289" s="10" t="s">
        <v>937</v>
      </c>
      <c r="Q3289" t="str">
        <f t="shared" si="121"/>
        <v>Sierra LeoneSL0302</v>
      </c>
      <c r="R3289" t="str">
        <f>VLOOKUP(Tableau3[[#This Row],[coca]],Table1[ID],1,FALSE)</f>
        <v>Sierra LeoneSL0302</v>
      </c>
      <c r="S3289" t="e">
        <f>VLOOKUP(Tableau35[[#This Row],[coca]],Table1[[#All],[ID]:[b]],2,FALSE)</f>
        <v>#VALUE!</v>
      </c>
      <c r="T3289" s="9" t="e">
        <f>VLOOKUP(Tableau35[[#This Row],[coca]],Table1[[ID]:[b]],3,FALSE)</f>
        <v>#VALUE!</v>
      </c>
      <c r="U3289" s="9" t="s">
        <v>778</v>
      </c>
      <c r="V3289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89" s="9">
        <v>2</v>
      </c>
    </row>
    <row r="3290" spans="1:23">
      <c r="A3290" t="s">
        <v>690</v>
      </c>
      <c r="B3290" s="1" t="s">
        <v>708</v>
      </c>
      <c r="C3290" s="1" t="s">
        <v>709</v>
      </c>
      <c r="D3290">
        <v>5</v>
      </c>
      <c r="E3290">
        <v>0</v>
      </c>
      <c r="F3290">
        <v>1</v>
      </c>
      <c r="M3290" s="10" t="s">
        <v>937</v>
      </c>
      <c r="Q3290" t="str">
        <f t="shared" si="121"/>
        <v>Sierra LeoneSL0303</v>
      </c>
      <c r="R3290" t="str">
        <f>VLOOKUP(Tableau3[[#This Row],[coca]],Table1[ID],1,FALSE)</f>
        <v>Sierra LeoneSL0303</v>
      </c>
      <c r="S3290" t="e">
        <f>VLOOKUP(Tableau35[[#This Row],[coca]],Table1[[#All],[ID]:[b]],2,FALSE)</f>
        <v>#VALUE!</v>
      </c>
      <c r="T3290" s="9" t="e">
        <f>VLOOKUP(Tableau35[[#This Row],[coca]],Table1[[ID]:[b]],3,FALSE)</f>
        <v>#VALUE!</v>
      </c>
      <c r="U3290" s="9"/>
      <c r="V329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90" s="9"/>
    </row>
    <row r="3291" spans="1:23">
      <c r="A3291" t="s">
        <v>690</v>
      </c>
      <c r="B3291" s="1" t="s">
        <v>692</v>
      </c>
      <c r="C3291" s="1" t="s">
        <v>693</v>
      </c>
      <c r="D3291">
        <v>2</v>
      </c>
      <c r="E3291">
        <v>0</v>
      </c>
      <c r="F3291">
        <v>0</v>
      </c>
      <c r="M3291" s="10" t="s">
        <v>937</v>
      </c>
      <c r="Q3291" t="str">
        <f t="shared" si="121"/>
        <v>Sierra LeoneSL0304</v>
      </c>
      <c r="R3291" t="str">
        <f>VLOOKUP(Tableau3[[#This Row],[coca]],Table1[ID],1,FALSE)</f>
        <v>Sierra LeoneSL0304</v>
      </c>
      <c r="S3291" t="e">
        <f>VLOOKUP(Tableau35[[#This Row],[coca]],Table1[[#All],[ID]:[b]],2,FALSE)</f>
        <v>#VALUE!</v>
      </c>
      <c r="T3291" s="9" t="e">
        <f>VLOOKUP(Tableau35[[#This Row],[coca]],Table1[[ID]:[b]],3,FALSE)</f>
        <v>#VALUE!</v>
      </c>
      <c r="U3291" s="9"/>
      <c r="V329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91" s="9"/>
    </row>
    <row r="3292" spans="1:23">
      <c r="A3292" t="s">
        <v>690</v>
      </c>
      <c r="B3292" s="1" t="s">
        <v>716</v>
      </c>
      <c r="C3292" s="1" t="s">
        <v>717</v>
      </c>
      <c r="D3292">
        <v>127</v>
      </c>
      <c r="E3292">
        <v>1</v>
      </c>
      <c r="F3292">
        <v>33</v>
      </c>
      <c r="M3292" s="10" t="s">
        <v>937</v>
      </c>
      <c r="O3292" s="5">
        <v>-1309971935480</v>
      </c>
      <c r="P3292" s="5">
        <v>832370413786</v>
      </c>
      <c r="Q3292" t="str">
        <f t="shared" si="121"/>
        <v>Sierra LeoneSL0401</v>
      </c>
      <c r="R3292" t="str">
        <f>VLOOKUP(Tableau3[[#This Row],[coca]],Table1[ID],1,FALSE)</f>
        <v>Sierra LeoneSL0401</v>
      </c>
      <c r="S3292" t="e">
        <f>VLOOKUP(Tableau35[[#This Row],[coca]],Table1[[#All],[ID]:[b]],2,FALSE)</f>
        <v>#VALUE!</v>
      </c>
      <c r="T3292" s="9" t="e">
        <f>VLOOKUP(Tableau35[[#This Row],[coca]],Table1[[ID]:[b]],3,FALSE)</f>
        <v>#VALUE!</v>
      </c>
      <c r="U3292" s="9" t="s">
        <v>778</v>
      </c>
      <c r="V329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92" s="9">
        <v>2</v>
      </c>
    </row>
    <row r="3293" spans="1:23">
      <c r="A3293" t="s">
        <v>690</v>
      </c>
      <c r="B3293" s="1" t="s">
        <v>718</v>
      </c>
      <c r="C3293" s="1" t="s">
        <v>719</v>
      </c>
      <c r="D3293">
        <v>489</v>
      </c>
      <c r="E3293">
        <v>36</v>
      </c>
      <c r="F3293">
        <v>236</v>
      </c>
      <c r="M3293" s="10" t="s">
        <v>937</v>
      </c>
      <c r="O3293" s="5">
        <v>-1321181117700</v>
      </c>
      <c r="P3293" s="5">
        <v>845537546442</v>
      </c>
      <c r="Q3293" t="str">
        <f t="shared" si="121"/>
        <v>Sierra LeoneSL0402</v>
      </c>
      <c r="R3293" t="str">
        <f>VLOOKUP(Tableau3[[#This Row],[coca]],Table1[ID],1,FALSE)</f>
        <v>Sierra LeoneSL0402</v>
      </c>
      <c r="S3293" t="e">
        <f>VLOOKUP(Tableau35[[#This Row],[coca]],Table1[[#All],[ID]:[b]],2,FALSE)</f>
        <v>#VALUE!</v>
      </c>
      <c r="T3293" s="9" t="e">
        <f>VLOOKUP(Tableau35[[#This Row],[coca]],Table1[[ID]:[b]],3,FALSE)</f>
        <v>#VALUE!</v>
      </c>
      <c r="U3293" s="9" t="s">
        <v>779</v>
      </c>
      <c r="V329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93" s="9">
        <v>4</v>
      </c>
    </row>
    <row r="3294" spans="1:23">
      <c r="A3294" t="s">
        <v>690</v>
      </c>
      <c r="B3294" s="1" t="s">
        <v>934</v>
      </c>
      <c r="C3294" s="1"/>
      <c r="D3294">
        <v>4</v>
      </c>
      <c r="E3294">
        <v>0</v>
      </c>
      <c r="F3294">
        <v>0</v>
      </c>
      <c r="M3294" s="10" t="s">
        <v>937</v>
      </c>
      <c r="Q3294" s="9" t="str">
        <f t="shared" si="121"/>
        <v>Sierra Leone</v>
      </c>
      <c r="R3294" t="e">
        <f>VLOOKUP(Tableau3[[#This Row],[coca]],Table1[ID],1,FALSE)</f>
        <v>#N/A</v>
      </c>
      <c r="S3294" s="9" t="e">
        <f>VLOOKUP(Tableau35[[#This Row],[coca]],Table1[[#All],[ID]:[b]],2,FALSE)</f>
        <v>#VALUE!</v>
      </c>
      <c r="T3294" s="9" t="e">
        <f>VLOOKUP(Tableau35[[#This Row],[coca]],Table1[[ID]:[b]],3,FALSE)</f>
        <v>#VALUE!</v>
      </c>
      <c r="U3294" s="9"/>
      <c r="V329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294" s="9"/>
    </row>
    <row r="3295" spans="1:23">
      <c r="A3295" t="s">
        <v>690</v>
      </c>
      <c r="B3295" s="1" t="s">
        <v>694</v>
      </c>
      <c r="C3295" s="1" t="s">
        <v>695</v>
      </c>
      <c r="D3295">
        <v>18</v>
      </c>
      <c r="E3295">
        <v>0</v>
      </c>
      <c r="F3295">
        <v>7</v>
      </c>
      <c r="L3295" s="10"/>
      <c r="M3295" s="10" t="s">
        <v>940</v>
      </c>
      <c r="N3295" s="5">
        <v>-1274347609580</v>
      </c>
      <c r="O3295" s="5">
        <v>872577282988</v>
      </c>
      <c r="P3295" t="str">
        <f t="shared" ref="P3295:P3309" si="122">_xlfn.CONCAT(A3295,C3295)</f>
        <v>Sierra LeoneSL0204</v>
      </c>
      <c r="Q3295" t="e">
        <f>VLOOKUP(#REF!,Table1[ID],1,FALSE)</f>
        <v>#REF!</v>
      </c>
      <c r="R3295" t="e">
        <f>VLOOKUP(#REF!,Table1[[#All],[ID]:[b]],2,FALSE)</f>
        <v>#REF!</v>
      </c>
      <c r="S3295" s="9" t="e">
        <f>VLOOKUP(#REF!,Table1[[ID]:[b]],3,FALSE)</f>
        <v>#REF!</v>
      </c>
      <c r="T3295" s="9" t="s">
        <v>775</v>
      </c>
      <c r="U3295" s="9" t="e">
        <f>IF(#REF!&lt;=10,"A:&lt;10",IF(#REF!&lt;=50,"B:10-50",IF(#REF!&lt;=100,"C:50 - 100",IF(#REF!&lt;=250,"D:100 - 250",IF(#REF!&lt;=500,"E:250 - 500",IF(#REF!&lt;=1000,"F:500 - 1000","G:1000 et plus"))))))</f>
        <v>#REF!</v>
      </c>
      <c r="V3295" s="9">
        <v>1</v>
      </c>
    </row>
    <row r="3296" spans="1:23">
      <c r="A3296" t="s">
        <v>690</v>
      </c>
      <c r="B3296" s="1" t="s">
        <v>706</v>
      </c>
      <c r="C3296" s="1" t="s">
        <v>707</v>
      </c>
      <c r="D3296">
        <v>20</v>
      </c>
      <c r="E3296">
        <v>3</v>
      </c>
      <c r="F3296">
        <v>6</v>
      </c>
      <c r="L3296" s="10"/>
      <c r="M3296" s="10" t="s">
        <v>940</v>
      </c>
      <c r="P3296" t="str">
        <f t="shared" si="122"/>
        <v>Sierra LeoneSL0201</v>
      </c>
      <c r="Q3296" t="e">
        <f>VLOOKUP(#REF!,Table1[ID],1,FALSE)</f>
        <v>#REF!</v>
      </c>
      <c r="R3296" t="e">
        <f>VLOOKUP(#REF!,Table1[[#All],[ID]:[b]],2,FALSE)</f>
        <v>#REF!</v>
      </c>
      <c r="S3296" s="9" t="e">
        <f>VLOOKUP(#REF!,Table1[[ID]:[b]],3,FALSE)</f>
        <v>#REF!</v>
      </c>
      <c r="T3296" s="9" t="s">
        <v>775</v>
      </c>
      <c r="U3296" s="9" t="e">
        <f>IF(#REF!&lt;=10,"A:&lt;10",IF(#REF!&lt;=50,"B:10-50",IF(#REF!&lt;=100,"C:50 - 100",IF(#REF!&lt;=250,"D:100 - 250",IF(#REF!&lt;=500,"E:250 - 500",IF(#REF!&lt;=1000,"F:500 - 1000","G:1000 et plus"))))))</f>
        <v>#REF!</v>
      </c>
      <c r="V3296" s="9">
        <v>1</v>
      </c>
    </row>
    <row r="3297" spans="1:23">
      <c r="A3297" t="s">
        <v>690</v>
      </c>
      <c r="B3297" s="1" t="s">
        <v>710</v>
      </c>
      <c r="C3297" s="1" t="s">
        <v>711</v>
      </c>
      <c r="D3297">
        <v>67</v>
      </c>
      <c r="E3297">
        <v>4</v>
      </c>
      <c r="F3297">
        <v>5</v>
      </c>
      <c r="L3297" s="10"/>
      <c r="M3297" s="10" t="s">
        <v>940</v>
      </c>
      <c r="N3297" s="5">
        <v>-1119614654980</v>
      </c>
      <c r="O3297" s="5">
        <v>794618566219</v>
      </c>
      <c r="P3297" t="str">
        <f t="shared" si="122"/>
        <v>Sierra LeoneSL0102</v>
      </c>
      <c r="Q3297" t="e">
        <f>VLOOKUP(#REF!,Table1[ID],1,FALSE)</f>
        <v>#REF!</v>
      </c>
      <c r="R3297" t="e">
        <f>VLOOKUP(#REF!,Table1[[#All],[ID]:[b]],2,FALSE)</f>
        <v>#REF!</v>
      </c>
      <c r="S3297" s="9" t="e">
        <f>VLOOKUP(#REF!,Table1[[ID]:[b]],3,FALSE)</f>
        <v>#REF!</v>
      </c>
      <c r="T3297" s="9" t="s">
        <v>775</v>
      </c>
      <c r="U3297" s="9" t="e">
        <f>IF(#REF!&lt;=10,"A:&lt;10",IF(#REF!&lt;=50,"B:10-50",IF(#REF!&lt;=100,"C:50 - 100",IF(#REF!&lt;=250,"D:100 - 250",IF(#REF!&lt;=500,"E:250 - 500",IF(#REF!&lt;=1000,"F:500 - 1000","G:1000 et plus"))))))</f>
        <v>#REF!</v>
      </c>
      <c r="V3297" s="9">
        <v>1</v>
      </c>
    </row>
    <row r="3298" spans="1:23">
      <c r="A3298" t="s">
        <v>690</v>
      </c>
      <c r="B3298" s="1" t="s">
        <v>712</v>
      </c>
      <c r="C3298" s="1" t="s">
        <v>713</v>
      </c>
      <c r="D3298">
        <v>9</v>
      </c>
      <c r="E3298">
        <v>0</v>
      </c>
      <c r="F3298">
        <v>2</v>
      </c>
      <c r="L3298" s="10"/>
      <c r="M3298" s="10" t="s">
        <v>940</v>
      </c>
      <c r="N3298" s="5">
        <v>-1188245425950</v>
      </c>
      <c r="O3298" s="5">
        <v>866821753356</v>
      </c>
      <c r="P3298" t="str">
        <f t="shared" si="122"/>
        <v>Sierra LeoneSL0205</v>
      </c>
      <c r="Q3298" t="e">
        <f>VLOOKUP(#REF!,Table1[ID],1,FALSE)</f>
        <v>#REF!</v>
      </c>
      <c r="R3298" t="e">
        <f>VLOOKUP(#REF!,Table1[[#All],[ID]:[b]],2,FALSE)</f>
        <v>#REF!</v>
      </c>
      <c r="S3298" s="9" t="e">
        <f>VLOOKUP(#REF!,Table1[[ID]:[b]],3,FALSE)</f>
        <v>#REF!</v>
      </c>
      <c r="T3298" s="9" t="s">
        <v>775</v>
      </c>
      <c r="U3298" s="9" t="e">
        <f>IF(#REF!&lt;=10,"A:&lt;10",IF(#REF!&lt;=50,"B:10-50",IF(#REF!&lt;=100,"C:50 - 100",IF(#REF!&lt;=250,"D:100 - 250",IF(#REF!&lt;=500,"E:250 - 500",IF(#REF!&lt;=1000,"F:500 - 1000","G:1000 et plus"))))))</f>
        <v>#REF!</v>
      </c>
      <c r="V3298" s="9">
        <v>1</v>
      </c>
    </row>
    <row r="3299" spans="1:23">
      <c r="A3299" t="s">
        <v>690</v>
      </c>
      <c r="B3299" s="1" t="s">
        <v>718</v>
      </c>
      <c r="C3299" s="1" t="s">
        <v>719</v>
      </c>
      <c r="D3299">
        <v>531</v>
      </c>
      <c r="E3299">
        <v>36</v>
      </c>
      <c r="F3299">
        <v>370</v>
      </c>
      <c r="L3299" s="10"/>
      <c r="M3299" s="10" t="s">
        <v>940</v>
      </c>
      <c r="N3299" s="5">
        <v>-1321181117700</v>
      </c>
      <c r="O3299" s="5">
        <v>845537546442</v>
      </c>
      <c r="P3299" t="str">
        <f t="shared" si="122"/>
        <v>Sierra LeoneSL0402</v>
      </c>
      <c r="Q3299" t="e">
        <f>VLOOKUP(#REF!,Table1[ID],1,FALSE)</f>
        <v>#REF!</v>
      </c>
      <c r="R3299" t="e">
        <f>VLOOKUP(#REF!,Table1[[#All],[ID]:[b]],2,FALSE)</f>
        <v>#REF!</v>
      </c>
      <c r="S3299" s="9" t="e">
        <f>VLOOKUP(#REF!,Table1[[ID]:[b]],3,FALSE)</f>
        <v>#REF!</v>
      </c>
      <c r="T3299" s="9" t="s">
        <v>779</v>
      </c>
      <c r="U3299" s="9" t="e">
        <f>IF(#REF!&lt;=10,"A:&lt;10",IF(#REF!&lt;=50,"B:10-50",IF(#REF!&lt;=100,"C:50 - 100",IF(#REF!&lt;=250,"D:100 - 250",IF(#REF!&lt;=500,"E:250 - 500",IF(#REF!&lt;=1000,"F:500 - 1000","G:1000 et plus"))))))</f>
        <v>#REF!</v>
      </c>
      <c r="V3299" s="9">
        <v>4</v>
      </c>
    </row>
    <row r="3300" spans="1:23">
      <c r="A3300" t="s">
        <v>690</v>
      </c>
      <c r="B3300" s="1" t="s">
        <v>716</v>
      </c>
      <c r="C3300" s="1" t="s">
        <v>717</v>
      </c>
      <c r="D3300">
        <v>138</v>
      </c>
      <c r="E3300">
        <v>1</v>
      </c>
      <c r="F3300">
        <v>79</v>
      </c>
      <c r="L3300" s="10"/>
      <c r="M3300" s="10" t="s">
        <v>940</v>
      </c>
      <c r="N3300" s="5">
        <v>-1309971935480</v>
      </c>
      <c r="O3300" s="5">
        <v>832370413786</v>
      </c>
      <c r="P3300" t="str">
        <f t="shared" si="122"/>
        <v>Sierra LeoneSL0401</v>
      </c>
      <c r="Q3300" t="e">
        <f>VLOOKUP(#REF!,Table1[ID],1,FALSE)</f>
        <v>#REF!</v>
      </c>
      <c r="R3300" t="e">
        <f>VLOOKUP(#REF!,Table1[[#All],[ID]:[b]],2,FALSE)</f>
        <v>#REF!</v>
      </c>
      <c r="S3300" s="9" t="e">
        <f>VLOOKUP(#REF!,Table1[[ID]:[b]],3,FALSE)</f>
        <v>#REF!</v>
      </c>
      <c r="T3300" s="9" t="s">
        <v>778</v>
      </c>
      <c r="U3300" s="9" t="e">
        <f>IF(#REF!&lt;=10,"A:&lt;10",IF(#REF!&lt;=50,"B:10-50",IF(#REF!&lt;=100,"C:50 - 100",IF(#REF!&lt;=250,"D:100 - 250",IF(#REF!&lt;=500,"E:250 - 500",IF(#REF!&lt;=1000,"F:500 - 1000","G:1000 et plus"))))))</f>
        <v>#REF!</v>
      </c>
      <c r="V3300" s="9">
        <v>2</v>
      </c>
    </row>
    <row r="3301" spans="1:23">
      <c r="A3301" t="s">
        <v>690</v>
      </c>
      <c r="B3301" s="1" t="s">
        <v>696</v>
      </c>
      <c r="C3301" s="1" t="s">
        <v>697</v>
      </c>
      <c r="D3301">
        <v>28</v>
      </c>
      <c r="E3301">
        <v>0</v>
      </c>
      <c r="F3301">
        <v>1</v>
      </c>
      <c r="L3301" s="10"/>
      <c r="M3301" s="10" t="s">
        <v>940</v>
      </c>
      <c r="P3301" t="str">
        <f t="shared" si="122"/>
        <v>Sierra LeoneSL0302</v>
      </c>
      <c r="Q3301" t="e">
        <f>VLOOKUP(#REF!,Table1[ID],1,FALSE)</f>
        <v>#REF!</v>
      </c>
      <c r="R3301" t="e">
        <f>VLOOKUP(#REF!,Table1[[#All],[ID]:[b]],2,FALSE)</f>
        <v>#REF!</v>
      </c>
      <c r="S3301" s="9" t="e">
        <f>VLOOKUP(#REF!,Table1[[ID]:[b]],3,FALSE)</f>
        <v>#REF!</v>
      </c>
      <c r="T3301" s="9" t="s">
        <v>778</v>
      </c>
      <c r="U3301" s="9" t="e">
        <f>IF(#REF!&lt;=10,"A:&lt;10",IF(#REF!&lt;=50,"B:10-50",IF(#REF!&lt;=100,"C:50 - 100",IF(#REF!&lt;=250,"D:100 - 250",IF(#REF!&lt;=500,"E:250 - 500",IF(#REF!&lt;=1000,"F:500 - 1000","G:1000 et plus"))))))</f>
        <v>#REF!</v>
      </c>
      <c r="V3301" s="9">
        <v>2</v>
      </c>
    </row>
    <row r="3302" spans="1:23">
      <c r="A3302" t="s">
        <v>690</v>
      </c>
      <c r="B3302" s="1" t="s">
        <v>692</v>
      </c>
      <c r="C3302" s="1" t="s">
        <v>693</v>
      </c>
      <c r="D3302">
        <v>5</v>
      </c>
      <c r="E3302">
        <v>0</v>
      </c>
      <c r="F3302">
        <v>0</v>
      </c>
      <c r="L3302" s="10"/>
      <c r="M3302" s="10" t="s">
        <v>940</v>
      </c>
      <c r="P3302" t="str">
        <f t="shared" si="122"/>
        <v>Sierra LeoneSL0304</v>
      </c>
      <c r="Q3302" t="e">
        <f>VLOOKUP(#REF!,Table1[ID],1,FALSE)</f>
        <v>#REF!</v>
      </c>
      <c r="R3302" t="e">
        <f>VLOOKUP(#REF!,Table1[[#All],[ID]:[b]],2,FALSE)</f>
        <v>#REF!</v>
      </c>
      <c r="S3302" s="9" t="e">
        <f>VLOOKUP(#REF!,Table1[[ID]:[b]],3,FALSE)</f>
        <v>#REF!</v>
      </c>
      <c r="T3302" s="9"/>
      <c r="U3302" s="9" t="e">
        <f>IF(#REF!&lt;=10,"A:&lt;10",IF(#REF!&lt;=50,"B:10-50",IF(#REF!&lt;=100,"C:50 - 100",IF(#REF!&lt;=250,"D:100 - 250",IF(#REF!&lt;=500,"E:250 - 500",IF(#REF!&lt;=1000,"F:500 - 1000","G:1000 et plus"))))))</f>
        <v>#REF!</v>
      </c>
      <c r="V3302" s="9"/>
    </row>
    <row r="3303" spans="1:23">
      <c r="A3303" t="s">
        <v>690</v>
      </c>
      <c r="B3303" s="1" t="s">
        <v>698</v>
      </c>
      <c r="C3303" s="1" t="s">
        <v>699</v>
      </c>
      <c r="D3303">
        <v>47</v>
      </c>
      <c r="E3303">
        <v>2</v>
      </c>
      <c r="F3303">
        <v>10</v>
      </c>
      <c r="L3303" s="10"/>
      <c r="M3303" s="10" t="s">
        <v>940</v>
      </c>
      <c r="P3303" t="str">
        <f t="shared" si="122"/>
        <v>Sierra LeoneSL0301</v>
      </c>
      <c r="Q3303" t="e">
        <f>VLOOKUP(#REF!,Table1[ID],1,FALSE)</f>
        <v>#REF!</v>
      </c>
      <c r="R3303" t="e">
        <f>VLOOKUP(#REF!,Table1[[#All],[ID]:[b]],2,FALSE)</f>
        <v>#REF!</v>
      </c>
      <c r="S3303" s="9" t="e">
        <f>VLOOKUP(#REF!,Table1[[ID]:[b]],3,FALSE)</f>
        <v>#REF!</v>
      </c>
      <c r="T3303" s="9"/>
      <c r="U3303" s="9" t="e">
        <f>IF(#REF!&lt;=10,"A:&lt;10",IF(#REF!&lt;=50,"B:10-50",IF(#REF!&lt;=100,"C:50 - 100",IF(#REF!&lt;=250,"D:100 - 250",IF(#REF!&lt;=500,"E:250 - 500",IF(#REF!&lt;=1000,"F:500 - 1000","G:1000 et plus"))))))</f>
        <v>#REF!</v>
      </c>
      <c r="V3303" s="9"/>
    </row>
    <row r="3304" spans="1:23">
      <c r="A3304" t="s">
        <v>690</v>
      </c>
      <c r="B3304" s="1" t="s">
        <v>700</v>
      </c>
      <c r="C3304" s="1" t="s">
        <v>701</v>
      </c>
      <c r="D3304">
        <v>1</v>
      </c>
      <c r="E3304">
        <v>0</v>
      </c>
      <c r="F3304">
        <v>0</v>
      </c>
      <c r="L3304" s="10"/>
      <c r="M3304" s="10" t="s">
        <v>940</v>
      </c>
      <c r="P3304" t="str">
        <f t="shared" si="122"/>
        <v>Sierra LeoneSL0202</v>
      </c>
      <c r="Q3304" t="e">
        <f>VLOOKUP(#REF!,Table1[ID],1,FALSE)</f>
        <v>#REF!</v>
      </c>
      <c r="R3304" t="e">
        <f>VLOOKUP(#REF!,Table1[[#All],[ID]:[b]],2,FALSE)</f>
        <v>#REF!</v>
      </c>
      <c r="S3304" s="9" t="e">
        <f>VLOOKUP(#REF!,Table1[[ID]:[b]],3,FALSE)</f>
        <v>#REF!</v>
      </c>
      <c r="T3304" s="9"/>
      <c r="U3304" s="9" t="e">
        <f>IF(#REF!&lt;=10,"A:&lt;10",IF(#REF!&lt;=50,"B:10-50",IF(#REF!&lt;=100,"C:50 - 100",IF(#REF!&lt;=250,"D:100 - 250",IF(#REF!&lt;=500,"E:250 - 500",IF(#REF!&lt;=1000,"F:500 - 1000","G:1000 et plus"))))))</f>
        <v>#REF!</v>
      </c>
      <c r="V3304" s="9"/>
    </row>
    <row r="3305" spans="1:23">
      <c r="A3305" t="s">
        <v>690</v>
      </c>
      <c r="B3305" s="1" t="s">
        <v>702</v>
      </c>
      <c r="C3305" s="1" t="s">
        <v>703</v>
      </c>
      <c r="D3305">
        <v>19</v>
      </c>
      <c r="E3305">
        <v>0</v>
      </c>
      <c r="F3305">
        <v>9</v>
      </c>
      <c r="L3305" s="10"/>
      <c r="M3305" s="10" t="s">
        <v>940</v>
      </c>
      <c r="P3305" t="str">
        <f t="shared" si="122"/>
        <v>Sierra LeoneSL0101</v>
      </c>
      <c r="Q3305" t="e">
        <f>VLOOKUP(#REF!,Table1[ID],1,FALSE)</f>
        <v>#REF!</v>
      </c>
      <c r="R3305" t="e">
        <f>VLOOKUP(#REF!,Table1[[#All],[ID]:[b]],2,FALSE)</f>
        <v>#REF!</v>
      </c>
      <c r="S3305" s="9" t="e">
        <f>VLOOKUP(#REF!,Table1[[ID]:[b]],3,FALSE)</f>
        <v>#REF!</v>
      </c>
      <c r="T3305" s="9"/>
      <c r="U3305" s="9" t="e">
        <f>IF(#REF!&lt;=10,"A:&lt;10",IF(#REF!&lt;=50,"B:10-50",IF(#REF!&lt;=100,"C:50 - 100",IF(#REF!&lt;=250,"D:100 - 250",IF(#REF!&lt;=500,"E:250 - 500",IF(#REF!&lt;=1000,"F:500 - 1000","G:1000 et plus"))))))</f>
        <v>#REF!</v>
      </c>
      <c r="V3305" s="9"/>
    </row>
    <row r="3306" spans="1:23">
      <c r="A3306" t="s">
        <v>690</v>
      </c>
      <c r="B3306" s="1" t="s">
        <v>704</v>
      </c>
      <c r="C3306" s="1" t="s">
        <v>705</v>
      </c>
      <c r="D3306">
        <v>3</v>
      </c>
      <c r="E3306">
        <v>0</v>
      </c>
      <c r="F3306">
        <v>1</v>
      </c>
      <c r="L3306" s="10"/>
      <c r="M3306" s="10" t="s">
        <v>940</v>
      </c>
      <c r="P3306" t="str">
        <f t="shared" si="122"/>
        <v>Sierra LeoneSL0203</v>
      </c>
      <c r="Q3306" t="e">
        <f>VLOOKUP(#REF!,Table1[ID],1,FALSE)</f>
        <v>#REF!</v>
      </c>
      <c r="R3306" t="e">
        <f>VLOOKUP(#REF!,Table1[[#All],[ID]:[b]],2,FALSE)</f>
        <v>#REF!</v>
      </c>
      <c r="S3306" s="9" t="e">
        <f>VLOOKUP(#REF!,Table1[[ID]:[b]],3,FALSE)</f>
        <v>#REF!</v>
      </c>
      <c r="T3306" s="9"/>
      <c r="U3306" s="9" t="e">
        <f>IF(#REF!&lt;=10,"A:&lt;10",IF(#REF!&lt;=50,"B:10-50",IF(#REF!&lt;=100,"C:50 - 100",IF(#REF!&lt;=250,"D:100 - 250",IF(#REF!&lt;=500,"E:250 - 500",IF(#REF!&lt;=1000,"F:500 - 1000","G:1000 et plus"))))))</f>
        <v>#REF!</v>
      </c>
      <c r="V3306" s="9"/>
    </row>
    <row r="3307" spans="1:23">
      <c r="A3307" t="s">
        <v>690</v>
      </c>
      <c r="B3307" s="1" t="s">
        <v>708</v>
      </c>
      <c r="C3307" s="1" t="s">
        <v>709</v>
      </c>
      <c r="D3307">
        <v>10</v>
      </c>
      <c r="E3307">
        <v>0</v>
      </c>
      <c r="F3307">
        <v>1</v>
      </c>
      <c r="L3307" s="10"/>
      <c r="M3307" s="10" t="s">
        <v>940</v>
      </c>
      <c r="P3307" t="str">
        <f t="shared" si="122"/>
        <v>Sierra LeoneSL0303</v>
      </c>
      <c r="Q3307" t="e">
        <f>VLOOKUP(#REF!,Table1[ID],1,FALSE)</f>
        <v>#REF!</v>
      </c>
      <c r="R3307" t="e">
        <f>VLOOKUP(#REF!,Table1[[#All],[ID]:[b]],2,FALSE)</f>
        <v>#REF!</v>
      </c>
      <c r="S3307" s="9" t="e">
        <f>VLOOKUP(#REF!,Table1[[ID]:[b]],3,FALSE)</f>
        <v>#REF!</v>
      </c>
      <c r="T3307" s="9"/>
      <c r="U3307" s="9" t="e">
        <f>IF(#REF!&lt;=10,"A:&lt;10",IF(#REF!&lt;=50,"B:10-50",IF(#REF!&lt;=100,"C:50 - 100",IF(#REF!&lt;=250,"D:100 - 250",IF(#REF!&lt;=500,"E:250 - 500",IF(#REF!&lt;=1000,"F:500 - 1000","G:1000 et plus"))))))</f>
        <v>#REF!</v>
      </c>
      <c r="V3307" s="9"/>
    </row>
    <row r="3308" spans="1:23">
      <c r="A3308" t="s">
        <v>690</v>
      </c>
      <c r="B3308" s="1" t="s">
        <v>714</v>
      </c>
      <c r="C3308" s="1" t="s">
        <v>715</v>
      </c>
      <c r="D3308">
        <v>9</v>
      </c>
      <c r="E3308">
        <v>1</v>
      </c>
      <c r="F3308">
        <v>0</v>
      </c>
      <c r="L3308" s="10"/>
      <c r="M3308" s="10" t="s">
        <v>940</v>
      </c>
      <c r="P3308" t="str">
        <f t="shared" si="122"/>
        <v>Sierra LeoneSL0103</v>
      </c>
      <c r="Q3308" t="e">
        <f>VLOOKUP(#REF!,Table1[ID],1,FALSE)</f>
        <v>#REF!</v>
      </c>
      <c r="R3308" t="e">
        <f>VLOOKUP(#REF!,Table1[[#All],[ID]:[b]],2,FALSE)</f>
        <v>#REF!</v>
      </c>
      <c r="S3308" s="9" t="e">
        <f>VLOOKUP(#REF!,Table1[[ID]:[b]],3,FALSE)</f>
        <v>#REF!</v>
      </c>
      <c r="T3308" s="9"/>
      <c r="U3308" s="9" t="e">
        <f>IF(#REF!&lt;=10,"A:&lt;10",IF(#REF!&lt;=50,"B:10-50",IF(#REF!&lt;=100,"C:50 - 100",IF(#REF!&lt;=250,"D:100 - 250",IF(#REF!&lt;=500,"E:250 - 500",IF(#REF!&lt;=1000,"F:500 - 1000","G:1000 et plus"))))))</f>
        <v>#REF!</v>
      </c>
      <c r="V3308" s="9"/>
    </row>
    <row r="3309" spans="1:23">
      <c r="A3309" t="s">
        <v>690</v>
      </c>
      <c r="B3309" s="1" t="s">
        <v>934</v>
      </c>
      <c r="C3309" s="1"/>
      <c r="D3309">
        <v>4</v>
      </c>
      <c r="E3309">
        <v>0</v>
      </c>
      <c r="F3309">
        <v>0</v>
      </c>
      <c r="L3309" s="10"/>
      <c r="M3309" s="10" t="s">
        <v>940</v>
      </c>
      <c r="P3309" s="9" t="str">
        <f t="shared" si="122"/>
        <v>Sierra Leone</v>
      </c>
      <c r="Q3309" s="9" t="e">
        <f>VLOOKUP(#REF!,Table1[ID],1,FALSE)</f>
        <v>#REF!</v>
      </c>
      <c r="R3309" s="9" t="e">
        <f>VLOOKUP(#REF!,Table1[[#All],[ID]:[b]],2,FALSE)</f>
        <v>#REF!</v>
      </c>
      <c r="S3309" s="9" t="e">
        <f>VLOOKUP(#REF!,Table1[[ID]:[b]],3,FALSE)</f>
        <v>#REF!</v>
      </c>
      <c r="T3309" s="9"/>
      <c r="U3309" s="9" t="e">
        <f>IF(#REF!&lt;=10,"A:&lt;10",IF(#REF!&lt;=50,"B:10-50",IF(#REF!&lt;=100,"C:50 - 100",IF(#REF!&lt;=250,"D:100 - 250",IF(#REF!&lt;=500,"E:250 - 500",IF(#REF!&lt;=1000,"F:500 - 1000","G:1000 et plus"))))))</f>
        <v>#REF!</v>
      </c>
      <c r="V3309" s="9"/>
    </row>
    <row r="3310" spans="1:23">
      <c r="A3310" t="s">
        <v>690</v>
      </c>
      <c r="B3310" s="1" t="s">
        <v>694</v>
      </c>
      <c r="C3310" s="1" t="s">
        <v>695</v>
      </c>
      <c r="D3310">
        <v>25</v>
      </c>
      <c r="E3310">
        <v>0</v>
      </c>
      <c r="M3310" s="10" t="s">
        <v>946</v>
      </c>
      <c r="O3310" s="5">
        <v>-1274347609580</v>
      </c>
      <c r="P3310" s="5">
        <v>872577282988</v>
      </c>
      <c r="Q3310" t="str">
        <f t="shared" ref="Q3310:Q3324" si="123">_xlfn.CONCAT(A3310,C3310)</f>
        <v>Sierra LeoneSL0204</v>
      </c>
      <c r="R3310" t="e">
        <f>VLOOKUP(Tableau35676[[#This Row],[coca]],Table1[ID],1,FALSE)</f>
        <v>#VALUE!</v>
      </c>
      <c r="S3310" t="e">
        <f>VLOOKUP(Tableau35676[[#This Row],[coca]],Table1[[#All],[ID]:[b]],2,FALSE)</f>
        <v>#VALUE!</v>
      </c>
      <c r="T3310" s="9" t="e">
        <f>VLOOKUP(Tableau35676[[#This Row],[coca]],Table1[[ID]:[b]],3,FALSE)</f>
        <v>#VALUE!</v>
      </c>
      <c r="U3310" s="9" t="s">
        <v>775</v>
      </c>
      <c r="V331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0" s="9">
        <v>1</v>
      </c>
    </row>
    <row r="3311" spans="1:23">
      <c r="A3311" t="s">
        <v>690</v>
      </c>
      <c r="B3311" s="1" t="s">
        <v>706</v>
      </c>
      <c r="C3311" s="1" t="s">
        <v>707</v>
      </c>
      <c r="D3311">
        <v>27</v>
      </c>
      <c r="E3311">
        <v>4</v>
      </c>
      <c r="M3311" s="10" t="s">
        <v>946</v>
      </c>
      <c r="Q3311" t="str">
        <f t="shared" si="123"/>
        <v>Sierra LeoneSL0201</v>
      </c>
      <c r="R3311" t="e">
        <f>VLOOKUP(Tableau35676[[#This Row],[coca]],Table1[ID],1,FALSE)</f>
        <v>#VALUE!</v>
      </c>
      <c r="S3311" t="e">
        <f>VLOOKUP(Tableau35676[[#This Row],[coca]],Table1[[#All],[ID]:[b]],2,FALSE)</f>
        <v>#VALUE!</v>
      </c>
      <c r="T3311" s="9" t="e">
        <f>VLOOKUP(Tableau35676[[#This Row],[coca]],Table1[[ID]:[b]],3,FALSE)</f>
        <v>#VALUE!</v>
      </c>
      <c r="U3311" s="9" t="s">
        <v>775</v>
      </c>
      <c r="V331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1" s="9">
        <v>1</v>
      </c>
    </row>
    <row r="3312" spans="1:23">
      <c r="A3312" t="s">
        <v>690</v>
      </c>
      <c r="B3312" s="1" t="s">
        <v>710</v>
      </c>
      <c r="C3312" s="1" t="s">
        <v>711</v>
      </c>
      <c r="D3312">
        <v>96</v>
      </c>
      <c r="E3312">
        <v>4</v>
      </c>
      <c r="M3312" s="10" t="s">
        <v>946</v>
      </c>
      <c r="O3312" s="5">
        <v>-1119614654980</v>
      </c>
      <c r="P3312" s="5">
        <v>794618566219</v>
      </c>
      <c r="Q3312" t="str">
        <f t="shared" si="123"/>
        <v>Sierra LeoneSL0102</v>
      </c>
      <c r="R3312" t="e">
        <f>VLOOKUP(Tableau35676[[#This Row],[coca]],Table1[ID],1,FALSE)</f>
        <v>#VALUE!</v>
      </c>
      <c r="S3312" t="e">
        <f>VLOOKUP(Tableau35676[[#This Row],[coca]],Table1[[#All],[ID]:[b]],2,FALSE)</f>
        <v>#VALUE!</v>
      </c>
      <c r="T3312" s="9" t="e">
        <f>VLOOKUP(Tableau35676[[#This Row],[coca]],Table1[[ID]:[b]],3,FALSE)</f>
        <v>#VALUE!</v>
      </c>
      <c r="U3312" s="9" t="s">
        <v>775</v>
      </c>
      <c r="V331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2" s="9">
        <v>1</v>
      </c>
    </row>
    <row r="3313" spans="1:23">
      <c r="A3313" t="s">
        <v>690</v>
      </c>
      <c r="B3313" s="1" t="s">
        <v>712</v>
      </c>
      <c r="C3313" s="1" t="s">
        <v>713</v>
      </c>
      <c r="D3313">
        <v>32</v>
      </c>
      <c r="E3313">
        <v>0</v>
      </c>
      <c r="M3313" s="10" t="s">
        <v>946</v>
      </c>
      <c r="O3313" s="5">
        <v>-1188245425950</v>
      </c>
      <c r="P3313" s="5">
        <v>866821753356</v>
      </c>
      <c r="Q3313" t="str">
        <f t="shared" si="123"/>
        <v>Sierra LeoneSL0205</v>
      </c>
      <c r="R3313" t="e">
        <f>VLOOKUP(Tableau35676[[#This Row],[coca]],Table1[ID],1,FALSE)</f>
        <v>#VALUE!</v>
      </c>
      <c r="S3313" t="e">
        <f>VLOOKUP(Tableau35676[[#This Row],[coca]],Table1[[#All],[ID]:[b]],2,FALSE)</f>
        <v>#VALUE!</v>
      </c>
      <c r="T3313" s="9" t="e">
        <f>VLOOKUP(Tableau35676[[#This Row],[coca]],Table1[[ID]:[b]],3,FALSE)</f>
        <v>#VALUE!</v>
      </c>
      <c r="U3313" s="9" t="s">
        <v>775</v>
      </c>
      <c r="V331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3" s="9">
        <v>1</v>
      </c>
    </row>
    <row r="3314" spans="1:23">
      <c r="A3314" t="s">
        <v>690</v>
      </c>
      <c r="B3314" s="1" t="s">
        <v>718</v>
      </c>
      <c r="C3314" s="1" t="s">
        <v>719</v>
      </c>
      <c r="D3314">
        <v>689</v>
      </c>
      <c r="E3314">
        <v>39</v>
      </c>
      <c r="F3314">
        <v>686</v>
      </c>
      <c r="M3314" s="10" t="s">
        <v>946</v>
      </c>
      <c r="O3314" s="5">
        <v>-1321181117700</v>
      </c>
      <c r="P3314" s="5">
        <v>845537546442</v>
      </c>
      <c r="Q3314" t="str">
        <f t="shared" si="123"/>
        <v>Sierra LeoneSL0402</v>
      </c>
      <c r="R3314" t="e">
        <f>VLOOKUP(Tableau35676[[#This Row],[coca]],Table1[ID],1,FALSE)</f>
        <v>#VALUE!</v>
      </c>
      <c r="S3314" t="e">
        <f>VLOOKUP(Tableau35676[[#This Row],[coca]],Table1[[#All],[ID]:[b]],2,FALSE)</f>
        <v>#VALUE!</v>
      </c>
      <c r="T3314" s="9" t="e">
        <f>VLOOKUP(Tableau35676[[#This Row],[coca]],Table1[[ID]:[b]],3,FALSE)</f>
        <v>#VALUE!</v>
      </c>
      <c r="U3314" s="9" t="s">
        <v>779</v>
      </c>
      <c r="V331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4" s="9">
        <v>4</v>
      </c>
    </row>
    <row r="3315" spans="1:23">
      <c r="A3315" t="s">
        <v>690</v>
      </c>
      <c r="B3315" s="1" t="s">
        <v>716</v>
      </c>
      <c r="C3315" s="1" t="s">
        <v>717</v>
      </c>
      <c r="D3315">
        <v>153</v>
      </c>
      <c r="E3315">
        <v>1</v>
      </c>
      <c r="M3315" s="10" t="s">
        <v>946</v>
      </c>
      <c r="O3315" s="5">
        <v>-1309971935480</v>
      </c>
      <c r="P3315" s="5">
        <v>832370413786</v>
      </c>
      <c r="Q3315" t="str">
        <f t="shared" si="123"/>
        <v>Sierra LeoneSL0401</v>
      </c>
      <c r="R3315" t="e">
        <f>VLOOKUP(Tableau35676[[#This Row],[coca]],Table1[ID],1,FALSE)</f>
        <v>#VALUE!</v>
      </c>
      <c r="S3315" t="e">
        <f>VLOOKUP(Tableau35676[[#This Row],[coca]],Table1[[#All],[ID]:[b]],2,FALSE)</f>
        <v>#VALUE!</v>
      </c>
      <c r="T3315" s="9" t="e">
        <f>VLOOKUP(Tableau35676[[#This Row],[coca]],Table1[[ID]:[b]],3,FALSE)</f>
        <v>#VALUE!</v>
      </c>
      <c r="U3315" s="9" t="s">
        <v>778</v>
      </c>
      <c r="V3315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5" s="9">
        <v>2</v>
      </c>
    </row>
    <row r="3316" spans="1:23">
      <c r="A3316" t="s">
        <v>690</v>
      </c>
      <c r="B3316" s="1" t="s">
        <v>696</v>
      </c>
      <c r="C3316" s="1" t="s">
        <v>697</v>
      </c>
      <c r="D3316">
        <v>43</v>
      </c>
      <c r="E3316">
        <v>0</v>
      </c>
      <c r="M3316" s="10" t="s">
        <v>946</v>
      </c>
      <c r="Q3316" t="str">
        <f t="shared" si="123"/>
        <v>Sierra LeoneSL0302</v>
      </c>
      <c r="R3316" t="e">
        <f>VLOOKUP(Tableau35676[[#This Row],[coca]],Table1[ID],1,FALSE)</f>
        <v>#VALUE!</v>
      </c>
      <c r="S3316" t="e">
        <f>VLOOKUP(Tableau35676[[#This Row],[coca]],Table1[[#All],[ID]:[b]],2,FALSE)</f>
        <v>#VALUE!</v>
      </c>
      <c r="T3316" s="9" t="e">
        <f>VLOOKUP(Tableau35676[[#This Row],[coca]],Table1[[ID]:[b]],3,FALSE)</f>
        <v>#VALUE!</v>
      </c>
      <c r="U3316" s="9" t="s">
        <v>778</v>
      </c>
      <c r="V331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6" s="9">
        <v>2</v>
      </c>
    </row>
    <row r="3317" spans="1:23">
      <c r="A3317" t="s">
        <v>690</v>
      </c>
      <c r="B3317" s="1" t="s">
        <v>692</v>
      </c>
      <c r="C3317" s="1" t="s">
        <v>693</v>
      </c>
      <c r="D3317">
        <v>7</v>
      </c>
      <c r="E3317">
        <v>0</v>
      </c>
      <c r="M3317" s="10" t="s">
        <v>946</v>
      </c>
      <c r="Q3317" t="str">
        <f t="shared" si="123"/>
        <v>Sierra LeoneSL0304</v>
      </c>
      <c r="R3317" t="e">
        <f>VLOOKUP(Tableau35676[[#This Row],[coca]],Table1[ID],1,FALSE)</f>
        <v>#VALUE!</v>
      </c>
      <c r="S3317" t="e">
        <f>VLOOKUP(Tableau35676[[#This Row],[coca]],Table1[[#All],[ID]:[b]],2,FALSE)</f>
        <v>#VALUE!</v>
      </c>
      <c r="T3317" s="9" t="e">
        <f>VLOOKUP(Tableau35676[[#This Row],[coca]],Table1[[ID]:[b]],3,FALSE)</f>
        <v>#VALUE!</v>
      </c>
      <c r="U3317" s="9"/>
      <c r="V331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7" s="9"/>
    </row>
    <row r="3318" spans="1:23">
      <c r="A3318" t="s">
        <v>690</v>
      </c>
      <c r="B3318" s="1" t="s">
        <v>698</v>
      </c>
      <c r="C3318" s="1" t="s">
        <v>699</v>
      </c>
      <c r="D3318">
        <v>65</v>
      </c>
      <c r="E3318">
        <v>2</v>
      </c>
      <c r="M3318" s="10" t="s">
        <v>946</v>
      </c>
      <c r="Q3318" t="str">
        <f t="shared" si="123"/>
        <v>Sierra LeoneSL0301</v>
      </c>
      <c r="R3318" t="e">
        <f>VLOOKUP(Tableau35676[[#This Row],[coca]],Table1[ID],1,FALSE)</f>
        <v>#VALUE!</v>
      </c>
      <c r="S3318" t="e">
        <f>VLOOKUP(Tableau35676[[#This Row],[coca]],Table1[[#All],[ID]:[b]],2,FALSE)</f>
        <v>#VALUE!</v>
      </c>
      <c r="T3318" s="9" t="e">
        <f>VLOOKUP(Tableau35676[[#This Row],[coca]],Table1[[ID]:[b]],3,FALSE)</f>
        <v>#VALUE!</v>
      </c>
      <c r="U3318" s="9"/>
      <c r="V331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8" s="9"/>
    </row>
    <row r="3319" spans="1:23">
      <c r="A3319" t="s">
        <v>690</v>
      </c>
      <c r="B3319" s="1" t="s">
        <v>700</v>
      </c>
      <c r="C3319" s="1" t="s">
        <v>701</v>
      </c>
      <c r="D3319">
        <v>4</v>
      </c>
      <c r="E3319">
        <v>0</v>
      </c>
      <c r="M3319" s="10" t="s">
        <v>946</v>
      </c>
      <c r="Q3319" t="str">
        <f t="shared" si="123"/>
        <v>Sierra LeoneSL0202</v>
      </c>
      <c r="R3319" t="e">
        <f>VLOOKUP(Tableau35676[[#This Row],[coca]],Table1[ID],1,FALSE)</f>
        <v>#VALUE!</v>
      </c>
      <c r="S3319" t="e">
        <f>VLOOKUP(Tableau35676[[#This Row],[coca]],Table1[[#All],[ID]:[b]],2,FALSE)</f>
        <v>#VALUE!</v>
      </c>
      <c r="T3319" s="9" t="e">
        <f>VLOOKUP(Tableau35676[[#This Row],[coca]],Table1[[ID]:[b]],3,FALSE)</f>
        <v>#VALUE!</v>
      </c>
      <c r="U3319" s="9"/>
      <c r="V331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19" s="9"/>
    </row>
    <row r="3320" spans="1:23">
      <c r="A3320" t="s">
        <v>690</v>
      </c>
      <c r="B3320" s="1" t="s">
        <v>702</v>
      </c>
      <c r="C3320" s="1" t="s">
        <v>703</v>
      </c>
      <c r="D3320">
        <v>21</v>
      </c>
      <c r="E3320">
        <v>0</v>
      </c>
      <c r="M3320" s="10" t="s">
        <v>946</v>
      </c>
      <c r="Q3320" t="str">
        <f t="shared" si="123"/>
        <v>Sierra LeoneSL0101</v>
      </c>
      <c r="R3320" t="e">
        <f>VLOOKUP(Tableau35676[[#This Row],[coca]],Table1[ID],1,FALSE)</f>
        <v>#VALUE!</v>
      </c>
      <c r="S3320" t="e">
        <f>VLOOKUP(Tableau35676[[#This Row],[coca]],Table1[[#All],[ID]:[b]],2,FALSE)</f>
        <v>#VALUE!</v>
      </c>
      <c r="T3320" s="9" t="e">
        <f>VLOOKUP(Tableau35676[[#This Row],[coca]],Table1[[ID]:[b]],3,FALSE)</f>
        <v>#VALUE!</v>
      </c>
      <c r="U3320" s="9"/>
      <c r="V332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20" s="9"/>
    </row>
    <row r="3321" spans="1:23">
      <c r="A3321" t="s">
        <v>690</v>
      </c>
      <c r="B3321" s="1" t="s">
        <v>704</v>
      </c>
      <c r="C3321" s="1" t="s">
        <v>705</v>
      </c>
      <c r="D3321">
        <v>3</v>
      </c>
      <c r="E3321">
        <v>0</v>
      </c>
      <c r="M3321" s="10" t="s">
        <v>946</v>
      </c>
      <c r="Q3321" t="str">
        <f t="shared" si="123"/>
        <v>Sierra LeoneSL0203</v>
      </c>
      <c r="R3321" t="e">
        <f>VLOOKUP(Tableau35676[[#This Row],[coca]],Table1[ID],1,FALSE)</f>
        <v>#VALUE!</v>
      </c>
      <c r="S3321" t="e">
        <f>VLOOKUP(Tableau35676[[#This Row],[coca]],Table1[[#All],[ID]:[b]],2,FALSE)</f>
        <v>#VALUE!</v>
      </c>
      <c r="T3321" s="9" t="e">
        <f>VLOOKUP(Tableau35676[[#This Row],[coca]],Table1[[ID]:[b]],3,FALSE)</f>
        <v>#VALUE!</v>
      </c>
      <c r="U3321" s="9"/>
      <c r="V3321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21" s="9"/>
    </row>
    <row r="3322" spans="1:23">
      <c r="A3322" t="s">
        <v>690</v>
      </c>
      <c r="B3322" s="1" t="s">
        <v>708</v>
      </c>
      <c r="C3322" s="1" t="s">
        <v>709</v>
      </c>
      <c r="D3322">
        <v>14</v>
      </c>
      <c r="E3322">
        <v>0</v>
      </c>
      <c r="M3322" s="10" t="s">
        <v>946</v>
      </c>
      <c r="Q3322" t="str">
        <f t="shared" si="123"/>
        <v>Sierra LeoneSL0303</v>
      </c>
      <c r="R3322" t="e">
        <f>VLOOKUP(Tableau35676[[#This Row],[coca]],Table1[ID],1,FALSE)</f>
        <v>#VALUE!</v>
      </c>
      <c r="S3322" t="e">
        <f>VLOOKUP(Tableau35676[[#This Row],[coca]],Table1[[#All],[ID]:[b]],2,FALSE)</f>
        <v>#VALUE!</v>
      </c>
      <c r="T3322" s="9" t="e">
        <f>VLOOKUP(Tableau35676[[#This Row],[coca]],Table1[[ID]:[b]],3,FALSE)</f>
        <v>#VALUE!</v>
      </c>
      <c r="U3322" s="9"/>
      <c r="V3322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22" s="9"/>
    </row>
    <row r="3323" spans="1:23">
      <c r="A3323" t="s">
        <v>690</v>
      </c>
      <c r="B3323" s="1" t="s">
        <v>714</v>
      </c>
      <c r="C3323" s="1" t="s">
        <v>715</v>
      </c>
      <c r="D3323">
        <v>47</v>
      </c>
      <c r="E3323">
        <v>1</v>
      </c>
      <c r="M3323" s="10" t="s">
        <v>946</v>
      </c>
      <c r="Q3323" t="str">
        <f t="shared" si="123"/>
        <v>Sierra LeoneSL0103</v>
      </c>
      <c r="R3323" t="e">
        <f>VLOOKUP(Tableau35676[[#This Row],[coca]],Table1[ID],1,FALSE)</f>
        <v>#VALUE!</v>
      </c>
      <c r="S3323" t="e">
        <f>VLOOKUP(Tableau35676[[#This Row],[coca]],Table1[[#All],[ID]:[b]],2,FALSE)</f>
        <v>#VALUE!</v>
      </c>
      <c r="T3323" s="9" t="e">
        <f>VLOOKUP(Tableau35676[[#This Row],[coca]],Table1[[ID]:[b]],3,FALSE)</f>
        <v>#VALUE!</v>
      </c>
      <c r="U3323" s="9"/>
      <c r="V3323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23" s="9"/>
    </row>
    <row r="3324" spans="1:23">
      <c r="A3324" t="s">
        <v>690</v>
      </c>
      <c r="B3324" s="1" t="s">
        <v>934</v>
      </c>
      <c r="C3324" s="1"/>
      <c r="D3324">
        <v>4</v>
      </c>
      <c r="E3324">
        <v>0</v>
      </c>
      <c r="M3324" s="10" t="s">
        <v>946</v>
      </c>
      <c r="Q3324" s="9" t="str">
        <f t="shared" si="123"/>
        <v>Sierra Leone</v>
      </c>
      <c r="R3324" s="9" t="e">
        <f>VLOOKUP(Tableau35676[[#This Row],[coca]],Table1[ID],1,FALSE)</f>
        <v>#VALUE!</v>
      </c>
      <c r="S3324" s="9" t="e">
        <f>VLOOKUP(Tableau35676[[#This Row],[coca]],Table1[[#All],[ID]:[b]],2,FALSE)</f>
        <v>#VALUE!</v>
      </c>
      <c r="T3324" s="9" t="e">
        <f>VLOOKUP(Tableau35676[[#This Row],[coca]],Table1[[ID]:[b]],3,FALSE)</f>
        <v>#VALUE!</v>
      </c>
      <c r="U3324" s="9"/>
      <c r="V3324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24" s="9"/>
    </row>
    <row r="3325" spans="1:23">
      <c r="A3325" t="s">
        <v>690</v>
      </c>
      <c r="B3325" s="1" t="s">
        <v>694</v>
      </c>
      <c r="C3325" s="1" t="s">
        <v>695</v>
      </c>
      <c r="D3325">
        <v>21</v>
      </c>
      <c r="E3325">
        <v>0</v>
      </c>
      <c r="L3325" s="10"/>
      <c r="M3325" s="10" t="s">
        <v>944</v>
      </c>
      <c r="N3325" s="5">
        <v>-1274347609580</v>
      </c>
      <c r="O3325" s="5">
        <v>872577282988</v>
      </c>
      <c r="P3325" t="str">
        <f t="shared" ref="P3325:P3339" si="124">_xlfn.CONCAT(A3325,C3325)</f>
        <v>Sierra LeoneSL0204</v>
      </c>
      <c r="Q3325" t="e">
        <f>VLOOKUP(Tableau3567[[#This Row],[coca]],Table1[ID],1,FALSE)</f>
        <v>#VALUE!</v>
      </c>
      <c r="R3325" t="e">
        <f>VLOOKUP(Tableau3567[[#This Row],[coca]],Table1[[#All],[ID]:[b]],2,FALSE)</f>
        <v>#VALUE!</v>
      </c>
      <c r="S3325" s="9" t="e">
        <f>VLOOKUP(Tableau3567[[#This Row],[coca]],Table1[[ID]:[b]],3,FALSE)</f>
        <v>#VALUE!</v>
      </c>
      <c r="T3325" s="9" t="s">
        <v>775</v>
      </c>
      <c r="U332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25" s="9">
        <v>1</v>
      </c>
    </row>
    <row r="3326" spans="1:23">
      <c r="A3326" t="s">
        <v>690</v>
      </c>
      <c r="B3326" s="1" t="s">
        <v>706</v>
      </c>
      <c r="C3326" s="1" t="s">
        <v>707</v>
      </c>
      <c r="D3326">
        <v>19</v>
      </c>
      <c r="E3326">
        <v>4</v>
      </c>
      <c r="L3326" s="10"/>
      <c r="M3326" s="10" t="s">
        <v>944</v>
      </c>
      <c r="P3326" t="str">
        <f t="shared" si="124"/>
        <v>Sierra LeoneSL0201</v>
      </c>
      <c r="Q3326" t="e">
        <f>VLOOKUP(Tableau3567[[#This Row],[coca]],Table1[ID],1,FALSE)</f>
        <v>#VALUE!</v>
      </c>
      <c r="R3326" t="e">
        <f>VLOOKUP(Tableau3567[[#This Row],[coca]],Table1[[#All],[ID]:[b]],2,FALSE)</f>
        <v>#VALUE!</v>
      </c>
      <c r="S3326" s="9" t="e">
        <f>VLOOKUP(Tableau3567[[#This Row],[coca]],Table1[[ID]:[b]],3,FALSE)</f>
        <v>#VALUE!</v>
      </c>
      <c r="T3326" s="9" t="s">
        <v>775</v>
      </c>
      <c r="U332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26" s="9">
        <v>1</v>
      </c>
    </row>
    <row r="3327" spans="1:23">
      <c r="A3327" t="s">
        <v>690</v>
      </c>
      <c r="B3327" s="1" t="s">
        <v>710</v>
      </c>
      <c r="C3327" s="1" t="s">
        <v>711</v>
      </c>
      <c r="D3327">
        <v>79</v>
      </c>
      <c r="E3327">
        <v>4</v>
      </c>
      <c r="L3327" s="10"/>
      <c r="M3327" s="10" t="s">
        <v>944</v>
      </c>
      <c r="N3327" s="5">
        <v>-1119614654980</v>
      </c>
      <c r="O3327" s="5">
        <v>794618566219</v>
      </c>
      <c r="P3327" t="str">
        <f t="shared" si="124"/>
        <v>Sierra LeoneSL0102</v>
      </c>
      <c r="Q3327" t="e">
        <f>VLOOKUP(Tableau3567[[#This Row],[coca]],Table1[ID],1,FALSE)</f>
        <v>#VALUE!</v>
      </c>
      <c r="R3327" t="e">
        <f>VLOOKUP(Tableau3567[[#This Row],[coca]],Table1[[#All],[ID]:[b]],2,FALSE)</f>
        <v>#VALUE!</v>
      </c>
      <c r="S3327" s="9" t="e">
        <f>VLOOKUP(Tableau3567[[#This Row],[coca]],Table1[[ID]:[b]],3,FALSE)</f>
        <v>#VALUE!</v>
      </c>
      <c r="T3327" s="9" t="s">
        <v>775</v>
      </c>
      <c r="U332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27" s="9">
        <v>1</v>
      </c>
    </row>
    <row r="3328" spans="1:23">
      <c r="A3328" t="s">
        <v>690</v>
      </c>
      <c r="B3328" s="1" t="s">
        <v>712</v>
      </c>
      <c r="C3328" s="1" t="s">
        <v>713</v>
      </c>
      <c r="D3328">
        <v>13</v>
      </c>
      <c r="E3328">
        <v>0</v>
      </c>
      <c r="L3328" s="10"/>
      <c r="M3328" s="10" t="s">
        <v>944</v>
      </c>
      <c r="N3328" s="5">
        <v>-1188245425950</v>
      </c>
      <c r="O3328" s="5">
        <v>866821753356</v>
      </c>
      <c r="P3328" t="str">
        <f t="shared" si="124"/>
        <v>Sierra LeoneSL0205</v>
      </c>
      <c r="Q3328" t="e">
        <f>VLOOKUP(Tableau3567[[#This Row],[coca]],Table1[ID],1,FALSE)</f>
        <v>#VALUE!</v>
      </c>
      <c r="R3328" t="e">
        <f>VLOOKUP(Tableau3567[[#This Row],[coca]],Table1[[#All],[ID]:[b]],2,FALSE)</f>
        <v>#VALUE!</v>
      </c>
      <c r="S3328" s="9" t="e">
        <f>VLOOKUP(Tableau3567[[#This Row],[coca]],Table1[[ID]:[b]],3,FALSE)</f>
        <v>#VALUE!</v>
      </c>
      <c r="T3328" s="9" t="s">
        <v>775</v>
      </c>
      <c r="U332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28" s="9">
        <v>1</v>
      </c>
    </row>
    <row r="3329" spans="1:23">
      <c r="A3329" t="s">
        <v>690</v>
      </c>
      <c r="B3329" s="1" t="s">
        <v>718</v>
      </c>
      <c r="C3329" s="1" t="s">
        <v>719</v>
      </c>
      <c r="D3329">
        <v>602</v>
      </c>
      <c r="E3329">
        <v>38</v>
      </c>
      <c r="F3329">
        <v>621</v>
      </c>
      <c r="L3329" s="10"/>
      <c r="M3329" s="10" t="s">
        <v>944</v>
      </c>
      <c r="N3329" s="5">
        <v>-1321181117700</v>
      </c>
      <c r="O3329" s="5">
        <v>845537546442</v>
      </c>
      <c r="P3329" t="str">
        <f t="shared" si="124"/>
        <v>Sierra LeoneSL0402</v>
      </c>
      <c r="Q3329" t="e">
        <f>VLOOKUP(Tableau3567[[#This Row],[coca]],Table1[ID],1,FALSE)</f>
        <v>#VALUE!</v>
      </c>
      <c r="R3329" t="e">
        <f>VLOOKUP(Tableau3567[[#This Row],[coca]],Table1[[#All],[ID]:[b]],2,FALSE)</f>
        <v>#VALUE!</v>
      </c>
      <c r="S3329" s="9" t="e">
        <f>VLOOKUP(Tableau3567[[#This Row],[coca]],Table1[[ID]:[b]],3,FALSE)</f>
        <v>#VALUE!</v>
      </c>
      <c r="T3329" s="9" t="s">
        <v>779</v>
      </c>
      <c r="U332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29" s="9">
        <v>4</v>
      </c>
    </row>
    <row r="3330" spans="1:23">
      <c r="A3330" t="s">
        <v>690</v>
      </c>
      <c r="B3330" s="1" t="s">
        <v>716</v>
      </c>
      <c r="C3330" s="1" t="s">
        <v>717</v>
      </c>
      <c r="D3330">
        <v>135</v>
      </c>
      <c r="E3330">
        <v>1</v>
      </c>
      <c r="L3330" s="10"/>
      <c r="M3330" s="10" t="s">
        <v>944</v>
      </c>
      <c r="N3330" s="5">
        <v>-1309971935480</v>
      </c>
      <c r="O3330" s="5">
        <v>832370413786</v>
      </c>
      <c r="P3330" t="str">
        <f t="shared" si="124"/>
        <v>Sierra LeoneSL0401</v>
      </c>
      <c r="Q3330" t="e">
        <f>VLOOKUP(Tableau3567[[#This Row],[coca]],Table1[ID],1,FALSE)</f>
        <v>#VALUE!</v>
      </c>
      <c r="R3330" t="e">
        <f>VLOOKUP(Tableau3567[[#This Row],[coca]],Table1[[#All],[ID]:[b]],2,FALSE)</f>
        <v>#VALUE!</v>
      </c>
      <c r="S3330" s="9" t="e">
        <f>VLOOKUP(Tableau3567[[#This Row],[coca]],Table1[[ID]:[b]],3,FALSE)</f>
        <v>#VALUE!</v>
      </c>
      <c r="T3330" s="9" t="s">
        <v>778</v>
      </c>
      <c r="U333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0" s="9">
        <v>2</v>
      </c>
    </row>
    <row r="3331" spans="1:23">
      <c r="A3331" t="s">
        <v>690</v>
      </c>
      <c r="B3331" s="1" t="s">
        <v>696</v>
      </c>
      <c r="C3331" s="1" t="s">
        <v>697</v>
      </c>
      <c r="D3331">
        <v>37</v>
      </c>
      <c r="E3331">
        <v>0</v>
      </c>
      <c r="L3331" s="10"/>
      <c r="M3331" s="10" t="s">
        <v>944</v>
      </c>
      <c r="P3331" t="str">
        <f t="shared" si="124"/>
        <v>Sierra LeoneSL0302</v>
      </c>
      <c r="Q3331" t="e">
        <f>VLOOKUP(Tableau3567[[#This Row],[coca]],Table1[ID],1,FALSE)</f>
        <v>#VALUE!</v>
      </c>
      <c r="R3331" t="e">
        <f>VLOOKUP(Tableau3567[[#This Row],[coca]],Table1[[#All],[ID]:[b]],2,FALSE)</f>
        <v>#VALUE!</v>
      </c>
      <c r="S3331" s="9" t="e">
        <f>VLOOKUP(Tableau3567[[#This Row],[coca]],Table1[[ID]:[b]],3,FALSE)</f>
        <v>#VALUE!</v>
      </c>
      <c r="T3331" s="9" t="s">
        <v>778</v>
      </c>
      <c r="U333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1" s="9">
        <v>2</v>
      </c>
    </row>
    <row r="3332" spans="1:23">
      <c r="A3332" t="s">
        <v>690</v>
      </c>
      <c r="B3332" s="1" t="s">
        <v>692</v>
      </c>
      <c r="C3332" s="1" t="s">
        <v>693</v>
      </c>
      <c r="D3332">
        <v>7</v>
      </c>
      <c r="E3332">
        <v>0</v>
      </c>
      <c r="L3332" s="10"/>
      <c r="M3332" s="10" t="s">
        <v>944</v>
      </c>
      <c r="P3332" t="str">
        <f t="shared" si="124"/>
        <v>Sierra LeoneSL0304</v>
      </c>
      <c r="Q3332" t="e">
        <f>VLOOKUP(Tableau3567[[#This Row],[coca]],Table1[ID],1,FALSE)</f>
        <v>#VALUE!</v>
      </c>
      <c r="R3332" t="e">
        <f>VLOOKUP(Tableau3567[[#This Row],[coca]],Table1[[#All],[ID]:[b]],2,FALSE)</f>
        <v>#VALUE!</v>
      </c>
      <c r="S3332" s="9" t="e">
        <f>VLOOKUP(Tableau3567[[#This Row],[coca]],Table1[[ID]:[b]],3,FALSE)</f>
        <v>#VALUE!</v>
      </c>
      <c r="T3332" s="9"/>
      <c r="U333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2" s="9"/>
    </row>
    <row r="3333" spans="1:23">
      <c r="A3333" t="s">
        <v>690</v>
      </c>
      <c r="B3333" s="1" t="s">
        <v>698</v>
      </c>
      <c r="C3333" s="1" t="s">
        <v>699</v>
      </c>
      <c r="D3333">
        <v>47</v>
      </c>
      <c r="E3333">
        <v>2</v>
      </c>
      <c r="L3333" s="10"/>
      <c r="M3333" s="10" t="s">
        <v>944</v>
      </c>
      <c r="P3333" t="str">
        <f t="shared" si="124"/>
        <v>Sierra LeoneSL0301</v>
      </c>
      <c r="Q3333" t="e">
        <f>VLOOKUP(Tableau3567[[#This Row],[coca]],Table1[ID],1,FALSE)</f>
        <v>#VALUE!</v>
      </c>
      <c r="R3333" t="e">
        <f>VLOOKUP(Tableau3567[[#This Row],[coca]],Table1[[#All],[ID]:[b]],2,FALSE)</f>
        <v>#VALUE!</v>
      </c>
      <c r="S3333" s="9" t="e">
        <f>VLOOKUP(Tableau3567[[#This Row],[coca]],Table1[[ID]:[b]],3,FALSE)</f>
        <v>#VALUE!</v>
      </c>
      <c r="T3333" s="9"/>
      <c r="U333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3" s="9"/>
    </row>
    <row r="3334" spans="1:23">
      <c r="A3334" t="s">
        <v>690</v>
      </c>
      <c r="B3334" s="1" t="s">
        <v>700</v>
      </c>
      <c r="C3334" s="1" t="s">
        <v>701</v>
      </c>
      <c r="D3334">
        <v>2</v>
      </c>
      <c r="E3334">
        <v>0</v>
      </c>
      <c r="L3334" s="10"/>
      <c r="M3334" s="10" t="s">
        <v>944</v>
      </c>
      <c r="P3334" t="str">
        <f t="shared" si="124"/>
        <v>Sierra LeoneSL0202</v>
      </c>
      <c r="Q3334" t="e">
        <f>VLOOKUP(Tableau3567[[#This Row],[coca]],Table1[ID],1,FALSE)</f>
        <v>#VALUE!</v>
      </c>
      <c r="R3334" t="e">
        <f>VLOOKUP(Tableau3567[[#This Row],[coca]],Table1[[#All],[ID]:[b]],2,FALSE)</f>
        <v>#VALUE!</v>
      </c>
      <c r="S3334" s="9" t="e">
        <f>VLOOKUP(Tableau3567[[#This Row],[coca]],Table1[[ID]:[b]],3,FALSE)</f>
        <v>#VALUE!</v>
      </c>
      <c r="T3334" s="9"/>
      <c r="U333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4" s="9"/>
    </row>
    <row r="3335" spans="1:23">
      <c r="A3335" t="s">
        <v>690</v>
      </c>
      <c r="B3335" s="1" t="s">
        <v>702</v>
      </c>
      <c r="C3335" s="1" t="s">
        <v>703</v>
      </c>
      <c r="D3335">
        <v>21</v>
      </c>
      <c r="E3335">
        <v>0</v>
      </c>
      <c r="L3335" s="10"/>
      <c r="M3335" s="10" t="s">
        <v>944</v>
      </c>
      <c r="P3335" t="str">
        <f t="shared" si="124"/>
        <v>Sierra LeoneSL0101</v>
      </c>
      <c r="Q3335" t="e">
        <f>VLOOKUP(Tableau3567[[#This Row],[coca]],Table1[ID],1,FALSE)</f>
        <v>#VALUE!</v>
      </c>
      <c r="R3335" t="e">
        <f>VLOOKUP(Tableau3567[[#This Row],[coca]],Table1[[#All],[ID]:[b]],2,FALSE)</f>
        <v>#VALUE!</v>
      </c>
      <c r="S3335" s="9" t="e">
        <f>VLOOKUP(Tableau3567[[#This Row],[coca]],Table1[[ID]:[b]],3,FALSE)</f>
        <v>#VALUE!</v>
      </c>
      <c r="T3335" s="9"/>
      <c r="U3335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5" s="9"/>
    </row>
    <row r="3336" spans="1:23">
      <c r="A3336" t="s">
        <v>690</v>
      </c>
      <c r="B3336" s="1" t="s">
        <v>704</v>
      </c>
      <c r="C3336" s="1" t="s">
        <v>705</v>
      </c>
      <c r="D3336">
        <v>3</v>
      </c>
      <c r="E3336">
        <v>0</v>
      </c>
      <c r="L3336" s="10"/>
      <c r="M3336" s="10" t="s">
        <v>944</v>
      </c>
      <c r="P3336" t="str">
        <f t="shared" si="124"/>
        <v>Sierra LeoneSL0203</v>
      </c>
      <c r="Q3336" t="e">
        <f>VLOOKUP(Tableau3567[[#This Row],[coca]],Table1[ID],1,FALSE)</f>
        <v>#VALUE!</v>
      </c>
      <c r="R3336" t="e">
        <f>VLOOKUP(Tableau3567[[#This Row],[coca]],Table1[[#All],[ID]:[b]],2,FALSE)</f>
        <v>#VALUE!</v>
      </c>
      <c r="S3336" s="9" t="e">
        <f>VLOOKUP(Tableau3567[[#This Row],[coca]],Table1[[ID]:[b]],3,FALSE)</f>
        <v>#VALUE!</v>
      </c>
      <c r="T3336" s="9"/>
      <c r="U3336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6" s="9"/>
    </row>
    <row r="3337" spans="1:23">
      <c r="A3337" t="s">
        <v>690</v>
      </c>
      <c r="B3337" s="1" t="s">
        <v>708</v>
      </c>
      <c r="C3337" s="1" t="s">
        <v>709</v>
      </c>
      <c r="D3337">
        <v>14</v>
      </c>
      <c r="E3337">
        <v>0</v>
      </c>
      <c r="L3337" s="10"/>
      <c r="M3337" s="10" t="s">
        <v>944</v>
      </c>
      <c r="P3337" t="str">
        <f t="shared" si="124"/>
        <v>Sierra LeoneSL0303</v>
      </c>
      <c r="Q3337" t="e">
        <f>VLOOKUP(Tableau3567[[#This Row],[coca]],Table1[ID],1,FALSE)</f>
        <v>#VALUE!</v>
      </c>
      <c r="R3337" t="e">
        <f>VLOOKUP(Tableau3567[[#This Row],[coca]],Table1[[#All],[ID]:[b]],2,FALSE)</f>
        <v>#VALUE!</v>
      </c>
      <c r="S3337" s="9" t="e">
        <f>VLOOKUP(Tableau3567[[#This Row],[coca]],Table1[[ID]:[b]],3,FALSE)</f>
        <v>#VALUE!</v>
      </c>
      <c r="T3337" s="9"/>
      <c r="U3337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7" s="9"/>
    </row>
    <row r="3338" spans="1:23">
      <c r="A3338" t="s">
        <v>690</v>
      </c>
      <c r="B3338" s="1" t="s">
        <v>714</v>
      </c>
      <c r="C3338" s="1" t="s">
        <v>715</v>
      </c>
      <c r="D3338">
        <v>21</v>
      </c>
      <c r="E3338">
        <v>1</v>
      </c>
      <c r="L3338" s="10"/>
      <c r="M3338" s="10" t="s">
        <v>944</v>
      </c>
      <c r="P3338" t="str">
        <f t="shared" si="124"/>
        <v>Sierra LeoneSL0103</v>
      </c>
      <c r="Q3338" t="e">
        <f>VLOOKUP(Tableau3567[[#This Row],[coca]],Table1[ID],1,FALSE)</f>
        <v>#VALUE!</v>
      </c>
      <c r="R3338" t="e">
        <f>VLOOKUP(Tableau3567[[#This Row],[coca]],Table1[[#All],[ID]:[b]],2,FALSE)</f>
        <v>#VALUE!</v>
      </c>
      <c r="S3338" s="9" t="e">
        <f>VLOOKUP(Tableau3567[[#This Row],[coca]],Table1[[ID]:[b]],3,FALSE)</f>
        <v>#VALUE!</v>
      </c>
      <c r="T3338" s="9"/>
      <c r="U3338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8" s="9"/>
    </row>
    <row r="3339" spans="1:23">
      <c r="A3339" t="s">
        <v>690</v>
      </c>
      <c r="B3339" s="1" t="s">
        <v>934</v>
      </c>
      <c r="C3339" s="1"/>
      <c r="D3339">
        <v>4</v>
      </c>
      <c r="E3339">
        <v>0</v>
      </c>
      <c r="L3339" s="10"/>
      <c r="M3339" s="10" t="s">
        <v>944</v>
      </c>
      <c r="P3339" s="9" t="str">
        <f t="shared" si="124"/>
        <v>Sierra Leone</v>
      </c>
      <c r="Q3339" s="9" t="e">
        <f>VLOOKUP(Tableau3567[[#This Row],[coca]],Table1[ID],1,FALSE)</f>
        <v>#VALUE!</v>
      </c>
      <c r="R3339" s="9" t="e">
        <f>VLOOKUP(Tableau3567[[#This Row],[coca]],Table1[[#All],[ID]:[b]],2,FALSE)</f>
        <v>#VALUE!</v>
      </c>
      <c r="S3339" s="9" t="e">
        <f>VLOOKUP(Tableau3567[[#This Row],[coca]],Table1[[ID]:[b]],3,FALSE)</f>
        <v>#VALUE!</v>
      </c>
      <c r="T3339" s="9"/>
      <c r="U3339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39" s="9"/>
    </row>
    <row r="3340" spans="1:23">
      <c r="A3340" t="s">
        <v>690</v>
      </c>
      <c r="B3340" s="1" t="s">
        <v>694</v>
      </c>
      <c r="C3340" s="1" t="s">
        <v>695</v>
      </c>
      <c r="D3340">
        <v>72</v>
      </c>
      <c r="E3340">
        <v>0</v>
      </c>
      <c r="J3340" s="1"/>
      <c r="K3340" s="1"/>
      <c r="M3340" s="10" t="s">
        <v>949</v>
      </c>
      <c r="O3340" s="5">
        <v>-1274347609580</v>
      </c>
      <c r="P3340" s="5">
        <v>872577282988</v>
      </c>
      <c r="Q3340" t="str">
        <f t="shared" ref="Q3340:Q3374" si="125">_xlfn.CONCAT(A3340,C3340)</f>
        <v>Sierra LeoneSL0204</v>
      </c>
      <c r="R3340" t="e">
        <f>VLOOKUP(Tableau3567691011[[#This Row],[coca]],Table1[ID],1,FALSE)</f>
        <v>#VALUE!</v>
      </c>
      <c r="S3340" t="e">
        <f>VLOOKUP(Tableau3567691011[[#This Row],[coca]],Table1[[#All],[ID]:[b]],2,FALSE)</f>
        <v>#VALUE!</v>
      </c>
      <c r="T3340" s="9" t="e">
        <f>VLOOKUP(Tableau3567691011[[#This Row],[coca]],Table1[[ID]:[b]],3,FALSE)</f>
        <v>#VALUE!</v>
      </c>
      <c r="U3340" s="9" t="s">
        <v>775</v>
      </c>
      <c r="V334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0" s="9">
        <v>1</v>
      </c>
    </row>
    <row r="3341" spans="1:23">
      <c r="A3341" t="s">
        <v>690</v>
      </c>
      <c r="B3341" s="1" t="s">
        <v>706</v>
      </c>
      <c r="C3341" s="1" t="s">
        <v>707</v>
      </c>
      <c r="D3341">
        <v>30</v>
      </c>
      <c r="E3341">
        <v>4</v>
      </c>
      <c r="J3341" s="1"/>
      <c r="K3341" s="1"/>
      <c r="M3341" s="10" t="s">
        <v>949</v>
      </c>
      <c r="Q3341" t="str">
        <f t="shared" si="125"/>
        <v>Sierra LeoneSL0201</v>
      </c>
      <c r="R3341" t="e">
        <f>VLOOKUP(Tableau3567691011[[#This Row],[coca]],Table1[ID],1,FALSE)</f>
        <v>#VALUE!</v>
      </c>
      <c r="S3341" t="e">
        <f>VLOOKUP(Tableau3567691011[[#This Row],[coca]],Table1[[#All],[ID]:[b]],2,FALSE)</f>
        <v>#VALUE!</v>
      </c>
      <c r="T3341" s="9" t="e">
        <f>VLOOKUP(Tableau3567691011[[#This Row],[coca]],Table1[[ID]:[b]],3,FALSE)</f>
        <v>#VALUE!</v>
      </c>
      <c r="U3341" s="9" t="s">
        <v>775</v>
      </c>
      <c r="V334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1" s="9">
        <v>1</v>
      </c>
    </row>
    <row r="3342" spans="1:23">
      <c r="A3342" t="s">
        <v>690</v>
      </c>
      <c r="B3342" s="1" t="s">
        <v>710</v>
      </c>
      <c r="C3342" s="1" t="s">
        <v>711</v>
      </c>
      <c r="D3342">
        <v>106</v>
      </c>
      <c r="E3342">
        <v>4</v>
      </c>
      <c r="J3342" s="1"/>
      <c r="K3342" s="1"/>
      <c r="M3342" s="10" t="s">
        <v>949</v>
      </c>
      <c r="O3342" s="5">
        <v>-1119614654980</v>
      </c>
      <c r="P3342" s="5">
        <v>794618566219</v>
      </c>
      <c r="Q3342" t="str">
        <f t="shared" si="125"/>
        <v>Sierra LeoneSL0102</v>
      </c>
      <c r="R3342" t="e">
        <f>VLOOKUP(Tableau3567691011[[#This Row],[coca]],Table1[ID],1,FALSE)</f>
        <v>#VALUE!</v>
      </c>
      <c r="S3342" t="e">
        <f>VLOOKUP(Tableau3567691011[[#This Row],[coca]],Table1[[#All],[ID]:[b]],2,FALSE)</f>
        <v>#VALUE!</v>
      </c>
      <c r="T3342" s="9" t="e">
        <f>VLOOKUP(Tableau3567691011[[#This Row],[coca]],Table1[[ID]:[b]],3,FALSE)</f>
        <v>#VALUE!</v>
      </c>
      <c r="U3342" s="9" t="s">
        <v>775</v>
      </c>
      <c r="V334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2" s="9">
        <v>1</v>
      </c>
    </row>
    <row r="3343" spans="1:23">
      <c r="A3343" t="s">
        <v>690</v>
      </c>
      <c r="B3343" s="1" t="s">
        <v>712</v>
      </c>
      <c r="C3343" s="1" t="s">
        <v>713</v>
      </c>
      <c r="D3343">
        <v>55</v>
      </c>
      <c r="E3343">
        <v>0</v>
      </c>
      <c r="J3343" s="1"/>
      <c r="K3343" s="1"/>
      <c r="M3343" s="10" t="s">
        <v>949</v>
      </c>
      <c r="O3343" s="5">
        <v>-1188245425950</v>
      </c>
      <c r="P3343" s="5">
        <v>866821753356</v>
      </c>
      <c r="Q3343" t="str">
        <f t="shared" si="125"/>
        <v>Sierra LeoneSL0205</v>
      </c>
      <c r="R3343" t="e">
        <f>VLOOKUP(Tableau3567691011[[#This Row],[coca]],Table1[ID],1,FALSE)</f>
        <v>#VALUE!</v>
      </c>
      <c r="S3343" t="e">
        <f>VLOOKUP(Tableau3567691011[[#This Row],[coca]],Table1[[#All],[ID]:[b]],2,FALSE)</f>
        <v>#VALUE!</v>
      </c>
      <c r="T3343" s="9" t="e">
        <f>VLOOKUP(Tableau3567691011[[#This Row],[coca]],Table1[[ID]:[b]],3,FALSE)</f>
        <v>#VALUE!</v>
      </c>
      <c r="U3343" s="9" t="s">
        <v>775</v>
      </c>
      <c r="V334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3" s="9">
        <v>1</v>
      </c>
    </row>
    <row r="3344" spans="1:23">
      <c r="A3344" t="s">
        <v>690</v>
      </c>
      <c r="B3344" s="1" t="s">
        <v>718</v>
      </c>
      <c r="C3344" s="1" t="s">
        <v>719</v>
      </c>
      <c r="D3344">
        <v>783</v>
      </c>
      <c r="E3344">
        <v>50</v>
      </c>
      <c r="F3344">
        <v>1122</v>
      </c>
      <c r="J3344" s="1"/>
      <c r="K3344" s="1"/>
      <c r="M3344" s="10" t="s">
        <v>949</v>
      </c>
      <c r="O3344" s="5">
        <v>-1321181117700</v>
      </c>
      <c r="P3344" s="5">
        <v>845537546442</v>
      </c>
      <c r="Q3344" t="str">
        <f t="shared" si="125"/>
        <v>Sierra LeoneSL0402</v>
      </c>
      <c r="R3344" t="e">
        <f>VLOOKUP(Tableau3567691011[[#This Row],[coca]],Table1[ID],1,FALSE)</f>
        <v>#VALUE!</v>
      </c>
      <c r="S3344" t="e">
        <f>VLOOKUP(Tableau3567691011[[#This Row],[coca]],Table1[[#All],[ID]:[b]],2,FALSE)</f>
        <v>#VALUE!</v>
      </c>
      <c r="T3344" s="9" t="e">
        <f>VLOOKUP(Tableau3567691011[[#This Row],[coca]],Table1[[ID]:[b]],3,FALSE)</f>
        <v>#VALUE!</v>
      </c>
      <c r="U3344" s="9" t="s">
        <v>779</v>
      </c>
      <c r="V334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4" s="9">
        <v>4</v>
      </c>
    </row>
    <row r="3345" spans="1:23">
      <c r="A3345" t="s">
        <v>690</v>
      </c>
      <c r="B3345" s="1" t="s">
        <v>716</v>
      </c>
      <c r="C3345" s="1" t="s">
        <v>717</v>
      </c>
      <c r="D3345">
        <v>192</v>
      </c>
      <c r="E3345">
        <v>1</v>
      </c>
      <c r="J3345" s="1"/>
      <c r="K3345" s="1"/>
      <c r="M3345" s="10" t="s">
        <v>949</v>
      </c>
      <c r="O3345" s="5">
        <v>-1309971935480</v>
      </c>
      <c r="P3345" s="5">
        <v>832370413786</v>
      </c>
      <c r="Q3345" t="str">
        <f t="shared" si="125"/>
        <v>Sierra LeoneSL0401</v>
      </c>
      <c r="R3345" t="e">
        <f>VLOOKUP(Tableau3567691011[[#This Row],[coca]],Table1[ID],1,FALSE)</f>
        <v>#VALUE!</v>
      </c>
      <c r="S3345" t="e">
        <f>VLOOKUP(Tableau3567691011[[#This Row],[coca]],Table1[[#All],[ID]:[b]],2,FALSE)</f>
        <v>#VALUE!</v>
      </c>
      <c r="T3345" s="9" t="e">
        <f>VLOOKUP(Tableau3567691011[[#This Row],[coca]],Table1[[ID]:[b]],3,FALSE)</f>
        <v>#VALUE!</v>
      </c>
      <c r="U3345" s="9" t="s">
        <v>778</v>
      </c>
      <c r="V334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5" s="9">
        <v>2</v>
      </c>
    </row>
    <row r="3346" spans="1:23">
      <c r="A3346" t="s">
        <v>690</v>
      </c>
      <c r="B3346" s="1" t="s">
        <v>696</v>
      </c>
      <c r="C3346" s="1" t="s">
        <v>697</v>
      </c>
      <c r="D3346">
        <v>49</v>
      </c>
      <c r="E3346">
        <v>0</v>
      </c>
      <c r="J3346" s="1"/>
      <c r="K3346" s="1"/>
      <c r="M3346" s="10" t="s">
        <v>949</v>
      </c>
      <c r="Q3346" t="str">
        <f t="shared" si="125"/>
        <v>Sierra LeoneSL0302</v>
      </c>
      <c r="R3346" t="e">
        <f>VLOOKUP(Tableau3567691011[[#This Row],[coca]],Table1[ID],1,FALSE)</f>
        <v>#VALUE!</v>
      </c>
      <c r="S3346" t="e">
        <f>VLOOKUP(Tableau3567691011[[#This Row],[coca]],Table1[[#All],[ID]:[b]],2,FALSE)</f>
        <v>#VALUE!</v>
      </c>
      <c r="T3346" s="9" t="e">
        <f>VLOOKUP(Tableau3567691011[[#This Row],[coca]],Table1[[ID]:[b]],3,FALSE)</f>
        <v>#VALUE!</v>
      </c>
      <c r="U3346" s="9" t="s">
        <v>778</v>
      </c>
      <c r="V3346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6" s="9">
        <v>2</v>
      </c>
    </row>
    <row r="3347" spans="1:23">
      <c r="A3347" t="s">
        <v>690</v>
      </c>
      <c r="B3347" s="1" t="s">
        <v>692</v>
      </c>
      <c r="C3347" s="1" t="s">
        <v>693</v>
      </c>
      <c r="D3347">
        <v>13</v>
      </c>
      <c r="E3347">
        <v>0</v>
      </c>
      <c r="J3347" s="1"/>
      <c r="K3347" s="1"/>
      <c r="M3347" s="10" t="s">
        <v>949</v>
      </c>
      <c r="Q3347" t="str">
        <f t="shared" si="125"/>
        <v>Sierra LeoneSL0304</v>
      </c>
      <c r="R3347" t="e">
        <f>VLOOKUP(Tableau3567691011[[#This Row],[coca]],Table1[ID],1,FALSE)</f>
        <v>#VALUE!</v>
      </c>
      <c r="S3347" t="e">
        <f>VLOOKUP(Tableau3567691011[[#This Row],[coca]],Table1[[#All],[ID]:[b]],2,FALSE)</f>
        <v>#VALUE!</v>
      </c>
      <c r="T3347" s="9" t="e">
        <f>VLOOKUP(Tableau3567691011[[#This Row],[coca]],Table1[[ID]:[b]],3,FALSE)</f>
        <v>#VALUE!</v>
      </c>
      <c r="U3347" s="9"/>
      <c r="V3347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7" s="9"/>
    </row>
    <row r="3348" spans="1:23">
      <c r="A3348" t="s">
        <v>690</v>
      </c>
      <c r="B3348" s="1" t="s">
        <v>698</v>
      </c>
      <c r="C3348" s="1" t="s">
        <v>699</v>
      </c>
      <c r="D3348">
        <v>99</v>
      </c>
      <c r="E3348">
        <v>2</v>
      </c>
      <c r="J3348" s="1"/>
      <c r="K3348" s="1"/>
      <c r="M3348" s="10" t="s">
        <v>949</v>
      </c>
      <c r="Q3348" t="str">
        <f t="shared" si="125"/>
        <v>Sierra LeoneSL0301</v>
      </c>
      <c r="R3348" t="e">
        <f>VLOOKUP(Tableau3567691011[[#This Row],[coca]],Table1[ID],1,FALSE)</f>
        <v>#VALUE!</v>
      </c>
      <c r="S3348" t="e">
        <f>VLOOKUP(Tableau3567691011[[#This Row],[coca]],Table1[[#All],[ID]:[b]],2,FALSE)</f>
        <v>#VALUE!</v>
      </c>
      <c r="T3348" s="9" t="e">
        <f>VLOOKUP(Tableau3567691011[[#This Row],[coca]],Table1[[ID]:[b]],3,FALSE)</f>
        <v>#VALUE!</v>
      </c>
      <c r="U3348" s="9"/>
      <c r="V3348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8" s="9"/>
    </row>
    <row r="3349" spans="1:23">
      <c r="A3349" t="s">
        <v>690</v>
      </c>
      <c r="B3349" s="1" t="s">
        <v>700</v>
      </c>
      <c r="C3349" s="1" t="s">
        <v>701</v>
      </c>
      <c r="D3349">
        <v>39</v>
      </c>
      <c r="E3349">
        <v>0</v>
      </c>
      <c r="J3349" s="1"/>
      <c r="K3349" s="1"/>
      <c r="M3349" s="10" t="s">
        <v>949</v>
      </c>
      <c r="Q3349" t="str">
        <f t="shared" si="125"/>
        <v>Sierra LeoneSL0202</v>
      </c>
      <c r="R3349" t="e">
        <f>VLOOKUP(Tableau3567691011[[#This Row],[coca]],Table1[ID],1,FALSE)</f>
        <v>#VALUE!</v>
      </c>
      <c r="S3349" t="e">
        <f>VLOOKUP(Tableau3567691011[[#This Row],[coca]],Table1[[#All],[ID]:[b]],2,FALSE)</f>
        <v>#VALUE!</v>
      </c>
      <c r="T3349" s="9" t="e">
        <f>VLOOKUP(Tableau3567691011[[#This Row],[coca]],Table1[[ID]:[b]],3,FALSE)</f>
        <v>#VALUE!</v>
      </c>
      <c r="U3349" s="9"/>
      <c r="V3349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49" s="9"/>
    </row>
    <row r="3350" spans="1:23">
      <c r="A3350" t="s">
        <v>690</v>
      </c>
      <c r="B3350" s="1" t="s">
        <v>702</v>
      </c>
      <c r="C3350" s="1" t="s">
        <v>703</v>
      </c>
      <c r="D3350">
        <v>23</v>
      </c>
      <c r="E3350">
        <v>0</v>
      </c>
      <c r="J3350" s="1"/>
      <c r="K3350" s="1"/>
      <c r="M3350" s="10" t="s">
        <v>949</v>
      </c>
      <c r="Q3350" t="str">
        <f t="shared" si="125"/>
        <v>Sierra LeoneSL0101</v>
      </c>
      <c r="R3350" t="e">
        <f>VLOOKUP(Tableau3567691011[[#This Row],[coca]],Table1[ID],1,FALSE)</f>
        <v>#VALUE!</v>
      </c>
      <c r="S3350" t="e">
        <f>VLOOKUP(Tableau3567691011[[#This Row],[coca]],Table1[[#All],[ID]:[b]],2,FALSE)</f>
        <v>#VALUE!</v>
      </c>
      <c r="T3350" s="9" t="e">
        <f>VLOOKUP(Tableau3567691011[[#This Row],[coca]],Table1[[ID]:[b]],3,FALSE)</f>
        <v>#VALUE!</v>
      </c>
      <c r="U3350" s="9"/>
      <c r="V3350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50" s="9"/>
    </row>
    <row r="3351" spans="1:23">
      <c r="A3351" t="s">
        <v>690</v>
      </c>
      <c r="B3351" s="1" t="s">
        <v>704</v>
      </c>
      <c r="C3351" s="1" t="s">
        <v>705</v>
      </c>
      <c r="D3351">
        <v>10</v>
      </c>
      <c r="E3351">
        <v>0</v>
      </c>
      <c r="J3351" s="1"/>
      <c r="K3351" s="1"/>
      <c r="M3351" s="10" t="s">
        <v>949</v>
      </c>
      <c r="Q3351" t="str">
        <f t="shared" si="125"/>
        <v>Sierra LeoneSL0203</v>
      </c>
      <c r="R3351" t="e">
        <f>VLOOKUP(Tableau3567691011[[#This Row],[coca]],Table1[ID],1,FALSE)</f>
        <v>#VALUE!</v>
      </c>
      <c r="S3351" t="e">
        <f>VLOOKUP(Tableau3567691011[[#This Row],[coca]],Table1[[#All],[ID]:[b]],2,FALSE)</f>
        <v>#VALUE!</v>
      </c>
      <c r="T3351" s="9" t="e">
        <f>VLOOKUP(Tableau3567691011[[#This Row],[coca]],Table1[[ID]:[b]],3,FALSE)</f>
        <v>#VALUE!</v>
      </c>
      <c r="U3351" s="9"/>
      <c r="V335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51" s="9"/>
    </row>
    <row r="3352" spans="1:23">
      <c r="A3352" t="s">
        <v>690</v>
      </c>
      <c r="B3352" s="1" t="s">
        <v>708</v>
      </c>
      <c r="C3352" s="1" t="s">
        <v>709</v>
      </c>
      <c r="D3352">
        <v>46</v>
      </c>
      <c r="E3352">
        <v>0</v>
      </c>
      <c r="J3352" s="1"/>
      <c r="K3352" s="1"/>
      <c r="M3352" s="10" t="s">
        <v>949</v>
      </c>
      <c r="Q3352" t="str">
        <f t="shared" si="125"/>
        <v>Sierra LeoneSL0303</v>
      </c>
      <c r="R3352" t="e">
        <f>VLOOKUP(Tableau3567691011[[#This Row],[coca]],Table1[ID],1,FALSE)</f>
        <v>#VALUE!</v>
      </c>
      <c r="S3352" t="e">
        <f>VLOOKUP(Tableau3567691011[[#This Row],[coca]],Table1[[#All],[ID]:[b]],2,FALSE)</f>
        <v>#VALUE!</v>
      </c>
      <c r="T3352" s="9" t="e">
        <f>VLOOKUP(Tableau3567691011[[#This Row],[coca]],Table1[[ID]:[b]],3,FALSE)</f>
        <v>#VALUE!</v>
      </c>
      <c r="U3352" s="9"/>
      <c r="V335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52" s="9"/>
    </row>
    <row r="3353" spans="1:23">
      <c r="A3353" t="s">
        <v>690</v>
      </c>
      <c r="B3353" s="1" t="s">
        <v>714</v>
      </c>
      <c r="C3353" s="1" t="s">
        <v>715</v>
      </c>
      <c r="D3353">
        <v>63</v>
      </c>
      <c r="E3353">
        <v>2</v>
      </c>
      <c r="J3353" s="1"/>
      <c r="K3353" s="1"/>
      <c r="M3353" s="10" t="s">
        <v>949</v>
      </c>
      <c r="Q3353" t="str">
        <f t="shared" si="125"/>
        <v>Sierra LeoneSL0103</v>
      </c>
      <c r="R3353" t="e">
        <f>VLOOKUP(Tableau3567691011[[#This Row],[coca]],Table1[ID],1,FALSE)</f>
        <v>#VALUE!</v>
      </c>
      <c r="S3353" t="e">
        <f>VLOOKUP(Tableau3567691011[[#This Row],[coca]],Table1[[#All],[ID]:[b]],2,FALSE)</f>
        <v>#VALUE!</v>
      </c>
      <c r="T3353" s="9" t="e">
        <f>VLOOKUP(Tableau3567691011[[#This Row],[coca]],Table1[[ID]:[b]],3,FALSE)</f>
        <v>#VALUE!</v>
      </c>
      <c r="U3353" s="9"/>
      <c r="V335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53" s="9"/>
    </row>
    <row r="3354" spans="1:23">
      <c r="A3354" t="s">
        <v>690</v>
      </c>
      <c r="B3354" s="1" t="s">
        <v>934</v>
      </c>
      <c r="C3354" s="1"/>
      <c r="D3354">
        <v>4</v>
      </c>
      <c r="E3354">
        <v>0</v>
      </c>
      <c r="J3354" s="1"/>
      <c r="K3354" s="1"/>
      <c r="M3354" s="10" t="s">
        <v>949</v>
      </c>
      <c r="Q3354" s="9" t="str">
        <f t="shared" si="125"/>
        <v>Sierra Leone</v>
      </c>
      <c r="R3354" s="9" t="e">
        <f>VLOOKUP(Tableau3567691011[[#This Row],[coca]],Table1[ID],1,FALSE)</f>
        <v>#VALUE!</v>
      </c>
      <c r="S3354" s="9" t="e">
        <f>VLOOKUP(Tableau3567691011[[#This Row],[coca]],Table1[[#All],[ID]:[b]],2,FALSE)</f>
        <v>#VALUE!</v>
      </c>
      <c r="T3354" s="9" t="e">
        <f>VLOOKUP(Tableau3567691011[[#This Row],[coca]],Table1[[ID]:[b]],3,FALSE)</f>
        <v>#VALUE!</v>
      </c>
      <c r="U3354" s="9"/>
      <c r="V335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54" s="9"/>
    </row>
    <row r="3355" spans="1:23">
      <c r="A3355" t="s">
        <v>679</v>
      </c>
      <c r="B3355" t="s">
        <v>688</v>
      </c>
      <c r="C3355" t="s">
        <v>689</v>
      </c>
      <c r="D3355">
        <v>50</v>
      </c>
      <c r="J3355" s="1"/>
      <c r="K3355" s="1"/>
      <c r="M3355" s="10" t="s">
        <v>948</v>
      </c>
      <c r="Q3355" t="str">
        <f t="shared" si="125"/>
        <v>TogoTG05</v>
      </c>
      <c r="R3355" t="e">
        <f>VLOOKUP(Tableau35676910[[#This Row],[coca]],Table1[ID],1,FALSE)</f>
        <v>#VALUE!</v>
      </c>
      <c r="S3355" t="e">
        <f>VLOOKUP(Tableau35676910[[#This Row],[coca]],Table1[[#All],[ID]:[b]],2,FALSE)</f>
        <v>#VALUE!</v>
      </c>
      <c r="T3355" s="9" t="e">
        <f>VLOOKUP(Tableau35676910[[#This Row],[coca]],Table1[[ID]:[b]],3,FALSE)</f>
        <v>#VALUE!</v>
      </c>
      <c r="U3355" s="9" t="s">
        <v>775</v>
      </c>
      <c r="V3355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355" s="9">
        <v>1</v>
      </c>
    </row>
    <row r="3356" spans="1:23">
      <c r="A3356" t="s">
        <v>679</v>
      </c>
      <c r="B3356" t="s">
        <v>683</v>
      </c>
      <c r="C3356" t="s">
        <v>684</v>
      </c>
      <c r="D3356">
        <v>24</v>
      </c>
      <c r="J3356" s="1"/>
      <c r="K3356" s="1"/>
      <c r="M3356" s="10" t="s">
        <v>948</v>
      </c>
      <c r="Q3356" t="str">
        <f t="shared" si="125"/>
        <v>TogoTG02</v>
      </c>
      <c r="R3356" t="e">
        <f>VLOOKUP(Tableau35676910[[#This Row],[coca]],Table1[ID],1,FALSE)</f>
        <v>#VALUE!</v>
      </c>
      <c r="S3356" t="e">
        <f>VLOOKUP(Tableau35676910[[#This Row],[coca]],Table1[[#All],[ID]:[b]],2,FALSE)</f>
        <v>#VALUE!</v>
      </c>
      <c r="T3356" s="9" t="e">
        <f>VLOOKUP(Tableau35676910[[#This Row],[coca]],Table1[[ID]:[b]],3,FALSE)</f>
        <v>#VALUE!</v>
      </c>
      <c r="U3356" s="9" t="s">
        <v>775</v>
      </c>
      <c r="V3356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356" s="9">
        <v>1</v>
      </c>
    </row>
    <row r="3357" spans="1:23">
      <c r="A3357" t="s">
        <v>679</v>
      </c>
      <c r="B3357" t="s">
        <v>635</v>
      </c>
      <c r="C3357" t="s">
        <v>687</v>
      </c>
      <c r="D3357">
        <v>55</v>
      </c>
      <c r="J3357" s="1"/>
      <c r="K3357" s="1"/>
      <c r="M3357" s="10" t="s">
        <v>948</v>
      </c>
      <c r="Q3357" t="str">
        <f t="shared" si="125"/>
        <v>TogoTG04</v>
      </c>
      <c r="R3357" t="e">
        <f>VLOOKUP(Tableau35676910[[#This Row],[coca]],Table1[ID],1,FALSE)</f>
        <v>#VALUE!</v>
      </c>
      <c r="S3357" t="e">
        <f>VLOOKUP(Tableau35676910[[#This Row],[coca]],Table1[[#All],[ID]:[b]],2,FALSE)</f>
        <v>#VALUE!</v>
      </c>
      <c r="T3357" s="9" t="e">
        <f>VLOOKUP(Tableau35676910[[#This Row],[coca]],Table1[[ID]:[b]],3,FALSE)</f>
        <v>#VALUE!</v>
      </c>
      <c r="U3357" s="9" t="s">
        <v>775</v>
      </c>
      <c r="V3357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357" s="9">
        <v>1</v>
      </c>
    </row>
    <row r="3358" spans="1:23">
      <c r="A3358" t="s">
        <v>679</v>
      </c>
      <c r="B3358" t="s">
        <v>685</v>
      </c>
      <c r="C3358" t="s">
        <v>686</v>
      </c>
      <c r="D3358">
        <f>294+160</f>
        <v>454</v>
      </c>
      <c r="E3358">
        <v>14</v>
      </c>
      <c r="F3358">
        <v>402</v>
      </c>
      <c r="J3358" s="1"/>
      <c r="K3358" s="1"/>
      <c r="M3358" s="10" t="s">
        <v>948</v>
      </c>
      <c r="Q3358" t="str">
        <f t="shared" si="125"/>
        <v>TogoTG03</v>
      </c>
      <c r="R3358" t="e">
        <f>VLOOKUP(Tableau35676910[[#This Row],[coca]],Table1[ID],1,FALSE)</f>
        <v>#VALUE!</v>
      </c>
      <c r="S3358" t="e">
        <f>VLOOKUP(Tableau35676910[[#This Row],[coca]],Table1[[#All],[ID]:[b]],2,FALSE)</f>
        <v>#VALUE!</v>
      </c>
      <c r="T3358" s="9" t="e">
        <f>VLOOKUP(Tableau35676910[[#This Row],[coca]],Table1[[ID]:[b]],3,FALSE)</f>
        <v>#VALUE!</v>
      </c>
      <c r="U3358" s="9" t="s">
        <v>778</v>
      </c>
      <c r="V3358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358" s="9">
        <v>2</v>
      </c>
    </row>
    <row r="3359" spans="1:23">
      <c r="A3359" t="s">
        <v>679</v>
      </c>
      <c r="B3359" t="s">
        <v>681</v>
      </c>
      <c r="C3359" t="s">
        <v>682</v>
      </c>
      <c r="D3359">
        <v>67</v>
      </c>
      <c r="J3359" s="1"/>
      <c r="K3359" s="1"/>
      <c r="M3359" s="10" t="s">
        <v>948</v>
      </c>
      <c r="Q3359" t="str">
        <f t="shared" si="125"/>
        <v>TogoTG01</v>
      </c>
      <c r="R3359" t="e">
        <f>VLOOKUP(Tableau35676910[[#This Row],[coca]],Table1[ID],1,FALSE)</f>
        <v>#VALUE!</v>
      </c>
      <c r="S3359" t="e">
        <f>VLOOKUP(Tableau35676910[[#This Row],[coca]],Table1[[#All],[ID]:[b]],2,FALSE)</f>
        <v>#VALUE!</v>
      </c>
      <c r="T3359" s="9" t="e">
        <f>VLOOKUP(Tableau35676910[[#This Row],[coca]],Table1[[ID]:[b]],3,FALSE)</f>
        <v>#VALUE!</v>
      </c>
      <c r="U3359" s="9" t="s">
        <v>778</v>
      </c>
      <c r="V3359" s="9" t="e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#VALUE!</v>
      </c>
      <c r="W3359" s="9">
        <v>2</v>
      </c>
    </row>
    <row r="3360" spans="1:23">
      <c r="A3360" t="s">
        <v>679</v>
      </c>
      <c r="B3360" t="s">
        <v>688</v>
      </c>
      <c r="C3360" t="s">
        <v>689</v>
      </c>
      <c r="D3360">
        <v>40</v>
      </c>
      <c r="M3360" s="10" t="s">
        <v>947</v>
      </c>
      <c r="Q3360" t="str">
        <f t="shared" si="125"/>
        <v>TogoTG05</v>
      </c>
      <c r="R3360" t="e">
        <f>VLOOKUP(Tableau356769[[#This Row],[coca]],Table1[ID],1,FALSE)</f>
        <v>#VALUE!</v>
      </c>
      <c r="S3360" t="e">
        <f>VLOOKUP(Tableau356769[[#This Row],[coca]],Table1[[#All],[ID]:[b]],2,FALSE)</f>
        <v>#VALUE!</v>
      </c>
      <c r="T3360" s="9" t="e">
        <f>VLOOKUP(Tableau356769[[#This Row],[coca]],Table1[[ID]:[b]],3,FALSE)</f>
        <v>#VALUE!</v>
      </c>
      <c r="U3360" s="9" t="s">
        <v>775</v>
      </c>
      <c r="V3360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360" s="9">
        <v>1</v>
      </c>
    </row>
    <row r="3361" spans="1:23">
      <c r="A3361" t="s">
        <v>679</v>
      </c>
      <c r="B3361" t="s">
        <v>683</v>
      </c>
      <c r="C3361" t="s">
        <v>684</v>
      </c>
      <c r="D3361">
        <v>22</v>
      </c>
      <c r="M3361" s="10" t="s">
        <v>947</v>
      </c>
      <c r="Q3361" t="str">
        <f t="shared" si="125"/>
        <v>TogoTG02</v>
      </c>
      <c r="R3361" t="e">
        <f>VLOOKUP(Tableau356769[[#This Row],[coca]],Table1[ID],1,FALSE)</f>
        <v>#VALUE!</v>
      </c>
      <c r="S3361" t="e">
        <f>VLOOKUP(Tableau356769[[#This Row],[coca]],Table1[[#All],[ID]:[b]],2,FALSE)</f>
        <v>#VALUE!</v>
      </c>
      <c r="T3361" s="9" t="e">
        <f>VLOOKUP(Tableau356769[[#This Row],[coca]],Table1[[ID]:[b]],3,FALSE)</f>
        <v>#VALUE!</v>
      </c>
      <c r="U3361" s="9" t="s">
        <v>775</v>
      </c>
      <c r="V3361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361" s="9">
        <v>1</v>
      </c>
    </row>
    <row r="3362" spans="1:23">
      <c r="A3362" t="s">
        <v>679</v>
      </c>
      <c r="B3362" t="s">
        <v>635</v>
      </c>
      <c r="C3362" t="s">
        <v>687</v>
      </c>
      <c r="D3362">
        <f>248+53</f>
        <v>301</v>
      </c>
      <c r="E3362">
        <v>384</v>
      </c>
      <c r="F3362">
        <v>13</v>
      </c>
      <c r="M3362" s="10" t="s">
        <v>947</v>
      </c>
      <c r="Q3362" t="str">
        <f t="shared" si="125"/>
        <v>TogoTG04</v>
      </c>
      <c r="R3362" t="e">
        <f>VLOOKUP(Tableau356769[[#This Row],[coca]],Table1[ID],1,FALSE)</f>
        <v>#VALUE!</v>
      </c>
      <c r="S3362" t="e">
        <f>VLOOKUP(Tableau356769[[#This Row],[coca]],Table1[[#All],[ID]:[b]],2,FALSE)</f>
        <v>#VALUE!</v>
      </c>
      <c r="T3362" s="9" t="e">
        <f>VLOOKUP(Tableau356769[[#This Row],[coca]],Table1[[ID]:[b]],3,FALSE)</f>
        <v>#VALUE!</v>
      </c>
      <c r="U3362" s="9" t="s">
        <v>775</v>
      </c>
      <c r="V3362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362" s="9">
        <v>1</v>
      </c>
    </row>
    <row r="3363" spans="1:23">
      <c r="A3363" t="s">
        <v>679</v>
      </c>
      <c r="B3363" t="s">
        <v>685</v>
      </c>
      <c r="C3363" t="s">
        <v>686</v>
      </c>
      <c r="D3363">
        <v>149</v>
      </c>
      <c r="M3363" s="10" t="s">
        <v>947</v>
      </c>
      <c r="Q3363" t="str">
        <f t="shared" si="125"/>
        <v>TogoTG03</v>
      </c>
      <c r="R3363" t="e">
        <f>VLOOKUP(Tableau356769[[#This Row],[coca]],Table1[ID],1,FALSE)</f>
        <v>#VALUE!</v>
      </c>
      <c r="S3363" t="e">
        <f>VLOOKUP(Tableau356769[[#This Row],[coca]],Table1[[#All],[ID]:[b]],2,FALSE)</f>
        <v>#VALUE!</v>
      </c>
      <c r="T3363" s="9" t="e">
        <f>VLOOKUP(Tableau356769[[#This Row],[coca]],Table1[[ID]:[b]],3,FALSE)</f>
        <v>#VALUE!</v>
      </c>
      <c r="U3363" s="9" t="s">
        <v>778</v>
      </c>
      <c r="V3363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363" s="9">
        <v>2</v>
      </c>
    </row>
    <row r="3364" spans="1:23">
      <c r="A3364" t="s">
        <v>679</v>
      </c>
      <c r="B3364" t="s">
        <v>681</v>
      </c>
      <c r="C3364" t="s">
        <v>682</v>
      </c>
      <c r="D3364">
        <v>64</v>
      </c>
      <c r="M3364" s="10" t="s">
        <v>947</v>
      </c>
      <c r="Q3364" t="str">
        <f t="shared" si="125"/>
        <v>TogoTG01</v>
      </c>
      <c r="R3364" t="e">
        <f>VLOOKUP(Tableau356769[[#This Row],[coca]],Table1[ID],1,FALSE)</f>
        <v>#VALUE!</v>
      </c>
      <c r="S3364" t="e">
        <f>VLOOKUP(Tableau356769[[#This Row],[coca]],Table1[[#All],[ID]:[b]],2,FALSE)</f>
        <v>#VALUE!</v>
      </c>
      <c r="T3364" s="9" t="e">
        <f>VLOOKUP(Tableau356769[[#This Row],[coca]],Table1[[ID]:[b]],3,FALSE)</f>
        <v>#VALUE!</v>
      </c>
      <c r="U3364" s="9" t="s">
        <v>778</v>
      </c>
      <c r="V3364" s="9" t="e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#VALUE!</v>
      </c>
      <c r="W3364" s="9">
        <v>2</v>
      </c>
    </row>
    <row r="3365" spans="1:23">
      <c r="A3365" t="s">
        <v>679</v>
      </c>
      <c r="B3365" t="s">
        <v>681</v>
      </c>
      <c r="C3365" t="s">
        <v>682</v>
      </c>
      <c r="D3365">
        <v>50</v>
      </c>
      <c r="M3365" s="10" t="s">
        <v>936</v>
      </c>
      <c r="Q3365" t="str">
        <f t="shared" si="125"/>
        <v>TogoTG01</v>
      </c>
      <c r="R3365" t="str">
        <f>VLOOKUP(Tableau3[[#This Row],[coca]],Table1[ID],1,FALSE)</f>
        <v>TogoTG01</v>
      </c>
      <c r="S3365">
        <f>VLOOKUP(Tableau3[[#This Row],[coca]],Table1[[#All],[ID]:[b]],2,FALSE)</f>
        <v>1.06886363219</v>
      </c>
      <c r="T3365" s="9">
        <f>VLOOKUP(Tableau3[[#This Row],[coca]],Table1[[ID]:[b]],3,FALSE)</f>
        <v>8.6264213859099996</v>
      </c>
      <c r="U3365" s="9" t="s">
        <v>778</v>
      </c>
      <c r="V3365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365" s="9">
        <v>2</v>
      </c>
    </row>
    <row r="3366" spans="1:23">
      <c r="A3366" t="s">
        <v>679</v>
      </c>
      <c r="B3366" t="s">
        <v>683</v>
      </c>
      <c r="C3366" t="s">
        <v>684</v>
      </c>
      <c r="D3366">
        <v>12</v>
      </c>
      <c r="M3366" s="10" t="s">
        <v>936</v>
      </c>
      <c r="Q3366" t="str">
        <f t="shared" si="125"/>
        <v>TogoTG02</v>
      </c>
      <c r="R3366" t="str">
        <f>VLOOKUP(Tableau3[[#This Row],[coca]],Table1[ID],1,FALSE)</f>
        <v>TogoTG02</v>
      </c>
      <c r="S3366">
        <f>VLOOKUP(Tableau3[[#This Row],[coca]],Table1[[#All],[ID]:[b]],2,FALSE)</f>
        <v>0.87057946210100001</v>
      </c>
      <c r="T3366" s="9">
        <f>VLOOKUP(Tableau3[[#This Row],[coca]],Table1[[ID]:[b]],3,FALSE)</f>
        <v>9.60514805669</v>
      </c>
      <c r="U3366" s="9" t="s">
        <v>775</v>
      </c>
      <c r="V3366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366" s="9">
        <v>1</v>
      </c>
    </row>
    <row r="3367" spans="1:23">
      <c r="A3367" t="s">
        <v>679</v>
      </c>
      <c r="B3367" t="s">
        <v>685</v>
      </c>
      <c r="C3367" t="s">
        <v>686</v>
      </c>
      <c r="D3367">
        <f>182+82</f>
        <v>264</v>
      </c>
      <c r="E3367">
        <v>12</v>
      </c>
      <c r="F3367">
        <v>141</v>
      </c>
      <c r="M3367" s="10" t="s">
        <v>936</v>
      </c>
      <c r="Q3367" t="str">
        <f t="shared" si="125"/>
        <v>TogoTG03</v>
      </c>
      <c r="R3367" t="str">
        <f>VLOOKUP(Tableau3[[#This Row],[coca]],Table1[ID],1,FALSE)</f>
        <v>TogoTG03</v>
      </c>
      <c r="S3367">
        <f>VLOOKUP(Tableau3[[#This Row],[coca]],Table1[[#All],[ID]:[b]],2,FALSE)</f>
        <v>1.27783037549</v>
      </c>
      <c r="T3367" s="9">
        <f>VLOOKUP(Tableau3[[#This Row],[coca]],Table1[[ID]:[b]],3,FALSE)</f>
        <v>6.4973658735499997</v>
      </c>
      <c r="U3367" s="9" t="s">
        <v>778</v>
      </c>
      <c r="V3367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E:250 - 500</v>
      </c>
      <c r="W3367" s="9">
        <v>2</v>
      </c>
    </row>
    <row r="3368" spans="1:23">
      <c r="A3368" t="s">
        <v>679</v>
      </c>
      <c r="B3368" t="s">
        <v>635</v>
      </c>
      <c r="C3368" t="s">
        <v>687</v>
      </c>
      <c r="D3368">
        <v>31</v>
      </c>
      <c r="M3368" s="10" t="s">
        <v>936</v>
      </c>
      <c r="Q3368" t="str">
        <f t="shared" si="125"/>
        <v>TogoTG04</v>
      </c>
      <c r="R3368" t="str">
        <f>VLOOKUP(Tableau3[[#This Row],[coca]],Table1[ID],1,FALSE)</f>
        <v>TogoTG04</v>
      </c>
      <c r="S3368">
        <f>VLOOKUP(Tableau3[[#This Row],[coca]],Table1[[#All],[ID]:[b]],2,FALSE)</f>
        <v>1.13212525762</v>
      </c>
      <c r="T3368" s="9">
        <f>VLOOKUP(Tableau3[[#This Row],[coca]],Table1[[ID]:[b]],3,FALSE)</f>
        <v>7.4536701055199996</v>
      </c>
      <c r="U3368" s="9" t="s">
        <v>775</v>
      </c>
      <c r="V3368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368" s="9">
        <v>1</v>
      </c>
    </row>
    <row r="3369" spans="1:23">
      <c r="A3369" t="s">
        <v>679</v>
      </c>
      <c r="B3369" t="s">
        <v>688</v>
      </c>
      <c r="C3369" t="s">
        <v>689</v>
      </c>
      <c r="D3369">
        <v>24</v>
      </c>
      <c r="M3369" s="10" t="s">
        <v>936</v>
      </c>
      <c r="Q3369" t="str">
        <f t="shared" si="125"/>
        <v>TogoTG05</v>
      </c>
      <c r="R3369" t="str">
        <f>VLOOKUP(Tableau3[[#This Row],[coca]],Table1[ID],1,FALSE)</f>
        <v>TogoTG05</v>
      </c>
      <c r="S3369">
        <f>VLOOKUP(Tableau3[[#This Row],[coca]],Table1[[#All],[ID]:[b]],2,FALSE)</f>
        <v>0.44881387854299998</v>
      </c>
      <c r="T3369" s="9">
        <f>VLOOKUP(Tableau3[[#This Row],[coca]],Table1[[ID]:[b]],3,FALSE)</f>
        <v>10.5925979672</v>
      </c>
      <c r="U3369" s="9" t="s">
        <v>775</v>
      </c>
      <c r="V3369" s="9" t="str">
        <f>IF(Tableau3[[#This Row],[cas_confirmés]]&lt;=10,"A:&lt;10",IF(Tableau3[[#This Row],[cas_confirmés]]&lt;=50,"B:10-50",IF(Tableau3[[#This Row],[cas_confirmés]]&lt;=100,"C:50 - 100",IF(Tableau3[[#This Row],[cas_confirmés]]&lt;=250,"D:100 - 250",IF(Tableau3[[#This Row],[cas_confirmés]]&lt;=500,"E:250 - 500",IF(Tableau3[[#This Row],[cas_confirmés]]&lt;=1000,"F:500 - 1000","G:1000 et plus"))))))</f>
        <v>B:10-50</v>
      </c>
      <c r="W3369" s="9">
        <v>1</v>
      </c>
    </row>
    <row r="3370" spans="1:23">
      <c r="A3370" t="s">
        <v>679</v>
      </c>
      <c r="B3370" t="s">
        <v>681</v>
      </c>
      <c r="C3370" t="s">
        <v>682</v>
      </c>
      <c r="D3370">
        <v>54</v>
      </c>
      <c r="M3370" s="10" t="s">
        <v>937</v>
      </c>
      <c r="Q3370" t="str">
        <f t="shared" si="125"/>
        <v>TogoTG01</v>
      </c>
      <c r="R3370" t="str">
        <f>VLOOKUP(Tableau3[[#This Row],[coca]],Table1[ID],1,FALSE)</f>
        <v>TogoTG01</v>
      </c>
      <c r="S3370" t="e">
        <f>VLOOKUP(Tableau35[[#This Row],[coca]],Table1[[#All],[ID]:[b]],2,FALSE)</f>
        <v>#VALUE!</v>
      </c>
      <c r="T3370" s="9" t="e">
        <f>VLOOKUP(Tableau35[[#This Row],[coca]],Table1[[ID]:[b]],3,FALSE)</f>
        <v>#VALUE!</v>
      </c>
      <c r="U3370" s="9" t="s">
        <v>778</v>
      </c>
      <c r="V3370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370" s="9">
        <v>2</v>
      </c>
    </row>
    <row r="3371" spans="1:23">
      <c r="A3371" t="s">
        <v>679</v>
      </c>
      <c r="B3371" t="s">
        <v>683</v>
      </c>
      <c r="C3371" t="s">
        <v>684</v>
      </c>
      <c r="D3371">
        <v>15</v>
      </c>
      <c r="M3371" s="10" t="s">
        <v>937</v>
      </c>
      <c r="Q3371" t="str">
        <f t="shared" si="125"/>
        <v>TogoTG02</v>
      </c>
      <c r="R3371" t="str">
        <f>VLOOKUP(Tableau3[[#This Row],[coca]],Table1[ID],1,FALSE)</f>
        <v>TogoTG02</v>
      </c>
      <c r="S3371" t="e">
        <f>VLOOKUP(Tableau35[[#This Row],[coca]],Table1[[#All],[ID]:[b]],2,FALSE)</f>
        <v>#VALUE!</v>
      </c>
      <c r="T3371" s="9" t="e">
        <f>VLOOKUP(Tableau35[[#This Row],[coca]],Table1[[ID]:[b]],3,FALSE)</f>
        <v>#VALUE!</v>
      </c>
      <c r="U3371" s="9" t="s">
        <v>775</v>
      </c>
      <c r="V3371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371" s="9">
        <v>1</v>
      </c>
    </row>
    <row r="3372" spans="1:23">
      <c r="A3372" t="s">
        <v>679</v>
      </c>
      <c r="B3372" t="s">
        <v>685</v>
      </c>
      <c r="C3372" t="s">
        <v>686</v>
      </c>
      <c r="D3372">
        <f>187+83</f>
        <v>270</v>
      </c>
      <c r="E3372">
        <v>13</v>
      </c>
      <c r="F3372">
        <v>183</v>
      </c>
      <c r="M3372" s="10" t="s">
        <v>937</v>
      </c>
      <c r="Q3372" t="str">
        <f t="shared" si="125"/>
        <v>TogoTG03</v>
      </c>
      <c r="R3372" t="str">
        <f>VLOOKUP(Tableau3[[#This Row],[coca]],Table1[ID],1,FALSE)</f>
        <v>TogoTG03</v>
      </c>
      <c r="S3372" t="e">
        <f>VLOOKUP(Tableau35[[#This Row],[coca]],Table1[[#All],[ID]:[b]],2,FALSE)</f>
        <v>#VALUE!</v>
      </c>
      <c r="T3372" s="9" t="e">
        <f>VLOOKUP(Tableau35[[#This Row],[coca]],Table1[[ID]:[b]],3,FALSE)</f>
        <v>#VALUE!</v>
      </c>
      <c r="U3372" s="9" t="s">
        <v>778</v>
      </c>
      <c r="V3372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372" s="9">
        <v>2</v>
      </c>
    </row>
    <row r="3373" spans="1:23">
      <c r="A3373" t="s">
        <v>679</v>
      </c>
      <c r="B3373" t="s">
        <v>635</v>
      </c>
      <c r="C3373" t="s">
        <v>687</v>
      </c>
      <c r="D3373">
        <v>32</v>
      </c>
      <c r="M3373" s="10" t="s">
        <v>937</v>
      </c>
      <c r="Q3373" t="str">
        <f t="shared" si="125"/>
        <v>TogoTG04</v>
      </c>
      <c r="R3373" t="str">
        <f>VLOOKUP(Tableau3[[#This Row],[coca]],Table1[ID],1,FALSE)</f>
        <v>TogoTG04</v>
      </c>
      <c r="S3373" t="e">
        <f>VLOOKUP(Tableau35[[#This Row],[coca]],Table1[[#All],[ID]:[b]],2,FALSE)</f>
        <v>#VALUE!</v>
      </c>
      <c r="T3373" s="9" t="e">
        <f>VLOOKUP(Tableau35[[#This Row],[coca]],Table1[[ID]:[b]],3,FALSE)</f>
        <v>#VALUE!</v>
      </c>
      <c r="U3373" s="9" t="s">
        <v>775</v>
      </c>
      <c r="V3373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373" s="9">
        <v>1</v>
      </c>
    </row>
    <row r="3374" spans="1:23">
      <c r="A3374" t="s">
        <v>679</v>
      </c>
      <c r="B3374" t="s">
        <v>688</v>
      </c>
      <c r="C3374" t="s">
        <v>689</v>
      </c>
      <c r="D3374">
        <v>24</v>
      </c>
      <c r="M3374" s="10" t="s">
        <v>937</v>
      </c>
      <c r="Q3374" t="str">
        <f t="shared" si="125"/>
        <v>TogoTG05</v>
      </c>
      <c r="R3374" t="str">
        <f>VLOOKUP(Tableau3[[#This Row],[coca]],Table1[ID],1,FALSE)</f>
        <v>TogoTG05</v>
      </c>
      <c r="S3374" t="e">
        <f>VLOOKUP(Tableau35[[#This Row],[coca]],Table1[[#All],[ID]:[b]],2,FALSE)</f>
        <v>#VALUE!</v>
      </c>
      <c r="T3374" s="9" t="e">
        <f>VLOOKUP(Tableau35[[#This Row],[coca]],Table1[[ID]:[b]],3,FALSE)</f>
        <v>#VALUE!</v>
      </c>
      <c r="U3374" s="9" t="s">
        <v>775</v>
      </c>
      <c r="V3374" s="9" t="e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#VALUE!</v>
      </c>
      <c r="W3374" s="9">
        <v>1</v>
      </c>
    </row>
    <row r="3375" spans="1:23">
      <c r="A3375" t="s">
        <v>679</v>
      </c>
      <c r="B3375" t="s">
        <v>688</v>
      </c>
      <c r="C3375" t="s">
        <v>689</v>
      </c>
      <c r="D3375">
        <v>24</v>
      </c>
      <c r="L3375" s="10"/>
      <c r="M3375" s="10" t="s">
        <v>940</v>
      </c>
      <c r="P3375" t="str">
        <f>_xlfn.CONCAT(A3375,C3375)</f>
        <v>TogoTG05</v>
      </c>
      <c r="Q3375" t="e">
        <f>VLOOKUP(#REF!,Table1[ID],1,FALSE)</f>
        <v>#REF!</v>
      </c>
      <c r="R3375" t="e">
        <f>VLOOKUP(#REF!,Table1[[#All],[ID]:[b]],2,FALSE)</f>
        <v>#REF!</v>
      </c>
      <c r="S3375" s="9" t="e">
        <f>VLOOKUP(#REF!,Table1[[ID]:[b]],3,FALSE)</f>
        <v>#REF!</v>
      </c>
      <c r="T3375" s="9" t="s">
        <v>775</v>
      </c>
      <c r="U3375" s="9" t="e">
        <f>IF(#REF!&lt;=10,"A:&lt;10",IF(#REF!&lt;=50,"B:10-50",IF(#REF!&lt;=100,"C:50 - 100",IF(#REF!&lt;=250,"D:100 - 250",IF(#REF!&lt;=500,"E:250 - 500",IF(#REF!&lt;=1000,"F:500 - 1000","G:1000 et plus"))))))</f>
        <v>#REF!</v>
      </c>
      <c r="V3375" s="9">
        <v>1</v>
      </c>
    </row>
    <row r="3376" spans="1:23">
      <c r="A3376" t="s">
        <v>679</v>
      </c>
      <c r="B3376" t="s">
        <v>683</v>
      </c>
      <c r="C3376" t="s">
        <v>684</v>
      </c>
      <c r="D3376">
        <v>20</v>
      </c>
      <c r="M3376" s="10" t="s">
        <v>940</v>
      </c>
      <c r="P3376" t="str">
        <f>_xlfn.CONCAT(A3376,C3376)</f>
        <v>TogoTG02</v>
      </c>
      <c r="Q3376" t="e">
        <f>VLOOKUP(#REF!,Table1[ID],1,FALSE)</f>
        <v>#REF!</v>
      </c>
      <c r="R3376" t="e">
        <f>VLOOKUP(#REF!,Table1[[#All],[ID]:[b]],2,FALSE)</f>
        <v>#REF!</v>
      </c>
      <c r="S3376" s="9" t="e">
        <f>VLOOKUP(#REF!,Table1[[ID]:[b]],3,FALSE)</f>
        <v>#REF!</v>
      </c>
      <c r="T3376" s="9" t="s">
        <v>775</v>
      </c>
      <c r="U3376" s="9" t="e">
        <f>IF(#REF!&lt;=10,"A:&lt;10",IF(#REF!&lt;=50,"B:10-50",IF(#REF!&lt;=100,"C:50 - 100",IF(#REF!&lt;=250,"D:100 - 250",IF(#REF!&lt;=500,"E:250 - 500",IF(#REF!&lt;=1000,"F:500 - 1000","G:1000 et plus"))))))</f>
        <v>#REF!</v>
      </c>
      <c r="V3376" s="9">
        <v>1</v>
      </c>
    </row>
    <row r="3377" spans="1:23">
      <c r="A3377" t="s">
        <v>679</v>
      </c>
      <c r="B3377" t="s">
        <v>635</v>
      </c>
      <c r="C3377" t="s">
        <v>687</v>
      </c>
      <c r="D3377">
        <v>38</v>
      </c>
      <c r="M3377" s="10" t="s">
        <v>940</v>
      </c>
      <c r="P3377" t="str">
        <f>_xlfn.CONCAT(A3377,C3377)</f>
        <v>TogoTG04</v>
      </c>
      <c r="Q3377" t="e">
        <f>VLOOKUP(#REF!,Table1[ID],1,FALSE)</f>
        <v>#REF!</v>
      </c>
      <c r="R3377" t="e">
        <f>VLOOKUP(#REF!,Table1[[#All],[ID]:[b]],2,FALSE)</f>
        <v>#REF!</v>
      </c>
      <c r="S3377" s="9" t="e">
        <f>VLOOKUP(#REF!,Table1[[ID]:[b]],3,FALSE)</f>
        <v>#REF!</v>
      </c>
      <c r="T3377" s="9" t="s">
        <v>775</v>
      </c>
      <c r="U3377" s="9" t="e">
        <f>IF(#REF!&lt;=10,"A:&lt;10",IF(#REF!&lt;=50,"B:10-50",IF(#REF!&lt;=100,"C:50 - 100",IF(#REF!&lt;=250,"D:100 - 250",IF(#REF!&lt;=500,"E:250 - 500",IF(#REF!&lt;=1000,"F:500 - 1000","G:1000 et plus"))))))</f>
        <v>#REF!</v>
      </c>
      <c r="V3377" s="9">
        <v>1</v>
      </c>
    </row>
    <row r="3378" spans="1:23">
      <c r="A3378" t="s">
        <v>679</v>
      </c>
      <c r="B3378" t="s">
        <v>685</v>
      </c>
      <c r="C3378" t="s">
        <v>686</v>
      </c>
      <c r="D3378">
        <f>186+126</f>
        <v>312</v>
      </c>
      <c r="E3378">
        <v>13</v>
      </c>
      <c r="F3378">
        <v>236</v>
      </c>
      <c r="L3378" s="10"/>
      <c r="M3378" s="10" t="s">
        <v>940</v>
      </c>
      <c r="P3378" t="str">
        <f>_xlfn.CONCAT(A3378,C3378)</f>
        <v>TogoTG03</v>
      </c>
      <c r="Q3378" t="e">
        <f>VLOOKUP(#REF!,Table1[ID],1,FALSE)</f>
        <v>#REF!</v>
      </c>
      <c r="R3378" t="e">
        <f>VLOOKUP(#REF!,Table1[[#All],[ID]:[b]],2,FALSE)</f>
        <v>#REF!</v>
      </c>
      <c r="S3378" s="9" t="e">
        <f>VLOOKUP(#REF!,Table1[[ID]:[b]],3,FALSE)</f>
        <v>#REF!</v>
      </c>
      <c r="T3378" s="9" t="s">
        <v>778</v>
      </c>
      <c r="U3378" s="9" t="e">
        <f>IF(#REF!&lt;=10,"A:&lt;10",IF(#REF!&lt;=50,"B:10-50",IF(#REF!&lt;=100,"C:50 - 100",IF(#REF!&lt;=250,"D:100 - 250",IF(#REF!&lt;=500,"E:250 - 500",IF(#REF!&lt;=1000,"F:500 - 1000","G:1000 et plus"))))))</f>
        <v>#REF!</v>
      </c>
      <c r="V3378" s="9">
        <v>2</v>
      </c>
    </row>
    <row r="3379" spans="1:23">
      <c r="A3379" t="s">
        <v>679</v>
      </c>
      <c r="B3379" t="s">
        <v>681</v>
      </c>
      <c r="C3379" t="s">
        <v>682</v>
      </c>
      <c r="D3379">
        <v>58</v>
      </c>
      <c r="M3379" s="10" t="s">
        <v>940</v>
      </c>
      <c r="P3379" t="str">
        <f>_xlfn.CONCAT(A3379,C3379)</f>
        <v>TogoTG01</v>
      </c>
      <c r="Q3379" t="e">
        <f>VLOOKUP(#REF!,Table1[ID],1,FALSE)</f>
        <v>#REF!</v>
      </c>
      <c r="R3379" t="e">
        <f>VLOOKUP(#REF!,Table1[[#All],[ID]:[b]],2,FALSE)</f>
        <v>#REF!</v>
      </c>
      <c r="S3379" s="9" t="e">
        <f>VLOOKUP(#REF!,Table1[[ID]:[b]],3,FALSE)</f>
        <v>#REF!</v>
      </c>
      <c r="T3379" s="9" t="s">
        <v>778</v>
      </c>
      <c r="U3379" s="9" t="e">
        <f>IF(#REF!&lt;=10,"A:&lt;10",IF(#REF!&lt;=50,"B:10-50",IF(#REF!&lt;=100,"C:50 - 100",IF(#REF!&lt;=250,"D:100 - 250",IF(#REF!&lt;=500,"E:250 - 500",IF(#REF!&lt;=1000,"F:500 - 1000","G:1000 et plus"))))))</f>
        <v>#REF!</v>
      </c>
      <c r="V3379" s="9">
        <v>2</v>
      </c>
    </row>
    <row r="3380" spans="1:23">
      <c r="A3380" t="s">
        <v>679</v>
      </c>
      <c r="B3380" t="s">
        <v>688</v>
      </c>
      <c r="C3380" t="s">
        <v>689</v>
      </c>
      <c r="D3380">
        <v>31</v>
      </c>
      <c r="M3380" s="10" t="s">
        <v>946</v>
      </c>
      <c r="Q3380" t="str">
        <f t="shared" ref="Q3380:Q3389" si="126">_xlfn.CONCAT(A3380,C3380)</f>
        <v>TogoTG05</v>
      </c>
      <c r="R3380" t="e">
        <f>VLOOKUP(Tableau35676[[#This Row],[coca]],Table1[ID],1,FALSE)</f>
        <v>#VALUE!</v>
      </c>
      <c r="S3380" t="e">
        <f>VLOOKUP(Tableau35676[[#This Row],[coca]],Table1[[#All],[ID]:[b]],2,FALSE)</f>
        <v>#VALUE!</v>
      </c>
      <c r="T3380" s="9" t="e">
        <f>VLOOKUP(Tableau35676[[#This Row],[coca]],Table1[[ID]:[b]],3,FALSE)</f>
        <v>#VALUE!</v>
      </c>
      <c r="U3380" s="9" t="s">
        <v>775</v>
      </c>
      <c r="V3380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80" s="9">
        <v>1</v>
      </c>
    </row>
    <row r="3381" spans="1:23">
      <c r="A3381" t="s">
        <v>679</v>
      </c>
      <c r="B3381" t="s">
        <v>688</v>
      </c>
      <c r="C3381" t="s">
        <v>689</v>
      </c>
      <c r="D3381">
        <v>52</v>
      </c>
      <c r="J3381" s="1"/>
      <c r="K3381" s="1"/>
      <c r="M3381" s="10" t="s">
        <v>949</v>
      </c>
      <c r="Q3381" t="str">
        <f t="shared" si="126"/>
        <v>TogoTG05</v>
      </c>
      <c r="R3381" t="e">
        <f>VLOOKUP(Tableau3567691011[[#This Row],[coca]],Table1[ID],1,FALSE)</f>
        <v>#VALUE!</v>
      </c>
      <c r="S3381" t="e">
        <f>VLOOKUP(Tableau3567691011[[#This Row],[coca]],Table1[[#All],[ID]:[b]],2,FALSE)</f>
        <v>#VALUE!</v>
      </c>
      <c r="T3381" s="9" t="e">
        <f>VLOOKUP(Tableau3567691011[[#This Row],[coca]],Table1[[ID]:[b]],3,FALSE)</f>
        <v>#VALUE!</v>
      </c>
      <c r="U3381" s="9" t="s">
        <v>775</v>
      </c>
      <c r="V3381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81" s="9">
        <v>1</v>
      </c>
    </row>
    <row r="3382" spans="1:23">
      <c r="A3382" t="s">
        <v>679</v>
      </c>
      <c r="B3382" t="s">
        <v>683</v>
      </c>
      <c r="C3382" t="s">
        <v>684</v>
      </c>
      <c r="D3382">
        <v>25</v>
      </c>
      <c r="J3382" s="1"/>
      <c r="K3382" s="1"/>
      <c r="M3382" s="10" t="s">
        <v>949</v>
      </c>
      <c r="Q3382" t="str">
        <f t="shared" si="126"/>
        <v>TogoTG02</v>
      </c>
      <c r="R3382" t="e">
        <f>VLOOKUP(Tableau3567691011[[#This Row],[coca]],Table1[ID],1,FALSE)</f>
        <v>#VALUE!</v>
      </c>
      <c r="S3382" t="e">
        <f>VLOOKUP(Tableau3567691011[[#This Row],[coca]],Table1[[#All],[ID]:[b]],2,FALSE)</f>
        <v>#VALUE!</v>
      </c>
      <c r="T3382" s="9" t="e">
        <f>VLOOKUP(Tableau3567691011[[#This Row],[coca]],Table1[[ID]:[b]],3,FALSE)</f>
        <v>#VALUE!</v>
      </c>
      <c r="U3382" s="9" t="s">
        <v>775</v>
      </c>
      <c r="V3382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82" s="9">
        <v>1</v>
      </c>
    </row>
    <row r="3383" spans="1:23">
      <c r="A3383" t="s">
        <v>679</v>
      </c>
      <c r="B3383" t="s">
        <v>635</v>
      </c>
      <c r="C3383" t="s">
        <v>687</v>
      </c>
      <c r="D3383">
        <v>59</v>
      </c>
      <c r="J3383" s="1"/>
      <c r="K3383" s="1"/>
      <c r="M3383" s="10" t="s">
        <v>949</v>
      </c>
      <c r="Q3383" t="str">
        <f t="shared" si="126"/>
        <v>TogoTG04</v>
      </c>
      <c r="R3383" t="e">
        <f>VLOOKUP(Tableau3567691011[[#This Row],[coca]],Table1[ID],1,FALSE)</f>
        <v>#VALUE!</v>
      </c>
      <c r="S3383" t="e">
        <f>VLOOKUP(Tableau3567691011[[#This Row],[coca]],Table1[[#All],[ID]:[b]],2,FALSE)</f>
        <v>#VALUE!</v>
      </c>
      <c r="T3383" s="9" t="e">
        <f>VLOOKUP(Tableau3567691011[[#This Row],[coca]],Table1[[ID]:[b]],3,FALSE)</f>
        <v>#VALUE!</v>
      </c>
      <c r="U3383" s="9" t="s">
        <v>775</v>
      </c>
      <c r="V3383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83" s="9">
        <v>1</v>
      </c>
    </row>
    <row r="3384" spans="1:23">
      <c r="A3384" t="s">
        <v>679</v>
      </c>
      <c r="B3384" t="s">
        <v>685</v>
      </c>
      <c r="C3384" t="s">
        <v>686</v>
      </c>
      <c r="D3384">
        <f>315+176</f>
        <v>491</v>
      </c>
      <c r="E3384">
        <v>475</v>
      </c>
      <c r="F3384">
        <v>15</v>
      </c>
      <c r="J3384" s="1"/>
      <c r="K3384" s="1"/>
      <c r="M3384" s="10" t="s">
        <v>949</v>
      </c>
      <c r="Q3384" t="str">
        <f t="shared" si="126"/>
        <v>TogoTG03</v>
      </c>
      <c r="R3384" t="e">
        <f>VLOOKUP(Tableau3567691011[[#This Row],[coca]],Table1[ID],1,FALSE)</f>
        <v>#VALUE!</v>
      </c>
      <c r="S3384" t="e">
        <f>VLOOKUP(Tableau3567691011[[#This Row],[coca]],Table1[[#All],[ID]:[b]],2,FALSE)</f>
        <v>#VALUE!</v>
      </c>
      <c r="T3384" s="9" t="e">
        <f>VLOOKUP(Tableau3567691011[[#This Row],[coca]],Table1[[ID]:[b]],3,FALSE)</f>
        <v>#VALUE!</v>
      </c>
      <c r="U3384" s="9" t="s">
        <v>778</v>
      </c>
      <c r="V3384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84" s="9">
        <v>2</v>
      </c>
    </row>
    <row r="3385" spans="1:23">
      <c r="A3385" t="s">
        <v>679</v>
      </c>
      <c r="B3385" t="s">
        <v>681</v>
      </c>
      <c r="C3385" t="s">
        <v>682</v>
      </c>
      <c r="D3385">
        <v>68</v>
      </c>
      <c r="J3385" s="1"/>
      <c r="K3385" s="1"/>
      <c r="M3385" s="10" t="s">
        <v>949</v>
      </c>
      <c r="Q3385" t="str">
        <f t="shared" si="126"/>
        <v>TogoTG01</v>
      </c>
      <c r="R3385" t="e">
        <f>VLOOKUP(Tableau3567691011[[#This Row],[coca]],Table1[ID],1,FALSE)</f>
        <v>#VALUE!</v>
      </c>
      <c r="S3385" t="e">
        <f>VLOOKUP(Tableau3567691011[[#This Row],[coca]],Table1[[#All],[ID]:[b]],2,FALSE)</f>
        <v>#VALUE!</v>
      </c>
      <c r="T3385" s="9" t="e">
        <f>VLOOKUP(Tableau3567691011[[#This Row],[coca]],Table1[[ID]:[b]],3,FALSE)</f>
        <v>#VALUE!</v>
      </c>
      <c r="U3385" s="9" t="s">
        <v>778</v>
      </c>
      <c r="V3385" s="9" t="e">
        <f>IF(Tableau3567691011[[#This Row],[cas_confirmés]]&lt;=10,"A:&lt;10",IF(Tableau3567691011[[#This Row],[cas_confirmés]]&lt;=50,"B:10-50",IF(Tableau3567691011[[#This Row],[cas_confirmés]]&lt;=100,"C:50 - 100",IF(Tableau3567691011[[#This Row],[cas_confirmés]]&lt;=250,"D:100 - 250",IF(Tableau3567691011[[#This Row],[cas_confirmés]]&lt;=500,"E:250 - 500",IF(Tableau3567691011[[#This Row],[cas_confirmés]]&lt;=1000,"F:500 - 1000","G:1000 et plus"))))))</f>
        <v>#VALUE!</v>
      </c>
      <c r="W3385" s="9">
        <v>2</v>
      </c>
    </row>
    <row r="3386" spans="1:23">
      <c r="A3386" t="s">
        <v>679</v>
      </c>
      <c r="B3386" t="s">
        <v>683</v>
      </c>
      <c r="C3386" t="s">
        <v>684</v>
      </c>
      <c r="D3386">
        <v>22</v>
      </c>
      <c r="M3386" s="10" t="s">
        <v>946</v>
      </c>
      <c r="Q3386" t="str">
        <f t="shared" si="126"/>
        <v>TogoTG02</v>
      </c>
      <c r="R3386" t="e">
        <f>VLOOKUP(Tableau35676[[#This Row],[coca]],Table1[ID],1,FALSE)</f>
        <v>#VALUE!</v>
      </c>
      <c r="S3386" t="e">
        <f>VLOOKUP(Tableau35676[[#This Row],[coca]],Table1[[#All],[ID]:[b]],2,FALSE)</f>
        <v>#VALUE!</v>
      </c>
      <c r="T3386" s="9" t="e">
        <f>VLOOKUP(Tableau35676[[#This Row],[coca]],Table1[[ID]:[b]],3,FALSE)</f>
        <v>#VALUE!</v>
      </c>
      <c r="U3386" s="9" t="s">
        <v>775</v>
      </c>
      <c r="V3386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86" s="9">
        <v>1</v>
      </c>
    </row>
    <row r="3387" spans="1:23">
      <c r="A3387" t="s">
        <v>679</v>
      </c>
      <c r="B3387" t="s">
        <v>635</v>
      </c>
      <c r="C3387" t="s">
        <v>687</v>
      </c>
      <c r="D3387">
        <v>46</v>
      </c>
      <c r="M3387" s="10" t="s">
        <v>946</v>
      </c>
      <c r="Q3387" t="str">
        <f t="shared" si="126"/>
        <v>TogoTG04</v>
      </c>
      <c r="R3387" t="e">
        <f>VLOOKUP(Tableau35676[[#This Row],[coca]],Table1[ID],1,FALSE)</f>
        <v>#VALUE!</v>
      </c>
      <c r="S3387" t="e">
        <f>VLOOKUP(Tableau35676[[#This Row],[coca]],Table1[[#All],[ID]:[b]],2,FALSE)</f>
        <v>#VALUE!</v>
      </c>
      <c r="T3387" s="9" t="e">
        <f>VLOOKUP(Tableau35676[[#This Row],[coca]],Table1[[ID]:[b]],3,FALSE)</f>
        <v>#VALUE!</v>
      </c>
      <c r="U3387" s="9" t="s">
        <v>775</v>
      </c>
      <c r="V3387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87" s="9">
        <v>1</v>
      </c>
    </row>
    <row r="3388" spans="1:23">
      <c r="A3388" t="s">
        <v>679</v>
      </c>
      <c r="B3388" t="s">
        <v>685</v>
      </c>
      <c r="C3388" t="s">
        <v>686</v>
      </c>
      <c r="D3388">
        <f>232+143</f>
        <v>375</v>
      </c>
      <c r="E3388">
        <v>344</v>
      </c>
      <c r="F3388">
        <v>13</v>
      </c>
      <c r="M3388" s="10" t="s">
        <v>946</v>
      </c>
      <c r="Q3388" t="str">
        <f t="shared" si="126"/>
        <v>TogoTG03</v>
      </c>
      <c r="R3388" t="e">
        <f>VLOOKUP(Tableau35676[[#This Row],[coca]],Table1[ID],1,FALSE)</f>
        <v>#VALUE!</v>
      </c>
      <c r="S3388" t="e">
        <f>VLOOKUP(Tableau35676[[#This Row],[coca]],Table1[[#All],[ID]:[b]],2,FALSE)</f>
        <v>#VALUE!</v>
      </c>
      <c r="T3388" s="9" t="e">
        <f>VLOOKUP(Tableau35676[[#This Row],[coca]],Table1[[ID]:[b]],3,FALSE)</f>
        <v>#VALUE!</v>
      </c>
      <c r="U3388" s="9" t="s">
        <v>778</v>
      </c>
      <c r="V3388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88" s="9">
        <v>2</v>
      </c>
    </row>
    <row r="3389" spans="1:23">
      <c r="A3389" t="s">
        <v>679</v>
      </c>
      <c r="B3389" t="s">
        <v>681</v>
      </c>
      <c r="C3389" t="s">
        <v>682</v>
      </c>
      <c r="D3389">
        <v>63</v>
      </c>
      <c r="M3389" s="10" t="s">
        <v>946</v>
      </c>
      <c r="Q3389" t="str">
        <f t="shared" si="126"/>
        <v>TogoTG01</v>
      </c>
      <c r="R3389" t="e">
        <f>VLOOKUP(Tableau35676[[#This Row],[coca]],Table1[ID],1,FALSE)</f>
        <v>#VALUE!</v>
      </c>
      <c r="S3389" t="e">
        <f>VLOOKUP(Tableau35676[[#This Row],[coca]],Table1[[#All],[ID]:[b]],2,FALSE)</f>
        <v>#VALUE!</v>
      </c>
      <c r="T3389" s="9" t="e">
        <f>VLOOKUP(Tableau35676[[#This Row],[coca]],Table1[[ID]:[b]],3,FALSE)</f>
        <v>#VALUE!</v>
      </c>
      <c r="U3389" s="9" t="s">
        <v>778</v>
      </c>
      <c r="V3389" s="9" t="e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#VALUE!</v>
      </c>
      <c r="W3389" s="9">
        <v>2</v>
      </c>
    </row>
    <row r="3390" spans="1:23">
      <c r="A3390" t="s">
        <v>679</v>
      </c>
      <c r="B3390" t="s">
        <v>688</v>
      </c>
      <c r="C3390" t="s">
        <v>689</v>
      </c>
      <c r="D3390">
        <v>27</v>
      </c>
      <c r="E3390">
        <v>0</v>
      </c>
      <c r="L3390" s="10"/>
      <c r="M3390" s="10" t="s">
        <v>944</v>
      </c>
      <c r="P3390" t="str">
        <f>_xlfn.CONCAT(A3390,C3390)</f>
        <v>TogoTG05</v>
      </c>
      <c r="Q3390" t="e">
        <f>VLOOKUP(Tableau3567[[#This Row],[coca]],Table1[ID],1,FALSE)</f>
        <v>#VALUE!</v>
      </c>
      <c r="R3390" t="e">
        <f>VLOOKUP(Tableau3567[[#This Row],[coca]],Table1[[#All],[ID]:[b]],2,FALSE)</f>
        <v>#VALUE!</v>
      </c>
      <c r="S3390" s="9" t="e">
        <f>VLOOKUP(Tableau3567[[#This Row],[coca]],Table1[[ID]:[b]],3,FALSE)</f>
        <v>#VALUE!</v>
      </c>
      <c r="T3390" s="9" t="s">
        <v>775</v>
      </c>
      <c r="U3390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90" s="9">
        <v>1</v>
      </c>
    </row>
    <row r="3391" spans="1:23">
      <c r="A3391" t="s">
        <v>679</v>
      </c>
      <c r="B3391" t="s">
        <v>683</v>
      </c>
      <c r="C3391" t="s">
        <v>684</v>
      </c>
      <c r="D3391">
        <v>20</v>
      </c>
      <c r="E3391">
        <v>0</v>
      </c>
      <c r="M3391" s="10" t="s">
        <v>944</v>
      </c>
      <c r="P3391" t="str">
        <f>_xlfn.CONCAT(A3391,C3391)</f>
        <v>TogoTG02</v>
      </c>
      <c r="Q3391" t="e">
        <f>VLOOKUP(Tableau3567[[#This Row],[coca]],Table1[ID],1,FALSE)</f>
        <v>#VALUE!</v>
      </c>
      <c r="R3391" t="e">
        <f>VLOOKUP(Tableau3567[[#This Row],[coca]],Table1[[#All],[ID]:[b]],2,FALSE)</f>
        <v>#VALUE!</v>
      </c>
      <c r="S3391" s="9" t="e">
        <f>VLOOKUP(Tableau3567[[#This Row],[coca]],Table1[[ID]:[b]],3,FALSE)</f>
        <v>#VALUE!</v>
      </c>
      <c r="T3391" s="9" t="s">
        <v>775</v>
      </c>
      <c r="U3391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91" s="9">
        <v>1</v>
      </c>
    </row>
    <row r="3392" spans="1:23">
      <c r="A3392" t="s">
        <v>679</v>
      </c>
      <c r="B3392" t="s">
        <v>635</v>
      </c>
      <c r="C3392" t="s">
        <v>687</v>
      </c>
      <c r="D3392">
        <v>42</v>
      </c>
      <c r="E3392">
        <v>0</v>
      </c>
      <c r="M3392" s="10" t="s">
        <v>944</v>
      </c>
      <c r="P3392" t="str">
        <f>_xlfn.CONCAT(A3392,C3392)</f>
        <v>TogoTG04</v>
      </c>
      <c r="Q3392" t="e">
        <f>VLOOKUP(Tableau3567[[#This Row],[coca]],Table1[ID],1,FALSE)</f>
        <v>#VALUE!</v>
      </c>
      <c r="R3392" t="e">
        <f>VLOOKUP(Tableau3567[[#This Row],[coca]],Table1[[#All],[ID]:[b]],2,FALSE)</f>
        <v>#VALUE!</v>
      </c>
      <c r="S3392" s="9" t="e">
        <f>VLOOKUP(Tableau3567[[#This Row],[coca]],Table1[[ID]:[b]],3,FALSE)</f>
        <v>#VALUE!</v>
      </c>
      <c r="T3392" s="9" t="s">
        <v>775</v>
      </c>
      <c r="U3392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92" s="9">
        <v>1</v>
      </c>
    </row>
    <row r="3393" spans="1:23">
      <c r="A3393" t="s">
        <v>679</v>
      </c>
      <c r="B3393" t="s">
        <v>685</v>
      </c>
      <c r="C3393" t="s">
        <v>686</v>
      </c>
      <c r="D3393">
        <f>139+209</f>
        <v>348</v>
      </c>
      <c r="E3393">
        <v>13</v>
      </c>
      <c r="F3393">
        <v>251</v>
      </c>
      <c r="G3393">
        <v>233</v>
      </c>
      <c r="L3393" s="10"/>
      <c r="M3393" s="10" t="s">
        <v>944</v>
      </c>
      <c r="P3393" t="str">
        <f>_xlfn.CONCAT(A3393,C3393)</f>
        <v>TogoTG03</v>
      </c>
      <c r="Q3393" t="e">
        <f>VLOOKUP(Tableau3567[[#This Row],[coca]],Table1[ID],1,FALSE)</f>
        <v>#VALUE!</v>
      </c>
      <c r="R3393" t="e">
        <f>VLOOKUP(Tableau3567[[#This Row],[coca]],Table1[[#All],[ID]:[b]],2,FALSE)</f>
        <v>#VALUE!</v>
      </c>
      <c r="S3393" s="9" t="e">
        <f>VLOOKUP(Tableau3567[[#This Row],[coca]],Table1[[ID]:[b]],3,FALSE)</f>
        <v>#VALUE!</v>
      </c>
      <c r="T3393" s="9" t="s">
        <v>778</v>
      </c>
      <c r="U3393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93" s="9">
        <v>2</v>
      </c>
    </row>
    <row r="3394" spans="1:23">
      <c r="A3394" t="s">
        <v>679</v>
      </c>
      <c r="B3394" t="s">
        <v>681</v>
      </c>
      <c r="C3394" t="s">
        <v>682</v>
      </c>
      <c r="D3394">
        <v>60</v>
      </c>
      <c r="E3394">
        <v>0</v>
      </c>
      <c r="M3394" s="10" t="s">
        <v>944</v>
      </c>
      <c r="P3394" t="str">
        <f>_xlfn.CONCAT(A3394,C3394)</f>
        <v>TogoTG01</v>
      </c>
      <c r="Q3394" t="e">
        <f>VLOOKUP(Tableau3567[[#This Row],[coca]],Table1[ID],1,FALSE)</f>
        <v>#VALUE!</v>
      </c>
      <c r="R3394" t="e">
        <f>VLOOKUP(Tableau3567[[#This Row],[coca]],Table1[[#All],[ID]:[b]],2,FALSE)</f>
        <v>#VALUE!</v>
      </c>
      <c r="S3394" s="9" t="e">
        <f>VLOOKUP(Tableau3567[[#This Row],[coca]],Table1[[ID]:[b]],3,FALSE)</f>
        <v>#VALUE!</v>
      </c>
      <c r="T3394" s="9" t="s">
        <v>778</v>
      </c>
      <c r="U3394" s="9" t="e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#VALUE!</v>
      </c>
      <c r="V3394" s="9">
        <v>2</v>
      </c>
    </row>
    <row r="3395" spans="1:23">
      <c r="Q3395" s="9"/>
      <c r="R3395" s="9"/>
      <c r="S3395" s="9"/>
      <c r="T3395" s="9"/>
      <c r="U3395" s="9"/>
      <c r="V3395" s="9"/>
      <c r="W3395" s="9"/>
    </row>
    <row r="3396" spans="1:23">
      <c r="M3396" s="10"/>
      <c r="S3396" s="9"/>
    </row>
    <row r="3397" spans="1:23">
      <c r="M3397" s="10"/>
      <c r="S3397" s="9"/>
    </row>
    <row r="3398" spans="1:23">
      <c r="M3398" s="10"/>
      <c r="S3398" s="9"/>
    </row>
    <row r="3399" spans="1:23">
      <c r="M3399" s="10"/>
      <c r="S3399" s="9"/>
    </row>
    <row r="3400" spans="1:23">
      <c r="M3400" s="10"/>
      <c r="S3400" s="9"/>
    </row>
    <row r="3401" spans="1:23">
      <c r="M3401" s="10"/>
      <c r="S3401" s="9"/>
    </row>
    <row r="3402" spans="1:23">
      <c r="M3402" s="10"/>
      <c r="S3402" s="9"/>
    </row>
    <row r="3403" spans="1:23">
      <c r="M3403" s="10"/>
      <c r="S3403" s="9"/>
    </row>
    <row r="3404" spans="1:23">
      <c r="M3404" s="10"/>
      <c r="S3404" s="9"/>
    </row>
    <row r="3405" spans="1:23">
      <c r="M3405" s="10"/>
      <c r="S3405" s="9"/>
    </row>
    <row r="3406" spans="1:23">
      <c r="M3406" s="10"/>
      <c r="S3406" s="9"/>
    </row>
    <row r="3407" spans="1:23">
      <c r="M3407" s="10"/>
      <c r="S3407" s="9"/>
    </row>
    <row r="3408" spans="1:23">
      <c r="M3408" s="10"/>
      <c r="S3408" s="9"/>
    </row>
    <row r="3409" spans="13:19">
      <c r="M3409" s="10"/>
      <c r="S3409" s="9"/>
    </row>
    <row r="3410" spans="13:19">
      <c r="M3410" s="10"/>
      <c r="S3410" s="9"/>
    </row>
    <row r="3411" spans="13:19">
      <c r="M3411" s="10"/>
      <c r="S3411" s="9"/>
    </row>
    <row r="3412" spans="13:19">
      <c r="M3412" s="10"/>
      <c r="S3412" s="9"/>
    </row>
    <row r="3413" spans="13:19">
      <c r="M3413" s="10"/>
      <c r="S3413" s="9"/>
    </row>
    <row r="3414" spans="13:19">
      <c r="M3414" s="10"/>
      <c r="S3414" s="9"/>
    </row>
    <row r="3415" spans="13:19">
      <c r="M3415" s="10"/>
      <c r="S3415" s="9"/>
    </row>
    <row r="3416" spans="13:19">
      <c r="M3416" s="10"/>
      <c r="S3416" s="9"/>
    </row>
    <row r="3417" spans="13:19">
      <c r="M3417" s="10"/>
      <c r="S3417" s="9"/>
    </row>
    <row r="3418" spans="13:19">
      <c r="M3418" s="10"/>
      <c r="S3418" s="9"/>
    </row>
    <row r="3419" spans="13:19">
      <c r="M3419" s="10"/>
      <c r="S3419" s="9"/>
    </row>
    <row r="3420" spans="13:19">
      <c r="M3420" s="10"/>
      <c r="S3420" s="9"/>
    </row>
    <row r="3421" spans="13:19">
      <c r="M3421" s="10"/>
      <c r="S3421" s="9"/>
    </row>
    <row r="3422" spans="13:19">
      <c r="M3422" s="10"/>
      <c r="S3422" s="9"/>
    </row>
    <row r="3423" spans="13:19">
      <c r="M3423" s="10"/>
      <c r="S3423" s="9"/>
    </row>
    <row r="3424" spans="13:19">
      <c r="M3424" s="10"/>
      <c r="S3424" s="9"/>
    </row>
    <row r="3425" spans="13:19">
      <c r="M3425" s="10"/>
      <c r="S3425" s="9"/>
    </row>
    <row r="3426" spans="13:19">
      <c r="M3426" s="10"/>
      <c r="S3426" s="9"/>
    </row>
    <row r="3427" spans="13:19">
      <c r="M3427" s="10"/>
      <c r="S3427" s="9"/>
    </row>
    <row r="3428" spans="13:19">
      <c r="M3428" s="10"/>
      <c r="S3428" s="9"/>
    </row>
    <row r="3429" spans="13:19">
      <c r="M3429" s="10"/>
      <c r="S3429" s="9"/>
    </row>
    <row r="3430" spans="13:19">
      <c r="M3430" s="10"/>
      <c r="S3430" s="9"/>
    </row>
    <row r="3431" spans="13:19">
      <c r="M3431" s="10"/>
      <c r="S3431" s="9"/>
    </row>
    <row r="3432" spans="13:19">
      <c r="M3432" s="10"/>
      <c r="S3432" s="9"/>
    </row>
    <row r="3433" spans="13:19">
      <c r="M3433" s="10"/>
      <c r="S3433" s="9"/>
    </row>
    <row r="3434" spans="13:19">
      <c r="M3434" s="10"/>
      <c r="S3434" s="9"/>
    </row>
    <row r="3435" spans="13:19">
      <c r="M3435" s="10"/>
      <c r="S3435" s="9"/>
    </row>
    <row r="3436" spans="13:19">
      <c r="M3436" s="10"/>
      <c r="S3436" s="9"/>
    </row>
    <row r="3437" spans="13:19">
      <c r="M3437" s="10"/>
      <c r="S3437" s="9"/>
    </row>
    <row r="3438" spans="13:19">
      <c r="M3438" s="10"/>
      <c r="S3438" s="9"/>
    </row>
    <row r="3439" spans="13:19">
      <c r="M3439" s="10"/>
      <c r="S3439" s="9"/>
    </row>
    <row r="3440" spans="13:19">
      <c r="M3440" s="10"/>
      <c r="S3440" s="9"/>
    </row>
    <row r="3441" spans="13:19">
      <c r="M3441" s="10"/>
      <c r="S3441" s="9"/>
    </row>
    <row r="3442" spans="13:19">
      <c r="M3442" s="10"/>
      <c r="S3442" s="9"/>
    </row>
    <row r="3443" spans="13:19">
      <c r="M3443" s="10"/>
      <c r="S3443" s="9"/>
    </row>
    <row r="3444" spans="13:19">
      <c r="M3444" s="10"/>
      <c r="S3444" s="9"/>
    </row>
    <row r="3445" spans="13:19">
      <c r="M3445" s="10"/>
      <c r="S3445" s="9"/>
    </row>
    <row r="3446" spans="13:19">
      <c r="M3446" s="10"/>
      <c r="S3446" s="9"/>
    </row>
    <row r="3447" spans="13:19">
      <c r="M3447" s="10"/>
      <c r="S3447" s="9"/>
    </row>
    <row r="3448" spans="13:19">
      <c r="M3448" s="10"/>
      <c r="S3448" s="9"/>
    </row>
    <row r="3449" spans="13:19">
      <c r="M3449" s="10"/>
      <c r="S3449" s="9"/>
    </row>
    <row r="3450" spans="13:19">
      <c r="M3450" s="10"/>
      <c r="S3450" s="9"/>
    </row>
    <row r="3451" spans="13:19">
      <c r="M3451" s="10"/>
      <c r="S3451" s="9"/>
    </row>
    <row r="3452" spans="13:19">
      <c r="M3452" s="10"/>
      <c r="S3452" s="9"/>
    </row>
    <row r="3453" spans="13:19">
      <c r="M3453" s="10"/>
      <c r="S3453" s="9"/>
    </row>
    <row r="3454" spans="13:19">
      <c r="M3454" s="10"/>
      <c r="S3454" s="9"/>
    </row>
    <row r="3455" spans="13:19">
      <c r="M3455" s="10"/>
      <c r="S3455" s="9"/>
    </row>
    <row r="3456" spans="13:19">
      <c r="M3456" s="10"/>
      <c r="S3456" s="9"/>
    </row>
    <row r="3457" spans="13:19">
      <c r="M3457" s="10"/>
      <c r="S3457" s="9"/>
    </row>
    <row r="3458" spans="13:19">
      <c r="M3458" s="10"/>
      <c r="S3458" s="9"/>
    </row>
    <row r="3459" spans="13:19">
      <c r="M3459" s="10"/>
      <c r="S3459" s="9"/>
    </row>
    <row r="3460" spans="13:19">
      <c r="M3460" s="10"/>
      <c r="S3460" s="9"/>
    </row>
    <row r="3461" spans="13:19">
      <c r="M3461" s="10"/>
    </row>
    <row r="3462" spans="13:19">
      <c r="M3462" s="10"/>
    </row>
    <row r="3463" spans="13:19">
      <c r="M3463" s="10"/>
    </row>
    <row r="3464" spans="13:19">
      <c r="M3464" s="10"/>
    </row>
    <row r="3465" spans="13:19">
      <c r="M3465" s="10"/>
    </row>
    <row r="3466" spans="13:19">
      <c r="M3466" s="10"/>
    </row>
    <row r="3467" spans="13:19">
      <c r="M3467" s="10"/>
    </row>
    <row r="3468" spans="13:19">
      <c r="M3468" s="10"/>
    </row>
    <row r="3469" spans="13:19">
      <c r="M3469" s="10"/>
    </row>
    <row r="3470" spans="13:19">
      <c r="M3470" s="10"/>
    </row>
    <row r="3471" spans="13:19">
      <c r="M3471" s="10"/>
    </row>
    <row r="3472" spans="13:19">
      <c r="M3472" s="10"/>
    </row>
    <row r="3473" spans="13:13">
      <c r="M3473" s="10"/>
    </row>
    <row r="3474" spans="13:13">
      <c r="M3474" s="10"/>
    </row>
    <row r="3475" spans="13:13">
      <c r="M3475" s="10"/>
    </row>
    <row r="3476" spans="13:13">
      <c r="M3476" s="10"/>
    </row>
    <row r="3477" spans="13:13">
      <c r="M3477" s="10"/>
    </row>
    <row r="3478" spans="13:13">
      <c r="M3478" s="10"/>
    </row>
    <row r="3479" spans="13:13">
      <c r="M3479" s="10"/>
    </row>
    <row r="3480" spans="13:13">
      <c r="M3480" s="10"/>
    </row>
    <row r="3481" spans="13:13">
      <c r="M3481" s="10"/>
    </row>
    <row r="3482" spans="13:13">
      <c r="M3482" s="10"/>
    </row>
    <row r="3483" spans="13:13">
      <c r="M3483" s="10"/>
    </row>
    <row r="3484" spans="13:13">
      <c r="M3484" s="10"/>
    </row>
    <row r="3485" spans="13:13">
      <c r="M3485" s="10"/>
    </row>
    <row r="3486" spans="13:13">
      <c r="M3486" s="10"/>
    </row>
    <row r="3487" spans="13:13">
      <c r="M3487" s="10"/>
    </row>
    <row r="3488" spans="13:13">
      <c r="M3488" s="10"/>
    </row>
    <row r="3489" spans="13:13">
      <c r="M3489" s="10"/>
    </row>
    <row r="3490" spans="13:13">
      <c r="M3490" s="10"/>
    </row>
    <row r="3491" spans="13:13">
      <c r="M3491" s="10"/>
    </row>
    <row r="3492" spans="13:13">
      <c r="M3492" s="10"/>
    </row>
    <row r="3493" spans="13:13">
      <c r="M3493" s="10"/>
    </row>
    <row r="3494" spans="13:13">
      <c r="M3494" s="10"/>
    </row>
    <row r="3495" spans="13:13">
      <c r="M3495" s="10"/>
    </row>
    <row r="3496" spans="13:13">
      <c r="M3496" s="10"/>
    </row>
    <row r="3497" spans="13:13">
      <c r="M3497" s="10"/>
    </row>
    <row r="3498" spans="13:13">
      <c r="M3498" s="10"/>
    </row>
    <row r="3499" spans="13:13">
      <c r="M3499" s="10"/>
    </row>
    <row r="3500" spans="13:13">
      <c r="M3500" s="10"/>
    </row>
    <row r="3501" spans="13:13">
      <c r="M3501" s="10"/>
    </row>
    <row r="3502" spans="13:13">
      <c r="M3502" s="10"/>
    </row>
    <row r="3503" spans="13:13">
      <c r="M3503" s="10"/>
    </row>
    <row r="3504" spans="13:13">
      <c r="M3504" s="10"/>
    </row>
    <row r="3505" spans="13:13">
      <c r="M3505" s="10"/>
    </row>
    <row r="3506" spans="13:13">
      <c r="M3506" s="10"/>
    </row>
    <row r="3507" spans="13:13">
      <c r="M3507" s="10"/>
    </row>
    <row r="3508" spans="13:13">
      <c r="M3508" s="10"/>
    </row>
    <row r="3509" spans="13:13">
      <c r="M3509" s="10"/>
    </row>
    <row r="3510" spans="13:13">
      <c r="M3510" s="10"/>
    </row>
    <row r="3511" spans="13:13">
      <c r="M3511" s="10"/>
    </row>
    <row r="3512" spans="13:13">
      <c r="M3512" s="10"/>
    </row>
    <row r="3513" spans="13:13">
      <c r="M3513" s="10"/>
    </row>
    <row r="3514" spans="13:13">
      <c r="M3514" s="10"/>
    </row>
    <row r="3515" spans="13:13">
      <c r="M3515" s="10"/>
    </row>
    <row r="3516" spans="13:13">
      <c r="M3516" s="10"/>
    </row>
    <row r="3517" spans="13:13">
      <c r="M3517" s="10"/>
    </row>
    <row r="3518" spans="13:13">
      <c r="M3518" s="10"/>
    </row>
    <row r="3519" spans="13:13">
      <c r="M3519" s="10"/>
    </row>
    <row r="3520" spans="13:13">
      <c r="M3520" s="10"/>
    </row>
    <row r="3521" spans="13:13">
      <c r="M3521" s="10"/>
    </row>
    <row r="3522" spans="13:13">
      <c r="M3522" s="10"/>
    </row>
    <row r="3523" spans="13:13">
      <c r="M3523" s="10"/>
    </row>
    <row r="3524" spans="13:13">
      <c r="M3524" s="10"/>
    </row>
    <row r="3525" spans="13:13">
      <c r="M3525" s="10"/>
    </row>
    <row r="3526" spans="13:13">
      <c r="M3526" s="10"/>
    </row>
    <row r="3527" spans="13:13">
      <c r="M3527" s="10"/>
    </row>
    <row r="3528" spans="13:13">
      <c r="M3528" s="10"/>
    </row>
    <row r="3529" spans="13:13">
      <c r="M3529" s="10"/>
    </row>
    <row r="3530" spans="13:13">
      <c r="M3530" s="10"/>
    </row>
    <row r="3531" spans="13:13">
      <c r="M3531" s="10"/>
    </row>
    <row r="3532" spans="13:13">
      <c r="M3532" s="10"/>
    </row>
    <row r="3533" spans="13:13">
      <c r="M3533" s="10"/>
    </row>
    <row r="3534" spans="13:13">
      <c r="M3534" s="10"/>
    </row>
    <row r="3535" spans="13:13">
      <c r="M3535" s="10"/>
    </row>
    <row r="3536" spans="13:13">
      <c r="M3536" s="10"/>
    </row>
    <row r="3537" spans="13:13">
      <c r="M3537" s="10"/>
    </row>
    <row r="3538" spans="13:13">
      <c r="M3538" s="10"/>
    </row>
    <row r="3539" spans="13:13">
      <c r="M3539" s="10"/>
    </row>
    <row r="3540" spans="13:13">
      <c r="M3540" s="10"/>
    </row>
    <row r="3541" spans="13:13">
      <c r="M3541" s="10"/>
    </row>
    <row r="3542" spans="13:13">
      <c r="M3542" s="10"/>
    </row>
    <row r="3543" spans="13:13">
      <c r="M3543" s="10"/>
    </row>
    <row r="3544" spans="13:13">
      <c r="M3544" s="10"/>
    </row>
    <row r="3545" spans="13:13">
      <c r="M3545" s="10"/>
    </row>
    <row r="3546" spans="13:13">
      <c r="M3546" s="10"/>
    </row>
    <row r="3547" spans="13:13">
      <c r="M3547" s="10"/>
    </row>
    <row r="3548" spans="13:13">
      <c r="M3548" s="10"/>
    </row>
    <row r="3549" spans="13:13">
      <c r="M3549" s="10"/>
    </row>
    <row r="3550" spans="13:13">
      <c r="M3550" s="10"/>
    </row>
    <row r="3551" spans="13:13">
      <c r="M3551" s="10"/>
    </row>
    <row r="3552" spans="13:13">
      <c r="M3552" s="10"/>
    </row>
    <row r="3553" spans="13:13">
      <c r="M3553" s="10"/>
    </row>
    <row r="3554" spans="13:13">
      <c r="M3554" s="10"/>
    </row>
    <row r="3555" spans="13:13">
      <c r="M3555" s="10"/>
    </row>
    <row r="3556" spans="13:13">
      <c r="M3556" s="10"/>
    </row>
    <row r="3557" spans="13:13">
      <c r="M3557" s="10"/>
    </row>
    <row r="3558" spans="13:13">
      <c r="M3558" s="10"/>
    </row>
    <row r="3559" spans="13:13">
      <c r="M3559" s="10"/>
    </row>
    <row r="3560" spans="13:13">
      <c r="M3560" s="10"/>
    </row>
    <row r="3561" spans="13:13">
      <c r="M3561" s="10"/>
    </row>
    <row r="3562" spans="13:13">
      <c r="M3562" s="10"/>
    </row>
    <row r="3563" spans="13:13">
      <c r="M3563" s="10"/>
    </row>
    <row r="3564" spans="13:13">
      <c r="M3564" s="10"/>
    </row>
    <row r="3565" spans="13:13">
      <c r="M3565" s="10"/>
    </row>
    <row r="3566" spans="13:13">
      <c r="M3566" s="10"/>
    </row>
    <row r="3567" spans="13:13">
      <c r="M3567" s="10"/>
    </row>
    <row r="3568" spans="13:13">
      <c r="M3568" s="10"/>
    </row>
    <row r="3569" spans="13:13">
      <c r="M3569" s="10"/>
    </row>
    <row r="3570" spans="13:13">
      <c r="M3570" s="10"/>
    </row>
    <row r="3571" spans="13:13">
      <c r="M3571" s="10"/>
    </row>
    <row r="3572" spans="13:13">
      <c r="M3572" s="10"/>
    </row>
    <row r="3573" spans="13:13">
      <c r="M3573" s="10"/>
    </row>
    <row r="3574" spans="13:13">
      <c r="M3574" s="10"/>
    </row>
    <row r="3575" spans="13:13">
      <c r="M3575" s="10"/>
    </row>
    <row r="3576" spans="13:13">
      <c r="M3576" s="10"/>
    </row>
    <row r="3577" spans="13:13">
      <c r="M3577" s="10"/>
    </row>
    <row r="3578" spans="13:13">
      <c r="M3578" s="10"/>
    </row>
    <row r="3579" spans="13:13">
      <c r="M3579" s="10"/>
    </row>
    <row r="3580" spans="13:13">
      <c r="M3580" s="10"/>
    </row>
    <row r="3581" spans="13:13">
      <c r="M3581" s="10"/>
    </row>
    <row r="3582" spans="13:13">
      <c r="M3582" s="10"/>
    </row>
    <row r="3583" spans="13:13">
      <c r="M3583" s="10"/>
    </row>
    <row r="3584" spans="13:13">
      <c r="M3584" s="10"/>
    </row>
    <row r="3585" spans="13:13">
      <c r="M3585" s="10"/>
    </row>
    <row r="3586" spans="13:13">
      <c r="M3586" s="10"/>
    </row>
    <row r="3587" spans="13:13">
      <c r="M3587" s="10"/>
    </row>
    <row r="3588" spans="13:13">
      <c r="M3588" s="10"/>
    </row>
    <row r="3589" spans="13:13">
      <c r="M3589" s="10"/>
    </row>
    <row r="3590" spans="13:13">
      <c r="M3590" s="10"/>
    </row>
    <row r="3591" spans="13:13">
      <c r="M3591" s="10"/>
    </row>
    <row r="3593" spans="13:13">
      <c r="M3593" s="10"/>
    </row>
    <row r="3594" spans="13:13">
      <c r="M3594" s="10"/>
    </row>
    <row r="3595" spans="13:13">
      <c r="M3595" s="10"/>
    </row>
    <row r="3596" spans="13:13">
      <c r="M3596" s="10"/>
    </row>
    <row r="3597" spans="13:13">
      <c r="M3597" s="10"/>
    </row>
    <row r="3598" spans="13:13">
      <c r="M3598" s="10"/>
    </row>
    <row r="3599" spans="13:13">
      <c r="M3599" s="10"/>
    </row>
    <row r="3600" spans="13:13">
      <c r="M3600" s="10"/>
    </row>
    <row r="3601" spans="13:13">
      <c r="M3601" s="10"/>
    </row>
    <row r="3602" spans="13:13">
      <c r="M3602" s="10"/>
    </row>
    <row r="3603" spans="13:13">
      <c r="M3603" s="10"/>
    </row>
    <row r="3604" spans="13:13">
      <c r="M3604" s="10"/>
    </row>
    <row r="3605" spans="13:13">
      <c r="M3605" s="10"/>
    </row>
    <row r="3606" spans="13:13">
      <c r="M3606" s="10"/>
    </row>
    <row r="3607" spans="13:13">
      <c r="M3607" s="10"/>
    </row>
    <row r="3608" spans="13:13">
      <c r="M3608" s="10"/>
    </row>
    <row r="3609" spans="13:13">
      <c r="M3609" s="10"/>
    </row>
    <row r="3610" spans="13:13">
      <c r="M3610" s="10"/>
    </row>
    <row r="3611" spans="13:13">
      <c r="M3611" s="10"/>
    </row>
    <row r="3612" spans="13:13">
      <c r="M3612" s="10"/>
    </row>
    <row r="3613" spans="13:13">
      <c r="M3613" s="10"/>
    </row>
    <row r="3614" spans="13:13">
      <c r="M3614" s="10"/>
    </row>
    <row r="3615" spans="13:13">
      <c r="M3615" s="10"/>
    </row>
    <row r="3616" spans="13:13">
      <c r="M3616" s="10"/>
    </row>
    <row r="3617" spans="13:13">
      <c r="M3617" s="10"/>
    </row>
    <row r="3618" spans="13:13">
      <c r="M3618" s="10"/>
    </row>
    <row r="3619" spans="13:13">
      <c r="M3619" s="10"/>
    </row>
    <row r="3620" spans="13:13">
      <c r="M3620" s="10"/>
    </row>
    <row r="3621" spans="13:13">
      <c r="M3621" s="10"/>
    </row>
    <row r="3622" spans="13:13">
      <c r="M3622" s="10"/>
    </row>
    <row r="3623" spans="13:13">
      <c r="M3623" s="10"/>
    </row>
    <row r="3624" spans="13:13">
      <c r="M3624" s="10"/>
    </row>
    <row r="3625" spans="13:13">
      <c r="M3625" s="10"/>
    </row>
    <row r="3626" spans="13:13">
      <c r="M3626" s="10"/>
    </row>
    <row r="3627" spans="13:13">
      <c r="M3627" s="10"/>
    </row>
    <row r="3628" spans="13:13">
      <c r="M3628" s="10"/>
    </row>
    <row r="3629" spans="13:13">
      <c r="M3629" s="10"/>
    </row>
    <row r="3630" spans="13:13">
      <c r="M3630" s="10"/>
    </row>
    <row r="3631" spans="13:13">
      <c r="M3631" s="10"/>
    </row>
    <row r="3632" spans="13:13">
      <c r="M3632" s="10"/>
    </row>
    <row r="3633" spans="13:13">
      <c r="M3633" s="10"/>
    </row>
    <row r="3634" spans="13:13">
      <c r="M3634" s="10"/>
    </row>
    <row r="3635" spans="13:13">
      <c r="M3635" s="10"/>
    </row>
    <row r="3636" spans="13:13">
      <c r="M3636" s="10"/>
    </row>
    <row r="3637" spans="13:13">
      <c r="M3637" s="10"/>
    </row>
    <row r="3638" spans="13:13">
      <c r="M3638" s="10"/>
    </row>
    <row r="3639" spans="13:13">
      <c r="M3639" s="10"/>
    </row>
    <row r="3640" spans="13:13">
      <c r="M3640" s="10"/>
    </row>
    <row r="3641" spans="13:13">
      <c r="M3641" s="10"/>
    </row>
    <row r="3642" spans="13:13">
      <c r="M3642" s="10"/>
    </row>
    <row r="3643" spans="13:13">
      <c r="M3643" s="10"/>
    </row>
    <row r="3644" spans="13:13">
      <c r="M3644" s="10"/>
    </row>
    <row r="3645" spans="13:13">
      <c r="M3645" s="10"/>
    </row>
    <row r="3646" spans="13:13">
      <c r="M3646" s="10"/>
    </row>
    <row r="3647" spans="13:13">
      <c r="M3647" s="10"/>
    </row>
    <row r="3648" spans="13:13">
      <c r="M3648" s="10"/>
    </row>
    <row r="3649" spans="13:21">
      <c r="M3649" s="10"/>
    </row>
    <row r="3650" spans="13:21">
      <c r="M3650" s="10"/>
    </row>
    <row r="3651" spans="13:21">
      <c r="M3651" s="10"/>
    </row>
    <row r="3652" spans="13:21">
      <c r="M3652" s="10"/>
      <c r="T3652" s="9"/>
      <c r="U3652" s="9"/>
    </row>
    <row r="3653" spans="13:21">
      <c r="M3653" s="10"/>
      <c r="T3653" s="9"/>
      <c r="U3653" s="9"/>
    </row>
    <row r="3654" spans="13:21">
      <c r="M3654" s="10"/>
      <c r="T3654" s="9"/>
      <c r="U3654" s="9"/>
    </row>
    <row r="3655" spans="13:21">
      <c r="M3655" s="10"/>
    </row>
    <row r="3656" spans="13:21">
      <c r="M3656" s="10"/>
    </row>
    <row r="3657" spans="13:21">
      <c r="M3657" s="10"/>
    </row>
    <row r="3658" spans="13:21">
      <c r="M3658" s="10"/>
    </row>
    <row r="3659" spans="13:21">
      <c r="M3659" s="10"/>
    </row>
    <row r="3660" spans="13:21">
      <c r="M3660" s="10"/>
    </row>
    <row r="3661" spans="13:21">
      <c r="M3661" s="10"/>
    </row>
    <row r="3663" spans="13:21">
      <c r="M3663" s="10"/>
    </row>
    <row r="3664" spans="13:21">
      <c r="M3664" s="10"/>
    </row>
    <row r="3665" spans="13:13">
      <c r="M3665" s="10"/>
    </row>
    <row r="3666" spans="13:13">
      <c r="M3666" s="10"/>
    </row>
    <row r="3667" spans="13:13">
      <c r="M3667" s="10"/>
    </row>
    <row r="3668" spans="13:13">
      <c r="M3668" s="10"/>
    </row>
    <row r="3669" spans="13:13">
      <c r="M3669" s="10"/>
    </row>
    <row r="3670" spans="13:13">
      <c r="M3670" s="10"/>
    </row>
    <row r="3671" spans="13:13">
      <c r="M3671" s="10"/>
    </row>
    <row r="3672" spans="13:13">
      <c r="M3672" s="10"/>
    </row>
    <row r="3673" spans="13:13">
      <c r="M3673" s="10"/>
    </row>
    <row r="3674" spans="13:13">
      <c r="M3674" s="10"/>
    </row>
    <row r="3675" spans="13:13">
      <c r="M3675" s="10"/>
    </row>
    <row r="3676" spans="13:13">
      <c r="M3676" s="10"/>
    </row>
    <row r="3677" spans="13:13">
      <c r="M3677" s="10"/>
    </row>
    <row r="3678" spans="13:13">
      <c r="M3678" s="10"/>
    </row>
    <row r="3679" spans="13:13">
      <c r="M3679" s="10"/>
    </row>
    <row r="3680" spans="13:13">
      <c r="M3680" s="10"/>
    </row>
    <row r="3681" spans="13:13">
      <c r="M3681" s="10"/>
    </row>
    <row r="3682" spans="13:13">
      <c r="M3682" s="10"/>
    </row>
    <row r="3683" spans="13:13">
      <c r="M3683" s="10"/>
    </row>
    <row r="3684" spans="13:13">
      <c r="M3684" s="10"/>
    </row>
    <row r="3685" spans="13:13">
      <c r="M3685" s="10"/>
    </row>
    <row r="3686" spans="13:13">
      <c r="M3686" s="10"/>
    </row>
    <row r="3687" spans="13:13">
      <c r="M3687" s="10"/>
    </row>
    <row r="3688" spans="13:13">
      <c r="M3688" s="10"/>
    </row>
    <row r="3689" spans="13:13">
      <c r="M3689" s="10"/>
    </row>
    <row r="3690" spans="13:13">
      <c r="M3690" s="10"/>
    </row>
    <row r="3691" spans="13:13">
      <c r="M3691" s="10"/>
    </row>
    <row r="3692" spans="13:13">
      <c r="M3692" s="10"/>
    </row>
    <row r="3693" spans="13:13">
      <c r="M3693" s="10"/>
    </row>
    <row r="3694" spans="13:13">
      <c r="M3694" s="10"/>
    </row>
    <row r="3695" spans="13:13">
      <c r="M3695" s="10"/>
    </row>
    <row r="3696" spans="13:13">
      <c r="M3696" s="10"/>
    </row>
    <row r="3697" spans="13:13">
      <c r="M3697" s="10"/>
    </row>
    <row r="3698" spans="13:13">
      <c r="M3698" s="10"/>
    </row>
    <row r="3699" spans="13:13">
      <c r="M3699" s="10"/>
    </row>
    <row r="3700" spans="13:13">
      <c r="M3700" s="10"/>
    </row>
    <row r="3701" spans="13:13">
      <c r="M3701" s="10"/>
    </row>
    <row r="3702" spans="13:13">
      <c r="M3702" s="10"/>
    </row>
    <row r="3703" spans="13:13">
      <c r="M3703" s="10"/>
    </row>
    <row r="3704" spans="13:13">
      <c r="M3704" s="10"/>
    </row>
    <row r="3705" spans="13:13">
      <c r="M3705" s="10"/>
    </row>
    <row r="3706" spans="13:13">
      <c r="M3706" s="10"/>
    </row>
    <row r="3707" spans="13:13">
      <c r="M3707" s="10"/>
    </row>
    <row r="3708" spans="13:13">
      <c r="M3708" s="10"/>
    </row>
    <row r="3709" spans="13:13">
      <c r="M3709" s="10"/>
    </row>
    <row r="3710" spans="13:13">
      <c r="M3710" s="10"/>
    </row>
    <row r="3711" spans="13:13">
      <c r="M3711" s="10"/>
    </row>
    <row r="3712" spans="13:13">
      <c r="M3712" s="10"/>
    </row>
    <row r="3713" spans="13:13">
      <c r="M3713" s="10"/>
    </row>
    <row r="3714" spans="13:13">
      <c r="M3714" s="10"/>
    </row>
    <row r="3715" spans="13:13">
      <c r="M3715" s="10"/>
    </row>
    <row r="3716" spans="13:13">
      <c r="M3716" s="10"/>
    </row>
    <row r="3717" spans="13:13">
      <c r="M3717" s="10"/>
    </row>
    <row r="3718" spans="13:13">
      <c r="M3718" s="10"/>
    </row>
    <row r="3719" spans="13:13">
      <c r="M3719" s="10"/>
    </row>
    <row r="3720" spans="13:13">
      <c r="M3720" s="10"/>
    </row>
    <row r="3721" spans="13:13">
      <c r="M3721" s="10"/>
    </row>
    <row r="3722" spans="13:13">
      <c r="M3722" s="10"/>
    </row>
    <row r="3723" spans="13:13">
      <c r="M3723" s="10"/>
    </row>
    <row r="3724" spans="13:13">
      <c r="M3724" s="10"/>
    </row>
    <row r="3725" spans="13:13">
      <c r="M3725" s="10"/>
    </row>
    <row r="3726" spans="13:13">
      <c r="M3726" s="10"/>
    </row>
    <row r="3727" spans="13:13">
      <c r="M3727" s="10"/>
    </row>
    <row r="3728" spans="13:13">
      <c r="M3728" s="10"/>
    </row>
    <row r="3729" spans="13:13">
      <c r="M3729" s="10"/>
    </row>
    <row r="3730" spans="13:13">
      <c r="M3730" s="10"/>
    </row>
    <row r="3731" spans="13:13">
      <c r="M3731" s="10"/>
    </row>
    <row r="3732" spans="13:13">
      <c r="M3732" s="10"/>
    </row>
    <row r="3733" spans="13:13">
      <c r="M3733" s="10"/>
    </row>
    <row r="3734" spans="13:13">
      <c r="M3734" s="10"/>
    </row>
    <row r="3735" spans="13:13">
      <c r="M3735" s="10"/>
    </row>
    <row r="3736" spans="13:13">
      <c r="M3736" s="10"/>
    </row>
    <row r="3737" spans="13:13">
      <c r="M3737" s="10"/>
    </row>
    <row r="3738" spans="13:13">
      <c r="M3738" s="10"/>
    </row>
    <row r="3739" spans="13:13">
      <c r="M3739" s="10"/>
    </row>
    <row r="3740" spans="13:13">
      <c r="M3740" s="10"/>
    </row>
    <row r="3741" spans="13:13">
      <c r="M3741" s="10"/>
    </row>
    <row r="3742" spans="13:13">
      <c r="M3742" s="10"/>
    </row>
    <row r="3743" spans="13:13">
      <c r="M3743" s="10"/>
    </row>
    <row r="3744" spans="13:13">
      <c r="M3744" s="10"/>
    </row>
    <row r="3745" spans="13:13">
      <c r="M3745" s="10"/>
    </row>
    <row r="3746" spans="13:13">
      <c r="M3746" s="10"/>
    </row>
    <row r="3747" spans="13:13">
      <c r="M3747" s="10"/>
    </row>
    <row r="3748" spans="13:13">
      <c r="M3748" s="10"/>
    </row>
    <row r="3749" spans="13:13">
      <c r="M3749" s="10"/>
    </row>
    <row r="3750" spans="13:13">
      <c r="M3750" s="10"/>
    </row>
    <row r="3751" spans="13:13">
      <c r="M3751" s="10"/>
    </row>
    <row r="3752" spans="13:13">
      <c r="M3752" s="10"/>
    </row>
    <row r="3753" spans="13:13">
      <c r="M3753" s="10"/>
    </row>
    <row r="3754" spans="13:13">
      <c r="M3754" s="10"/>
    </row>
    <row r="3755" spans="13:13">
      <c r="M3755" s="10"/>
    </row>
    <row r="3756" spans="13:13">
      <c r="M3756" s="10"/>
    </row>
    <row r="3757" spans="13:13">
      <c r="M3757" s="10"/>
    </row>
    <row r="3758" spans="13:13">
      <c r="M3758" s="10"/>
    </row>
    <row r="3759" spans="13:13">
      <c r="M3759" s="10"/>
    </row>
    <row r="3760" spans="13:13">
      <c r="M3760" s="10"/>
    </row>
    <row r="3761" spans="13:13">
      <c r="M3761" s="10"/>
    </row>
    <row r="3762" spans="13:13">
      <c r="M3762" s="10"/>
    </row>
    <row r="3763" spans="13:13">
      <c r="M3763" s="10"/>
    </row>
    <row r="3764" spans="13:13">
      <c r="M3764" s="10"/>
    </row>
    <row r="3765" spans="13:13">
      <c r="M3765" s="10"/>
    </row>
    <row r="3766" spans="13:13">
      <c r="M3766" s="10"/>
    </row>
    <row r="3767" spans="13:13">
      <c r="M3767" s="10"/>
    </row>
    <row r="3768" spans="13:13">
      <c r="M3768" s="10"/>
    </row>
    <row r="3769" spans="13:13">
      <c r="M3769" s="10"/>
    </row>
    <row r="3770" spans="13:13">
      <c r="M3770" s="10"/>
    </row>
    <row r="3771" spans="13:13">
      <c r="M3771" s="10"/>
    </row>
    <row r="3772" spans="13:13">
      <c r="M3772" s="10"/>
    </row>
    <row r="3773" spans="13:13">
      <c r="M3773" s="10"/>
    </row>
    <row r="3774" spans="13:13">
      <c r="M3774" s="10"/>
    </row>
    <row r="3775" spans="13:13">
      <c r="M3775" s="10"/>
    </row>
    <row r="3776" spans="13:13">
      <c r="M3776" s="10"/>
    </row>
    <row r="3777" spans="13:13">
      <c r="M3777" s="10"/>
    </row>
    <row r="3778" spans="13:13">
      <c r="M3778" s="10"/>
    </row>
    <row r="3779" spans="13:13">
      <c r="M3779" s="10"/>
    </row>
    <row r="3780" spans="13:13">
      <c r="M3780" s="10"/>
    </row>
    <row r="3781" spans="13:13">
      <c r="M3781" s="10"/>
    </row>
    <row r="3782" spans="13:13">
      <c r="M3782" s="10"/>
    </row>
    <row r="3783" spans="13:13">
      <c r="M3783" s="10"/>
    </row>
    <row r="3784" spans="13:13">
      <c r="M3784" s="10"/>
    </row>
    <row r="3785" spans="13:13">
      <c r="M3785" s="10"/>
    </row>
    <row r="3786" spans="13:13">
      <c r="M3786" s="10"/>
    </row>
    <row r="3787" spans="13:13">
      <c r="M3787" s="10"/>
    </row>
    <row r="3788" spans="13:13">
      <c r="M3788" s="10"/>
    </row>
    <row r="3789" spans="13:13">
      <c r="M3789" s="10"/>
    </row>
    <row r="3790" spans="13:13">
      <c r="M3790" s="10"/>
    </row>
    <row r="3791" spans="13:13">
      <c r="M3791" s="10"/>
    </row>
    <row r="3792" spans="13:13">
      <c r="M3792" s="10"/>
    </row>
    <row r="3793" spans="13:13">
      <c r="M3793" s="10"/>
    </row>
    <row r="3794" spans="13:13">
      <c r="M3794" s="10"/>
    </row>
    <row r="3795" spans="13:13">
      <c r="M3795" s="10"/>
    </row>
    <row r="3796" spans="13:13">
      <c r="M3796" s="10"/>
    </row>
    <row r="3797" spans="13:13">
      <c r="M3797" s="10"/>
    </row>
    <row r="3798" spans="13:13">
      <c r="M3798" s="10"/>
    </row>
    <row r="3799" spans="13:13">
      <c r="M3799" s="10"/>
    </row>
    <row r="3800" spans="13:13">
      <c r="M3800" s="10"/>
    </row>
    <row r="3801" spans="13:13">
      <c r="M3801" s="10"/>
    </row>
    <row r="3802" spans="13:13">
      <c r="M3802" s="10"/>
    </row>
    <row r="3803" spans="13:13">
      <c r="M3803" s="10"/>
    </row>
    <row r="3804" spans="13:13">
      <c r="M3804" s="10"/>
    </row>
    <row r="3805" spans="13:13">
      <c r="M3805" s="10"/>
    </row>
    <row r="3806" spans="13:13">
      <c r="M3806" s="10"/>
    </row>
    <row r="3807" spans="13:13">
      <c r="M3807" s="10"/>
    </row>
    <row r="3808" spans="13:13">
      <c r="M3808" s="10"/>
    </row>
    <row r="3809" spans="13:13">
      <c r="M3809" s="10"/>
    </row>
    <row r="3810" spans="13:13">
      <c r="M3810" s="10"/>
    </row>
    <row r="3811" spans="13:13">
      <c r="M3811" s="10"/>
    </row>
    <row r="3812" spans="13:13">
      <c r="M3812" s="10"/>
    </row>
    <row r="3813" spans="13:13">
      <c r="M3813" s="10"/>
    </row>
    <row r="3814" spans="13:13">
      <c r="M3814" s="10"/>
    </row>
    <row r="3815" spans="13:13">
      <c r="M3815" s="10"/>
    </row>
    <row r="3816" spans="13:13">
      <c r="M3816" s="10"/>
    </row>
    <row r="3817" spans="13:13">
      <c r="M3817" s="10"/>
    </row>
    <row r="3818" spans="13:13">
      <c r="M3818" s="10"/>
    </row>
  </sheetData>
  <phoneticPr fontId="19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1970-79A7-43BE-8394-6D07F5E4AE6A}">
  <sheetPr codeName="Sheet4"/>
  <dimension ref="A1:V426"/>
  <sheetViews>
    <sheetView zoomScale="74" zoomScaleNormal="85" workbookViewId="0">
      <selection activeCell="C334" sqref="C334"/>
    </sheetView>
  </sheetViews>
  <sheetFormatPr baseColWidth="10" defaultColWidth="18" defaultRowHeight="15"/>
  <cols>
    <col min="1" max="1" width="24.33203125" customWidth="1"/>
    <col min="2" max="2" width="26.1640625" customWidth="1"/>
    <col min="3" max="3" width="13.33203125" bestFit="1" customWidth="1"/>
    <col min="4" max="4" width="14.83203125" bestFit="1" customWidth="1"/>
    <col min="5" max="5" width="8.1640625" bestFit="1" customWidth="1"/>
    <col min="6" max="6" width="8.6640625" bestFit="1" customWidth="1"/>
    <col min="7" max="7" width="15.1640625" bestFit="1" customWidth="1"/>
    <col min="8" max="8" width="15.83203125" bestFit="1" customWidth="1"/>
    <col min="9" max="9" width="16.1640625" bestFit="1" customWidth="1"/>
    <col min="12" max="12" width="21.83203125" bestFit="1" customWidth="1"/>
    <col min="20" max="21" width="34.33203125" customWidth="1"/>
  </cols>
  <sheetData>
    <row r="1" spans="1:22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935</v>
      </c>
      <c r="M1" t="s">
        <v>766</v>
      </c>
      <c r="N1" t="s">
        <v>4</v>
      </c>
      <c r="O1" t="s">
        <v>5</v>
      </c>
      <c r="P1" t="s">
        <v>767</v>
      </c>
      <c r="Q1" t="s">
        <v>768</v>
      </c>
      <c r="R1" t="s">
        <v>769</v>
      </c>
      <c r="S1" t="s">
        <v>770</v>
      </c>
      <c r="T1" t="s">
        <v>771</v>
      </c>
      <c r="U1" t="s">
        <v>772</v>
      </c>
      <c r="V1" t="s">
        <v>773</v>
      </c>
    </row>
    <row r="2" spans="1:22" hidden="1">
      <c r="A2" t="s">
        <v>799</v>
      </c>
      <c r="B2" t="s">
        <v>499</v>
      </c>
      <c r="C2" t="s">
        <v>801</v>
      </c>
      <c r="D2">
        <v>116</v>
      </c>
      <c r="E2">
        <v>3</v>
      </c>
      <c r="L2" s="10" t="s">
        <v>937</v>
      </c>
      <c r="P2" s="9" t="str">
        <f t="shared" ref="P2:P65" si="0">_xlfn.CONCAT(A2,C2)</f>
        <v>AlgeriaDZ001</v>
      </c>
      <c r="Q2" s="9" t="e">
        <f>VLOOKUP(Tableau35[[#This Row],[coca]],Table1[ID],1,FALSE)</f>
        <v>#N/A</v>
      </c>
      <c r="R2">
        <v>-1.1294067909200001</v>
      </c>
      <c r="S2">
        <v>25.946045582299998</v>
      </c>
      <c r="T2" s="9"/>
      <c r="U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" s="9"/>
    </row>
    <row r="3" spans="1:22" hidden="1">
      <c r="A3" t="s">
        <v>799</v>
      </c>
      <c r="B3" t="s">
        <v>802</v>
      </c>
      <c r="C3" t="s">
        <v>803</v>
      </c>
      <c r="D3">
        <v>344</v>
      </c>
      <c r="E3">
        <v>4</v>
      </c>
      <c r="L3" t="s">
        <v>937</v>
      </c>
      <c r="P3" s="9" t="str">
        <f t="shared" si="0"/>
        <v>AlgeriaDZ002</v>
      </c>
      <c r="Q3" s="9" t="e">
        <f>VLOOKUP(Tableau35[[#This Row],[coca]],Table1[ID],1,FALSE)</f>
        <v>#N/A</v>
      </c>
      <c r="R3">
        <v>2.0719342482399998</v>
      </c>
      <c r="S3">
        <v>36.174280610799997</v>
      </c>
      <c r="T3" s="9"/>
      <c r="U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" s="9"/>
    </row>
    <row r="4" spans="1:22" hidden="1">
      <c r="A4" t="s">
        <v>799</v>
      </c>
      <c r="B4" t="s">
        <v>804</v>
      </c>
      <c r="C4" t="s">
        <v>805</v>
      </c>
      <c r="D4">
        <v>87</v>
      </c>
      <c r="E4">
        <v>2</v>
      </c>
      <c r="L4" t="s">
        <v>937</v>
      </c>
      <c r="P4" s="9" t="str">
        <f t="shared" si="0"/>
        <v>AlgeriaDZ003</v>
      </c>
      <c r="Q4" s="9" t="e">
        <f>VLOOKUP(Tableau35[[#This Row],[coca]],Table1[ID],1,FALSE)</f>
        <v>#N/A</v>
      </c>
      <c r="R4">
        <v>-1.07067966936</v>
      </c>
      <c r="S4">
        <v>35.382507130800001</v>
      </c>
      <c r="T4" s="9"/>
      <c r="U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4" s="9"/>
    </row>
    <row r="5" spans="1:22" hidden="1">
      <c r="A5" t="s">
        <v>799</v>
      </c>
      <c r="B5" t="s">
        <v>806</v>
      </c>
      <c r="C5" t="s">
        <v>807</v>
      </c>
      <c r="D5">
        <v>905</v>
      </c>
      <c r="E5">
        <v>84</v>
      </c>
      <c r="L5" t="s">
        <v>937</v>
      </c>
      <c r="P5" s="9" t="str">
        <f t="shared" si="0"/>
        <v>AlgeriaDZ004</v>
      </c>
      <c r="Q5" s="9" t="e">
        <f>VLOOKUP(Tableau35[[#This Row],[coca]],Table1[ID],1,FALSE)</f>
        <v>#N/A</v>
      </c>
      <c r="R5">
        <v>3.0751234641399998</v>
      </c>
      <c r="S5">
        <v>36.704394634899998</v>
      </c>
      <c r="T5" s="9"/>
      <c r="U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5" s="9"/>
    </row>
    <row r="6" spans="1:22" hidden="1">
      <c r="A6" t="s">
        <v>799</v>
      </c>
      <c r="B6" t="s">
        <v>808</v>
      </c>
      <c r="C6" t="s">
        <v>809</v>
      </c>
      <c r="D6">
        <v>169</v>
      </c>
      <c r="E6">
        <v>2</v>
      </c>
      <c r="L6" t="s">
        <v>937</v>
      </c>
      <c r="P6" s="9" t="str">
        <f t="shared" si="0"/>
        <v>AlgeriaDZ005</v>
      </c>
      <c r="Q6" s="9" t="e">
        <f>VLOOKUP(Tableau35[[#This Row],[coca]],Table1[ID],1,FALSE)</f>
        <v>#N/A</v>
      </c>
      <c r="R6">
        <v>7.5514183938699997</v>
      </c>
      <c r="S6">
        <v>36.841511744599998</v>
      </c>
      <c r="T6" s="9"/>
      <c r="U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6" s="9"/>
    </row>
    <row r="7" spans="1:22" hidden="1">
      <c r="A7" t="s">
        <v>799</v>
      </c>
      <c r="B7" t="s">
        <v>810</v>
      </c>
      <c r="C7" t="s">
        <v>811</v>
      </c>
      <c r="D7">
        <v>125</v>
      </c>
      <c r="E7">
        <v>5</v>
      </c>
      <c r="L7" t="s">
        <v>937</v>
      </c>
      <c r="P7" s="9" t="str">
        <f t="shared" si="0"/>
        <v>AlgeriaDZ006</v>
      </c>
      <c r="Q7" s="9" t="e">
        <f>VLOOKUP(Tableau35[[#This Row],[coca]],Table1[ID],1,FALSE)</f>
        <v>#N/A</v>
      </c>
      <c r="R7">
        <v>5.8192458556200002</v>
      </c>
      <c r="S7">
        <v>35.380904334</v>
      </c>
      <c r="T7" s="9"/>
      <c r="U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7" s="9"/>
    </row>
    <row r="8" spans="1:22" hidden="1">
      <c r="A8" t="s">
        <v>799</v>
      </c>
      <c r="B8" t="s">
        <v>812</v>
      </c>
      <c r="C8" t="s">
        <v>813</v>
      </c>
      <c r="D8">
        <v>153</v>
      </c>
      <c r="E8">
        <v>1</v>
      </c>
      <c r="L8" t="s">
        <v>937</v>
      </c>
      <c r="P8" s="9" t="str">
        <f t="shared" si="0"/>
        <v>AlgeriaDZ007</v>
      </c>
      <c r="Q8" s="9" t="e">
        <f>VLOOKUP(Tableau35[[#This Row],[coca]],Table1[ID],1,FALSE)</f>
        <v>#N/A</v>
      </c>
      <c r="R8">
        <v>-2.52367248354</v>
      </c>
      <c r="S8">
        <v>29.963055450999999</v>
      </c>
      <c r="T8" s="9"/>
      <c r="U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8" s="9"/>
    </row>
    <row r="9" spans="1:22" hidden="1">
      <c r="A9" t="s">
        <v>799</v>
      </c>
      <c r="B9" t="s">
        <v>814</v>
      </c>
      <c r="C9" t="s">
        <v>815</v>
      </c>
      <c r="D9">
        <v>197</v>
      </c>
      <c r="E9">
        <v>11</v>
      </c>
      <c r="L9" t="s">
        <v>937</v>
      </c>
      <c r="P9" s="9" t="str">
        <f t="shared" si="0"/>
        <v>AlgeriaDZ008</v>
      </c>
      <c r="Q9" s="9" t="e">
        <f>VLOOKUP(Tableau35[[#This Row],[coca]],Table1[ID],1,FALSE)</f>
        <v>#N/A</v>
      </c>
      <c r="R9">
        <v>4.8763268272099998</v>
      </c>
      <c r="S9">
        <v>36.567662629300003</v>
      </c>
      <c r="T9" s="9"/>
      <c r="U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9" s="9"/>
    </row>
    <row r="10" spans="1:22" hidden="1">
      <c r="A10" t="s">
        <v>799</v>
      </c>
      <c r="B10" t="s">
        <v>816</v>
      </c>
      <c r="C10" t="s">
        <v>817</v>
      </c>
      <c r="D10">
        <v>110</v>
      </c>
      <c r="E10">
        <v>3</v>
      </c>
      <c r="L10" t="s">
        <v>937</v>
      </c>
      <c r="P10" s="9" t="str">
        <f t="shared" si="0"/>
        <v>AlgeriaDZ009</v>
      </c>
      <c r="Q10" s="9" t="e">
        <f>VLOOKUP(Tableau35[[#This Row],[coca]],Table1[ID],1,FALSE)</f>
        <v>#N/A</v>
      </c>
      <c r="R10">
        <v>5.3906165172499998</v>
      </c>
      <c r="S10">
        <v>34.396725736900002</v>
      </c>
      <c r="T10" s="9"/>
      <c r="U1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10" s="9"/>
    </row>
    <row r="11" spans="1:22" hidden="1">
      <c r="A11" t="s">
        <v>799</v>
      </c>
      <c r="B11" t="s">
        <v>818</v>
      </c>
      <c r="C11" t="s">
        <v>819</v>
      </c>
      <c r="D11">
        <v>770</v>
      </c>
      <c r="E11">
        <v>44</v>
      </c>
      <c r="F11">
        <v>176</v>
      </c>
      <c r="L11" t="s">
        <v>937</v>
      </c>
      <c r="P11" s="9" t="str">
        <f t="shared" si="0"/>
        <v>AlgeriaDZ010</v>
      </c>
      <c r="Q11" s="9" t="e">
        <f>VLOOKUP(Tableau35[[#This Row],[coca]],Table1[ID],1,FALSE)</f>
        <v>#N/A</v>
      </c>
      <c r="R11">
        <v>2.9069791718700002</v>
      </c>
      <c r="S11">
        <v>36.4995988075</v>
      </c>
      <c r="T11" s="9"/>
      <c r="U1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11" s="9"/>
    </row>
    <row r="12" spans="1:22" hidden="1">
      <c r="A12" t="s">
        <v>799</v>
      </c>
      <c r="B12" t="s">
        <v>820</v>
      </c>
      <c r="C12" t="s">
        <v>821</v>
      </c>
      <c r="D12">
        <v>190</v>
      </c>
      <c r="E12">
        <v>21</v>
      </c>
      <c r="L12" t="s">
        <v>937</v>
      </c>
      <c r="P12" s="9" t="str">
        <f t="shared" si="0"/>
        <v>AlgeriaDZ011</v>
      </c>
      <c r="Q12" s="9" t="e">
        <f>VLOOKUP(Tableau35[[#This Row],[coca]],Table1[ID],1,FALSE)</f>
        <v>#N/A</v>
      </c>
      <c r="R12">
        <v>4.67330084555</v>
      </c>
      <c r="S12">
        <v>36.090753926300003</v>
      </c>
      <c r="T12" s="9"/>
      <c r="U1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12" s="9"/>
    </row>
    <row r="13" spans="1:22" hidden="1">
      <c r="A13" t="s">
        <v>799</v>
      </c>
      <c r="B13" t="s">
        <v>822</v>
      </c>
      <c r="C13" t="s">
        <v>823</v>
      </c>
      <c r="D13">
        <v>77</v>
      </c>
      <c r="E13">
        <v>6</v>
      </c>
      <c r="L13" t="s">
        <v>937</v>
      </c>
      <c r="P13" s="9" t="str">
        <f t="shared" si="0"/>
        <v>AlgeriaDZ012</v>
      </c>
      <c r="Q13" s="9" t="e">
        <f>VLOOKUP(Tableau35[[#This Row],[coca]],Table1[ID],1,FALSE)</f>
        <v>#N/A</v>
      </c>
      <c r="R13">
        <v>3.8440659939400001</v>
      </c>
      <c r="S13">
        <v>36.244556226900002</v>
      </c>
      <c r="T13" s="9"/>
      <c r="U1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13" s="9"/>
    </row>
    <row r="14" spans="1:22" hidden="1">
      <c r="A14" t="s">
        <v>799</v>
      </c>
      <c r="B14" t="s">
        <v>824</v>
      </c>
      <c r="C14" t="s">
        <v>825</v>
      </c>
      <c r="D14">
        <v>101</v>
      </c>
      <c r="E14">
        <v>3</v>
      </c>
      <c r="L14" t="s">
        <v>937</v>
      </c>
      <c r="P14" s="9" t="str">
        <f t="shared" si="0"/>
        <v>AlgeriaDZ013</v>
      </c>
      <c r="Q14" s="9" t="e">
        <f>VLOOKUP(Tableau35[[#This Row],[coca]],Table1[ID],1,FALSE)</f>
        <v>#N/A</v>
      </c>
      <c r="R14">
        <v>3.63606595729</v>
      </c>
      <c r="S14">
        <v>36.733379041699997</v>
      </c>
      <c r="T14" s="9"/>
      <c r="U1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14" s="9"/>
    </row>
    <row r="15" spans="1:22" hidden="1">
      <c r="A15" t="s">
        <v>799</v>
      </c>
      <c r="B15" t="s">
        <v>826</v>
      </c>
      <c r="C15" t="s">
        <v>827</v>
      </c>
      <c r="D15">
        <v>42</v>
      </c>
      <c r="E15">
        <v>0</v>
      </c>
      <c r="L15" t="s">
        <v>937</v>
      </c>
      <c r="P15" s="9" t="str">
        <f t="shared" si="0"/>
        <v>AlgeriaDZ014</v>
      </c>
      <c r="Q15" s="9" t="e">
        <f>VLOOKUP(Tableau35[[#This Row],[coca]],Table1[ID],1,FALSE)</f>
        <v>#N/A</v>
      </c>
      <c r="R15">
        <v>1.23053769842</v>
      </c>
      <c r="S15">
        <v>36.221936481900002</v>
      </c>
      <c r="T15" s="9"/>
      <c r="U1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15" s="9"/>
    </row>
    <row r="16" spans="1:22" hidden="1">
      <c r="A16" t="s">
        <v>799</v>
      </c>
      <c r="B16" t="s">
        <v>828</v>
      </c>
      <c r="C16" t="s">
        <v>829</v>
      </c>
      <c r="D16">
        <v>383</v>
      </c>
      <c r="E16">
        <v>15</v>
      </c>
      <c r="L16" t="s">
        <v>937</v>
      </c>
      <c r="P16" s="9" t="str">
        <f t="shared" si="0"/>
        <v>AlgeriaDZ015</v>
      </c>
      <c r="Q16" s="9" t="e">
        <f>VLOOKUP(Tableau35[[#This Row],[coca]],Table1[ID],1,FALSE)</f>
        <v>#N/A</v>
      </c>
      <c r="R16">
        <v>6.6842465795499999</v>
      </c>
      <c r="S16">
        <v>36.355357283899998</v>
      </c>
      <c r="T16" s="9"/>
      <c r="U1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16" s="9"/>
    </row>
    <row r="17" spans="1:22" hidden="1">
      <c r="A17" t="s">
        <v>799</v>
      </c>
      <c r="B17" t="s">
        <v>830</v>
      </c>
      <c r="C17" t="s">
        <v>831</v>
      </c>
      <c r="D17">
        <v>129</v>
      </c>
      <c r="E17">
        <v>5</v>
      </c>
      <c r="L17" t="s">
        <v>937</v>
      </c>
      <c r="P17" s="9" t="str">
        <f t="shared" si="0"/>
        <v>AlgeriaDZ016</v>
      </c>
      <c r="Q17" s="9" t="e">
        <f>VLOOKUP(Tableau35[[#This Row],[coca]],Table1[ID],1,FALSE)</f>
        <v>#N/A</v>
      </c>
      <c r="R17">
        <v>3.5353215787800001</v>
      </c>
      <c r="S17">
        <v>34.3669039579</v>
      </c>
      <c r="T17" s="9"/>
      <c r="U1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17" s="9"/>
    </row>
    <row r="18" spans="1:22" hidden="1">
      <c r="A18" t="s">
        <v>799</v>
      </c>
      <c r="B18" t="s">
        <v>832</v>
      </c>
      <c r="C18" t="s">
        <v>833</v>
      </c>
      <c r="D18">
        <v>25</v>
      </c>
      <c r="E18">
        <v>0</v>
      </c>
      <c r="L18" t="s">
        <v>937</v>
      </c>
      <c r="P18" s="9" t="str">
        <f t="shared" si="0"/>
        <v>AlgeriaDZ019</v>
      </c>
      <c r="Q18" s="9" t="e">
        <f>VLOOKUP(Tableau35[[#This Row],[coca]],Table1[ID],1,FALSE)</f>
        <v>#N/A</v>
      </c>
      <c r="R18">
        <v>8.1604356829900002</v>
      </c>
      <c r="S18">
        <v>36.6930839073</v>
      </c>
      <c r="T18" s="9"/>
      <c r="U1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18" s="9"/>
    </row>
    <row r="19" spans="1:22" hidden="1">
      <c r="A19" t="s">
        <v>799</v>
      </c>
      <c r="B19" t="s">
        <v>834</v>
      </c>
      <c r="C19" t="s">
        <v>835</v>
      </c>
      <c r="D19">
        <v>41</v>
      </c>
      <c r="E19">
        <v>3</v>
      </c>
      <c r="L19" t="s">
        <v>937</v>
      </c>
      <c r="P19" s="9" t="str">
        <f t="shared" si="0"/>
        <v>AlgeriaDZ017</v>
      </c>
      <c r="Q19" s="9" t="e">
        <f>VLOOKUP(Tableau35[[#This Row],[coca]],Table1[ID],1,FALSE)</f>
        <v>#N/A</v>
      </c>
      <c r="R19">
        <v>0.93161580725100002</v>
      </c>
      <c r="S19">
        <v>32.5725372709</v>
      </c>
      <c r="T19" s="9"/>
      <c r="U1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19" s="9"/>
    </row>
    <row r="20" spans="1:22" hidden="1">
      <c r="A20" t="s">
        <v>799</v>
      </c>
      <c r="B20" t="s">
        <v>836</v>
      </c>
      <c r="C20" t="s">
        <v>837</v>
      </c>
      <c r="D20">
        <v>68</v>
      </c>
      <c r="E20">
        <v>6</v>
      </c>
      <c r="L20" t="s">
        <v>937</v>
      </c>
      <c r="P20" s="9" t="str">
        <f t="shared" si="0"/>
        <v>AlgeriaDZ018</v>
      </c>
      <c r="Q20" s="9" t="e">
        <f>VLOOKUP(Tableau35[[#This Row],[coca]],Table1[ID],1,FALSE)</f>
        <v>#N/A</v>
      </c>
      <c r="R20">
        <v>7.0601903401400001</v>
      </c>
      <c r="S20">
        <v>33.268876881799997</v>
      </c>
      <c r="T20" s="9"/>
      <c r="U2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0" s="9"/>
    </row>
    <row r="21" spans="1:22" hidden="1">
      <c r="A21" t="s">
        <v>799</v>
      </c>
      <c r="B21" t="s">
        <v>838</v>
      </c>
      <c r="C21" t="s">
        <v>839</v>
      </c>
      <c r="D21">
        <v>96</v>
      </c>
      <c r="E21">
        <v>4</v>
      </c>
      <c r="L21" t="s">
        <v>937</v>
      </c>
      <c r="P21" s="9" t="str">
        <f t="shared" si="0"/>
        <v>AlgeriaDZ020</v>
      </c>
      <c r="Q21" s="9" t="e">
        <f>VLOOKUP(Tableau35[[#This Row],[coca]],Table1[ID],1,FALSE)</f>
        <v>#N/A</v>
      </c>
      <c r="R21">
        <v>3.30842433788</v>
      </c>
      <c r="S21">
        <v>31.0840947224</v>
      </c>
      <c r="T21" s="9"/>
      <c r="U2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1" s="9"/>
    </row>
    <row r="22" spans="1:22" hidden="1">
      <c r="A22" t="s">
        <v>799</v>
      </c>
      <c r="B22" t="s">
        <v>840</v>
      </c>
      <c r="C22" t="s">
        <v>841</v>
      </c>
      <c r="D22">
        <v>51</v>
      </c>
      <c r="E22">
        <v>1</v>
      </c>
      <c r="L22" t="s">
        <v>937</v>
      </c>
      <c r="P22" s="9" t="str">
        <f t="shared" si="0"/>
        <v>AlgeriaDZ021</v>
      </c>
      <c r="Q22" s="9" t="e">
        <f>VLOOKUP(Tableau35[[#This Row],[coca]],Table1[ID],1,FALSE)</f>
        <v>#N/A</v>
      </c>
      <c r="R22">
        <v>7.4234289807999998</v>
      </c>
      <c r="S22">
        <v>36.374571486000001</v>
      </c>
      <c r="T22" s="9"/>
      <c r="U2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2" s="9"/>
    </row>
    <row r="23" spans="1:22" hidden="1">
      <c r="A23" t="s">
        <v>799</v>
      </c>
      <c r="B23" t="s">
        <v>842</v>
      </c>
      <c r="C23" t="s">
        <v>843</v>
      </c>
      <c r="D23">
        <v>5</v>
      </c>
      <c r="E23">
        <v>0</v>
      </c>
      <c r="L23" t="s">
        <v>937</v>
      </c>
      <c r="P23" s="9" t="str">
        <f t="shared" si="0"/>
        <v>AlgeriaDZ022</v>
      </c>
      <c r="Q23" s="9" t="e">
        <f>VLOOKUP(Tableau35[[#This Row],[coca]],Table1[ID],1,FALSE)</f>
        <v>#N/A</v>
      </c>
      <c r="R23">
        <v>8.5592191257800003</v>
      </c>
      <c r="S23">
        <v>26.649925548100001</v>
      </c>
      <c r="T23" s="9"/>
      <c r="U2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" s="9"/>
    </row>
    <row r="24" spans="1:22" hidden="1">
      <c r="A24" t="s">
        <v>799</v>
      </c>
      <c r="B24" t="s">
        <v>844</v>
      </c>
      <c r="C24" t="s">
        <v>845</v>
      </c>
      <c r="D24">
        <v>29</v>
      </c>
      <c r="E24">
        <v>2</v>
      </c>
      <c r="L24" t="s">
        <v>937</v>
      </c>
      <c r="P24" s="9" t="str">
        <f t="shared" si="0"/>
        <v>AlgeriaDZ023</v>
      </c>
      <c r="Q24" s="9" t="e">
        <f>VLOOKUP(Tableau35[[#This Row],[coca]],Table1[ID],1,FALSE)</f>
        <v>#N/A</v>
      </c>
      <c r="R24">
        <v>5.9709481475999997</v>
      </c>
      <c r="S24">
        <v>36.7170152952</v>
      </c>
      <c r="T24" s="9"/>
      <c r="U2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4" s="9"/>
    </row>
    <row r="25" spans="1:22" hidden="1">
      <c r="A25" t="s">
        <v>799</v>
      </c>
      <c r="B25" t="s">
        <v>846</v>
      </c>
      <c r="C25" t="s">
        <v>847</v>
      </c>
      <c r="D25">
        <v>124</v>
      </c>
      <c r="E25">
        <v>2</v>
      </c>
      <c r="L25" t="s">
        <v>937</v>
      </c>
      <c r="P25" s="9" t="str">
        <f t="shared" si="0"/>
        <v>AlgeriaDZ024</v>
      </c>
      <c r="Q25" s="9" t="e">
        <f>VLOOKUP(Tableau35[[#This Row],[coca]],Table1[ID],1,FALSE)</f>
        <v>#N/A</v>
      </c>
      <c r="R25">
        <v>7.0074560897199998</v>
      </c>
      <c r="S25">
        <v>34.950069442100002</v>
      </c>
      <c r="T25" s="9"/>
      <c r="U2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5" s="9"/>
    </row>
    <row r="26" spans="1:22" hidden="1">
      <c r="A26" t="s">
        <v>799</v>
      </c>
      <c r="B26" t="s">
        <v>848</v>
      </c>
      <c r="C26" t="s">
        <v>849</v>
      </c>
      <c r="D26">
        <v>81</v>
      </c>
      <c r="E26">
        <v>2</v>
      </c>
      <c r="L26" t="s">
        <v>937</v>
      </c>
      <c r="P26" s="9" t="str">
        <f t="shared" si="0"/>
        <v>AlgeriaDZ025</v>
      </c>
      <c r="Q26" s="9" t="e">
        <f>VLOOKUP(Tableau35[[#This Row],[coca]],Table1[ID],1,FALSE)</f>
        <v>#N/A</v>
      </c>
      <c r="R26">
        <v>2.8117301171100002</v>
      </c>
      <c r="S26">
        <v>33.680731728200001</v>
      </c>
      <c r="T26" s="9"/>
      <c r="U2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6" s="9"/>
    </row>
    <row r="27" spans="1:22" hidden="1">
      <c r="A27" t="s">
        <v>799</v>
      </c>
      <c r="B27" t="s">
        <v>850</v>
      </c>
      <c r="C27" t="s">
        <v>851</v>
      </c>
      <c r="D27">
        <v>138</v>
      </c>
      <c r="E27">
        <v>4</v>
      </c>
      <c r="L27" t="s">
        <v>937</v>
      </c>
      <c r="P27" s="9" t="str">
        <f t="shared" si="0"/>
        <v>AlgeriaDZ030</v>
      </c>
      <c r="Q27" s="9" t="e">
        <f>VLOOKUP(Tableau35[[#This Row],[coca]],Table1[ID],1,FALSE)</f>
        <v>#N/A</v>
      </c>
      <c r="R27">
        <v>4.3042990040899998</v>
      </c>
      <c r="S27">
        <v>35.210866390699998</v>
      </c>
      <c r="T27" s="9"/>
      <c r="U2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7" s="9"/>
    </row>
    <row r="28" spans="1:22" hidden="1">
      <c r="A28" t="s">
        <v>799</v>
      </c>
      <c r="B28" t="s">
        <v>852</v>
      </c>
      <c r="C28" t="s">
        <v>853</v>
      </c>
      <c r="D28">
        <v>116</v>
      </c>
      <c r="E28">
        <v>6</v>
      </c>
      <c r="L28" t="s">
        <v>937</v>
      </c>
      <c r="P28" s="9" t="str">
        <f t="shared" si="0"/>
        <v>AlgeriaDZ026</v>
      </c>
      <c r="Q28" s="9" t="e">
        <f>VLOOKUP(Tableau35[[#This Row],[coca]],Table1[ID],1,FALSE)</f>
        <v>#N/A</v>
      </c>
      <c r="R28">
        <v>0.172097947704</v>
      </c>
      <c r="S28">
        <v>35.397603492800002</v>
      </c>
      <c r="T28" s="9"/>
      <c r="U2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8" s="9"/>
    </row>
    <row r="29" spans="1:22" hidden="1">
      <c r="A29" t="s">
        <v>799</v>
      </c>
      <c r="B29" t="s">
        <v>854</v>
      </c>
      <c r="C29" t="s">
        <v>855</v>
      </c>
      <c r="D29">
        <v>170</v>
      </c>
      <c r="E29">
        <v>6</v>
      </c>
      <c r="L29" t="s">
        <v>937</v>
      </c>
      <c r="P29" s="9" t="str">
        <f t="shared" si="0"/>
        <v>AlgeriaDZ027</v>
      </c>
      <c r="Q29" s="9" t="e">
        <f>VLOOKUP(Tableau35[[#This Row],[coca]],Table1[ID],1,FALSE)</f>
        <v>#N/A</v>
      </c>
      <c r="R29">
        <v>2.9025593012900002</v>
      </c>
      <c r="S29">
        <v>35.979451002499999</v>
      </c>
      <c r="T29" s="9"/>
      <c r="U2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9" s="9"/>
    </row>
    <row r="30" spans="1:22" hidden="1">
      <c r="A30" t="s">
        <v>799</v>
      </c>
      <c r="B30" t="s">
        <v>856</v>
      </c>
      <c r="C30" t="s">
        <v>857</v>
      </c>
      <c r="D30">
        <v>49</v>
      </c>
      <c r="E30">
        <v>4</v>
      </c>
      <c r="L30" t="s">
        <v>937</v>
      </c>
      <c r="P30" s="9" t="str">
        <f t="shared" si="0"/>
        <v>AlgeriaDZ028</v>
      </c>
      <c r="Q30" s="9" t="e">
        <f>VLOOKUP(Tableau35[[#This Row],[coca]],Table1[ID],1,FALSE)</f>
        <v>#N/A</v>
      </c>
      <c r="R30">
        <v>6.1441737186200003</v>
      </c>
      <c r="S30">
        <v>36.273827545300001</v>
      </c>
      <c r="T30" s="9"/>
      <c r="U3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0" s="9"/>
    </row>
    <row r="31" spans="1:22" hidden="1">
      <c r="A31" t="s">
        <v>799</v>
      </c>
      <c r="B31" t="s">
        <v>858</v>
      </c>
      <c r="C31" t="s">
        <v>859</v>
      </c>
      <c r="D31">
        <v>39</v>
      </c>
      <c r="E31">
        <v>2</v>
      </c>
      <c r="L31" t="s">
        <v>937</v>
      </c>
      <c r="P31" s="9" t="str">
        <f t="shared" si="0"/>
        <v>AlgeriaDZ029</v>
      </c>
      <c r="Q31" s="9" t="e">
        <f>VLOOKUP(Tableau35[[#This Row],[coca]],Table1[ID],1,FALSE)</f>
        <v>#N/A</v>
      </c>
      <c r="R31">
        <v>0.32217287373100001</v>
      </c>
      <c r="S31">
        <v>35.9964681254</v>
      </c>
      <c r="T31" s="9"/>
      <c r="U3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1" s="9"/>
    </row>
    <row r="32" spans="1:22" hidden="1">
      <c r="A32" t="s">
        <v>799</v>
      </c>
      <c r="B32" t="s">
        <v>860</v>
      </c>
      <c r="C32" t="s">
        <v>861</v>
      </c>
      <c r="D32">
        <v>54</v>
      </c>
      <c r="E32">
        <v>1</v>
      </c>
      <c r="L32" t="s">
        <v>937</v>
      </c>
      <c r="P32" s="9" t="str">
        <f t="shared" si="0"/>
        <v>AlgeriaDZ031</v>
      </c>
      <c r="Q32" s="9" t="e">
        <f>VLOOKUP(Tableau35[[#This Row],[coca]],Table1[ID],1,FALSE)</f>
        <v>#N/A</v>
      </c>
      <c r="R32">
        <v>-0.77975888514799996</v>
      </c>
      <c r="S32">
        <v>33.2729958356</v>
      </c>
      <c r="T32" s="9"/>
      <c r="U3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2" s="9"/>
    </row>
    <row r="33" spans="1:22" hidden="1">
      <c r="A33" t="s">
        <v>799</v>
      </c>
      <c r="B33" t="s">
        <v>862</v>
      </c>
      <c r="C33" t="s">
        <v>863</v>
      </c>
      <c r="D33">
        <v>485</v>
      </c>
      <c r="E33">
        <v>10</v>
      </c>
      <c r="L33" t="s">
        <v>937</v>
      </c>
      <c r="P33" s="9" t="str">
        <f t="shared" si="0"/>
        <v>AlgeriaDZ032</v>
      </c>
      <c r="Q33" s="9" t="e">
        <f>VLOOKUP(Tableau35[[#This Row],[coca]],Table1[ID],1,FALSE)</f>
        <v>#N/A</v>
      </c>
      <c r="R33">
        <v>-0.59439690923900002</v>
      </c>
      <c r="S33">
        <v>35.636344610000002</v>
      </c>
      <c r="T33" s="9"/>
      <c r="U3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3" s="9"/>
    </row>
    <row r="34" spans="1:22" hidden="1">
      <c r="A34" t="s">
        <v>799</v>
      </c>
      <c r="B34" t="s">
        <v>864</v>
      </c>
      <c r="C34" t="s">
        <v>865</v>
      </c>
      <c r="D34">
        <v>296</v>
      </c>
      <c r="E34">
        <v>17</v>
      </c>
      <c r="L34" t="s">
        <v>937</v>
      </c>
      <c r="P34" s="9" t="str">
        <f t="shared" si="0"/>
        <v>AlgeriaDZ033</v>
      </c>
      <c r="Q34" s="9" t="e">
        <f>VLOOKUP(Tableau35[[#This Row],[coca]],Table1[ID],1,FALSE)</f>
        <v>#N/A</v>
      </c>
      <c r="R34">
        <v>6.16479785753</v>
      </c>
      <c r="S34">
        <v>31.1769006299</v>
      </c>
      <c r="T34" s="9"/>
      <c r="U3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4" s="9"/>
    </row>
    <row r="35" spans="1:22" hidden="1">
      <c r="A35" t="s">
        <v>799</v>
      </c>
      <c r="B35" t="s">
        <v>866</v>
      </c>
      <c r="C35" t="s">
        <v>867</v>
      </c>
      <c r="D35">
        <v>132</v>
      </c>
      <c r="E35">
        <v>4</v>
      </c>
      <c r="L35" t="s">
        <v>937</v>
      </c>
      <c r="P35" s="9" t="str">
        <f t="shared" si="0"/>
        <v>AlgeriaDZ034</v>
      </c>
      <c r="Q35" s="9" t="e">
        <f>VLOOKUP(Tableau35[[#This Row],[coca]],Table1[ID],1,FALSE)</f>
        <v>#N/A</v>
      </c>
      <c r="R35">
        <v>7.0374991928400004</v>
      </c>
      <c r="S35">
        <v>35.825424950299997</v>
      </c>
      <c r="T35" s="9"/>
      <c r="U3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5" s="9"/>
    </row>
    <row r="36" spans="1:22" hidden="1">
      <c r="A36" t="s">
        <v>799</v>
      </c>
      <c r="B36" t="s">
        <v>868</v>
      </c>
      <c r="C36" t="s">
        <v>869</v>
      </c>
      <c r="D36">
        <v>37</v>
      </c>
      <c r="E36">
        <v>1</v>
      </c>
      <c r="L36" t="s">
        <v>937</v>
      </c>
      <c r="P36" s="9" t="str">
        <f t="shared" si="0"/>
        <v>AlgeriaDZ035</v>
      </c>
      <c r="Q36" s="9" t="e">
        <f>VLOOKUP(Tableau35[[#This Row],[coca]],Table1[ID],1,FALSE)</f>
        <v>#N/A</v>
      </c>
      <c r="R36">
        <v>0.812801273755</v>
      </c>
      <c r="S36">
        <v>35.821269260000001</v>
      </c>
      <c r="T36" s="9"/>
      <c r="U3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6" s="9"/>
    </row>
    <row r="37" spans="1:22" hidden="1">
      <c r="A37" t="s">
        <v>799</v>
      </c>
      <c r="B37" t="s">
        <v>870</v>
      </c>
      <c r="C37" t="s">
        <v>871</v>
      </c>
      <c r="D37">
        <v>7</v>
      </c>
      <c r="E37">
        <v>0</v>
      </c>
      <c r="L37" t="s">
        <v>937</v>
      </c>
      <c r="P37" s="9" t="str">
        <f t="shared" si="0"/>
        <v>AlgeriaDZ036</v>
      </c>
      <c r="Q37" s="9" t="e">
        <f>VLOOKUP(Tableau35[[#This Row],[coca]],Table1[ID],1,FALSE)</f>
        <v>#N/A</v>
      </c>
      <c r="R37">
        <v>0.282491912949</v>
      </c>
      <c r="S37">
        <v>34.7433824405</v>
      </c>
      <c r="T37" s="9"/>
      <c r="U3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7" s="9"/>
    </row>
    <row r="38" spans="1:22" hidden="1">
      <c r="A38" t="s">
        <v>799</v>
      </c>
      <c r="B38" t="s">
        <v>872</v>
      </c>
      <c r="C38" t="s">
        <v>873</v>
      </c>
      <c r="D38">
        <v>455</v>
      </c>
      <c r="E38">
        <v>25</v>
      </c>
      <c r="L38" t="s">
        <v>937</v>
      </c>
      <c r="P38" s="9" t="str">
        <f t="shared" si="0"/>
        <v>AlgeriaDZ037</v>
      </c>
      <c r="Q38" s="9" t="e">
        <f>VLOOKUP(Tableau35[[#This Row],[coca]],Table1[ID],1,FALSE)</f>
        <v>#N/A</v>
      </c>
      <c r="R38">
        <v>5.4081876469800001</v>
      </c>
      <c r="S38">
        <v>36.124033873000002</v>
      </c>
      <c r="T38" s="9"/>
      <c r="U3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8" s="9"/>
    </row>
    <row r="39" spans="1:22" hidden="1">
      <c r="A39" t="s">
        <v>799</v>
      </c>
      <c r="B39" t="s">
        <v>874</v>
      </c>
      <c r="C39" t="s">
        <v>875</v>
      </c>
      <c r="D39">
        <v>114</v>
      </c>
      <c r="E39">
        <v>7</v>
      </c>
      <c r="F39">
        <v>5</v>
      </c>
      <c r="L39" t="s">
        <v>937</v>
      </c>
      <c r="P39" s="9" t="str">
        <f t="shared" si="0"/>
        <v>AlgeriaDZ038</v>
      </c>
      <c r="Q39" s="9" t="e">
        <f>VLOOKUP(Tableau35[[#This Row],[coca]],Table1[ID],1,FALSE)</f>
        <v>#N/A</v>
      </c>
      <c r="R39">
        <v>-0.52761742663900002</v>
      </c>
      <c r="S39">
        <v>34.697504356700001</v>
      </c>
      <c r="T39" s="9"/>
      <c r="U3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9" s="9"/>
    </row>
    <row r="40" spans="1:22" hidden="1">
      <c r="A40" t="s">
        <v>799</v>
      </c>
      <c r="B40" t="s">
        <v>876</v>
      </c>
      <c r="C40" t="s">
        <v>877</v>
      </c>
      <c r="D40">
        <v>114</v>
      </c>
      <c r="E40">
        <v>7</v>
      </c>
      <c r="L40" t="s">
        <v>937</v>
      </c>
      <c r="P40" s="9" t="str">
        <f t="shared" si="0"/>
        <v>AlgeriaDZ039</v>
      </c>
      <c r="Q40" s="9" t="e">
        <f>VLOOKUP(Tableau35[[#This Row],[coca]],Table1[ID],1,FALSE)</f>
        <v>#N/A</v>
      </c>
      <c r="R40">
        <v>6.8294631137800001</v>
      </c>
      <c r="S40">
        <v>36.770239891199999</v>
      </c>
      <c r="T40" s="9"/>
      <c r="U4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40" s="9"/>
    </row>
    <row r="41" spans="1:22" hidden="1">
      <c r="A41" t="s">
        <v>799</v>
      </c>
      <c r="B41" t="s">
        <v>878</v>
      </c>
      <c r="C41" t="s">
        <v>879</v>
      </c>
      <c r="D41">
        <v>54</v>
      </c>
      <c r="E41">
        <v>0</v>
      </c>
      <c r="L41" t="s">
        <v>937</v>
      </c>
      <c r="P41" s="9" t="str">
        <f t="shared" si="0"/>
        <v>AlgeriaDZ040</v>
      </c>
      <c r="Q41" s="9" t="e">
        <f>VLOOKUP(Tableau35[[#This Row],[coca]],Table1[ID],1,FALSE)</f>
        <v>#N/A</v>
      </c>
      <c r="R41">
        <v>7.8646877096800001</v>
      </c>
      <c r="S41">
        <v>36.145318481099999</v>
      </c>
      <c r="T41" s="9"/>
      <c r="U4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41" s="9"/>
    </row>
    <row r="42" spans="1:22" hidden="1">
      <c r="A42" t="s">
        <v>799</v>
      </c>
      <c r="B42" t="s">
        <v>880</v>
      </c>
      <c r="C42" t="s">
        <v>881</v>
      </c>
      <c r="D42">
        <v>2</v>
      </c>
      <c r="E42">
        <v>0</v>
      </c>
      <c r="L42" t="s">
        <v>937</v>
      </c>
      <c r="P42" s="9" t="str">
        <f t="shared" si="0"/>
        <v>AlgeriaDZ041</v>
      </c>
      <c r="Q42" s="9" t="e">
        <f>VLOOKUP(Tableau35[[#This Row],[coca]],Table1[ID],1,FALSE)</f>
        <v>#N/A</v>
      </c>
      <c r="R42">
        <v>5.1102078524100003</v>
      </c>
      <c r="S42">
        <v>24.133125660099999</v>
      </c>
      <c r="T42" s="9"/>
      <c r="U4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2" s="9"/>
    </row>
    <row r="43" spans="1:22" hidden="1">
      <c r="A43" t="s">
        <v>799</v>
      </c>
      <c r="B43" t="s">
        <v>882</v>
      </c>
      <c r="C43" t="s">
        <v>883</v>
      </c>
      <c r="D43">
        <v>61</v>
      </c>
      <c r="E43">
        <v>2</v>
      </c>
      <c r="L43" t="s">
        <v>937</v>
      </c>
      <c r="P43" s="9" t="str">
        <f t="shared" si="0"/>
        <v>AlgeriaDZ042</v>
      </c>
      <c r="Q43" s="9" t="e">
        <f>VLOOKUP(Tableau35[[#This Row],[coca]],Table1[ID],1,FALSE)</f>
        <v>#N/A</v>
      </c>
      <c r="R43">
        <v>7.8517197624200001</v>
      </c>
      <c r="S43">
        <v>35.093666581699999</v>
      </c>
      <c r="T43" s="9"/>
      <c r="U4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43" s="9"/>
    </row>
    <row r="44" spans="1:22" hidden="1">
      <c r="A44" t="s">
        <v>799</v>
      </c>
      <c r="B44" t="s">
        <v>884</v>
      </c>
      <c r="C44" t="s">
        <v>885</v>
      </c>
      <c r="D44">
        <v>167</v>
      </c>
      <c r="E44">
        <v>13</v>
      </c>
      <c r="L44" t="s">
        <v>937</v>
      </c>
      <c r="P44" s="9" t="str">
        <f t="shared" si="0"/>
        <v>AlgeriaDZ043</v>
      </c>
      <c r="Q44" s="9" t="e">
        <f>VLOOKUP(Tableau35[[#This Row],[coca]],Table1[ID],1,FALSE)</f>
        <v>#N/A</v>
      </c>
      <c r="R44">
        <v>1.55130570361</v>
      </c>
      <c r="S44">
        <v>34.931253091400002</v>
      </c>
      <c r="T44" s="9"/>
      <c r="U4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44" s="9"/>
    </row>
    <row r="45" spans="1:22" hidden="1">
      <c r="A45" t="s">
        <v>799</v>
      </c>
      <c r="B45" t="s">
        <v>886</v>
      </c>
      <c r="C45" t="s">
        <v>887</v>
      </c>
      <c r="D45">
        <v>14</v>
      </c>
      <c r="E45">
        <v>0</v>
      </c>
      <c r="L45" t="s">
        <v>937</v>
      </c>
      <c r="P45" s="9" t="str">
        <f t="shared" si="0"/>
        <v>AlgeriaDZ044</v>
      </c>
      <c r="Q45" s="9" t="e">
        <f>VLOOKUP(Tableau35[[#This Row],[coca]],Table1[ID],1,FALSE)</f>
        <v>#N/A</v>
      </c>
      <c r="R45">
        <v>-5.9544821690500003</v>
      </c>
      <c r="S45">
        <v>27.631754429400001</v>
      </c>
      <c r="T45" s="9"/>
      <c r="U4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5" s="9"/>
    </row>
    <row r="46" spans="1:22" hidden="1">
      <c r="A46" t="s">
        <v>799</v>
      </c>
      <c r="B46" t="s">
        <v>888</v>
      </c>
      <c r="C46" t="s">
        <v>889</v>
      </c>
      <c r="D46">
        <v>283</v>
      </c>
      <c r="E46">
        <v>29</v>
      </c>
      <c r="L46" t="s">
        <v>937</v>
      </c>
      <c r="P46" s="9" t="str">
        <f t="shared" si="0"/>
        <v>AlgeriaDZ045</v>
      </c>
      <c r="Q46" s="9" t="e">
        <f>VLOOKUP(Tableau35[[#This Row],[coca]],Table1[ID],1,FALSE)</f>
        <v>#N/A</v>
      </c>
      <c r="R46">
        <v>2.2287529457000002</v>
      </c>
      <c r="S46">
        <v>36.525664382800002</v>
      </c>
      <c r="T46" s="9"/>
      <c r="U4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46" s="9"/>
    </row>
    <row r="47" spans="1:22" hidden="1">
      <c r="A47" t="s">
        <v>799</v>
      </c>
      <c r="B47" t="s">
        <v>890</v>
      </c>
      <c r="C47" t="s">
        <v>891</v>
      </c>
      <c r="D47">
        <v>67</v>
      </c>
      <c r="E47">
        <v>0</v>
      </c>
      <c r="L47" t="s">
        <v>937</v>
      </c>
      <c r="P47" s="9" t="str">
        <f t="shared" si="0"/>
        <v>AlgeriaDZ046</v>
      </c>
      <c r="Q47" s="9" t="e">
        <f>VLOOKUP(Tableau35[[#This Row],[coca]],Table1[ID],1,FALSE)</f>
        <v>#N/A</v>
      </c>
      <c r="R47">
        <v>1.7971738238299999</v>
      </c>
      <c r="S47">
        <v>35.774215273899998</v>
      </c>
      <c r="T47" s="9"/>
      <c r="U4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47" s="9"/>
    </row>
    <row r="48" spans="1:22" hidden="1">
      <c r="A48" t="s">
        <v>799</v>
      </c>
      <c r="B48" t="s">
        <v>892</v>
      </c>
      <c r="C48" t="s">
        <v>893</v>
      </c>
      <c r="D48">
        <v>118</v>
      </c>
      <c r="E48">
        <v>7</v>
      </c>
      <c r="L48" t="s">
        <v>937</v>
      </c>
      <c r="P48" s="9" t="str">
        <f t="shared" si="0"/>
        <v>AlgeriaDZ047</v>
      </c>
      <c r="Q48" s="9" t="e">
        <f>VLOOKUP(Tableau35[[#This Row],[coca]],Table1[ID],1,FALSE)</f>
        <v>#N/A</v>
      </c>
      <c r="R48">
        <v>4.1949949495799999</v>
      </c>
      <c r="S48">
        <v>36.679534265400001</v>
      </c>
      <c r="T48" s="9"/>
      <c r="U4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48" s="9"/>
    </row>
    <row r="49" spans="1:22" hidden="1">
      <c r="A49" t="s">
        <v>799</v>
      </c>
      <c r="B49" t="s">
        <v>894</v>
      </c>
      <c r="C49" t="s">
        <v>895</v>
      </c>
      <c r="D49">
        <v>229</v>
      </c>
      <c r="E49">
        <v>8</v>
      </c>
      <c r="F49">
        <v>6</v>
      </c>
      <c r="L49" t="s">
        <v>937</v>
      </c>
      <c r="P49" s="9" t="str">
        <f t="shared" si="0"/>
        <v>AlgeriaDZ048</v>
      </c>
      <c r="Q49" s="9" t="e">
        <f>VLOOKUP(Tableau35[[#This Row],[coca]],Table1[ID],1,FALSE)</f>
        <v>#N/A</v>
      </c>
      <c r="R49">
        <v>-1.4486337036100001</v>
      </c>
      <c r="S49">
        <v>34.700315319300003</v>
      </c>
      <c r="T49" s="9"/>
      <c r="U4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49" s="9"/>
    </row>
    <row r="50" spans="1:22" hidden="1">
      <c r="A50" t="s">
        <v>896</v>
      </c>
      <c r="B50" t="s">
        <v>898</v>
      </c>
      <c r="C50" t="s">
        <v>899</v>
      </c>
      <c r="D50" t="s">
        <v>938</v>
      </c>
      <c r="L50" t="s">
        <v>937</v>
      </c>
      <c r="P50" s="9" t="str">
        <f t="shared" si="0"/>
        <v>AngolaAO01</v>
      </c>
      <c r="Q50" s="9" t="e">
        <f>VLOOKUP(Tableau35[[#This Row],[coca]],Table1[ID],1,FALSE)</f>
        <v>#N/A</v>
      </c>
      <c r="R50">
        <v>14.0357561556</v>
      </c>
      <c r="S50">
        <v>-8.29184354693</v>
      </c>
      <c r="T50" s="9"/>
      <c r="U5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0" s="9"/>
    </row>
    <row r="51" spans="1:22" hidden="1">
      <c r="A51" t="s">
        <v>896</v>
      </c>
      <c r="B51" t="s">
        <v>900</v>
      </c>
      <c r="C51" t="s">
        <v>901</v>
      </c>
      <c r="D51" t="s">
        <v>938</v>
      </c>
      <c r="L51" t="s">
        <v>937</v>
      </c>
      <c r="P51" s="9" t="str">
        <f t="shared" si="0"/>
        <v>AngolaAO02</v>
      </c>
      <c r="Q51" s="9" t="e">
        <f>VLOOKUP(Tableau35[[#This Row],[coca]],Table1[ID],1,FALSE)</f>
        <v>#N/A</v>
      </c>
      <c r="R51">
        <v>13.9042323372</v>
      </c>
      <c r="S51">
        <v>-12.876367805899999</v>
      </c>
      <c r="T51" s="9"/>
      <c r="U5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1" s="9"/>
    </row>
    <row r="52" spans="1:22" hidden="1">
      <c r="A52" t="s">
        <v>896</v>
      </c>
      <c r="B52" t="s">
        <v>902</v>
      </c>
      <c r="C52" t="s">
        <v>903</v>
      </c>
      <c r="D52" t="s">
        <v>938</v>
      </c>
      <c r="L52" t="s">
        <v>937</v>
      </c>
      <c r="P52" s="9" t="str">
        <f t="shared" si="0"/>
        <v>AngolaAO03</v>
      </c>
      <c r="Q52" s="9" t="e">
        <f>VLOOKUP(Tableau35[[#This Row],[coca]],Table1[ID],1,FALSE)</f>
        <v>#N/A</v>
      </c>
      <c r="R52">
        <v>17.431693979799999</v>
      </c>
      <c r="S52">
        <v>-12.3835718972</v>
      </c>
      <c r="T52" s="9"/>
      <c r="U5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2" s="9"/>
    </row>
    <row r="53" spans="1:22" hidden="1">
      <c r="A53" t="s">
        <v>896</v>
      </c>
      <c r="B53" t="s">
        <v>904</v>
      </c>
      <c r="C53" t="s">
        <v>905</v>
      </c>
      <c r="D53" t="s">
        <v>938</v>
      </c>
      <c r="L53" t="s">
        <v>937</v>
      </c>
      <c r="P53" s="9" t="str">
        <f t="shared" si="0"/>
        <v>AngolaAO04</v>
      </c>
      <c r="Q53" s="9" t="e">
        <f>VLOOKUP(Tableau35[[#This Row],[coca]],Table1[ID],1,FALSE)</f>
        <v>#N/A</v>
      </c>
      <c r="R53">
        <v>12.517939481200001</v>
      </c>
      <c r="S53">
        <v>-5.0637003705400003</v>
      </c>
      <c r="T53" s="9"/>
      <c r="U5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3" s="9"/>
    </row>
    <row r="54" spans="1:22" hidden="1">
      <c r="A54" t="s">
        <v>896</v>
      </c>
      <c r="B54" t="s">
        <v>906</v>
      </c>
      <c r="C54" t="s">
        <v>907</v>
      </c>
      <c r="D54" t="s">
        <v>938</v>
      </c>
      <c r="L54" t="s">
        <v>937</v>
      </c>
      <c r="P54" s="9" t="str">
        <f t="shared" si="0"/>
        <v>AngolaAO05</v>
      </c>
      <c r="Q54" s="9" t="e">
        <f>VLOOKUP(Tableau35[[#This Row],[coca]],Table1[ID],1,FALSE)</f>
        <v>#N/A</v>
      </c>
      <c r="R54">
        <v>19.7315565643</v>
      </c>
      <c r="S54">
        <v>-15.961377219899999</v>
      </c>
      <c r="T54" s="9"/>
      <c r="U5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4" s="9"/>
    </row>
    <row r="55" spans="1:22" hidden="1">
      <c r="A55" t="s">
        <v>896</v>
      </c>
      <c r="B55" t="s">
        <v>908</v>
      </c>
      <c r="C55" t="s">
        <v>909</v>
      </c>
      <c r="D55" t="s">
        <v>938</v>
      </c>
      <c r="L55" t="s">
        <v>937</v>
      </c>
      <c r="P55" s="9" t="str">
        <f t="shared" si="0"/>
        <v>AngolaAO06</v>
      </c>
      <c r="Q55" s="9" t="e">
        <f>VLOOKUP(Tableau35[[#This Row],[coca]],Table1[ID],1,FALSE)</f>
        <v>#N/A</v>
      </c>
      <c r="R55">
        <v>14.9737266287</v>
      </c>
      <c r="S55">
        <v>-8.9036836566400002</v>
      </c>
      <c r="T55" s="9"/>
      <c r="U5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5" s="9"/>
    </row>
    <row r="56" spans="1:22" hidden="1">
      <c r="A56" t="s">
        <v>896</v>
      </c>
      <c r="B56" t="s">
        <v>910</v>
      </c>
      <c r="C56" t="s">
        <v>911</v>
      </c>
      <c r="D56" t="s">
        <v>938</v>
      </c>
      <c r="L56" t="s">
        <v>937</v>
      </c>
      <c r="P56" s="9" t="str">
        <f t="shared" si="0"/>
        <v>AngolaAO07</v>
      </c>
      <c r="Q56" s="9" t="e">
        <f>VLOOKUP(Tableau35[[#This Row],[coca]],Table1[ID],1,FALSE)</f>
        <v>#N/A</v>
      </c>
      <c r="R56">
        <v>15.0494229857</v>
      </c>
      <c r="S56">
        <v>-10.8840368596</v>
      </c>
      <c r="T56" s="9"/>
      <c r="U5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6" s="9"/>
    </row>
    <row r="57" spans="1:22" hidden="1">
      <c r="A57" t="s">
        <v>896</v>
      </c>
      <c r="B57" t="s">
        <v>912</v>
      </c>
      <c r="C57" t="s">
        <v>913</v>
      </c>
      <c r="D57" t="s">
        <v>938</v>
      </c>
      <c r="L57" t="s">
        <v>937</v>
      </c>
      <c r="P57" s="9" t="str">
        <f t="shared" si="0"/>
        <v>AngolaAO08</v>
      </c>
      <c r="Q57" s="9" t="e">
        <f>VLOOKUP(Tableau35[[#This Row],[coca]],Table1[ID],1,FALSE)</f>
        <v>#N/A</v>
      </c>
      <c r="R57">
        <v>15.4281306912</v>
      </c>
      <c r="S57">
        <v>-16.3987927453</v>
      </c>
      <c r="T57" s="9"/>
      <c r="U5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7" s="9"/>
    </row>
    <row r="58" spans="1:22" hidden="1">
      <c r="A58" t="s">
        <v>896</v>
      </c>
      <c r="B58" t="s">
        <v>914</v>
      </c>
      <c r="C58" t="s">
        <v>915</v>
      </c>
      <c r="D58" t="s">
        <v>938</v>
      </c>
      <c r="L58" t="s">
        <v>937</v>
      </c>
      <c r="P58" s="9" t="str">
        <f t="shared" si="0"/>
        <v>AngolaAO10</v>
      </c>
      <c r="Q58" s="9" t="e">
        <f>VLOOKUP(Tableau35[[#This Row],[coca]],Table1[ID],1,FALSE)</f>
        <v>#N/A</v>
      </c>
      <c r="R58">
        <v>15.719692348900001</v>
      </c>
      <c r="S58">
        <v>-12.585104574900001</v>
      </c>
      <c r="T58" s="9"/>
      <c r="U5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8" s="9"/>
    </row>
    <row r="59" spans="1:22" hidden="1">
      <c r="A59" t="s">
        <v>896</v>
      </c>
      <c r="B59" t="s">
        <v>916</v>
      </c>
      <c r="C59" t="s">
        <v>917</v>
      </c>
      <c r="D59" t="s">
        <v>938</v>
      </c>
      <c r="L59" t="s">
        <v>937</v>
      </c>
      <c r="P59" s="9" t="str">
        <f t="shared" si="0"/>
        <v>AngolaAO09</v>
      </c>
      <c r="Q59" s="9" t="e">
        <f>VLOOKUP(Tableau35[[#This Row],[coca]],Table1[ID],1,FALSE)</f>
        <v>#N/A</v>
      </c>
      <c r="R59">
        <v>14.9653143102</v>
      </c>
      <c r="S59">
        <v>-14.797795759</v>
      </c>
      <c r="T59" s="9"/>
      <c r="U5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59" s="9"/>
    </row>
    <row r="60" spans="1:22" hidden="1">
      <c r="A60" t="s">
        <v>896</v>
      </c>
      <c r="B60" t="s">
        <v>918</v>
      </c>
      <c r="C60" t="s">
        <v>919</v>
      </c>
      <c r="D60" s="13" t="s">
        <v>938</v>
      </c>
      <c r="L60" s="10" t="s">
        <v>937</v>
      </c>
      <c r="P60" s="9" t="str">
        <f t="shared" si="0"/>
        <v>AngolaAO11</v>
      </c>
      <c r="Q60" s="9" t="e">
        <f>VLOOKUP(Tableau35[[#This Row],[coca]],Table1[ID],1,FALSE)</f>
        <v>#N/A</v>
      </c>
      <c r="R60">
        <v>13.800717044200001</v>
      </c>
      <c r="S60">
        <v>-9.6048273438600003</v>
      </c>
      <c r="T60" s="9"/>
      <c r="U6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0" s="9"/>
    </row>
    <row r="61" spans="1:22" hidden="1">
      <c r="A61" t="s">
        <v>896</v>
      </c>
      <c r="B61" t="s">
        <v>920</v>
      </c>
      <c r="C61" t="s">
        <v>921</v>
      </c>
      <c r="D61" t="s">
        <v>938</v>
      </c>
      <c r="L61" t="s">
        <v>937</v>
      </c>
      <c r="P61" s="9" t="str">
        <f t="shared" si="0"/>
        <v>AngolaAO12</v>
      </c>
      <c r="Q61" s="9" t="e">
        <f>VLOOKUP(Tableau35[[#This Row],[coca]],Table1[ID],1,FALSE)</f>
        <v>#N/A</v>
      </c>
      <c r="R61">
        <v>19.6061314765</v>
      </c>
      <c r="S61">
        <v>-8.5579723811800008</v>
      </c>
      <c r="T61" s="9"/>
      <c r="U6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1" s="9"/>
    </row>
    <row r="62" spans="1:22" hidden="1">
      <c r="A62" t="s">
        <v>896</v>
      </c>
      <c r="B62" t="s">
        <v>922</v>
      </c>
      <c r="C62" t="s">
        <v>923</v>
      </c>
      <c r="D62" t="s">
        <v>938</v>
      </c>
      <c r="L62" t="s">
        <v>937</v>
      </c>
      <c r="P62" s="9" t="str">
        <f t="shared" si="0"/>
        <v>AngolaAO13</v>
      </c>
      <c r="Q62" s="9" t="e">
        <f>VLOOKUP(Tableau35[[#This Row],[coca]],Table1[ID],1,FALSE)</f>
        <v>#N/A</v>
      </c>
      <c r="R62">
        <v>20.494288345000001</v>
      </c>
      <c r="S62">
        <v>-10.033905667499999</v>
      </c>
      <c r="T62" s="9"/>
      <c r="U6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2" s="9"/>
    </row>
    <row r="63" spans="1:22" hidden="1">
      <c r="A63" t="s">
        <v>896</v>
      </c>
      <c r="B63" t="s">
        <v>924</v>
      </c>
      <c r="C63" t="s">
        <v>925</v>
      </c>
      <c r="D63" t="s">
        <v>938</v>
      </c>
      <c r="L63" t="s">
        <v>937</v>
      </c>
      <c r="P63" s="9" t="str">
        <f t="shared" si="0"/>
        <v>AngolaAO14</v>
      </c>
      <c r="Q63" s="9" t="e">
        <f>VLOOKUP(Tableau35[[#This Row],[coca]],Table1[ID],1,FALSE)</f>
        <v>#N/A</v>
      </c>
      <c r="R63">
        <v>17.015393384599999</v>
      </c>
      <c r="S63">
        <v>-9.5315829104199992</v>
      </c>
      <c r="T63" s="9"/>
      <c r="U6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3" s="9"/>
    </row>
    <row r="64" spans="1:22" hidden="1">
      <c r="A64" t="s">
        <v>896</v>
      </c>
      <c r="B64" t="s">
        <v>926</v>
      </c>
      <c r="C64" t="s">
        <v>927</v>
      </c>
      <c r="D64" t="s">
        <v>938</v>
      </c>
      <c r="L64" t="s">
        <v>937</v>
      </c>
      <c r="P64" s="9" t="str">
        <f t="shared" si="0"/>
        <v>AngolaAO15</v>
      </c>
      <c r="Q64" s="9" t="e">
        <f>VLOOKUP(Tableau35[[#This Row],[coca]],Table1[ID],1,FALSE)</f>
        <v>#N/A</v>
      </c>
      <c r="R64">
        <v>21.024787518499998</v>
      </c>
      <c r="S64">
        <v>-13.129694843999999</v>
      </c>
      <c r="T64" s="9"/>
      <c r="U6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4" s="9"/>
    </row>
    <row r="65" spans="1:22" hidden="1">
      <c r="A65" t="s">
        <v>896</v>
      </c>
      <c r="B65" t="s">
        <v>928</v>
      </c>
      <c r="C65" t="s">
        <v>929</v>
      </c>
      <c r="D65" t="s">
        <v>938</v>
      </c>
      <c r="L65" t="s">
        <v>937</v>
      </c>
      <c r="P65" s="9" t="str">
        <f t="shared" si="0"/>
        <v>AngolaAO16</v>
      </c>
      <c r="Q65" s="9" t="e">
        <f>VLOOKUP(Tableau35[[#This Row],[coca]],Table1[ID],1,FALSE)</f>
        <v>#N/A</v>
      </c>
      <c r="R65">
        <v>12.702332206199999</v>
      </c>
      <c r="S65">
        <v>-15.4420249689</v>
      </c>
      <c r="T65" s="9"/>
      <c r="U6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5" s="9"/>
    </row>
    <row r="66" spans="1:22" hidden="1">
      <c r="A66" t="s">
        <v>896</v>
      </c>
      <c r="B66" t="s">
        <v>930</v>
      </c>
      <c r="C66" t="s">
        <v>931</v>
      </c>
      <c r="D66" t="s">
        <v>938</v>
      </c>
      <c r="L66" t="s">
        <v>937</v>
      </c>
      <c r="P66" s="9" t="str">
        <f t="shared" ref="P66:P129" si="1">_xlfn.CONCAT(A66,C66)</f>
        <v>AngolaAO17</v>
      </c>
      <c r="Q66" s="9" t="e">
        <f>VLOOKUP(Tableau35[[#This Row],[coca]],Table1[ID],1,FALSE)</f>
        <v>#N/A</v>
      </c>
      <c r="R66">
        <v>15.4687218535</v>
      </c>
      <c r="S66">
        <v>-7.0814419175900003</v>
      </c>
      <c r="T66" s="9"/>
      <c r="U6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6" s="9"/>
    </row>
    <row r="67" spans="1:22" hidden="1">
      <c r="A67" t="s">
        <v>896</v>
      </c>
      <c r="B67" t="s">
        <v>932</v>
      </c>
      <c r="C67" t="s">
        <v>933</v>
      </c>
      <c r="D67" t="s">
        <v>938</v>
      </c>
      <c r="L67" t="s">
        <v>937</v>
      </c>
      <c r="P67" s="9" t="str">
        <f t="shared" si="1"/>
        <v>AngolaAO18</v>
      </c>
      <c r="Q67" s="9" t="e">
        <f>VLOOKUP(Tableau35[[#This Row],[coca]],Table1[ID],1,FALSE)</f>
        <v>#N/A</v>
      </c>
      <c r="R67">
        <v>13.5955294028</v>
      </c>
      <c r="S67">
        <v>-6.7148519893399996</v>
      </c>
      <c r="T67" s="9"/>
      <c r="U6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7" s="9"/>
    </row>
    <row r="68" spans="1:22" hidden="1">
      <c r="A68" t="s">
        <v>9</v>
      </c>
      <c r="B68" t="s">
        <v>11</v>
      </c>
      <c r="C68" t="s">
        <v>12</v>
      </c>
      <c r="D68" t="s">
        <v>938</v>
      </c>
      <c r="L68" s="14" t="s">
        <v>937</v>
      </c>
      <c r="P68" t="str">
        <f t="shared" si="1"/>
        <v>BeninBJ01</v>
      </c>
      <c r="Q68" t="str">
        <f>VLOOKUP(Tableau35[[#This Row],[coca]],Table1[ID],1,FALSE)</f>
        <v>BeninBJ01</v>
      </c>
      <c r="R68">
        <f>VLOOKUP(Tableau35[[#This Row],[coca]],Table1[[#All],[ID]:[b]],2,FALSE)</f>
        <v>2.8980453400499999</v>
      </c>
      <c r="S68" s="9">
        <f>VLOOKUP(Tableau35[[#This Row],[coca]],Table1[[ID]:[b]],3,FALSE)</f>
        <v>11.3251932547</v>
      </c>
      <c r="T68" s="9"/>
      <c r="U6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8" s="9"/>
    </row>
    <row r="69" spans="1:22" hidden="1">
      <c r="A69" t="s">
        <v>9</v>
      </c>
      <c r="B69" t="s">
        <v>13</v>
      </c>
      <c r="C69" t="s">
        <v>14</v>
      </c>
      <c r="D69" t="s">
        <v>938</v>
      </c>
      <c r="L69" t="s">
        <v>937</v>
      </c>
      <c r="P69" t="str">
        <f t="shared" si="1"/>
        <v>BeninBJ02</v>
      </c>
      <c r="Q69" t="str">
        <f>VLOOKUP(Tableau35[[#This Row],[coca]],Table1[ID],1,FALSE)</f>
        <v>BeninBJ02</v>
      </c>
      <c r="R69">
        <f>VLOOKUP(Tableau35[[#This Row],[coca]],Table1[[#All],[ID]:[b]],2,FALSE)</f>
        <v>1.5757936347899999</v>
      </c>
      <c r="S69" s="9">
        <f>VLOOKUP(Tableau35[[#This Row],[coca]],Table1[[ID]:[b]],3,FALSE)</f>
        <v>10.6868790271</v>
      </c>
      <c r="T69" s="9"/>
      <c r="U6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69" s="9"/>
    </row>
    <row r="70" spans="1:22" hidden="1">
      <c r="A70" t="s">
        <v>9</v>
      </c>
      <c r="B70" t="s">
        <v>15</v>
      </c>
      <c r="C70" t="s">
        <v>16</v>
      </c>
      <c r="D70" t="s">
        <v>938</v>
      </c>
      <c r="L70" t="s">
        <v>937</v>
      </c>
      <c r="P70" t="str">
        <f t="shared" si="1"/>
        <v>BeninBJ03</v>
      </c>
      <c r="Q70" t="str">
        <f>VLOOKUP(Tableau35[[#This Row],[coca]],Table1[ID],1,FALSE)</f>
        <v>BeninBJ03</v>
      </c>
      <c r="R70">
        <f>VLOOKUP(Tableau35[[#This Row],[coca]],Table1[[#All],[ID]:[b]],2,FALSE)</f>
        <v>2.2134882935500002</v>
      </c>
      <c r="S70" s="9">
        <f>VLOOKUP(Tableau35[[#This Row],[coca]],Table1[[ID]:[b]],3,FALSE)</f>
        <v>6.6094810526299996</v>
      </c>
      <c r="T70" s="9"/>
      <c r="U7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0" s="9"/>
    </row>
    <row r="71" spans="1:22" hidden="1">
      <c r="A71" t="s">
        <v>9</v>
      </c>
      <c r="B71" t="s">
        <v>17</v>
      </c>
      <c r="C71" t="s">
        <v>18</v>
      </c>
      <c r="D71" t="s">
        <v>938</v>
      </c>
      <c r="L71" t="s">
        <v>937</v>
      </c>
      <c r="P71" t="str">
        <f t="shared" si="1"/>
        <v>BeninBJ04</v>
      </c>
      <c r="Q71" t="str">
        <f>VLOOKUP(Tableau35[[#This Row],[coca]],Table1[ID],1,FALSE)</f>
        <v>BeninBJ04</v>
      </c>
      <c r="R71">
        <f>VLOOKUP(Tableau35[[#This Row],[coca]],Table1[[#All],[ID]:[b]],2,FALSE)</f>
        <v>2.7733520773899998</v>
      </c>
      <c r="S71" s="9">
        <f>VLOOKUP(Tableau35[[#This Row],[coca]],Table1[[ID]:[b]],3,FALSE)</f>
        <v>9.7987156254599999</v>
      </c>
      <c r="T71" s="9"/>
      <c r="U7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1" s="9"/>
    </row>
    <row r="72" spans="1:22" hidden="1">
      <c r="A72" t="s">
        <v>9</v>
      </c>
      <c r="B72" t="s">
        <v>19</v>
      </c>
      <c r="C72" t="s">
        <v>20</v>
      </c>
      <c r="D72" t="s">
        <v>938</v>
      </c>
      <c r="L72" t="s">
        <v>937</v>
      </c>
      <c r="P72" t="str">
        <f t="shared" si="1"/>
        <v>BeninBJ05</v>
      </c>
      <c r="Q72" t="str">
        <f>VLOOKUP(Tableau35[[#This Row],[coca]],Table1[ID],1,FALSE)</f>
        <v>BeninBJ05</v>
      </c>
      <c r="R72">
        <f>VLOOKUP(Tableau35[[#This Row],[coca]],Table1[[#All],[ID]:[b]],2,FALSE)</f>
        <v>2.2048644938000002</v>
      </c>
      <c r="S72" s="9">
        <f>VLOOKUP(Tableau35[[#This Row],[coca]],Table1[[ID]:[b]],3,FALSE)</f>
        <v>8.1359018468599995</v>
      </c>
      <c r="T72" s="9"/>
      <c r="U7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2" s="9"/>
    </row>
    <row r="73" spans="1:22" hidden="1">
      <c r="A73" t="s">
        <v>9</v>
      </c>
      <c r="B73" t="s">
        <v>21</v>
      </c>
      <c r="C73" t="s">
        <v>22</v>
      </c>
      <c r="D73" t="s">
        <v>938</v>
      </c>
      <c r="L73" t="s">
        <v>937</v>
      </c>
      <c r="P73" t="str">
        <f t="shared" si="1"/>
        <v>BeninBJ06</v>
      </c>
      <c r="Q73" t="str">
        <f>VLOOKUP(Tableau35[[#This Row],[coca]],Table1[ID],1,FALSE)</f>
        <v>BeninBJ06</v>
      </c>
      <c r="R73">
        <f>VLOOKUP(Tableau35[[#This Row],[coca]],Table1[[#All],[ID]:[b]],2,FALSE)</f>
        <v>1.78097738562</v>
      </c>
      <c r="S73" s="9">
        <f>VLOOKUP(Tableau35[[#This Row],[coca]],Table1[[ID]:[b]],3,FALSE)</f>
        <v>6.9996946938500004</v>
      </c>
      <c r="T73" s="9"/>
      <c r="U7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3" s="9"/>
    </row>
    <row r="74" spans="1:22" hidden="1">
      <c r="A74" t="s">
        <v>9</v>
      </c>
      <c r="B74" t="s">
        <v>23</v>
      </c>
      <c r="C74" t="s">
        <v>24</v>
      </c>
      <c r="D74" t="s">
        <v>938</v>
      </c>
      <c r="L74" t="s">
        <v>937</v>
      </c>
      <c r="P74" t="str">
        <f t="shared" si="1"/>
        <v>BeninBJ07</v>
      </c>
      <c r="Q74" t="str">
        <f>VLOOKUP(Tableau35[[#This Row],[coca]],Table1[ID],1,FALSE)</f>
        <v>BeninBJ07</v>
      </c>
      <c r="R74">
        <f>VLOOKUP(Tableau35[[#This Row],[coca]],Table1[[#All],[ID]:[b]],2,FALSE)</f>
        <v>1.8087397628899999</v>
      </c>
      <c r="S74" s="9">
        <f>VLOOKUP(Tableau35[[#This Row],[coca]],Table1[[ID]:[b]],3,FALSE)</f>
        <v>9.32421024788</v>
      </c>
      <c r="T74" s="9"/>
      <c r="U7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4" s="9"/>
    </row>
    <row r="75" spans="1:22" hidden="1">
      <c r="A75" t="s">
        <v>9</v>
      </c>
      <c r="B75" t="s">
        <v>25</v>
      </c>
      <c r="C75" t="s">
        <v>26</v>
      </c>
      <c r="D75" t="s">
        <v>938</v>
      </c>
      <c r="L75" s="10" t="s">
        <v>937</v>
      </c>
      <c r="P75" t="str">
        <f t="shared" si="1"/>
        <v>BeninBJ08</v>
      </c>
      <c r="Q75" t="str">
        <f>VLOOKUP(Tableau35[[#This Row],[coca]],Table1[ID],1,FALSE)</f>
        <v>BeninBJ08</v>
      </c>
      <c r="R75">
        <f>VLOOKUP(Tableau35[[#This Row],[coca]],Table1[[#All],[ID]:[b]],2,FALSE)</f>
        <v>2.4174614639900001</v>
      </c>
      <c r="S75" s="9">
        <f>VLOOKUP(Tableau35[[#This Row],[coca]],Table1[[ID]:[b]],3,FALSE)</f>
        <v>6.3674352054799996</v>
      </c>
      <c r="T75" s="9" t="s">
        <v>774</v>
      </c>
      <c r="U7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5" s="9">
        <v>3</v>
      </c>
    </row>
    <row r="76" spans="1:22" hidden="1">
      <c r="A76" t="s">
        <v>9</v>
      </c>
      <c r="B76" t="s">
        <v>27</v>
      </c>
      <c r="C76" t="s">
        <v>28</v>
      </c>
      <c r="D76" t="s">
        <v>938</v>
      </c>
      <c r="L76" t="s">
        <v>937</v>
      </c>
      <c r="P76" t="str">
        <f t="shared" si="1"/>
        <v>BeninBJ09</v>
      </c>
      <c r="Q76" t="str">
        <f>VLOOKUP(Tableau35[[#This Row],[coca]],Table1[ID],1,FALSE)</f>
        <v>BeninBJ09</v>
      </c>
      <c r="R76">
        <f>VLOOKUP(Tableau35[[#This Row],[coca]],Table1[[#All],[ID]:[b]],2,FALSE)</f>
        <v>1.8336366609800001</v>
      </c>
      <c r="S76" s="9">
        <f>VLOOKUP(Tableau35[[#This Row],[coca]],Table1[[ID]:[b]],3,FALSE)</f>
        <v>6.5514016290899999</v>
      </c>
      <c r="T76" s="9"/>
      <c r="U7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6" s="9"/>
    </row>
    <row r="77" spans="1:22" hidden="1">
      <c r="A77" t="s">
        <v>9</v>
      </c>
      <c r="B77" t="s">
        <v>29</v>
      </c>
      <c r="C77" t="s">
        <v>30</v>
      </c>
      <c r="D77" t="s">
        <v>938</v>
      </c>
      <c r="L77" t="s">
        <v>937</v>
      </c>
      <c r="P77" t="str">
        <f t="shared" si="1"/>
        <v>BeninBJ10</v>
      </c>
      <c r="Q77" t="str">
        <f>VLOOKUP(Tableau35[[#This Row],[coca]],Table1[ID],1,FALSE)</f>
        <v>BeninBJ10</v>
      </c>
      <c r="R77">
        <f>VLOOKUP(Tableau35[[#This Row],[coca]],Table1[[#All],[ID]:[b]],2,FALSE)</f>
        <v>2.5404401299299999</v>
      </c>
      <c r="S77" s="9">
        <f>VLOOKUP(Tableau35[[#This Row],[coca]],Table1[[ID]:[b]],3,FALSE)</f>
        <v>6.6124623461300001</v>
      </c>
      <c r="T77" s="9"/>
      <c r="U7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7" s="9"/>
    </row>
    <row r="78" spans="1:22" hidden="1">
      <c r="A78" t="s">
        <v>9</v>
      </c>
      <c r="B78" t="s">
        <v>31</v>
      </c>
      <c r="C78" t="s">
        <v>32</v>
      </c>
      <c r="D78" t="s">
        <v>938</v>
      </c>
      <c r="L78" t="s">
        <v>937</v>
      </c>
      <c r="P78" t="str">
        <f t="shared" si="1"/>
        <v>BeninBJ11</v>
      </c>
      <c r="Q78" t="str">
        <f>VLOOKUP(Tableau35[[#This Row],[coca]],Table1[ID],1,FALSE)</f>
        <v>BeninBJ11</v>
      </c>
      <c r="R78">
        <f>VLOOKUP(Tableau35[[#This Row],[coca]],Table1[[#All],[ID]:[b]],2,FALSE)</f>
        <v>2.62696486302</v>
      </c>
      <c r="S78" s="9">
        <f>VLOOKUP(Tableau35[[#This Row],[coca]],Table1[[ID]:[b]],3,FALSE)</f>
        <v>7.1977786518800002</v>
      </c>
      <c r="T78" s="9"/>
      <c r="U7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8" s="9"/>
    </row>
    <row r="79" spans="1:22" hidden="1">
      <c r="A79" t="s">
        <v>9</v>
      </c>
      <c r="B79" t="s">
        <v>33</v>
      </c>
      <c r="C79" t="s">
        <v>34</v>
      </c>
      <c r="D79" t="s">
        <v>938</v>
      </c>
      <c r="L79" t="s">
        <v>937</v>
      </c>
      <c r="P79" t="str">
        <f t="shared" si="1"/>
        <v>BeninBJ12</v>
      </c>
      <c r="Q79" t="str">
        <f>VLOOKUP(Tableau35[[#This Row],[coca]],Table1[ID],1,FALSE)</f>
        <v>BeninBJ12</v>
      </c>
      <c r="R79">
        <f>VLOOKUP(Tableau35[[#This Row],[coca]],Table1[[#All],[ID]:[b]],2,FALSE)</f>
        <v>2.1073453946499998</v>
      </c>
      <c r="S79" s="9">
        <f>VLOOKUP(Tableau35[[#This Row],[coca]],Table1[[ID]:[b]],3,FALSE)</f>
        <v>7.2783836335999998</v>
      </c>
      <c r="T79" s="9"/>
      <c r="U7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79" s="9"/>
    </row>
    <row r="80" spans="1:22" hidden="1">
      <c r="A80" t="s">
        <v>35</v>
      </c>
      <c r="B80" t="s">
        <v>39</v>
      </c>
      <c r="C80" t="s">
        <v>40</v>
      </c>
      <c r="D80">
        <v>4</v>
      </c>
      <c r="L80" s="10" t="s">
        <v>937</v>
      </c>
      <c r="P80" t="str">
        <f t="shared" si="1"/>
        <v>Burkina FasoBF47</v>
      </c>
      <c r="Q80" t="str">
        <f>VLOOKUP(Tableau35[[#This Row],[coca]],Table1[ID],1,FALSE)</f>
        <v>Burkina FasoBF47</v>
      </c>
      <c r="R80">
        <f>VLOOKUP(Tableau35[[#This Row],[coca]],Table1[[#All],[ID]:[b]],2,FALSE)</f>
        <v>-4.5704178453799997</v>
      </c>
      <c r="S80" s="9">
        <f>VLOOKUP(Tableau35[[#This Row],[coca]],Table1[[ID]:[b]],3,FALSE)</f>
        <v>10.351713519900001</v>
      </c>
      <c r="T80" s="9" t="s">
        <v>775</v>
      </c>
      <c r="U8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80" s="9">
        <v>1</v>
      </c>
    </row>
    <row r="81" spans="1:22" hidden="1">
      <c r="A81" t="s">
        <v>35</v>
      </c>
      <c r="B81" t="s">
        <v>45</v>
      </c>
      <c r="C81" t="s">
        <v>46</v>
      </c>
      <c r="D81">
        <v>3</v>
      </c>
      <c r="L81" s="10" t="s">
        <v>937</v>
      </c>
      <c r="P81" t="str">
        <f t="shared" si="1"/>
        <v>Burkina FasoBF49</v>
      </c>
      <c r="Q81" t="str">
        <f>VLOOKUP(Tableau35[[#This Row],[coca]],Table1[ID],1,FALSE)</f>
        <v>Burkina FasoBF49</v>
      </c>
      <c r="R81">
        <f>VLOOKUP(Tableau35[[#This Row],[coca]],Table1[[#All],[ID]:[b]],2,FALSE)</f>
        <v>-0.97454973586299998</v>
      </c>
      <c r="S81" s="9">
        <f>VLOOKUP(Tableau35[[#This Row],[coca]],Table1[[ID]:[b]],3,FALSE)</f>
        <v>13.2687687725</v>
      </c>
      <c r="T81" s="9" t="s">
        <v>775</v>
      </c>
      <c r="U8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81" s="9">
        <v>1</v>
      </c>
    </row>
    <row r="82" spans="1:22" hidden="1">
      <c r="A82" t="s">
        <v>35</v>
      </c>
      <c r="B82" t="s">
        <v>49</v>
      </c>
      <c r="C82" t="s">
        <v>50</v>
      </c>
      <c r="D82">
        <v>1</v>
      </c>
      <c r="L82" s="10" t="s">
        <v>937</v>
      </c>
      <c r="P82" t="str">
        <f t="shared" si="1"/>
        <v>Burkina FasoBF51</v>
      </c>
      <c r="Q82" t="str">
        <f>VLOOKUP(Tableau35[[#This Row],[coca]],Table1[ID],1,FALSE)</f>
        <v>Burkina FasoBF51</v>
      </c>
      <c r="R82">
        <f>VLOOKUP(Tableau35[[#This Row],[coca]],Table1[[#All],[ID]:[b]],2,FALSE)</f>
        <v>-1.2183083476100001</v>
      </c>
      <c r="S82" s="9">
        <f>VLOOKUP(Tableau35[[#This Row],[coca]],Table1[[ID]:[b]],3,FALSE)</f>
        <v>11.5808555594</v>
      </c>
      <c r="T82" s="9" t="s">
        <v>775</v>
      </c>
      <c r="U8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82" s="9">
        <v>1</v>
      </c>
    </row>
    <row r="83" spans="1:22" hidden="1">
      <c r="A83" t="s">
        <v>35</v>
      </c>
      <c r="B83" t="s">
        <v>41</v>
      </c>
      <c r="C83" t="s">
        <v>42</v>
      </c>
      <c r="D83">
        <f>408+141+53+56+47</f>
        <v>705</v>
      </c>
      <c r="E83">
        <v>53</v>
      </c>
      <c r="F83">
        <v>705</v>
      </c>
      <c r="J83">
        <v>534</v>
      </c>
      <c r="K83">
        <v>311</v>
      </c>
      <c r="L83" s="10" t="s">
        <v>937</v>
      </c>
      <c r="P83" t="str">
        <f t="shared" si="1"/>
        <v>Burkina FasoBF13</v>
      </c>
      <c r="Q83" t="str">
        <f>VLOOKUP(Tableau35[[#This Row],[coca]],Table1[ID],1,FALSE)</f>
        <v>Burkina FasoBF13</v>
      </c>
      <c r="R83">
        <f>VLOOKUP(Tableau35[[#This Row],[coca]],Table1[[#All],[ID]:[b]],2,FALSE)</f>
        <v>-1.50227531404</v>
      </c>
      <c r="S83" s="9">
        <f>VLOOKUP(Tableau35[[#This Row],[coca]],Table1[[ID]:[b]],3,FALSE)</f>
        <v>12.322548636800001</v>
      </c>
      <c r="T83" s="9" t="s">
        <v>776</v>
      </c>
      <c r="U8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83" s="9">
        <v>6</v>
      </c>
    </row>
    <row r="84" spans="1:22" hidden="1">
      <c r="A84" t="s">
        <v>35</v>
      </c>
      <c r="B84" t="s">
        <v>53</v>
      </c>
      <c r="C84" t="s">
        <v>54</v>
      </c>
      <c r="D84">
        <f>49+28+2</f>
        <v>79</v>
      </c>
      <c r="L84" s="10" t="s">
        <v>937</v>
      </c>
      <c r="P84" t="str">
        <f t="shared" si="1"/>
        <v>Burkina FasoBF53</v>
      </c>
      <c r="Q84" t="str">
        <f>VLOOKUP(Tableau35[[#This Row],[coca]],Table1[ID],1,FALSE)</f>
        <v>Burkina FasoBF53</v>
      </c>
      <c r="R84">
        <f>VLOOKUP(Tableau35[[#This Row],[coca]],Table1[[#All],[ID]:[b]],2,FALSE)</f>
        <v>-4.33212036838</v>
      </c>
      <c r="S84" s="9">
        <f>VLOOKUP(Tableau35[[#This Row],[coca]],Table1[[ID]:[b]],3,FALSE)</f>
        <v>11.367824086000001</v>
      </c>
      <c r="T84" s="9" t="s">
        <v>774</v>
      </c>
      <c r="U8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84" s="9">
        <v>3</v>
      </c>
    </row>
    <row r="85" spans="1:22" hidden="1">
      <c r="A85" t="s">
        <v>35</v>
      </c>
      <c r="B85" t="s">
        <v>57</v>
      </c>
      <c r="C85" t="s">
        <v>58</v>
      </c>
      <c r="D85">
        <v>9</v>
      </c>
      <c r="L85" s="10" t="s">
        <v>937</v>
      </c>
      <c r="P85" t="str">
        <f t="shared" si="1"/>
        <v>Burkina FasoBF55</v>
      </c>
      <c r="Q85" t="str">
        <f>VLOOKUP(Tableau35[[#This Row],[coca]],Table1[ID],1,FALSE)</f>
        <v>Burkina FasoBF55</v>
      </c>
      <c r="R85">
        <f>VLOOKUP(Tableau35[[#This Row],[coca]],Table1[[#All],[ID]:[b]],2,FALSE)</f>
        <v>-1.1429588717600001</v>
      </c>
      <c r="S85" s="9">
        <f>VLOOKUP(Tableau35[[#This Row],[coca]],Table1[[ID]:[b]],3,FALSE)</f>
        <v>12.4496967103</v>
      </c>
      <c r="T85" s="9" t="s">
        <v>777</v>
      </c>
      <c r="U8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85" s="9">
        <v>5</v>
      </c>
    </row>
    <row r="86" spans="1:22" hidden="1">
      <c r="A86" t="s">
        <v>35</v>
      </c>
      <c r="B86" t="s">
        <v>59</v>
      </c>
      <c r="C86" t="s">
        <v>60</v>
      </c>
      <c r="D86">
        <v>19</v>
      </c>
      <c r="L86" s="10" t="s">
        <v>937</v>
      </c>
      <c r="P86" t="str">
        <f t="shared" si="1"/>
        <v>Burkina FasoBF56</v>
      </c>
      <c r="Q86" t="str">
        <f>VLOOKUP(Tableau35[[#This Row],[coca]],Table1[ID],1,FALSE)</f>
        <v>Burkina FasoBF56</v>
      </c>
      <c r="R86">
        <f>VLOOKUP(Tableau35[[#This Row],[coca]],Table1[[#All],[ID]:[b]],2,FALSE)</f>
        <v>-0.44057198916399998</v>
      </c>
      <c r="S86" s="9">
        <f>VLOOKUP(Tableau35[[#This Row],[coca]],Table1[[ID]:[b]],3,FALSE)</f>
        <v>14.1465644502</v>
      </c>
      <c r="T86" s="9" t="s">
        <v>778</v>
      </c>
      <c r="U8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86" s="9">
        <v>2</v>
      </c>
    </row>
    <row r="87" spans="1:22" hidden="1">
      <c r="A87" t="s">
        <v>35</v>
      </c>
      <c r="B87" t="s">
        <v>37</v>
      </c>
      <c r="C87" t="s">
        <v>38</v>
      </c>
      <c r="D87">
        <v>23</v>
      </c>
      <c r="L87" s="10" t="s">
        <v>937</v>
      </c>
      <c r="P87" t="str">
        <f t="shared" si="1"/>
        <v>Burkina FasoBF46</v>
      </c>
      <c r="Q87" t="str">
        <f>VLOOKUP(Tableau35[[#This Row],[coca]],Table1[ID],1,FALSE)</f>
        <v>Burkina FasoBF46</v>
      </c>
      <c r="R87">
        <f>VLOOKUP(Tableau35[[#This Row],[coca]],Table1[[#All],[ID]:[b]],2,FALSE)</f>
        <v>-3.4888164481700001</v>
      </c>
      <c r="S87" s="9">
        <f>VLOOKUP(Tableau35[[#This Row],[coca]],Table1[[ID]:[b]],3,FALSE)</f>
        <v>12.5406655454</v>
      </c>
      <c r="T87" s="9" t="s">
        <v>778</v>
      </c>
      <c r="U8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87" s="9">
        <v>2</v>
      </c>
    </row>
    <row r="88" spans="1:22" hidden="1">
      <c r="A88" t="s">
        <v>35</v>
      </c>
      <c r="B88" t="s">
        <v>43</v>
      </c>
      <c r="C88" t="s">
        <v>44</v>
      </c>
      <c r="D88">
        <v>0</v>
      </c>
      <c r="L88" s="10" t="s">
        <v>937</v>
      </c>
      <c r="P88" t="str">
        <f t="shared" si="1"/>
        <v>Burkina FasoBF48</v>
      </c>
      <c r="Q88" t="str">
        <f>VLOOKUP(Tableau35[[#This Row],[coca]],Table1[ID],1,FALSE)</f>
        <v>Burkina FasoBF48</v>
      </c>
      <c r="R88">
        <f>VLOOKUP(Tableau35[[#This Row],[coca]],Table1[[#All],[ID]:[b]],2,FALSE)</f>
        <v>-0.186057530848</v>
      </c>
      <c r="S88" s="9">
        <f>VLOOKUP(Tableau35[[#This Row],[coca]],Table1[[ID]:[b]],3,FALSE)</f>
        <v>11.6053412412</v>
      </c>
      <c r="T88" s="9"/>
      <c r="U8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88" s="9"/>
    </row>
    <row r="89" spans="1:22" hidden="1">
      <c r="A89" t="s">
        <v>35</v>
      </c>
      <c r="B89" t="s">
        <v>47</v>
      </c>
      <c r="C89" t="s">
        <v>48</v>
      </c>
      <c r="D89">
        <v>1</v>
      </c>
      <c r="L89" s="10" t="s">
        <v>937</v>
      </c>
      <c r="P89" t="str">
        <f t="shared" si="1"/>
        <v>Burkina FasoBF50</v>
      </c>
      <c r="Q89" t="str">
        <f>VLOOKUP(Tableau35[[#This Row],[coca]],Table1[ID],1,FALSE)</f>
        <v>Burkina FasoBF50</v>
      </c>
      <c r="R89">
        <f>VLOOKUP(Tableau35[[#This Row],[coca]],Table1[[#All],[ID]:[b]],2,FALSE)</f>
        <v>-2.2185913681499998</v>
      </c>
      <c r="S89" s="9">
        <f>VLOOKUP(Tableau35[[#This Row],[coca]],Table1[[ID]:[b]],3,FALSE)</f>
        <v>11.7923373626</v>
      </c>
      <c r="T89" s="9"/>
      <c r="U8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89" s="9"/>
    </row>
    <row r="90" spans="1:22" hidden="1">
      <c r="A90" t="s">
        <v>35</v>
      </c>
      <c r="B90" t="s">
        <v>51</v>
      </c>
      <c r="C90" t="s">
        <v>52</v>
      </c>
      <c r="D90">
        <v>0</v>
      </c>
      <c r="L90" s="10" t="s">
        <v>937</v>
      </c>
      <c r="P90" t="str">
        <f t="shared" si="1"/>
        <v>Burkina FasoBF52</v>
      </c>
      <c r="Q90" t="str">
        <f>VLOOKUP(Tableau35[[#This Row],[coca]],Table1[ID],1,FALSE)</f>
        <v>Burkina FasoBF52</v>
      </c>
      <c r="R90">
        <f>VLOOKUP(Tableau35[[#This Row],[coca]],Table1[[#All],[ID]:[b]],2,FALSE)</f>
        <v>0.91932283512099999</v>
      </c>
      <c r="S90" s="9">
        <f>VLOOKUP(Tableau35[[#This Row],[coca]],Table1[[ID]:[b]],3,FALSE)</f>
        <v>12.2273953468</v>
      </c>
      <c r="T90" s="9"/>
      <c r="U9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90" s="9"/>
    </row>
    <row r="91" spans="1:22" hidden="1">
      <c r="A91" t="s">
        <v>35</v>
      </c>
      <c r="B91" t="s">
        <v>55</v>
      </c>
      <c r="C91" t="s">
        <v>56</v>
      </c>
      <c r="D91">
        <v>0</v>
      </c>
      <c r="L91" s="10" t="s">
        <v>937</v>
      </c>
      <c r="P91" t="str">
        <f t="shared" si="1"/>
        <v>Burkina FasoBF54</v>
      </c>
      <c r="Q91" t="str">
        <f>VLOOKUP(Tableau35[[#This Row],[coca]],Table1[ID],1,FALSE)</f>
        <v>Burkina FasoBF54</v>
      </c>
      <c r="R91">
        <f>VLOOKUP(Tableau35[[#This Row],[coca]],Table1[[#All],[ID]:[b]],2,FALSE)</f>
        <v>-2.2831101286100002</v>
      </c>
      <c r="S91" s="9">
        <f>VLOOKUP(Tableau35[[#This Row],[coca]],Table1[[ID]:[b]],3,FALSE)</f>
        <v>13.4589611069</v>
      </c>
      <c r="T91" s="9"/>
      <c r="U9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91" s="9"/>
    </row>
    <row r="92" spans="1:22" hidden="1">
      <c r="A92" t="s">
        <v>35</v>
      </c>
      <c r="B92" t="s">
        <v>61</v>
      </c>
      <c r="C92" t="s">
        <v>62</v>
      </c>
      <c r="D92">
        <v>1</v>
      </c>
      <c r="L92" s="10" t="s">
        <v>937</v>
      </c>
      <c r="P92" t="str">
        <f t="shared" si="1"/>
        <v>Burkina FasoBF57</v>
      </c>
      <c r="Q92" t="str">
        <f>VLOOKUP(Tableau35[[#This Row],[coca]],Table1[ID],1,FALSE)</f>
        <v>Burkina FasoBF57</v>
      </c>
      <c r="R92">
        <f>VLOOKUP(Tableau35[[#This Row],[coca]],Table1[[#All],[ID]:[b]],2,FALSE)</f>
        <v>-3.2328009571899998</v>
      </c>
      <c r="S92" s="9">
        <f>VLOOKUP(Tableau35[[#This Row],[coca]],Table1[[ID]:[b]],3,FALSE)</f>
        <v>10.478039105000001</v>
      </c>
      <c r="T92" s="9"/>
      <c r="U9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92" s="9"/>
    </row>
    <row r="93" spans="1:22" hidden="1">
      <c r="A93" s="11" t="s">
        <v>720</v>
      </c>
      <c r="B93" s="11" t="s">
        <v>726</v>
      </c>
      <c r="C93" s="11" t="s">
        <v>727</v>
      </c>
      <c r="D93" t="s">
        <v>938</v>
      </c>
      <c r="L93" s="7" t="s">
        <v>937</v>
      </c>
      <c r="P93" s="9" t="str">
        <f t="shared" si="1"/>
        <v>BurundiBDI002</v>
      </c>
      <c r="Q93" s="9" t="str">
        <f>VLOOKUP(Tableau35[[#This Row],[coca]],Table1[ID],1,FALSE)</f>
        <v>BurundiBDI002</v>
      </c>
      <c r="R93" s="9">
        <f>VLOOKUP(Tableau35[[#This Row],[coca]],Table1[[#All],[ID]:[b]],2,FALSE)</f>
        <v>0</v>
      </c>
      <c r="S93" s="9">
        <f>VLOOKUP(Tableau35[[#This Row],[coca]],Table1[[ID]:[b]],3,FALSE)</f>
        <v>0</v>
      </c>
      <c r="T93" s="9" t="s">
        <v>775</v>
      </c>
      <c r="U9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3" s="9">
        <v>1</v>
      </c>
    </row>
    <row r="94" spans="1:22" hidden="1">
      <c r="A94" s="11" t="s">
        <v>720</v>
      </c>
      <c r="B94" s="1" t="s">
        <v>724</v>
      </c>
      <c r="C94" s="1" t="s">
        <v>725</v>
      </c>
      <c r="D94" t="s">
        <v>938</v>
      </c>
      <c r="L94" t="s">
        <v>937</v>
      </c>
      <c r="P94" s="9" t="str">
        <f t="shared" si="1"/>
        <v>BurundiBDI017</v>
      </c>
      <c r="Q94" s="9" t="str">
        <f>VLOOKUP(Tableau35[[#This Row],[coca]],Table1[ID],1,FALSE)</f>
        <v>BurundiBDI017</v>
      </c>
      <c r="R94" s="9">
        <f>VLOOKUP(Tableau35[[#This Row],[coca]],Table1[[#All],[ID]:[b]],2,FALSE)</f>
        <v>0</v>
      </c>
      <c r="S94" s="9">
        <f>VLOOKUP(Tableau35[[#This Row],[coca]],Table1[[ID]:[b]],3,FALSE)</f>
        <v>0</v>
      </c>
      <c r="T94" s="9" t="s">
        <v>778</v>
      </c>
      <c r="U9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4" s="9">
        <v>2</v>
      </c>
    </row>
    <row r="95" spans="1:22" hidden="1">
      <c r="A95" s="11" t="s">
        <v>720</v>
      </c>
      <c r="B95" s="11" t="s">
        <v>722</v>
      </c>
      <c r="C95" s="11" t="s">
        <v>723</v>
      </c>
      <c r="D95" t="s">
        <v>938</v>
      </c>
      <c r="L95" t="s">
        <v>937</v>
      </c>
      <c r="P95" s="9" t="str">
        <f t="shared" si="1"/>
        <v>BurundiBDI001</v>
      </c>
      <c r="Q95" s="9" t="str">
        <f>VLOOKUP(Tableau35[[#This Row],[coca]],Table1[ID],1,FALSE)</f>
        <v>BurundiBDI001</v>
      </c>
      <c r="R95" s="9">
        <f>VLOOKUP(Tableau35[[#This Row],[coca]],Table1[[#All],[ID]:[b]],2,FALSE)</f>
        <v>0</v>
      </c>
      <c r="S95" s="9">
        <f>VLOOKUP(Tableau35[[#This Row],[coca]],Table1[[ID]:[b]],3,FALSE)</f>
        <v>0</v>
      </c>
      <c r="T95" s="9"/>
      <c r="U9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5" s="9"/>
    </row>
    <row r="96" spans="1:22" hidden="1">
      <c r="A96" s="11" t="s">
        <v>720</v>
      </c>
      <c r="B96" s="1" t="s">
        <v>728</v>
      </c>
      <c r="C96" s="1" t="s">
        <v>729</v>
      </c>
      <c r="D96" t="s">
        <v>938</v>
      </c>
      <c r="L96" t="s">
        <v>937</v>
      </c>
      <c r="P96" s="9" t="str">
        <f t="shared" si="1"/>
        <v>BurundiBDI003</v>
      </c>
      <c r="Q96" s="9" t="str">
        <f>VLOOKUP(Tableau35[[#This Row],[coca]],Table1[ID],1,FALSE)</f>
        <v>BurundiBDI003</v>
      </c>
      <c r="R96" s="9">
        <f>VLOOKUP(Tableau35[[#This Row],[coca]],Table1[[#All],[ID]:[b]],2,FALSE)</f>
        <v>0</v>
      </c>
      <c r="S96" s="9">
        <f>VLOOKUP(Tableau35[[#This Row],[coca]],Table1[[ID]:[b]],3,FALSE)</f>
        <v>0</v>
      </c>
      <c r="T96" s="9"/>
      <c r="U9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6" s="9"/>
    </row>
    <row r="97" spans="1:22" hidden="1">
      <c r="A97" s="11" t="s">
        <v>720</v>
      </c>
      <c r="B97" s="11" t="s">
        <v>730</v>
      </c>
      <c r="C97" s="11" t="s">
        <v>731</v>
      </c>
      <c r="D97" t="s">
        <v>938</v>
      </c>
      <c r="L97" t="s">
        <v>937</v>
      </c>
      <c r="P97" s="9" t="str">
        <f t="shared" si="1"/>
        <v>BurundiBDI004</v>
      </c>
      <c r="Q97" s="9" t="str">
        <f>VLOOKUP(Tableau35[[#This Row],[coca]],Table1[ID],1,FALSE)</f>
        <v>BurundiBDI004</v>
      </c>
      <c r="R97" s="9">
        <f>VLOOKUP(Tableau35[[#This Row],[coca]],Table1[[#All],[ID]:[b]],2,FALSE)</f>
        <v>0</v>
      </c>
      <c r="S97" s="9">
        <f>VLOOKUP(Tableau35[[#This Row],[coca]],Table1[[ID]:[b]],3,FALSE)</f>
        <v>0</v>
      </c>
      <c r="T97" s="9"/>
      <c r="U9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7" s="9"/>
    </row>
    <row r="98" spans="1:22" hidden="1">
      <c r="A98" s="11" t="s">
        <v>720</v>
      </c>
      <c r="B98" s="1" t="s">
        <v>732</v>
      </c>
      <c r="C98" s="1" t="s">
        <v>733</v>
      </c>
      <c r="D98" t="s">
        <v>938</v>
      </c>
      <c r="L98" t="s">
        <v>937</v>
      </c>
      <c r="P98" s="9" t="str">
        <f t="shared" si="1"/>
        <v>BurundiBDI005</v>
      </c>
      <c r="Q98" s="9" t="str">
        <f>VLOOKUP(Tableau35[[#This Row],[coca]],Table1[ID],1,FALSE)</f>
        <v>BurundiBDI005</v>
      </c>
      <c r="R98" s="9">
        <f>VLOOKUP(Tableau35[[#This Row],[coca]],Table1[[#All],[ID]:[b]],2,FALSE)</f>
        <v>0</v>
      </c>
      <c r="S98" s="9">
        <f>VLOOKUP(Tableau35[[#This Row],[coca]],Table1[[ID]:[b]],3,FALSE)</f>
        <v>0</v>
      </c>
      <c r="T98" s="9"/>
      <c r="U9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8" s="9"/>
    </row>
    <row r="99" spans="1:22" hidden="1">
      <c r="A99" s="11" t="s">
        <v>720</v>
      </c>
      <c r="B99" s="11" t="s">
        <v>734</v>
      </c>
      <c r="C99" s="11" t="s">
        <v>735</v>
      </c>
      <c r="D99" t="s">
        <v>938</v>
      </c>
      <c r="L99" t="s">
        <v>937</v>
      </c>
      <c r="P99" s="9" t="str">
        <f t="shared" si="1"/>
        <v>BurundiBDI006</v>
      </c>
      <c r="Q99" s="9" t="str">
        <f>VLOOKUP(Tableau35[[#This Row],[coca]],Table1[ID],1,FALSE)</f>
        <v>BurundiBDI006</v>
      </c>
      <c r="R99" s="9">
        <f>VLOOKUP(Tableau35[[#This Row],[coca]],Table1[[#All],[ID]:[b]],2,FALSE)</f>
        <v>0</v>
      </c>
      <c r="S99" s="9">
        <f>VLOOKUP(Tableau35[[#This Row],[coca]],Table1[[ID]:[b]],3,FALSE)</f>
        <v>0</v>
      </c>
      <c r="T99" s="9"/>
      <c r="U9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99" s="9"/>
    </row>
    <row r="100" spans="1:22" hidden="1">
      <c r="A100" s="11" t="s">
        <v>720</v>
      </c>
      <c r="B100" s="1" t="s">
        <v>736</v>
      </c>
      <c r="C100" s="1" t="s">
        <v>737</v>
      </c>
      <c r="D100" t="s">
        <v>938</v>
      </c>
      <c r="L100" t="s">
        <v>937</v>
      </c>
      <c r="P100" s="9" t="str">
        <f t="shared" si="1"/>
        <v>BurundiBDI007</v>
      </c>
      <c r="Q100" s="9" t="str">
        <f>VLOOKUP(Tableau35[[#This Row],[coca]],Table1[ID],1,FALSE)</f>
        <v>BurundiBDI007</v>
      </c>
      <c r="R100" s="9">
        <f>VLOOKUP(Tableau35[[#This Row],[coca]],Table1[[#All],[ID]:[b]],2,FALSE)</f>
        <v>0</v>
      </c>
      <c r="S100" s="9">
        <f>VLOOKUP(Tableau35[[#This Row],[coca]],Table1[[ID]:[b]],3,FALSE)</f>
        <v>0</v>
      </c>
      <c r="T100" s="9"/>
      <c r="U10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0" s="9"/>
    </row>
    <row r="101" spans="1:22" hidden="1">
      <c r="A101" s="11" t="s">
        <v>720</v>
      </c>
      <c r="B101" s="11" t="s">
        <v>738</v>
      </c>
      <c r="C101" s="11" t="s">
        <v>739</v>
      </c>
      <c r="D101" t="s">
        <v>938</v>
      </c>
      <c r="L101" t="s">
        <v>937</v>
      </c>
      <c r="P101" s="9" t="str">
        <f t="shared" si="1"/>
        <v>BurundiBDI008</v>
      </c>
      <c r="Q101" s="9" t="str">
        <f>VLOOKUP(Tableau35[[#This Row],[coca]],Table1[ID],1,FALSE)</f>
        <v>BurundiBDI008</v>
      </c>
      <c r="R101" s="9">
        <f>VLOOKUP(Tableau35[[#This Row],[coca]],Table1[[#All],[ID]:[b]],2,FALSE)</f>
        <v>0</v>
      </c>
      <c r="S101" s="9">
        <f>VLOOKUP(Tableau35[[#This Row],[coca]],Table1[[ID]:[b]],3,FALSE)</f>
        <v>0</v>
      </c>
      <c r="T101" s="9"/>
      <c r="U10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1" s="9"/>
    </row>
    <row r="102" spans="1:22" hidden="1">
      <c r="A102" s="11" t="s">
        <v>720</v>
      </c>
      <c r="B102" s="1" t="s">
        <v>740</v>
      </c>
      <c r="C102" s="1" t="s">
        <v>741</v>
      </c>
      <c r="D102" t="s">
        <v>938</v>
      </c>
      <c r="L102" t="s">
        <v>937</v>
      </c>
      <c r="P102" s="9" t="str">
        <f t="shared" si="1"/>
        <v>BurundiBDI009</v>
      </c>
      <c r="Q102" s="9" t="str">
        <f>VLOOKUP(Tableau35[[#This Row],[coca]],Table1[ID],1,FALSE)</f>
        <v>BurundiBDI009</v>
      </c>
      <c r="R102" s="9">
        <f>VLOOKUP(Tableau35[[#This Row],[coca]],Table1[[#All],[ID]:[b]],2,FALSE)</f>
        <v>0</v>
      </c>
      <c r="S102" s="9">
        <f>VLOOKUP(Tableau35[[#This Row],[coca]],Table1[[ID]:[b]],3,FALSE)</f>
        <v>0</v>
      </c>
      <c r="T102" s="9"/>
      <c r="U10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2" s="9"/>
    </row>
    <row r="103" spans="1:22" hidden="1">
      <c r="A103" s="11" t="s">
        <v>720</v>
      </c>
      <c r="B103" s="11" t="s">
        <v>742</v>
      </c>
      <c r="C103" s="11" t="s">
        <v>743</v>
      </c>
      <c r="D103" t="s">
        <v>938</v>
      </c>
      <c r="L103" t="s">
        <v>937</v>
      </c>
      <c r="P103" s="9" t="str">
        <f t="shared" si="1"/>
        <v>BurundiBDI010</v>
      </c>
      <c r="Q103" s="9" t="str">
        <f>VLOOKUP(Tableau35[[#This Row],[coca]],Table1[ID],1,FALSE)</f>
        <v>BurundiBDI010</v>
      </c>
      <c r="R103" s="9">
        <f>VLOOKUP(Tableau35[[#This Row],[coca]],Table1[[#All],[ID]:[b]],2,FALSE)</f>
        <v>0</v>
      </c>
      <c r="S103" s="9">
        <f>VLOOKUP(Tableau35[[#This Row],[coca]],Table1[[ID]:[b]],3,FALSE)</f>
        <v>0</v>
      </c>
      <c r="T103" s="9"/>
      <c r="U10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3" s="9"/>
    </row>
    <row r="104" spans="1:22" hidden="1">
      <c r="A104" s="11" t="s">
        <v>720</v>
      </c>
      <c r="B104" s="1" t="s">
        <v>744</v>
      </c>
      <c r="C104" s="1" t="s">
        <v>745</v>
      </c>
      <c r="D104" t="s">
        <v>938</v>
      </c>
      <c r="L104" t="s">
        <v>937</v>
      </c>
      <c r="P104" s="9" t="str">
        <f t="shared" si="1"/>
        <v>BurundiBDI011</v>
      </c>
      <c r="Q104" s="9" t="str">
        <f>VLOOKUP(Tableau35[[#This Row],[coca]],Table1[ID],1,FALSE)</f>
        <v>BurundiBDI011</v>
      </c>
      <c r="R104" s="9">
        <f>VLOOKUP(Tableau35[[#This Row],[coca]],Table1[[#All],[ID]:[b]],2,FALSE)</f>
        <v>0</v>
      </c>
      <c r="S104" s="9">
        <f>VLOOKUP(Tableau35[[#This Row],[coca]],Table1[[ID]:[b]],3,FALSE)</f>
        <v>0</v>
      </c>
      <c r="T104" s="9"/>
      <c r="U10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4" s="9"/>
    </row>
    <row r="105" spans="1:22" hidden="1">
      <c r="A105" s="11" t="s">
        <v>720</v>
      </c>
      <c r="B105" s="11" t="s">
        <v>746</v>
      </c>
      <c r="C105" s="11" t="s">
        <v>747</v>
      </c>
      <c r="D105" t="s">
        <v>938</v>
      </c>
      <c r="L105" t="s">
        <v>937</v>
      </c>
      <c r="P105" s="9" t="str">
        <f t="shared" si="1"/>
        <v>BurundiBDI012</v>
      </c>
      <c r="Q105" s="9" t="str">
        <f>VLOOKUP(Tableau35[[#This Row],[coca]],Table1[ID],1,FALSE)</f>
        <v>BurundiBDI012</v>
      </c>
      <c r="R105" s="9">
        <f>VLOOKUP(Tableau35[[#This Row],[coca]],Table1[[#All],[ID]:[b]],2,FALSE)</f>
        <v>0</v>
      </c>
      <c r="S105" s="9">
        <f>VLOOKUP(Tableau35[[#This Row],[coca]],Table1[[ID]:[b]],3,FALSE)</f>
        <v>0</v>
      </c>
      <c r="T105" s="9"/>
      <c r="U10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5" s="9"/>
    </row>
    <row r="106" spans="1:22" hidden="1">
      <c r="A106" s="11" t="s">
        <v>720</v>
      </c>
      <c r="B106" s="1" t="s">
        <v>748</v>
      </c>
      <c r="C106" s="1" t="s">
        <v>749</v>
      </c>
      <c r="D106" t="s">
        <v>938</v>
      </c>
      <c r="L106" t="s">
        <v>937</v>
      </c>
      <c r="P106" s="9" t="str">
        <f t="shared" si="1"/>
        <v>BurundiBDI013</v>
      </c>
      <c r="Q106" s="9" t="str">
        <f>VLOOKUP(Tableau35[[#This Row],[coca]],Table1[ID],1,FALSE)</f>
        <v>BurundiBDI013</v>
      </c>
      <c r="R106" s="9">
        <f>VLOOKUP(Tableau35[[#This Row],[coca]],Table1[[#All],[ID]:[b]],2,FALSE)</f>
        <v>0</v>
      </c>
      <c r="S106" s="9">
        <f>VLOOKUP(Tableau35[[#This Row],[coca]],Table1[[ID]:[b]],3,FALSE)</f>
        <v>0</v>
      </c>
      <c r="T106" s="9"/>
      <c r="U10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6" s="9"/>
    </row>
    <row r="107" spans="1:22" hidden="1">
      <c r="A107" s="11" t="s">
        <v>720</v>
      </c>
      <c r="B107" s="11" t="s">
        <v>750</v>
      </c>
      <c r="C107" s="11" t="s">
        <v>751</v>
      </c>
      <c r="D107" t="s">
        <v>938</v>
      </c>
      <c r="L107" t="s">
        <v>937</v>
      </c>
      <c r="P107" s="9" t="str">
        <f t="shared" si="1"/>
        <v>BurundiBDI014</v>
      </c>
      <c r="Q107" s="9" t="str">
        <f>VLOOKUP(Tableau35[[#This Row],[coca]],Table1[ID],1,FALSE)</f>
        <v>BurundiBDI014</v>
      </c>
      <c r="R107" s="9">
        <f>VLOOKUP(Tableau35[[#This Row],[coca]],Table1[[#All],[ID]:[b]],2,FALSE)</f>
        <v>0</v>
      </c>
      <c r="S107" s="9">
        <f>VLOOKUP(Tableau35[[#This Row],[coca]],Table1[[ID]:[b]],3,FALSE)</f>
        <v>0</v>
      </c>
      <c r="T107" s="9"/>
      <c r="U10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7" s="9"/>
    </row>
    <row r="108" spans="1:22" hidden="1">
      <c r="A108" s="11" t="s">
        <v>720</v>
      </c>
      <c r="B108" s="1" t="s">
        <v>752</v>
      </c>
      <c r="C108" s="1" t="s">
        <v>753</v>
      </c>
      <c r="D108" t="s">
        <v>938</v>
      </c>
      <c r="L108" t="s">
        <v>937</v>
      </c>
      <c r="P108" s="9" t="str">
        <f t="shared" si="1"/>
        <v>BurundiBDI018</v>
      </c>
      <c r="Q108" s="9" t="str">
        <f>VLOOKUP(Tableau35[[#This Row],[coca]],Table1[ID],1,FALSE)</f>
        <v>BurundiBDI018</v>
      </c>
      <c r="R108" s="9">
        <f>VLOOKUP(Tableau35[[#This Row],[coca]],Table1[[#All],[ID]:[b]],2,FALSE)</f>
        <v>0</v>
      </c>
      <c r="S108" s="9">
        <f>VLOOKUP(Tableau35[[#This Row],[coca]],Table1[[ID]:[b]],3,FALSE)</f>
        <v>0</v>
      </c>
      <c r="T108" s="9"/>
      <c r="U10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8" s="9"/>
    </row>
    <row r="109" spans="1:22" hidden="1">
      <c r="A109" s="11" t="s">
        <v>720</v>
      </c>
      <c r="B109" s="11" t="s">
        <v>754</v>
      </c>
      <c r="C109" s="11" t="s">
        <v>755</v>
      </c>
      <c r="D109" t="s">
        <v>938</v>
      </c>
      <c r="L109" t="s">
        <v>937</v>
      </c>
      <c r="P109" s="9" t="str">
        <f t="shared" si="1"/>
        <v>BurundiBDI015</v>
      </c>
      <c r="Q109" s="9" t="str">
        <f>VLOOKUP(Tableau35[[#This Row],[coca]],Table1[ID],1,FALSE)</f>
        <v>BurundiBDI015</v>
      </c>
      <c r="R109" s="9">
        <f>VLOOKUP(Tableau35[[#This Row],[coca]],Table1[[#All],[ID]:[b]],2,FALSE)</f>
        <v>0</v>
      </c>
      <c r="S109" s="9">
        <f>VLOOKUP(Tableau35[[#This Row],[coca]],Table1[[ID]:[b]],3,FALSE)</f>
        <v>0</v>
      </c>
      <c r="T109" s="9"/>
      <c r="U10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09" s="9"/>
    </row>
    <row r="110" spans="1:22" hidden="1">
      <c r="A110" s="11" t="s">
        <v>720</v>
      </c>
      <c r="B110" s="1" t="s">
        <v>756</v>
      </c>
      <c r="C110" s="1" t="s">
        <v>757</v>
      </c>
      <c r="D110" t="s">
        <v>938</v>
      </c>
      <c r="L110" t="s">
        <v>937</v>
      </c>
      <c r="P110" s="9" t="str">
        <f t="shared" si="1"/>
        <v>BurundiBDI016</v>
      </c>
      <c r="Q110" s="9" t="str">
        <f>VLOOKUP(Tableau35[[#This Row],[coca]],Table1[ID],1,FALSE)</f>
        <v>BurundiBDI016</v>
      </c>
      <c r="R110" s="9">
        <f>VLOOKUP(Tableau35[[#This Row],[coca]],Table1[[#All],[ID]:[b]],2,FALSE)</f>
        <v>0</v>
      </c>
      <c r="S110" s="9">
        <f>VLOOKUP(Tableau35[[#This Row],[coca]],Table1[[ID]:[b]],3,FALSE)</f>
        <v>0</v>
      </c>
      <c r="T110" s="9"/>
      <c r="U11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10" s="9"/>
    </row>
    <row r="111" spans="1:22" hidden="1">
      <c r="A111" t="s">
        <v>63</v>
      </c>
      <c r="B111" t="s">
        <v>103</v>
      </c>
      <c r="C111" t="s">
        <v>104</v>
      </c>
      <c r="D111">
        <v>3</v>
      </c>
      <c r="F111">
        <v>3</v>
      </c>
      <c r="L111" s="10" t="s">
        <v>937</v>
      </c>
      <c r="P111" t="str">
        <f t="shared" si="1"/>
        <v>Cabo VerdeCV20</v>
      </c>
      <c r="Q111" t="str">
        <f>VLOOKUP(Tableau35[[#This Row],[coca]],Table1[ID],1,FALSE)</f>
        <v>Cabo VerdeCV20</v>
      </c>
      <c r="R111">
        <f>VLOOKUP(Tableau35[[#This Row],[coca]],Table1[[#All],[ID]:[b]],2,FALSE)</f>
        <v>-24.9280660708</v>
      </c>
      <c r="S111" s="9">
        <f>VLOOKUP(Tableau35[[#This Row],[coca]],Table1[[ID]:[b]],3,FALSE)</f>
        <v>16.8283174265</v>
      </c>
      <c r="T111" s="9" t="s">
        <v>775</v>
      </c>
      <c r="U11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1" s="9">
        <v>1</v>
      </c>
    </row>
    <row r="112" spans="1:22" hidden="1">
      <c r="A112" t="s">
        <v>63</v>
      </c>
      <c r="B112" t="s">
        <v>77</v>
      </c>
      <c r="C112" t="s">
        <v>78</v>
      </c>
      <c r="D112">
        <v>323</v>
      </c>
      <c r="E112">
        <v>3</v>
      </c>
      <c r="F112">
        <v>97</v>
      </c>
      <c r="L112" s="10" t="s">
        <v>937</v>
      </c>
      <c r="P112" t="str">
        <f t="shared" si="1"/>
        <v>Cabo VerdeCV07</v>
      </c>
      <c r="Q112" t="str">
        <f>VLOOKUP(Tableau35[[#This Row],[coca]],Table1[ID],1,FALSE)</f>
        <v>Cabo VerdeCV07</v>
      </c>
      <c r="R112">
        <f>VLOOKUP(Tableau35[[#This Row],[coca]],Table1[[#All],[ID]:[b]],2,FALSE)</f>
        <v>-23.5209228702</v>
      </c>
      <c r="S112" s="9">
        <f>VLOOKUP(Tableau35[[#This Row],[coca]],Table1[[ID]:[b]],3,FALSE)</f>
        <v>14.950095117</v>
      </c>
      <c r="T112" s="9" t="s">
        <v>779</v>
      </c>
      <c r="U11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112" s="9">
        <v>4</v>
      </c>
    </row>
    <row r="113" spans="1:22" hidden="1">
      <c r="A113" t="s">
        <v>63</v>
      </c>
      <c r="B113" t="s">
        <v>65</v>
      </c>
      <c r="C113" t="s">
        <v>66</v>
      </c>
      <c r="D113">
        <v>56</v>
      </c>
      <c r="E113">
        <v>1</v>
      </c>
      <c r="F113">
        <v>53</v>
      </c>
      <c r="G113">
        <v>2</v>
      </c>
      <c r="L113" s="10" t="s">
        <v>937</v>
      </c>
      <c r="P113" t="str">
        <f t="shared" si="1"/>
        <v>Cabo VerdeCV01</v>
      </c>
      <c r="Q113" t="str">
        <f>VLOOKUP(Tableau35[[#This Row],[coca]],Table1[ID],1,FALSE)</f>
        <v>Cabo VerdeCV01</v>
      </c>
      <c r="R113">
        <f>VLOOKUP(Tableau35[[#This Row],[coca]],Table1[[#All],[ID]:[b]],2,FALSE)</f>
        <v>-22.8143877937</v>
      </c>
      <c r="S113" s="9">
        <f>VLOOKUP(Tableau35[[#This Row],[coca]],Table1[[ID]:[b]],3,FALSE)</f>
        <v>16.097374005700001</v>
      </c>
      <c r="T113" s="9" t="s">
        <v>778</v>
      </c>
      <c r="U11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113" s="9">
        <v>2</v>
      </c>
    </row>
    <row r="114" spans="1:22" hidden="1">
      <c r="A114" t="s">
        <v>63</v>
      </c>
      <c r="B114" t="s">
        <v>67</v>
      </c>
      <c r="C114" t="s">
        <v>68</v>
      </c>
      <c r="D114">
        <v>0</v>
      </c>
      <c r="L114" s="10" t="s">
        <v>937</v>
      </c>
      <c r="P114" t="str">
        <f t="shared" si="1"/>
        <v>Cabo VerdeCV02</v>
      </c>
      <c r="Q114" t="str">
        <f>VLOOKUP(Tableau35[[#This Row],[coca]],Table1[ID],1,FALSE)</f>
        <v>Cabo VerdeCV02</v>
      </c>
      <c r="R114">
        <f>VLOOKUP(Tableau35[[#This Row],[coca]],Table1[[#All],[ID]:[b]],2,FALSE)</f>
        <v>-24.704092411200001</v>
      </c>
      <c r="S114" s="9">
        <f>VLOOKUP(Tableau35[[#This Row],[coca]],Table1[[ID]:[b]],3,FALSE)</f>
        <v>14.8565710121</v>
      </c>
      <c r="T114" s="9"/>
      <c r="U11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4" s="9"/>
    </row>
    <row r="115" spans="1:22" hidden="1">
      <c r="A115" t="s">
        <v>63</v>
      </c>
      <c r="B115" t="s">
        <v>69</v>
      </c>
      <c r="C115" t="s">
        <v>70</v>
      </c>
      <c r="D115">
        <v>0</v>
      </c>
      <c r="L115" s="10" t="s">
        <v>937</v>
      </c>
      <c r="P115" t="str">
        <f t="shared" si="1"/>
        <v>Cabo VerdeCV03</v>
      </c>
      <c r="Q115" t="str">
        <f>VLOOKUP(Tableau35[[#This Row],[coca]],Table1[ID],1,FALSE)</f>
        <v>Cabo VerdeCV03</v>
      </c>
      <c r="R115">
        <f>VLOOKUP(Tableau35[[#This Row],[coca]],Table1[[#All],[ID]:[b]],2,FALSE)</f>
        <v>-23.1613898421</v>
      </c>
      <c r="S115" s="9">
        <f>VLOOKUP(Tableau35[[#This Row],[coca]],Table1[[ID]:[b]],3,FALSE)</f>
        <v>15.217051877999999</v>
      </c>
      <c r="T115" s="9"/>
      <c r="U11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5" s="9"/>
    </row>
    <row r="116" spans="1:22" hidden="1">
      <c r="A116" t="s">
        <v>63</v>
      </c>
      <c r="B116" t="s">
        <v>71</v>
      </c>
      <c r="C116" t="s">
        <v>72</v>
      </c>
      <c r="D116">
        <v>0</v>
      </c>
      <c r="L116" s="10" t="s">
        <v>937</v>
      </c>
      <c r="P116" t="str">
        <f t="shared" si="1"/>
        <v>Cabo VerdeCV04</v>
      </c>
      <c r="Q116" t="str">
        <f>VLOOKUP(Tableau35[[#This Row],[coca]],Table1[ID],1,FALSE)</f>
        <v>Cabo VerdeCV04</v>
      </c>
      <c r="R116">
        <f>VLOOKUP(Tableau35[[#This Row],[coca]],Table1[[#All],[ID]:[b]],2,FALSE)</f>
        <v>-24.338925332999999</v>
      </c>
      <c r="S116" s="9">
        <f>VLOOKUP(Tableau35[[#This Row],[coca]],Table1[[ID]:[b]],3,FALSE)</f>
        <v>15.000380229699999</v>
      </c>
      <c r="T116" s="9"/>
      <c r="U11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6" s="9"/>
    </row>
    <row r="117" spans="1:22" hidden="1">
      <c r="A117" t="s">
        <v>63</v>
      </c>
      <c r="B117" t="s">
        <v>73</v>
      </c>
      <c r="C117" t="s">
        <v>74</v>
      </c>
      <c r="D117">
        <v>0</v>
      </c>
      <c r="L117" s="10" t="s">
        <v>937</v>
      </c>
      <c r="P117" t="str">
        <f t="shared" si="1"/>
        <v>Cabo VerdeCV05</v>
      </c>
      <c r="Q117" t="str">
        <f>VLOOKUP(Tableau35[[#This Row],[coca]],Table1[ID],1,FALSE)</f>
        <v>Cabo VerdeCV05</v>
      </c>
      <c r="R117">
        <f>VLOOKUP(Tableau35[[#This Row],[coca]],Table1[[#All],[ID]:[b]],2,FALSE)</f>
        <v>-25.012549307499999</v>
      </c>
      <c r="S117" s="9">
        <f>VLOOKUP(Tableau35[[#This Row],[coca]],Table1[[ID]:[b]],3,FALSE)</f>
        <v>17.111523287299999</v>
      </c>
      <c r="T117" s="9"/>
      <c r="U11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7" s="9"/>
    </row>
    <row r="118" spans="1:22" hidden="1">
      <c r="A118" t="s">
        <v>63</v>
      </c>
      <c r="B118" t="s">
        <v>75</v>
      </c>
      <c r="C118" t="s">
        <v>76</v>
      </c>
      <c r="D118">
        <v>0</v>
      </c>
      <c r="L118" s="10" t="s">
        <v>937</v>
      </c>
      <c r="P118" t="str">
        <f t="shared" si="1"/>
        <v>Cabo VerdeCV06</v>
      </c>
      <c r="Q118" t="str">
        <f>VLOOKUP(Tableau35[[#This Row],[coca]],Table1[ID],1,FALSE)</f>
        <v>Cabo VerdeCV06</v>
      </c>
      <c r="R118">
        <f>VLOOKUP(Tableau35[[#This Row],[coca]],Table1[[#All],[ID]:[b]],2,FALSE)</f>
        <v>-25.198580828800001</v>
      </c>
      <c r="S118" s="9">
        <f>VLOOKUP(Tableau35[[#This Row],[coca]],Table1[[ID]:[b]],3,FALSE)</f>
        <v>17.025854404499999</v>
      </c>
      <c r="T118" s="9"/>
      <c r="U11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8" s="9"/>
    </row>
    <row r="119" spans="1:22" hidden="1">
      <c r="A119" t="s">
        <v>63</v>
      </c>
      <c r="B119" t="s">
        <v>79</v>
      </c>
      <c r="C119" t="s">
        <v>80</v>
      </c>
      <c r="D119">
        <v>0</v>
      </c>
      <c r="L119" s="10" t="s">
        <v>937</v>
      </c>
      <c r="P119" t="str">
        <f t="shared" si="1"/>
        <v>Cabo VerdeCV08</v>
      </c>
      <c r="Q119" t="str">
        <f>VLOOKUP(Tableau35[[#This Row],[coca]],Table1[ID],1,FALSE)</f>
        <v>Cabo VerdeCV08</v>
      </c>
      <c r="R119">
        <f>VLOOKUP(Tableau35[[#This Row],[coca]],Table1[[#All],[ID]:[b]],2,FALSE)</f>
        <v>-24.202744252799999</v>
      </c>
      <c r="S119" s="9">
        <f>VLOOKUP(Tableau35[[#This Row],[coca]],Table1[[ID]:[b]],3,FALSE)</f>
        <v>16.600200760900002</v>
      </c>
      <c r="T119" s="9"/>
      <c r="U11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19" s="9"/>
    </row>
    <row r="120" spans="1:22" hidden="1">
      <c r="A120" t="s">
        <v>63</v>
      </c>
      <c r="B120" t="s">
        <v>81</v>
      </c>
      <c r="C120" t="s">
        <v>82</v>
      </c>
      <c r="D120">
        <v>0</v>
      </c>
      <c r="L120" s="10" t="s">
        <v>937</v>
      </c>
      <c r="P120" t="str">
        <f t="shared" si="1"/>
        <v>Cabo VerdeCV09</v>
      </c>
      <c r="Q120" t="str">
        <f>VLOOKUP(Tableau35[[#This Row],[coca]],Table1[ID],1,FALSE)</f>
        <v>Cabo VerdeCV09</v>
      </c>
      <c r="R120">
        <f>VLOOKUP(Tableau35[[#This Row],[coca]],Table1[[#All],[ID]:[b]],2,FALSE)</f>
        <v>-25.126220378399999</v>
      </c>
      <c r="S120" s="9">
        <f>VLOOKUP(Tableau35[[#This Row],[coca]],Table1[[ID]:[b]],3,FALSE)</f>
        <v>17.1401105202</v>
      </c>
      <c r="T120" s="9"/>
      <c r="U12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0" s="9"/>
    </row>
    <row r="121" spans="1:22" hidden="1">
      <c r="A121" t="s">
        <v>63</v>
      </c>
      <c r="B121" t="s">
        <v>83</v>
      </c>
      <c r="C121" t="s">
        <v>84</v>
      </c>
      <c r="D121">
        <v>0</v>
      </c>
      <c r="L121" s="10" t="s">
        <v>937</v>
      </c>
      <c r="P121" t="str">
        <f t="shared" si="1"/>
        <v>Cabo VerdeCV10</v>
      </c>
      <c r="Q121" t="str">
        <f>VLOOKUP(Tableau35[[#This Row],[coca]],Table1[ID],1,FALSE)</f>
        <v>Cabo VerdeCV10</v>
      </c>
      <c r="R121">
        <f>VLOOKUP(Tableau35[[#This Row],[coca]],Table1[[#All],[ID]:[b]],2,FALSE)</f>
        <v>-23.637227553700001</v>
      </c>
      <c r="S121" s="9">
        <f>VLOOKUP(Tableau35[[#This Row],[coca]],Table1[[ID]:[b]],3,FALSE)</f>
        <v>14.973926351199999</v>
      </c>
      <c r="T121" s="9"/>
      <c r="U12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1" s="9"/>
    </row>
    <row r="122" spans="1:22" hidden="1">
      <c r="A122" t="s">
        <v>63</v>
      </c>
      <c r="B122" t="s">
        <v>85</v>
      </c>
      <c r="C122" t="s">
        <v>86</v>
      </c>
      <c r="D122">
        <v>0</v>
      </c>
      <c r="L122" s="10" t="s">
        <v>937</v>
      </c>
      <c r="P122" t="str">
        <f t="shared" si="1"/>
        <v>Cabo VerdeCV11</v>
      </c>
      <c r="Q122" t="str">
        <f>VLOOKUP(Tableau35[[#This Row],[coca]],Table1[ID],1,FALSE)</f>
        <v>Cabo VerdeCV11</v>
      </c>
      <c r="R122">
        <f>VLOOKUP(Tableau35[[#This Row],[coca]],Table1[[#All],[ID]:[b]],2,FALSE)</f>
        <v>-22.931532758399999</v>
      </c>
      <c r="S122" s="9">
        <f>VLOOKUP(Tableau35[[#This Row],[coca]],Table1[[ID]:[b]],3,FALSE)</f>
        <v>16.736947046699999</v>
      </c>
      <c r="T122" s="9"/>
      <c r="U12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2" s="9"/>
    </row>
    <row r="123" spans="1:22" hidden="1">
      <c r="A123" t="s">
        <v>63</v>
      </c>
      <c r="B123" t="s">
        <v>87</v>
      </c>
      <c r="C123" t="s">
        <v>88</v>
      </c>
      <c r="D123">
        <v>0</v>
      </c>
      <c r="L123" s="10" t="s">
        <v>937</v>
      </c>
      <c r="P123" t="str">
        <f t="shared" si="1"/>
        <v>Cabo VerdeCV12</v>
      </c>
      <c r="Q123" t="str">
        <f>VLOOKUP(Tableau35[[#This Row],[coca]],Table1[ID],1,FALSE)</f>
        <v>Cabo VerdeCV12</v>
      </c>
      <c r="R123">
        <f>VLOOKUP(Tableau35[[#This Row],[coca]],Table1[[#All],[ID]:[b]],2,FALSE)</f>
        <v>-23.708198307699998</v>
      </c>
      <c r="S123" s="9">
        <f>VLOOKUP(Tableau35[[#This Row],[coca]],Table1[[ID]:[b]],3,FALSE)</f>
        <v>15.1054681238</v>
      </c>
      <c r="T123" s="9"/>
      <c r="U12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3" s="9"/>
    </row>
    <row r="124" spans="1:22" hidden="1">
      <c r="A124" t="s">
        <v>63</v>
      </c>
      <c r="B124" t="s">
        <v>89</v>
      </c>
      <c r="C124" t="s">
        <v>90</v>
      </c>
      <c r="D124">
        <v>0</v>
      </c>
      <c r="L124" s="10" t="s">
        <v>937</v>
      </c>
      <c r="P124" t="str">
        <f t="shared" si="1"/>
        <v>Cabo VerdeCV13</v>
      </c>
      <c r="Q124" t="str">
        <f>VLOOKUP(Tableau35[[#This Row],[coca]],Table1[ID],1,FALSE)</f>
        <v>Cabo VerdeCV13</v>
      </c>
      <c r="R124">
        <f>VLOOKUP(Tableau35[[#This Row],[coca]],Table1[[#All],[ID]:[b]],2,FALSE)</f>
        <v>-24.338506929400001</v>
      </c>
      <c r="S124" s="9">
        <f>VLOOKUP(Tableau35[[#This Row],[coca]],Table1[[ID]:[b]],3,FALSE)</f>
        <v>14.8957063966</v>
      </c>
      <c r="T124" s="9"/>
      <c r="U12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4" s="9"/>
    </row>
    <row r="125" spans="1:22" hidden="1">
      <c r="A125" t="s">
        <v>63</v>
      </c>
      <c r="B125" t="s">
        <v>91</v>
      </c>
      <c r="C125" t="s">
        <v>92</v>
      </c>
      <c r="D125">
        <v>2</v>
      </c>
      <c r="L125" s="10" t="s">
        <v>937</v>
      </c>
      <c r="P125" t="str">
        <f t="shared" si="1"/>
        <v>Cabo VerdeCV14</v>
      </c>
      <c r="Q125" t="str">
        <f>VLOOKUP(Tableau35[[#This Row],[coca]],Table1[ID],1,FALSE)</f>
        <v>Cabo VerdeCV14</v>
      </c>
      <c r="R125">
        <f>VLOOKUP(Tableau35[[#This Row],[coca]],Table1[[#All],[ID]:[b]],2,FALSE)</f>
        <v>-23.552168139999999</v>
      </c>
      <c r="S125" s="9">
        <f>VLOOKUP(Tableau35[[#This Row],[coca]],Table1[[ID]:[b]],3,FALSE)</f>
        <v>15.111216711799999</v>
      </c>
      <c r="T125" s="9"/>
      <c r="U12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5" s="9"/>
    </row>
    <row r="126" spans="1:22" hidden="1">
      <c r="A126" t="s">
        <v>63</v>
      </c>
      <c r="B126" t="s">
        <v>93</v>
      </c>
      <c r="C126" t="s">
        <v>94</v>
      </c>
      <c r="D126">
        <v>4</v>
      </c>
      <c r="F126">
        <v>1</v>
      </c>
      <c r="L126" s="10" t="s">
        <v>937</v>
      </c>
      <c r="P126" t="str">
        <f t="shared" si="1"/>
        <v>Cabo VerdeCV15</v>
      </c>
      <c r="Q126" t="str">
        <f>VLOOKUP(Tableau35[[#This Row],[coca]],Table1[ID],1,FALSE)</f>
        <v>Cabo VerdeCV15</v>
      </c>
      <c r="R126">
        <f>VLOOKUP(Tableau35[[#This Row],[coca]],Table1[[#All],[ID]:[b]],2,FALSE)</f>
        <v>-23.523001641299999</v>
      </c>
      <c r="S126" s="9">
        <f>VLOOKUP(Tableau35[[#This Row],[coca]],Table1[[ID]:[b]],3,FALSE)</f>
        <v>15.019037732399999</v>
      </c>
      <c r="T126" s="9"/>
      <c r="U12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6" s="9"/>
    </row>
    <row r="127" spans="1:22" hidden="1">
      <c r="A127" t="s">
        <v>63</v>
      </c>
      <c r="B127" t="s">
        <v>95</v>
      </c>
      <c r="C127" t="s">
        <v>96</v>
      </c>
      <c r="D127">
        <v>0</v>
      </c>
      <c r="L127" s="10" t="s">
        <v>937</v>
      </c>
      <c r="P127" t="str">
        <f t="shared" si="1"/>
        <v>Cabo VerdeCV16</v>
      </c>
      <c r="Q127" t="str">
        <f>VLOOKUP(Tableau35[[#This Row],[coca]],Table1[ID],1,FALSE)</f>
        <v>Cabo VerdeCV16</v>
      </c>
      <c r="R127">
        <f>VLOOKUP(Tableau35[[#This Row],[coca]],Table1[[#All],[ID]:[b]],2,FALSE)</f>
        <v>-24.431793001300001</v>
      </c>
      <c r="S127" s="9">
        <f>VLOOKUP(Tableau35[[#This Row],[coca]],Table1[[ID]:[b]],3,FALSE)</f>
        <v>14.923236447400001</v>
      </c>
      <c r="T127" s="9"/>
      <c r="U12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7" s="9"/>
    </row>
    <row r="128" spans="1:22" hidden="1">
      <c r="A128" t="s">
        <v>63</v>
      </c>
      <c r="B128" t="s">
        <v>97</v>
      </c>
      <c r="C128" t="s">
        <v>98</v>
      </c>
      <c r="D128">
        <v>0</v>
      </c>
      <c r="L128" s="10" t="s">
        <v>937</v>
      </c>
      <c r="P128" t="str">
        <f t="shared" si="1"/>
        <v>Cabo VerdeCV17</v>
      </c>
      <c r="Q128" t="str">
        <f>VLOOKUP(Tableau35[[#This Row],[coca]],Table1[ID],1,FALSE)</f>
        <v>Cabo VerdeCV17</v>
      </c>
      <c r="R128">
        <f>VLOOKUP(Tableau35[[#This Row],[coca]],Table1[[#All],[ID]:[b]],2,FALSE)</f>
        <v>-23.5934804593</v>
      </c>
      <c r="S128" s="9">
        <f>VLOOKUP(Tableau35[[#This Row],[coca]],Table1[[ID]:[b]],3,FALSE)</f>
        <v>15.0649111506</v>
      </c>
      <c r="T128" s="9"/>
      <c r="U12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8" s="9"/>
    </row>
    <row r="129" spans="1:22" hidden="1">
      <c r="A129" t="s">
        <v>63</v>
      </c>
      <c r="B129" t="s">
        <v>99</v>
      </c>
      <c r="C129" t="s">
        <v>100</v>
      </c>
      <c r="D129">
        <v>0</v>
      </c>
      <c r="L129" s="10" t="s">
        <v>937</v>
      </c>
      <c r="P129" t="str">
        <f t="shared" si="1"/>
        <v>Cabo VerdeCV18</v>
      </c>
      <c r="Q129" t="str">
        <f>VLOOKUP(Tableau35[[#This Row],[coca]],Table1[ID],1,FALSE)</f>
        <v>Cabo VerdeCV18</v>
      </c>
      <c r="R129">
        <f>VLOOKUP(Tableau35[[#This Row],[coca]],Table1[[#All],[ID]:[b]],2,FALSE)</f>
        <v>-23.6391283717</v>
      </c>
      <c r="S129" s="9">
        <f>VLOOKUP(Tableau35[[#This Row],[coca]],Table1[[ID]:[b]],3,FALSE)</f>
        <v>15.193271833700001</v>
      </c>
      <c r="T129" s="9"/>
      <c r="U12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29" s="9"/>
    </row>
    <row r="130" spans="1:22" hidden="1">
      <c r="A130" t="s">
        <v>63</v>
      </c>
      <c r="B130" t="s">
        <v>101</v>
      </c>
      <c r="C130" t="s">
        <v>102</v>
      </c>
      <c r="D130">
        <v>0</v>
      </c>
      <c r="L130" s="10" t="s">
        <v>937</v>
      </c>
      <c r="P130" t="str">
        <f t="shared" ref="P130:P193" si="2">_xlfn.CONCAT(A130,C130)</f>
        <v>Cabo VerdeCV19</v>
      </c>
      <c r="Q130" t="str">
        <f>VLOOKUP(Tableau35[[#This Row],[coca]],Table1[ID],1,FALSE)</f>
        <v>Cabo VerdeCV19</v>
      </c>
      <c r="R130">
        <f>VLOOKUP(Tableau35[[#This Row],[coca]],Table1[[#All],[ID]:[b]],2,FALSE)</f>
        <v>-23.629568266300002</v>
      </c>
      <c r="S130" s="9">
        <f>VLOOKUP(Tableau35[[#This Row],[coca]],Table1[[ID]:[b]],3,FALSE)</f>
        <v>15.090727278099999</v>
      </c>
      <c r="T130" s="9"/>
      <c r="U13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30" s="9"/>
    </row>
    <row r="131" spans="1:22" hidden="1">
      <c r="A131" t="s">
        <v>63</v>
      </c>
      <c r="B131" t="s">
        <v>105</v>
      </c>
      <c r="C131" t="s">
        <v>106</v>
      </c>
      <c r="D131">
        <v>2</v>
      </c>
      <c r="F131">
        <v>1</v>
      </c>
      <c r="L131" s="10" t="s">
        <v>937</v>
      </c>
      <c r="P131" t="str">
        <f t="shared" si="2"/>
        <v>Cabo VerdeCV21</v>
      </c>
      <c r="Q131" t="str">
        <f>VLOOKUP(Tableau35[[#This Row],[coca]],Table1[ID],1,FALSE)</f>
        <v>Cabo VerdeCV21</v>
      </c>
      <c r="R131">
        <f>VLOOKUP(Tableau35[[#This Row],[coca]],Table1[[#All],[ID]:[b]],2,FALSE)</f>
        <v>-23.717724913800001</v>
      </c>
      <c r="S131" s="9">
        <f>VLOOKUP(Tableau35[[#This Row],[coca]],Table1[[ID]:[b]],3,FALSE)</f>
        <v>15.2645049613</v>
      </c>
      <c r="T131" s="9"/>
      <c r="U13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31" s="9"/>
    </row>
    <row r="132" spans="1:22" hidden="1">
      <c r="A132" t="s">
        <v>63</v>
      </c>
      <c r="B132" t="s">
        <v>107</v>
      </c>
      <c r="C132" t="s">
        <v>108</v>
      </c>
      <c r="D132">
        <v>0</v>
      </c>
      <c r="L132" s="10" t="s">
        <v>937</v>
      </c>
      <c r="P132" t="str">
        <f t="shared" si="2"/>
        <v>Cabo VerdeCV22</v>
      </c>
      <c r="Q132" t="str">
        <f>VLOOKUP(Tableau35[[#This Row],[coca]],Table1[ID],1,FALSE)</f>
        <v>Cabo VerdeCV22</v>
      </c>
      <c r="R132">
        <f>VLOOKUP(Tableau35[[#This Row],[coca]],Table1[[#All],[ID]:[b]],2,FALSE)</f>
        <v>-24.358619902800001</v>
      </c>
      <c r="S132" s="9">
        <f>VLOOKUP(Tableau35[[#This Row],[coca]],Table1[[ID]:[b]],3,FALSE)</f>
        <v>16.595215011600001</v>
      </c>
      <c r="T132" s="9"/>
      <c r="U13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32" s="9"/>
    </row>
    <row r="133" spans="1:22" hidden="1">
      <c r="A133" t="s">
        <v>109</v>
      </c>
      <c r="B133" t="s">
        <v>123</v>
      </c>
      <c r="C133" t="s">
        <v>124</v>
      </c>
      <c r="D133">
        <v>118</v>
      </c>
      <c r="E133">
        <v>0</v>
      </c>
      <c r="F133">
        <v>9</v>
      </c>
      <c r="L133" s="10" t="s">
        <v>937</v>
      </c>
      <c r="P133" t="str">
        <f t="shared" si="2"/>
        <v>CameroonCM09</v>
      </c>
      <c r="Q133" t="str">
        <f>VLOOKUP(Tableau35[[#This Row],[coca]],Table1[ID],1,FALSE)</f>
        <v>CameroonCM09</v>
      </c>
      <c r="R133">
        <f>VLOOKUP(Tableau35[[#This Row],[coca]],Table1[[#All],[ID]:[b]],2,FALSE)</f>
        <v>11.5696143211</v>
      </c>
      <c r="S133" s="9">
        <f>VLOOKUP(Tableau35[[#This Row],[coca]],Table1[[ID]:[b]],3,FALSE)</f>
        <v>2.75975412842</v>
      </c>
      <c r="T133" s="9" t="s">
        <v>775</v>
      </c>
      <c r="U13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133" s="9">
        <v>1</v>
      </c>
    </row>
    <row r="134" spans="1:22" hidden="1">
      <c r="A134" t="s">
        <v>109</v>
      </c>
      <c r="B134" t="s">
        <v>119</v>
      </c>
      <c r="C134" t="s">
        <v>120</v>
      </c>
      <c r="D134">
        <v>53</v>
      </c>
      <c r="E134">
        <v>4</v>
      </c>
      <c r="F134">
        <v>10</v>
      </c>
      <c r="L134" s="10" t="s">
        <v>937</v>
      </c>
      <c r="P134" t="str">
        <f t="shared" si="2"/>
        <v>CameroonCM07</v>
      </c>
      <c r="Q134" t="str">
        <f>VLOOKUP(Tableau35[[#This Row],[coca]],Table1[ID],1,FALSE)</f>
        <v>CameroonCM07</v>
      </c>
      <c r="R134">
        <f>VLOOKUP(Tableau35[[#This Row],[coca]],Table1[[#All],[ID]:[b]],2,FALSE)</f>
        <v>10.362687982400001</v>
      </c>
      <c r="S134" s="9">
        <f>VLOOKUP(Tableau35[[#This Row],[coca]],Table1[[ID]:[b]],3,FALSE)</f>
        <v>6.3698067840299997</v>
      </c>
      <c r="T134" s="9" t="s">
        <v>775</v>
      </c>
      <c r="U13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134" s="9">
        <v>1</v>
      </c>
    </row>
    <row r="135" spans="1:22" hidden="1">
      <c r="A135" t="s">
        <v>109</v>
      </c>
      <c r="B135" t="s">
        <v>51</v>
      </c>
      <c r="C135" t="s">
        <v>114</v>
      </c>
      <c r="D135">
        <v>251</v>
      </c>
      <c r="E135">
        <v>6</v>
      </c>
      <c r="F135">
        <v>22</v>
      </c>
      <c r="L135" s="10" t="s">
        <v>937</v>
      </c>
      <c r="P135" t="str">
        <f t="shared" si="2"/>
        <v>CameroonCM03</v>
      </c>
      <c r="Q135" t="str">
        <f>VLOOKUP(Tableau35[[#This Row],[coca]],Table1[ID],1,FALSE)</f>
        <v>CameroonCM03</v>
      </c>
      <c r="R135">
        <f>VLOOKUP(Tableau35[[#This Row],[coca]],Table1[[#All],[ID]:[b]],2,FALSE)</f>
        <v>14.2128226802</v>
      </c>
      <c r="S135" s="9">
        <f>VLOOKUP(Tableau35[[#This Row],[coca]],Table1[[ID]:[b]],3,FALSE)</f>
        <v>3.8011833621300002</v>
      </c>
      <c r="T135" s="9" t="s">
        <v>775</v>
      </c>
      <c r="U13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135" s="9">
        <v>1</v>
      </c>
    </row>
    <row r="136" spans="1:22" hidden="1">
      <c r="A136" t="s">
        <v>109</v>
      </c>
      <c r="B136" t="s">
        <v>111</v>
      </c>
      <c r="C136" t="s">
        <v>112</v>
      </c>
      <c r="D136">
        <v>29</v>
      </c>
      <c r="E136">
        <v>0</v>
      </c>
      <c r="F136">
        <v>2</v>
      </c>
      <c r="L136" s="10" t="s">
        <v>937</v>
      </c>
      <c r="P136" t="str">
        <f t="shared" si="2"/>
        <v>CameroonCM01</v>
      </c>
      <c r="Q136" t="str">
        <f>VLOOKUP(Tableau35[[#This Row],[coca]],Table1[ID],1,FALSE)</f>
        <v>CameroonCM01</v>
      </c>
      <c r="R136">
        <f>VLOOKUP(Tableau35[[#This Row],[coca]],Table1[[#All],[ID]:[b]],2,FALSE)</f>
        <v>13.125925673399999</v>
      </c>
      <c r="S136" s="9">
        <f>VLOOKUP(Tableau35[[#This Row],[coca]],Table1[[ID]:[b]],3,FALSE)</f>
        <v>6.8421517933200002</v>
      </c>
      <c r="T136" s="9" t="s">
        <v>775</v>
      </c>
      <c r="U13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136" s="9">
        <v>1</v>
      </c>
    </row>
    <row r="137" spans="1:22" hidden="1">
      <c r="A137" t="s">
        <v>109</v>
      </c>
      <c r="B137" t="s">
        <v>55</v>
      </c>
      <c r="C137" t="s">
        <v>118</v>
      </c>
      <c r="D137">
        <v>109</v>
      </c>
      <c r="E137">
        <v>1</v>
      </c>
      <c r="F137">
        <v>2</v>
      </c>
      <c r="L137" s="10" t="s">
        <v>937</v>
      </c>
      <c r="P137" t="str">
        <f t="shared" si="2"/>
        <v>CameroonCM06</v>
      </c>
      <c r="Q137" t="str">
        <f>VLOOKUP(Tableau35[[#This Row],[coca]],Table1[ID],1,FALSE)</f>
        <v>CameroonCM06</v>
      </c>
      <c r="R137">
        <f>VLOOKUP(Tableau35[[#This Row],[coca]],Table1[[#All],[ID]:[b]],2,FALSE)</f>
        <v>13.9443878878</v>
      </c>
      <c r="S137" s="9">
        <f>VLOOKUP(Tableau35[[#This Row],[coca]],Table1[[ID]:[b]],3,FALSE)</f>
        <v>8.4681855601800002</v>
      </c>
      <c r="T137" s="9" t="s">
        <v>775</v>
      </c>
      <c r="U13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137" s="9">
        <v>1</v>
      </c>
    </row>
    <row r="138" spans="1:22" hidden="1">
      <c r="A138" t="s">
        <v>109</v>
      </c>
      <c r="B138" t="s">
        <v>41</v>
      </c>
      <c r="C138" t="s">
        <v>113</v>
      </c>
      <c r="D138">
        <v>2597</v>
      </c>
      <c r="E138">
        <v>77</v>
      </c>
      <c r="F138">
        <v>1004</v>
      </c>
      <c r="L138" s="10" t="s">
        <v>937</v>
      </c>
      <c r="P138" t="str">
        <f t="shared" si="2"/>
        <v>CameroonCM02</v>
      </c>
      <c r="Q138" t="str">
        <f>VLOOKUP(Tableau35[[#This Row],[coca]],Table1[ID],1,FALSE)</f>
        <v>CameroonCM02</v>
      </c>
      <c r="R138">
        <f>VLOOKUP(Tableau35[[#This Row],[coca]],Table1[[#All],[ID]:[b]],2,FALSE)</f>
        <v>11.827012998400001</v>
      </c>
      <c r="S138" s="9">
        <f>VLOOKUP(Tableau35[[#This Row],[coca]],Table1[[ID]:[b]],3,FALSE)</f>
        <v>4.6676804085799999</v>
      </c>
      <c r="T138" s="9" t="s">
        <v>780</v>
      </c>
      <c r="U13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38" s="9">
        <v>7</v>
      </c>
    </row>
    <row r="139" spans="1:22" hidden="1">
      <c r="A139" t="s">
        <v>109</v>
      </c>
      <c r="B139" t="s">
        <v>121</v>
      </c>
      <c r="C139" t="s">
        <v>122</v>
      </c>
      <c r="D139">
        <v>327</v>
      </c>
      <c r="E139">
        <v>11</v>
      </c>
      <c r="F139">
        <v>117</v>
      </c>
      <c r="L139" s="10" t="s">
        <v>937</v>
      </c>
      <c r="P139" t="str">
        <f t="shared" si="2"/>
        <v>CameroonCM08</v>
      </c>
      <c r="Q139" t="str">
        <f>VLOOKUP(Tableau35[[#This Row],[coca]],Table1[ID],1,FALSE)</f>
        <v>CameroonCM08</v>
      </c>
      <c r="R139">
        <f>VLOOKUP(Tableau35[[#This Row],[coca]],Table1[[#All],[ID]:[b]],2,FALSE)</f>
        <v>10.6558253163</v>
      </c>
      <c r="S139" s="9">
        <f>VLOOKUP(Tableau35[[#This Row],[coca]],Table1[[ID]:[b]],3,FALSE)</f>
        <v>5.5089382138799996</v>
      </c>
      <c r="T139" s="9" t="s">
        <v>774</v>
      </c>
      <c r="U13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139" s="9">
        <v>3</v>
      </c>
    </row>
    <row r="140" spans="1:22" hidden="1">
      <c r="A140" t="s">
        <v>109</v>
      </c>
      <c r="B140" t="s">
        <v>25</v>
      </c>
      <c r="C140" t="s">
        <v>117</v>
      </c>
      <c r="D140">
        <v>1139</v>
      </c>
      <c r="E140">
        <v>71</v>
      </c>
      <c r="F140">
        <v>693</v>
      </c>
      <c r="L140" s="10" t="s">
        <v>937</v>
      </c>
      <c r="P140" t="str">
        <f t="shared" si="2"/>
        <v>CameroonCM05</v>
      </c>
      <c r="Q140" t="str">
        <f>VLOOKUP(Tableau35[[#This Row],[coca]],Table1[ID],1,FALSE)</f>
        <v>CameroonCM05</v>
      </c>
      <c r="R140">
        <f>VLOOKUP(Tableau35[[#This Row],[coca]],Table1[[#All],[ID]:[b]],2,FALSE)</f>
        <v>10.1167259311</v>
      </c>
      <c r="S140" s="9">
        <f>VLOOKUP(Tableau35[[#This Row],[coca]],Table1[[ID]:[b]],3,FALSE)</f>
        <v>4.2650274818599998</v>
      </c>
      <c r="T140" s="9" t="s">
        <v>777</v>
      </c>
      <c r="U14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0" s="9">
        <v>5</v>
      </c>
    </row>
    <row r="141" spans="1:22" hidden="1">
      <c r="A141" t="s">
        <v>109</v>
      </c>
      <c r="B141" t="s">
        <v>61</v>
      </c>
      <c r="C141" t="s">
        <v>125</v>
      </c>
      <c r="D141">
        <v>88</v>
      </c>
      <c r="E141">
        <v>2</v>
      </c>
      <c r="F141">
        <v>20</v>
      </c>
      <c r="L141" s="10" t="s">
        <v>937</v>
      </c>
      <c r="P141" t="str">
        <f t="shared" si="2"/>
        <v>CameroonCM10</v>
      </c>
      <c r="Q141" t="str">
        <f>VLOOKUP(Tableau35[[#This Row],[coca]],Table1[ID],1,FALSE)</f>
        <v>CameroonCM10</v>
      </c>
      <c r="R141">
        <f>VLOOKUP(Tableau35[[#This Row],[coca]],Table1[[#All],[ID]:[b]],2,FALSE)</f>
        <v>9.2891242277299995</v>
      </c>
      <c r="S141" s="9">
        <f>VLOOKUP(Tableau35[[#This Row],[coca]],Table1[[ID]:[b]],3,FALSE)</f>
        <v>5.1948337661400004</v>
      </c>
      <c r="T141" s="9" t="s">
        <v>778</v>
      </c>
      <c r="U14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141" s="9">
        <v>2</v>
      </c>
    </row>
    <row r="142" spans="1:22" hidden="1">
      <c r="A142" t="s">
        <v>109</v>
      </c>
      <c r="B142" t="s">
        <v>115</v>
      </c>
      <c r="C142" t="s">
        <v>116</v>
      </c>
      <c r="D142">
        <v>89</v>
      </c>
      <c r="E142">
        <v>5</v>
      </c>
      <c r="F142">
        <v>21</v>
      </c>
      <c r="L142" s="10" t="s">
        <v>937</v>
      </c>
      <c r="P142" t="str">
        <f t="shared" si="2"/>
        <v>CameroonCM04</v>
      </c>
      <c r="Q142" t="str">
        <f>VLOOKUP(Tableau35[[#This Row],[coca]],Table1[ID],1,FALSE)</f>
        <v>CameroonCM04</v>
      </c>
      <c r="R142">
        <f>VLOOKUP(Tableau35[[#This Row],[coca]],Table1[[#All],[ID]:[b]],2,FALSE)</f>
        <v>14.517712468499999</v>
      </c>
      <c r="S142" s="9">
        <f>VLOOKUP(Tableau35[[#This Row],[coca]],Table1[[ID]:[b]],3,FALSE)</f>
        <v>11.071936727900001</v>
      </c>
      <c r="T142" s="9"/>
      <c r="U14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142" s="9"/>
    </row>
    <row r="143" spans="1:22" hidden="1">
      <c r="A143" t="s">
        <v>126</v>
      </c>
      <c r="B143" t="s">
        <v>140</v>
      </c>
      <c r="C143" t="s">
        <v>141</v>
      </c>
      <c r="D143" t="s">
        <v>938</v>
      </c>
      <c r="L143" t="s">
        <v>937</v>
      </c>
      <c r="N143" s="5">
        <v>1761798540360</v>
      </c>
      <c r="O143" s="5">
        <v>417265988792</v>
      </c>
      <c r="P143" t="str">
        <f t="shared" si="2"/>
        <v>Central African RepublicCF12</v>
      </c>
      <c r="Q143" t="str">
        <f>VLOOKUP(Tableau35[[#This Row],[coca]],Table1[ID],1,FALSE)</f>
        <v>Central African RepublicCF12</v>
      </c>
      <c r="R143">
        <f>VLOOKUP(Tableau35[[#This Row],[coca]],Table1[[#All],[ID]:[b]],2,FALSE)</f>
        <v>17.617985403599999</v>
      </c>
      <c r="S143" s="9">
        <f>VLOOKUP(Tableau35[[#This Row],[coca]],Table1[[ID]:[b]],3,FALSE)</f>
        <v>4.1726598879200001</v>
      </c>
      <c r="T143" s="9" t="s">
        <v>775</v>
      </c>
      <c r="U14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3" s="9">
        <v>1</v>
      </c>
    </row>
    <row r="144" spans="1:22" hidden="1">
      <c r="A144" t="s">
        <v>126</v>
      </c>
      <c r="B144" t="s">
        <v>130</v>
      </c>
      <c r="C144" t="s">
        <v>131</v>
      </c>
      <c r="D144" t="s">
        <v>938</v>
      </c>
      <c r="L144" s="12" t="s">
        <v>937</v>
      </c>
      <c r="N144" s="5">
        <v>1857051880280</v>
      </c>
      <c r="O144" s="5">
        <v>437554641562</v>
      </c>
      <c r="P144" t="str">
        <f t="shared" si="2"/>
        <v>Central African RepublicCF71</v>
      </c>
      <c r="Q144" t="str">
        <f>VLOOKUP(Tableau35[[#This Row],[coca]],Table1[ID],1,FALSE)</f>
        <v>Central African RepublicCF71</v>
      </c>
      <c r="R144">
        <f>VLOOKUP(Tableau35[[#This Row],[coca]],Table1[[#All],[ID]:[b]],2,FALSE)</f>
        <v>18.570518802799999</v>
      </c>
      <c r="S144" s="9">
        <f>VLOOKUP(Tableau35[[#This Row],[coca]],Table1[[ID]:[b]],3,FALSE)</f>
        <v>4.3755464156199997</v>
      </c>
      <c r="T144" s="9" t="s">
        <v>778</v>
      </c>
      <c r="U14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4" s="9">
        <v>2</v>
      </c>
    </row>
    <row r="145" spans="1:22" hidden="1">
      <c r="A145" t="s">
        <v>126</v>
      </c>
      <c r="B145" t="s">
        <v>128</v>
      </c>
      <c r="C145" t="s">
        <v>129</v>
      </c>
      <c r="D145" t="s">
        <v>938</v>
      </c>
      <c r="L145" t="s">
        <v>937</v>
      </c>
      <c r="P145" t="str">
        <f t="shared" si="2"/>
        <v>Central African RepublicCF51</v>
      </c>
      <c r="Q145" t="str">
        <f>VLOOKUP(Tableau35[[#This Row],[coca]],Table1[ID],1,FALSE)</f>
        <v>Central African RepublicCF51</v>
      </c>
      <c r="R145">
        <f>VLOOKUP(Tableau35[[#This Row],[coca]],Table1[[#All],[ID]:[b]],2,FALSE)</f>
        <v>20.574127578999999</v>
      </c>
      <c r="S145" s="9">
        <f>VLOOKUP(Tableau35[[#This Row],[coca]],Table1[[ID]:[b]],3,FALSE)</f>
        <v>8.4215608200199998</v>
      </c>
      <c r="T145" s="9"/>
      <c r="U14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5" s="9"/>
    </row>
    <row r="146" spans="1:22" hidden="1">
      <c r="A146" t="s">
        <v>126</v>
      </c>
      <c r="B146" t="s">
        <v>132</v>
      </c>
      <c r="C146" t="s">
        <v>133</v>
      </c>
      <c r="D146" t="s">
        <v>938</v>
      </c>
      <c r="L146" t="s">
        <v>937</v>
      </c>
      <c r="P146" t="str">
        <f t="shared" si="2"/>
        <v>Central African RepublicCF61</v>
      </c>
      <c r="Q146" t="str">
        <f>VLOOKUP(Tableau35[[#This Row],[coca]],Table1[ID],1,FALSE)</f>
        <v>Central African RepublicCF61</v>
      </c>
      <c r="R146">
        <f>VLOOKUP(Tableau35[[#This Row],[coca]],Table1[[#All],[ID]:[b]],2,FALSE)</f>
        <v>21.360413425200001</v>
      </c>
      <c r="S146" s="9">
        <f>VLOOKUP(Tableau35[[#This Row],[coca]],Table1[[ID]:[b]],3,FALSE)</f>
        <v>4.8926844229800004</v>
      </c>
      <c r="T146" s="9"/>
      <c r="U14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6" s="9"/>
    </row>
    <row r="147" spans="1:22" hidden="1">
      <c r="A147" t="s">
        <v>126</v>
      </c>
      <c r="B147" t="s">
        <v>136</v>
      </c>
      <c r="C147" t="s">
        <v>137</v>
      </c>
      <c r="D147" t="s">
        <v>938</v>
      </c>
      <c r="L147" t="s">
        <v>937</v>
      </c>
      <c r="P147" t="str">
        <f t="shared" si="2"/>
        <v>Central African RepublicCF52</v>
      </c>
      <c r="Q147" t="str">
        <f>VLOOKUP(Tableau35[[#This Row],[coca]],Table1[ID],1,FALSE)</f>
        <v>Central African RepublicCF52</v>
      </c>
      <c r="R147">
        <f>VLOOKUP(Tableau35[[#This Row],[coca]],Table1[[#All],[ID]:[b]],2,FALSE)</f>
        <v>22.92245848</v>
      </c>
      <c r="S147" s="9">
        <f>VLOOKUP(Tableau35[[#This Row],[coca]],Table1[[ID]:[b]],3,FALSE)</f>
        <v>7.4687639112599999</v>
      </c>
      <c r="T147" s="9"/>
      <c r="U14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7" s="9"/>
    </row>
    <row r="148" spans="1:22" hidden="1">
      <c r="A148" t="s">
        <v>126</v>
      </c>
      <c r="B148" t="s">
        <v>134</v>
      </c>
      <c r="C148" t="s">
        <v>135</v>
      </c>
      <c r="D148" t="s">
        <v>938</v>
      </c>
      <c r="L148" t="s">
        <v>937</v>
      </c>
      <c r="P148" t="str">
        <f t="shared" si="2"/>
        <v>Central African RepublicCF63</v>
      </c>
      <c r="Q148" t="str">
        <f>VLOOKUP(Tableau35[[#This Row],[coca]],Table1[ID],1,FALSE)</f>
        <v>Central African RepublicCF63</v>
      </c>
      <c r="R148">
        <f>VLOOKUP(Tableau35[[#This Row],[coca]],Table1[[#All],[ID]:[b]],2,FALSE)</f>
        <v>25.590006564999999</v>
      </c>
      <c r="S148" s="9">
        <f>VLOOKUP(Tableau35[[#This Row],[coca]],Table1[[ID]:[b]],3,FALSE)</f>
        <v>6.3085050516500001</v>
      </c>
      <c r="T148" s="9"/>
      <c r="U14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8" s="9"/>
    </row>
    <row r="149" spans="1:22" hidden="1">
      <c r="A149" t="s">
        <v>126</v>
      </c>
      <c r="B149" t="s">
        <v>138</v>
      </c>
      <c r="C149" t="s">
        <v>139</v>
      </c>
      <c r="D149" t="s">
        <v>938</v>
      </c>
      <c r="L149" t="s">
        <v>937</v>
      </c>
      <c r="P149" t="str">
        <f t="shared" si="2"/>
        <v>Central African RepublicCF41</v>
      </c>
      <c r="Q149" t="str">
        <f>VLOOKUP(Tableau35[[#This Row],[coca]],Table1[ID],1,FALSE)</f>
        <v>Central African RepublicCF41</v>
      </c>
      <c r="R149">
        <f>VLOOKUP(Tableau35[[#This Row],[coca]],Table1[[#All],[ID]:[b]],2,FALSE)</f>
        <v>19.298054885599999</v>
      </c>
      <c r="S149" s="9">
        <f>VLOOKUP(Tableau35[[#This Row],[coca]],Table1[[ID]:[b]],3,FALSE)</f>
        <v>5.7975892338600001</v>
      </c>
      <c r="T149" s="9"/>
      <c r="U14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49" s="9"/>
    </row>
    <row r="150" spans="1:22" hidden="1">
      <c r="A150" t="s">
        <v>126</v>
      </c>
      <c r="B150" t="s">
        <v>781</v>
      </c>
      <c r="C150" t="s">
        <v>143</v>
      </c>
      <c r="D150" t="s">
        <v>938</v>
      </c>
      <c r="L150" t="s">
        <v>937</v>
      </c>
      <c r="P150" t="str">
        <f t="shared" si="2"/>
        <v>Central African RepublicCF21</v>
      </c>
      <c r="Q150" t="str">
        <f>VLOOKUP(Tableau35[[#This Row],[coca]],Table1[ID],1,FALSE)</f>
        <v>Central African RepublicCF21</v>
      </c>
      <c r="R150">
        <f>VLOOKUP(Tableau35[[#This Row],[coca]],Table1[[#All],[ID]:[b]],2,FALSE)</f>
        <v>15.916548922800001</v>
      </c>
      <c r="S150" s="9">
        <f>VLOOKUP(Tableau35[[#This Row],[coca]],Table1[[ID]:[b]],3,FALSE)</f>
        <v>4.5683364205099997</v>
      </c>
      <c r="T150" s="9"/>
      <c r="U15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0" s="9"/>
    </row>
    <row r="151" spans="1:22" hidden="1">
      <c r="A151" t="s">
        <v>126</v>
      </c>
      <c r="B151" t="s">
        <v>144</v>
      </c>
      <c r="C151" t="s">
        <v>145</v>
      </c>
      <c r="D151" t="s">
        <v>938</v>
      </c>
      <c r="L151" t="s">
        <v>937</v>
      </c>
      <c r="P151" t="str">
        <f t="shared" si="2"/>
        <v>Central African RepublicCF62</v>
      </c>
      <c r="Q151" t="str">
        <f>VLOOKUP(Tableau35[[#This Row],[coca]],Table1[ID],1,FALSE)</f>
        <v>Central African RepublicCF62</v>
      </c>
      <c r="R151">
        <f>VLOOKUP(Tableau35[[#This Row],[coca]],Table1[[#All],[ID]:[b]],2,FALSE)</f>
        <v>23.390710983400002</v>
      </c>
      <c r="S151" s="9">
        <f>VLOOKUP(Tableau35[[#This Row],[coca]],Table1[[ID]:[b]],3,FALSE)</f>
        <v>5.5022206631700001</v>
      </c>
      <c r="T151" s="9"/>
      <c r="U15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1" s="9"/>
    </row>
    <row r="152" spans="1:22" hidden="1">
      <c r="A152" t="s">
        <v>126</v>
      </c>
      <c r="B152" t="s">
        <v>146</v>
      </c>
      <c r="C152" t="s">
        <v>147</v>
      </c>
      <c r="D152" t="s">
        <v>938</v>
      </c>
      <c r="L152" t="s">
        <v>937</v>
      </c>
      <c r="P152" t="str">
        <f t="shared" si="2"/>
        <v>Central African RepublicCF42</v>
      </c>
      <c r="Q152" t="str">
        <f>VLOOKUP(Tableau35[[#This Row],[coca]],Table1[ID],1,FALSE)</f>
        <v>Central African RepublicCF42</v>
      </c>
      <c r="R152">
        <f>VLOOKUP(Tableau35[[#This Row],[coca]],Table1[[#All],[ID]:[b]],2,FALSE)</f>
        <v>19.330655993000001</v>
      </c>
      <c r="S152" s="9">
        <f>VLOOKUP(Tableau35[[#This Row],[coca]],Table1[[ID]:[b]],3,FALSE)</f>
        <v>7.1904858022299996</v>
      </c>
      <c r="T152" s="9"/>
      <c r="U15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2" s="9"/>
    </row>
    <row r="153" spans="1:22" hidden="1">
      <c r="A153" t="s">
        <v>126</v>
      </c>
      <c r="B153" t="s">
        <v>148</v>
      </c>
      <c r="C153" t="s">
        <v>149</v>
      </c>
      <c r="D153" t="s">
        <v>938</v>
      </c>
      <c r="L153" t="s">
        <v>937</v>
      </c>
      <c r="P153" t="str">
        <f t="shared" si="2"/>
        <v>Central African RepublicCF22</v>
      </c>
      <c r="Q153" t="str">
        <f>VLOOKUP(Tableau35[[#This Row],[coca]],Table1[ID],1,FALSE)</f>
        <v>Central African RepublicCF22</v>
      </c>
      <c r="R153">
        <f>VLOOKUP(Tableau35[[#This Row],[coca]],Table1[[#All],[ID]:[b]],2,FALSE)</f>
        <v>15.3797702537</v>
      </c>
      <c r="S153" s="9">
        <f>VLOOKUP(Tableau35[[#This Row],[coca]],Table1[[ID]:[b]],3,FALSE)</f>
        <v>5.6984577447599998</v>
      </c>
      <c r="T153" s="9"/>
      <c r="U15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3" s="9"/>
    </row>
    <row r="154" spans="1:22" hidden="1">
      <c r="A154" t="s">
        <v>126</v>
      </c>
      <c r="B154" t="s">
        <v>150</v>
      </c>
      <c r="C154" t="s">
        <v>151</v>
      </c>
      <c r="D154" t="s">
        <v>938</v>
      </c>
      <c r="L154" t="s">
        <v>937</v>
      </c>
      <c r="P154" t="str">
        <f t="shared" si="2"/>
        <v>Central African RepublicCF11</v>
      </c>
      <c r="Q154" t="str">
        <f>VLOOKUP(Tableau35[[#This Row],[coca]],Table1[ID],1,FALSE)</f>
        <v>Central African RepublicCF11</v>
      </c>
      <c r="R154">
        <f>VLOOKUP(Tableau35[[#This Row],[coca]],Table1[[#All],[ID]:[b]],2,FALSE)</f>
        <v>17.995764323</v>
      </c>
      <c r="S154" s="9">
        <f>VLOOKUP(Tableau35[[#This Row],[coca]],Table1[[ID]:[b]],3,FALSE)</f>
        <v>5.1163161949399996</v>
      </c>
      <c r="T154" s="9"/>
      <c r="U15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4" s="9"/>
    </row>
    <row r="155" spans="1:22" hidden="1">
      <c r="A155" t="s">
        <v>126</v>
      </c>
      <c r="B155" t="s">
        <v>152</v>
      </c>
      <c r="C155" t="s">
        <v>153</v>
      </c>
      <c r="D155" t="s">
        <v>938</v>
      </c>
      <c r="L155" t="s">
        <v>937</v>
      </c>
      <c r="P155" t="str">
        <f t="shared" si="2"/>
        <v>Central African RepublicCF43</v>
      </c>
      <c r="Q155" t="str">
        <f>VLOOKUP(Tableau35[[#This Row],[coca]],Table1[ID],1,FALSE)</f>
        <v>Central African RepublicCF43</v>
      </c>
      <c r="R155">
        <f>VLOOKUP(Tableau35[[#This Row],[coca]],Table1[[#All],[ID]:[b]],2,FALSE)</f>
        <v>20.749173796800001</v>
      </c>
      <c r="S155" s="9">
        <f>VLOOKUP(Tableau35[[#This Row],[coca]],Table1[[ID]:[b]],3,FALSE)</f>
        <v>6.1273010691099996</v>
      </c>
      <c r="T155" s="9"/>
      <c r="U15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5" s="9"/>
    </row>
    <row r="156" spans="1:22" hidden="1">
      <c r="A156" t="s">
        <v>126</v>
      </c>
      <c r="B156" t="s">
        <v>154</v>
      </c>
      <c r="C156" t="s">
        <v>155</v>
      </c>
      <c r="D156" t="s">
        <v>938</v>
      </c>
      <c r="L156" t="s">
        <v>937</v>
      </c>
      <c r="P156" t="str">
        <f t="shared" si="2"/>
        <v>Central African RepublicCF32</v>
      </c>
      <c r="Q156" t="str">
        <f>VLOOKUP(Tableau35[[#This Row],[coca]],Table1[ID],1,FALSE)</f>
        <v>Central African RepublicCF32</v>
      </c>
      <c r="R156">
        <f>VLOOKUP(Tableau35[[#This Row],[coca]],Table1[[#All],[ID]:[b]],2,FALSE)</f>
        <v>17.891223238199998</v>
      </c>
      <c r="S156" s="9">
        <f>VLOOKUP(Tableau35[[#This Row],[coca]],Table1[[ID]:[b]],3,FALSE)</f>
        <v>6.9140162197199997</v>
      </c>
      <c r="T156" s="9"/>
      <c r="U15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6" s="9"/>
    </row>
    <row r="157" spans="1:22" hidden="1">
      <c r="A157" t="s">
        <v>126</v>
      </c>
      <c r="B157" t="s">
        <v>156</v>
      </c>
      <c r="C157" t="s">
        <v>157</v>
      </c>
      <c r="D157" t="s">
        <v>938</v>
      </c>
      <c r="L157" t="s">
        <v>937</v>
      </c>
      <c r="P157" t="str">
        <f t="shared" si="2"/>
        <v>Central African RepublicCF31</v>
      </c>
      <c r="Q157" t="str">
        <f>VLOOKUP(Tableau35[[#This Row],[coca]],Table1[ID],1,FALSE)</f>
        <v>Central African RepublicCF31</v>
      </c>
      <c r="R157">
        <f>VLOOKUP(Tableau35[[#This Row],[coca]],Table1[[#All],[ID]:[b]],2,FALSE)</f>
        <v>16.140384220600001</v>
      </c>
      <c r="S157" s="9">
        <f>VLOOKUP(Tableau35[[#This Row],[coca]],Table1[[ID]:[b]],3,FALSE)</f>
        <v>6.7281622515799997</v>
      </c>
      <c r="T157" s="9"/>
      <c r="U15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7" s="9"/>
    </row>
    <row r="158" spans="1:22" hidden="1">
      <c r="A158" t="s">
        <v>126</v>
      </c>
      <c r="B158" t="s">
        <v>158</v>
      </c>
      <c r="C158" t="s">
        <v>159</v>
      </c>
      <c r="D158" t="s">
        <v>938</v>
      </c>
      <c r="L158" t="s">
        <v>937</v>
      </c>
      <c r="P158" t="str">
        <f t="shared" si="2"/>
        <v>Central African RepublicCF23</v>
      </c>
      <c r="Q158" t="str">
        <f>VLOOKUP(Tableau35[[#This Row],[coca]],Table1[ID],1,FALSE)</f>
        <v>Central African RepublicCF23</v>
      </c>
      <c r="R158">
        <f>VLOOKUP(Tableau35[[#This Row],[coca]],Table1[[#All],[ID]:[b]],2,FALSE)</f>
        <v>16.293399178000001</v>
      </c>
      <c r="S158" s="9">
        <f>VLOOKUP(Tableau35[[#This Row],[coca]],Table1[[ID]:[b]],3,FALSE)</f>
        <v>3.4612648195100002</v>
      </c>
      <c r="T158" s="9"/>
      <c r="U15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8" s="9"/>
    </row>
    <row r="159" spans="1:22" hidden="1">
      <c r="A159" t="s">
        <v>126</v>
      </c>
      <c r="B159" t="s">
        <v>160</v>
      </c>
      <c r="C159" t="s">
        <v>161</v>
      </c>
      <c r="D159" t="s">
        <v>938</v>
      </c>
      <c r="L159" t="s">
        <v>937</v>
      </c>
      <c r="P159" t="str">
        <f t="shared" si="2"/>
        <v>Central African RepublicCF53</v>
      </c>
      <c r="Q159" t="str">
        <f>VLOOKUP(Tableau35[[#This Row],[coca]],Table1[ID],1,FALSE)</f>
        <v>Central African RepublicCF53</v>
      </c>
      <c r="R159">
        <f>VLOOKUP(Tableau35[[#This Row],[coca]],Table1[[#All],[ID]:[b]],2,FALSE)</f>
        <v>22.513138271399999</v>
      </c>
      <c r="S159" s="9">
        <f>VLOOKUP(Tableau35[[#This Row],[coca]],Table1[[ID]:[b]],3,FALSE)</f>
        <v>9.8230642242500004</v>
      </c>
      <c r="T159" s="9"/>
      <c r="U15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59" s="9"/>
    </row>
    <row r="160" spans="1:22" hidden="1">
      <c r="A160" t="s">
        <v>162</v>
      </c>
      <c r="B160" t="s">
        <v>198</v>
      </c>
      <c r="C160" t="s">
        <v>199</v>
      </c>
      <c r="D160">
        <v>5</v>
      </c>
      <c r="L160" s="12" t="s">
        <v>937</v>
      </c>
      <c r="N160" s="5">
        <v>2115633897080</v>
      </c>
      <c r="O160" s="5">
        <v>1354140651770</v>
      </c>
      <c r="P160" t="str">
        <f t="shared" si="2"/>
        <v>ChadTD14</v>
      </c>
      <c r="Q160" t="str">
        <f>VLOOKUP(Tableau35[[#This Row],[coca]],Table1[ID],1,FALSE)</f>
        <v>ChadTD14</v>
      </c>
      <c r="R160">
        <f>VLOOKUP(Tableau35[[#This Row],[coca]],Table1[[#All],[ID]:[b]],2,FALSE)</f>
        <v>21.1563389708</v>
      </c>
      <c r="S160" s="9">
        <f>VLOOKUP(Tableau35[[#This Row],[coca]],Table1[[ID]:[b]],3,FALSE)</f>
        <v>13.5414065177</v>
      </c>
      <c r="T160" s="9" t="s">
        <v>775</v>
      </c>
      <c r="U16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0" s="9">
        <v>1</v>
      </c>
    </row>
    <row r="161" spans="1:22" hidden="1">
      <c r="A161" t="s">
        <v>162</v>
      </c>
      <c r="B161" t="s">
        <v>196</v>
      </c>
      <c r="C161" t="s">
        <v>197</v>
      </c>
      <c r="D161">
        <v>655</v>
      </c>
      <c r="E161">
        <v>62</v>
      </c>
      <c r="F161">
        <v>303</v>
      </c>
      <c r="L161" s="12" t="s">
        <v>937</v>
      </c>
      <c r="N161" s="5">
        <v>1505158992050</v>
      </c>
      <c r="O161" s="5">
        <v>1212026562140</v>
      </c>
      <c r="P161" t="str">
        <f t="shared" si="2"/>
        <v>ChadTD18</v>
      </c>
      <c r="Q161" t="str">
        <f>VLOOKUP(Tableau35[[#This Row],[coca]],Table1[ID],1,FALSE)</f>
        <v>ChadTD18</v>
      </c>
      <c r="R161">
        <f>VLOOKUP(Tableau35[[#This Row],[coca]],Table1[[#All],[ID]:[b]],2,FALSE)</f>
        <v>15.0515899205</v>
      </c>
      <c r="S161" s="9">
        <f>VLOOKUP(Tableau35[[#This Row],[coca]],Table1[[ID]:[b]],3,FALSE)</f>
        <v>12.1202656214</v>
      </c>
      <c r="T161" s="9" t="s">
        <v>774</v>
      </c>
      <c r="U16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161" s="9">
        <v>3</v>
      </c>
    </row>
    <row r="162" spans="1:22" hidden="1">
      <c r="A162" t="s">
        <v>162</v>
      </c>
      <c r="B162" t="s">
        <v>164</v>
      </c>
      <c r="C162" t="s">
        <v>165</v>
      </c>
      <c r="D162">
        <v>0</v>
      </c>
      <c r="L162" s="12" t="s">
        <v>937</v>
      </c>
      <c r="P162" t="str">
        <f t="shared" si="2"/>
        <v>ChadTD19</v>
      </c>
      <c r="Q162" t="str">
        <f>VLOOKUP(Tableau35[[#This Row],[coca]],Table1[ID],1,FALSE)</f>
        <v>ChadTD19</v>
      </c>
      <c r="R162">
        <f>VLOOKUP(Tableau35[[#This Row],[coca]],Table1[[#All],[ID]:[b]],2,FALSE)</f>
        <v>16.884998405400001</v>
      </c>
      <c r="S162" s="9">
        <f>VLOOKUP(Tableau35[[#This Row],[coca]],Table1[[ID]:[b]],3,FALSE)</f>
        <v>14.4212306232</v>
      </c>
      <c r="T162" s="9"/>
      <c r="U16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2" s="9"/>
    </row>
    <row r="163" spans="1:22" hidden="1">
      <c r="A163" t="s">
        <v>162</v>
      </c>
      <c r="B163" t="s">
        <v>166</v>
      </c>
      <c r="C163" t="s">
        <v>167</v>
      </c>
      <c r="D163">
        <v>2</v>
      </c>
      <c r="L163" s="12" t="s">
        <v>937</v>
      </c>
      <c r="P163" t="str">
        <f t="shared" si="2"/>
        <v>ChadTD01</v>
      </c>
      <c r="Q163" t="str">
        <f>VLOOKUP(Tableau35[[#This Row],[coca]],Table1[ID],1,FALSE)</f>
        <v>ChadTD01</v>
      </c>
      <c r="R163">
        <f>VLOOKUP(Tableau35[[#This Row],[coca]],Table1[[#All],[ID]:[b]],2,FALSE)</f>
        <v>18.7952795524</v>
      </c>
      <c r="S163" s="9">
        <f>VLOOKUP(Tableau35[[#This Row],[coca]],Table1[[ID]:[b]],3,FALSE)</f>
        <v>13.9817111908</v>
      </c>
      <c r="T163" s="9"/>
      <c r="U16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3" s="9"/>
    </row>
    <row r="164" spans="1:22" hidden="1">
      <c r="A164" t="s">
        <v>162</v>
      </c>
      <c r="B164" t="s">
        <v>168</v>
      </c>
      <c r="C164" t="s">
        <v>169</v>
      </c>
      <c r="D164">
        <v>0</v>
      </c>
      <c r="L164" s="12" t="s">
        <v>937</v>
      </c>
      <c r="P164" t="str">
        <f t="shared" si="2"/>
        <v>ChadTD02</v>
      </c>
      <c r="Q164" t="str">
        <f>VLOOKUP(Tableau35[[#This Row],[coca]],Table1[ID],1,FALSE)</f>
        <v>ChadTD02</v>
      </c>
      <c r="R164">
        <f>VLOOKUP(Tableau35[[#This Row],[coca]],Table1[[#All],[ID]:[b]],2,FALSE)</f>
        <v>18.221231778</v>
      </c>
      <c r="S164" s="9">
        <f>VLOOKUP(Tableau35[[#This Row],[coca]],Table1[[ID]:[b]],3,FALSE)</f>
        <v>17.180937942500002</v>
      </c>
      <c r="T164" s="9"/>
      <c r="U16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4" s="9"/>
    </row>
    <row r="165" spans="1:22" hidden="1">
      <c r="A165" t="s">
        <v>162</v>
      </c>
      <c r="B165" t="s">
        <v>170</v>
      </c>
      <c r="C165" t="s">
        <v>171</v>
      </c>
      <c r="D165">
        <v>0</v>
      </c>
      <c r="L165" s="12" t="s">
        <v>937</v>
      </c>
      <c r="P165" t="str">
        <f t="shared" si="2"/>
        <v>ChadTD03</v>
      </c>
      <c r="Q165" t="str">
        <f>VLOOKUP(Tableau35[[#This Row],[coca]],Table1[ID],1,FALSE)</f>
        <v>ChadTD03</v>
      </c>
      <c r="R165">
        <f>VLOOKUP(Tableau35[[#This Row],[coca]],Table1[[#All],[ID]:[b]],2,FALSE)</f>
        <v>16.357020966899999</v>
      </c>
      <c r="S165" s="9">
        <f>VLOOKUP(Tableau35[[#This Row],[coca]],Table1[[ID]:[b]],3,FALSE)</f>
        <v>11.202963735399999</v>
      </c>
      <c r="T165" s="9"/>
      <c r="U16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5" s="9"/>
    </row>
    <row r="166" spans="1:22" hidden="1">
      <c r="A166" t="s">
        <v>162</v>
      </c>
      <c r="B166" t="s">
        <v>174</v>
      </c>
      <c r="C166" t="s">
        <v>175</v>
      </c>
      <c r="D166">
        <v>0</v>
      </c>
      <c r="L166" s="12" t="s">
        <v>937</v>
      </c>
      <c r="P166" t="str">
        <f t="shared" si="2"/>
        <v>ChadTD23</v>
      </c>
      <c r="Q166" t="str">
        <f>VLOOKUP(Tableau35[[#This Row],[coca]],Table1[ID],1,FALSE)</f>
        <v>ChadTD23</v>
      </c>
      <c r="R166">
        <f>VLOOKUP(Tableau35[[#This Row],[coca]],Table1[[#All],[ID]:[b]],2,FALSE)</f>
        <v>21.1363127915</v>
      </c>
      <c r="S166" s="9">
        <f>VLOOKUP(Tableau35[[#This Row],[coca]],Table1[[ID]:[b]],3,FALSE)</f>
        <v>18.412098485400001</v>
      </c>
      <c r="T166" s="9"/>
      <c r="U16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6" s="9"/>
    </row>
    <row r="167" spans="1:22" hidden="1">
      <c r="A167" t="s">
        <v>162</v>
      </c>
      <c r="B167" t="s">
        <v>172</v>
      </c>
      <c r="C167" t="s">
        <v>173</v>
      </c>
      <c r="D167">
        <v>0</v>
      </c>
      <c r="L167" s="12" t="s">
        <v>937</v>
      </c>
      <c r="P167" t="str">
        <f t="shared" si="2"/>
        <v>ChadTD20</v>
      </c>
      <c r="Q167" t="str">
        <f>VLOOKUP(Tableau35[[#This Row],[coca]],Table1[ID],1,FALSE)</f>
        <v>ChadTD20</v>
      </c>
      <c r="R167">
        <f>VLOOKUP(Tableau35[[#This Row],[coca]],Table1[[#All],[ID]:[b]],2,FALSE)</f>
        <v>23.124966411700001</v>
      </c>
      <c r="S167" s="9">
        <f>VLOOKUP(Tableau35[[#This Row],[coca]],Table1[[ID]:[b]],3,FALSE)</f>
        <v>17.778513861299999</v>
      </c>
      <c r="T167" s="9"/>
      <c r="U16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7" s="9"/>
    </row>
    <row r="168" spans="1:22" hidden="1">
      <c r="A168" t="s">
        <v>162</v>
      </c>
      <c r="B168" t="s">
        <v>176</v>
      </c>
      <c r="C168" t="s">
        <v>177</v>
      </c>
      <c r="D168">
        <v>4</v>
      </c>
      <c r="L168" s="12" t="s">
        <v>937</v>
      </c>
      <c r="P168" t="str">
        <f t="shared" si="2"/>
        <v>ChadTD04</v>
      </c>
      <c r="Q168" t="str">
        <f>VLOOKUP(Tableau35[[#This Row],[coca]],Table1[ID],1,FALSE)</f>
        <v>ChadTD04</v>
      </c>
      <c r="R168">
        <f>VLOOKUP(Tableau35[[#This Row],[coca]],Table1[[#All],[ID]:[b]],2,FALSE)</f>
        <v>18.632111051199999</v>
      </c>
      <c r="S168" s="9">
        <f>VLOOKUP(Tableau35[[#This Row],[coca]],Table1[[ID]:[b]],3,FALSE)</f>
        <v>11.489501862699999</v>
      </c>
      <c r="T168" s="9"/>
      <c r="U16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8" s="9"/>
    </row>
    <row r="169" spans="1:22" hidden="1">
      <c r="A169" t="s">
        <v>162</v>
      </c>
      <c r="B169" t="s">
        <v>178</v>
      </c>
      <c r="C169" t="s">
        <v>179</v>
      </c>
      <c r="D169">
        <v>0</v>
      </c>
      <c r="L169" s="12" t="s">
        <v>937</v>
      </c>
      <c r="P169" t="str">
        <f t="shared" si="2"/>
        <v>ChadTD05</v>
      </c>
      <c r="Q169" t="str">
        <f>VLOOKUP(Tableau35[[#This Row],[coca]],Table1[ID],1,FALSE)</f>
        <v>ChadTD05</v>
      </c>
      <c r="R169">
        <f>VLOOKUP(Tableau35[[#This Row],[coca]],Table1[[#All],[ID]:[b]],2,FALSE)</f>
        <v>16.245091708299999</v>
      </c>
      <c r="S169" s="9">
        <f>VLOOKUP(Tableau35[[#This Row],[coca]],Table1[[ID]:[b]],3,FALSE)</f>
        <v>12.513936427799999</v>
      </c>
      <c r="T169" s="9"/>
      <c r="U16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69" s="9"/>
    </row>
    <row r="170" spans="1:22" hidden="1">
      <c r="A170" t="s">
        <v>162</v>
      </c>
      <c r="B170" t="s">
        <v>180</v>
      </c>
      <c r="C170" t="s">
        <v>181</v>
      </c>
      <c r="D170">
        <v>10</v>
      </c>
      <c r="L170" s="12" t="s">
        <v>937</v>
      </c>
      <c r="P170" t="str">
        <f t="shared" si="2"/>
        <v>ChadTD06</v>
      </c>
      <c r="Q170" t="str">
        <f>VLOOKUP(Tableau35[[#This Row],[coca]],Table1[ID],1,FALSE)</f>
        <v>ChadTD06</v>
      </c>
      <c r="R170">
        <f>VLOOKUP(Tableau35[[#This Row],[coca]],Table1[[#All],[ID]:[b]],2,FALSE)</f>
        <v>15.3647396155</v>
      </c>
      <c r="S170" s="9">
        <f>VLOOKUP(Tableau35[[#This Row],[coca]],Table1[[ID]:[b]],3,FALSE)</f>
        <v>15.1737786227</v>
      </c>
      <c r="T170" s="9"/>
      <c r="U17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0" s="9"/>
    </row>
    <row r="171" spans="1:22" hidden="1">
      <c r="A171" t="s">
        <v>162</v>
      </c>
      <c r="B171" t="s">
        <v>182</v>
      </c>
      <c r="C171" t="s">
        <v>183</v>
      </c>
      <c r="D171">
        <v>5</v>
      </c>
      <c r="L171" s="12" t="s">
        <v>937</v>
      </c>
      <c r="P171" t="str">
        <f t="shared" si="2"/>
        <v>ChadTD07</v>
      </c>
      <c r="Q171" t="str">
        <f>VLOOKUP(Tableau35[[#This Row],[coca]],Table1[ID],1,FALSE)</f>
        <v>ChadTD07</v>
      </c>
      <c r="R171">
        <f>VLOOKUP(Tableau35[[#This Row],[coca]],Table1[[#All],[ID]:[b]],2,FALSE)</f>
        <v>14.450580651899999</v>
      </c>
      <c r="S171" s="9">
        <f>VLOOKUP(Tableau35[[#This Row],[coca]],Table1[[ID]:[b]],3,FALSE)</f>
        <v>13.6181145362</v>
      </c>
      <c r="T171" s="9"/>
      <c r="U17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1" s="9"/>
    </row>
    <row r="172" spans="1:22" hidden="1">
      <c r="A172" t="s">
        <v>162</v>
      </c>
      <c r="B172" t="s">
        <v>184</v>
      </c>
      <c r="C172" t="s">
        <v>185</v>
      </c>
      <c r="D172">
        <v>1</v>
      </c>
      <c r="L172" s="12" t="s">
        <v>937</v>
      </c>
      <c r="P172" t="str">
        <f t="shared" si="2"/>
        <v>ChadTD08</v>
      </c>
      <c r="Q172" t="str">
        <f>VLOOKUP(Tableau35[[#This Row],[coca]],Table1[ID],1,FALSE)</f>
        <v>ChadTD08</v>
      </c>
      <c r="R172">
        <f>VLOOKUP(Tableau35[[#This Row],[coca]],Table1[[#All],[ID]:[b]],2,FALSE)</f>
        <v>15.863524701399999</v>
      </c>
      <c r="S172" s="9">
        <f>VLOOKUP(Tableau35[[#This Row],[coca]],Table1[[ID]:[b]],3,FALSE)</f>
        <v>8.7647235373800001</v>
      </c>
      <c r="T172" s="9"/>
      <c r="U17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2" s="9"/>
    </row>
    <row r="173" spans="1:22" hidden="1">
      <c r="A173" t="s">
        <v>162</v>
      </c>
      <c r="B173" t="s">
        <v>186</v>
      </c>
      <c r="C173" t="s">
        <v>187</v>
      </c>
      <c r="D173">
        <v>8</v>
      </c>
      <c r="L173" s="12" t="s">
        <v>937</v>
      </c>
      <c r="P173" t="str">
        <f t="shared" si="2"/>
        <v>ChadTD09</v>
      </c>
      <c r="Q173" t="str">
        <f>VLOOKUP(Tableau35[[#This Row],[coca]],Table1[ID],1,FALSE)</f>
        <v>ChadTD09</v>
      </c>
      <c r="R173">
        <f>VLOOKUP(Tableau35[[#This Row],[coca]],Table1[[#All],[ID]:[b]],2,FALSE)</f>
        <v>16.4103192209</v>
      </c>
      <c r="S173" s="9">
        <f>VLOOKUP(Tableau35[[#This Row],[coca]],Table1[[ID]:[b]],3,FALSE)</f>
        <v>8.2037688945700005</v>
      </c>
      <c r="T173" s="9"/>
      <c r="U17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3" s="9"/>
    </row>
    <row r="174" spans="1:22" hidden="1">
      <c r="A174" t="s">
        <v>162</v>
      </c>
      <c r="B174" t="s">
        <v>188</v>
      </c>
      <c r="C174" t="s">
        <v>189</v>
      </c>
      <c r="D174">
        <v>0</v>
      </c>
      <c r="L174" s="12" t="s">
        <v>937</v>
      </c>
      <c r="P174" t="str">
        <f t="shared" si="2"/>
        <v>ChadTD10</v>
      </c>
      <c r="Q174" t="str">
        <f>VLOOKUP(Tableau35[[#This Row],[coca]],Table1[ID],1,FALSE)</f>
        <v>ChadTD10</v>
      </c>
      <c r="R174">
        <f>VLOOKUP(Tableau35[[#This Row],[coca]],Table1[[#All],[ID]:[b]],2,FALSE)</f>
        <v>17.6073411697</v>
      </c>
      <c r="S174" s="9">
        <f>VLOOKUP(Tableau35[[#This Row],[coca]],Table1[[ID]:[b]],3,FALSE)</f>
        <v>8.6892735402600003</v>
      </c>
      <c r="T174" s="9"/>
      <c r="U17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4" s="9"/>
    </row>
    <row r="175" spans="1:22" hidden="1">
      <c r="A175" t="s">
        <v>162</v>
      </c>
      <c r="B175" t="s">
        <v>192</v>
      </c>
      <c r="C175" t="s">
        <v>193</v>
      </c>
      <c r="D175">
        <v>3</v>
      </c>
      <c r="L175" s="12" t="s">
        <v>937</v>
      </c>
      <c r="P175" t="str">
        <f t="shared" si="2"/>
        <v>ChadTD11</v>
      </c>
      <c r="Q175" t="str">
        <f>VLOOKUP(Tableau35[[#This Row],[coca]],Table1[ID],1,FALSE)</f>
        <v>ChadTD11</v>
      </c>
      <c r="R175">
        <f>VLOOKUP(Tableau35[[#This Row],[coca]],Table1[[#All],[ID]:[b]],2,FALSE)</f>
        <v>15.545353109200001</v>
      </c>
      <c r="S175" s="9">
        <f>VLOOKUP(Tableau35[[#This Row],[coca]],Table1[[ID]:[b]],3,FALSE)</f>
        <v>10.197064935</v>
      </c>
      <c r="T175" s="9"/>
      <c r="U17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5" s="9"/>
    </row>
    <row r="176" spans="1:22" hidden="1">
      <c r="A176" t="s">
        <v>162</v>
      </c>
      <c r="B176" t="s">
        <v>190</v>
      </c>
      <c r="C176" t="s">
        <v>191</v>
      </c>
      <c r="D176">
        <v>0</v>
      </c>
      <c r="L176" s="12" t="s">
        <v>937</v>
      </c>
      <c r="P176" t="str">
        <f t="shared" si="2"/>
        <v>ChadTD12</v>
      </c>
      <c r="Q176" t="str">
        <f>VLOOKUP(Tableau35[[#This Row],[coca]],Table1[ID],1,FALSE)</f>
        <v>ChadTD12</v>
      </c>
      <c r="R176">
        <f>VLOOKUP(Tableau35[[#This Row],[coca]],Table1[[#All],[ID]:[b]],2,FALSE)</f>
        <v>14.7504149935</v>
      </c>
      <c r="S176" s="9">
        <f>VLOOKUP(Tableau35[[#This Row],[coca]],Table1[[ID]:[b]],3,FALSE)</f>
        <v>9.3396239550499995</v>
      </c>
      <c r="T176" s="9"/>
      <c r="U17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6" s="9"/>
    </row>
    <row r="177" spans="1:22" hidden="1">
      <c r="A177" t="s">
        <v>162</v>
      </c>
      <c r="B177" t="s">
        <v>194</v>
      </c>
      <c r="C177" t="s">
        <v>195</v>
      </c>
      <c r="D177">
        <v>2</v>
      </c>
      <c r="L177" s="12" t="s">
        <v>937</v>
      </c>
      <c r="P177" t="str">
        <f t="shared" si="2"/>
        <v>ChadTD13</v>
      </c>
      <c r="Q177" t="str">
        <f>VLOOKUP(Tableau35[[#This Row],[coca]],Table1[ID],1,FALSE)</f>
        <v>ChadTD13</v>
      </c>
      <c r="R177">
        <f>VLOOKUP(Tableau35[[#This Row],[coca]],Table1[[#All],[ID]:[b]],2,FALSE)</f>
        <v>18.675424813799999</v>
      </c>
      <c r="S177" s="9">
        <f>VLOOKUP(Tableau35[[#This Row],[coca]],Table1[[ID]:[b]],3,FALSE)</f>
        <v>9.4168802838399994</v>
      </c>
      <c r="T177" s="9"/>
      <c r="U17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7" s="9"/>
    </row>
    <row r="178" spans="1:22" hidden="1">
      <c r="A178" t="s">
        <v>162</v>
      </c>
      <c r="B178" t="s">
        <v>200</v>
      </c>
      <c r="C178" t="s">
        <v>201</v>
      </c>
      <c r="D178">
        <v>0</v>
      </c>
      <c r="L178" s="12" t="s">
        <v>937</v>
      </c>
      <c r="P178" t="str">
        <f t="shared" si="2"/>
        <v>ChadTD15</v>
      </c>
      <c r="Q178" t="str">
        <f>VLOOKUP(Tableau35[[#This Row],[coca]],Table1[ID],1,FALSE)</f>
        <v>ChadTD15</v>
      </c>
      <c r="R178">
        <f>VLOOKUP(Tableau35[[#This Row],[coca]],Table1[[#All],[ID]:[b]],2,FALSE)</f>
        <v>20.583061851499998</v>
      </c>
      <c r="S178" s="9">
        <f>VLOOKUP(Tableau35[[#This Row],[coca]],Table1[[ID]:[b]],3,FALSE)</f>
        <v>10.8096275079</v>
      </c>
      <c r="T178" s="9"/>
      <c r="U17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8" s="9"/>
    </row>
    <row r="179" spans="1:22" hidden="1">
      <c r="A179" t="s">
        <v>162</v>
      </c>
      <c r="B179" t="s">
        <v>202</v>
      </c>
      <c r="C179" t="s">
        <v>203</v>
      </c>
      <c r="D179">
        <v>0</v>
      </c>
      <c r="L179" s="12" t="s">
        <v>937</v>
      </c>
      <c r="P179" t="str">
        <f t="shared" si="2"/>
        <v>ChadTD21</v>
      </c>
      <c r="Q179" t="str">
        <f>VLOOKUP(Tableau35[[#This Row],[coca]],Table1[ID],1,FALSE)</f>
        <v>ChadTD21</v>
      </c>
      <c r="R179">
        <f>VLOOKUP(Tableau35[[#This Row],[coca]],Table1[[#All],[ID]:[b]],2,FALSE)</f>
        <v>21.441934795200002</v>
      </c>
      <c r="S179" s="9">
        <f>VLOOKUP(Tableau35[[#This Row],[coca]],Table1[[ID]:[b]],3,FALSE)</f>
        <v>12.140023668</v>
      </c>
      <c r="T179" s="9"/>
      <c r="U17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79" s="9"/>
    </row>
    <row r="180" spans="1:22" hidden="1">
      <c r="A180" t="s">
        <v>162</v>
      </c>
      <c r="B180" t="s">
        <v>204</v>
      </c>
      <c r="C180" t="s">
        <v>205</v>
      </c>
      <c r="D180">
        <v>0</v>
      </c>
      <c r="L180" s="12" t="s">
        <v>937</v>
      </c>
      <c r="P180" t="str">
        <f t="shared" si="2"/>
        <v>ChadTD16</v>
      </c>
      <c r="Q180" t="str">
        <f>VLOOKUP(Tableau35[[#This Row],[coca]],Table1[ID],1,FALSE)</f>
        <v>ChadTD16</v>
      </c>
      <c r="R180">
        <f>VLOOKUP(Tableau35[[#This Row],[coca]],Table1[[#All],[ID]:[b]],2,FALSE)</f>
        <v>16.480641712899999</v>
      </c>
      <c r="S180" s="9">
        <f>VLOOKUP(Tableau35[[#This Row],[coca]],Table1[[ID]:[b]],3,FALSE)</f>
        <v>9.5390766138000007</v>
      </c>
      <c r="T180" s="9"/>
      <c r="U18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0" s="9"/>
    </row>
    <row r="181" spans="1:22" hidden="1">
      <c r="A181" t="s">
        <v>162</v>
      </c>
      <c r="B181" t="s">
        <v>206</v>
      </c>
      <c r="C181" t="s">
        <v>207</v>
      </c>
      <c r="D181">
        <v>0</v>
      </c>
      <c r="L181" s="12" t="s">
        <v>937</v>
      </c>
      <c r="P181" t="str">
        <f t="shared" si="2"/>
        <v>ChadTD22</v>
      </c>
      <c r="Q181" t="str">
        <f>VLOOKUP(Tableau35[[#This Row],[coca]],Table1[ID],1,FALSE)</f>
        <v>ChadTD22</v>
      </c>
      <c r="R181">
        <f>VLOOKUP(Tableau35[[#This Row],[coca]],Table1[[#All],[ID]:[b]],2,FALSE)</f>
        <v>17.523497714499999</v>
      </c>
      <c r="S181" s="9">
        <f>VLOOKUP(Tableau35[[#This Row],[coca]],Table1[[ID]:[b]],3,FALSE)</f>
        <v>20.720864724599998</v>
      </c>
      <c r="T181" s="9"/>
      <c r="U18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1" s="9"/>
    </row>
    <row r="182" spans="1:22" hidden="1">
      <c r="A182" t="s">
        <v>162</v>
      </c>
      <c r="B182" t="s">
        <v>208</v>
      </c>
      <c r="C182" t="s">
        <v>209</v>
      </c>
      <c r="D182">
        <v>5</v>
      </c>
      <c r="L182" s="12" t="s">
        <v>937</v>
      </c>
      <c r="P182" t="str">
        <f t="shared" si="2"/>
        <v>ChadTD17</v>
      </c>
      <c r="Q182" t="str">
        <f>VLOOKUP(Tableau35[[#This Row],[coca]],Table1[ID],1,FALSE)</f>
        <v>ChadTD17</v>
      </c>
      <c r="R182">
        <f>VLOOKUP(Tableau35[[#This Row],[coca]],Table1[[#All],[ID]:[b]],2,FALSE)</f>
        <v>21.478447554100001</v>
      </c>
      <c r="S182" s="9">
        <f>VLOOKUP(Tableau35[[#This Row],[coca]],Table1[[ID]:[b]],3,FALSE)</f>
        <v>14.9944867976</v>
      </c>
      <c r="T182" s="9"/>
      <c r="U18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2" s="9"/>
    </row>
    <row r="183" spans="1:22" hidden="1">
      <c r="A183" t="s">
        <v>782</v>
      </c>
      <c r="B183" t="s">
        <v>268</v>
      </c>
      <c r="C183" t="s">
        <v>269</v>
      </c>
      <c r="D183">
        <v>10</v>
      </c>
      <c r="E183">
        <v>0</v>
      </c>
      <c r="L183" s="10" t="s">
        <v>937</v>
      </c>
      <c r="N183" s="5">
        <v>-704357749627</v>
      </c>
      <c r="O183" s="5">
        <v>501445442640</v>
      </c>
      <c r="P183" t="str">
        <f t="shared" si="2"/>
        <v>Côte d'IvoireCI29</v>
      </c>
      <c r="Q183" t="e">
        <f>VLOOKUP(Tableau35[[#This Row],[coca]],Table1[ID],1,FALSE)</f>
        <v>#N/A</v>
      </c>
      <c r="R183" t="e">
        <f>VLOOKUP(Tableau35[[#This Row],[coca]],Table1[[#All],[ID]:[b]],2,FALSE)</f>
        <v>#N/A</v>
      </c>
      <c r="S183" s="9" t="e">
        <f>VLOOKUP(Tableau35[[#This Row],[coca]],Table1[[ID]:[b]],3,FALSE)</f>
        <v>#N/A</v>
      </c>
      <c r="T183" s="9" t="s">
        <v>775</v>
      </c>
      <c r="U18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3" s="9">
        <v>1</v>
      </c>
    </row>
    <row r="184" spans="1:22" hidden="1">
      <c r="A184" t="s">
        <v>782</v>
      </c>
      <c r="B184" t="s">
        <v>783</v>
      </c>
      <c r="C184" t="s">
        <v>229</v>
      </c>
      <c r="D184">
        <v>0</v>
      </c>
      <c r="L184" s="10" t="s">
        <v>937</v>
      </c>
      <c r="N184" s="5">
        <v>-526877269737</v>
      </c>
      <c r="O184" s="5">
        <v>685579452444</v>
      </c>
      <c r="P184" t="str">
        <f t="shared" si="2"/>
        <v>Côte d'IvoireCI02</v>
      </c>
      <c r="Q184" t="e">
        <f>VLOOKUP(Tableau35[[#This Row],[coca]],Table1[ID],1,FALSE)</f>
        <v>#N/A</v>
      </c>
      <c r="R184" t="e">
        <f>VLOOKUP(Tableau35[[#This Row],[coca]],Table1[[#All],[ID]:[b]],2,FALSE)</f>
        <v>#N/A</v>
      </c>
      <c r="S184" s="9" t="e">
        <f>VLOOKUP(Tableau35[[#This Row],[coca]],Table1[[ID]:[b]],3,FALSE)</f>
        <v>#N/A</v>
      </c>
      <c r="T184" s="9" t="s">
        <v>775</v>
      </c>
      <c r="U18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4" s="9">
        <v>1</v>
      </c>
    </row>
    <row r="185" spans="1:22" hidden="1">
      <c r="A185" t="s">
        <v>782</v>
      </c>
      <c r="B185" t="s">
        <v>232</v>
      </c>
      <c r="C185" t="s">
        <v>233</v>
      </c>
      <c r="D185">
        <v>6</v>
      </c>
      <c r="E185">
        <v>0</v>
      </c>
      <c r="L185" s="10" t="s">
        <v>937</v>
      </c>
      <c r="N185" s="5">
        <v>-521639312732</v>
      </c>
      <c r="O185" s="5">
        <v>770291934346</v>
      </c>
      <c r="P185" t="str">
        <f t="shared" si="2"/>
        <v>Côte d'IvoireCI11</v>
      </c>
      <c r="Q185" t="e">
        <f>VLOOKUP(Tableau35[[#This Row],[coca]],Table1[ID],1,FALSE)</f>
        <v>#N/A</v>
      </c>
      <c r="R185" t="e">
        <f>VLOOKUP(Tableau35[[#This Row],[coca]],Table1[[#All],[ID]:[b]],2,FALSE)</f>
        <v>#N/A</v>
      </c>
      <c r="S185" s="9" t="e">
        <f>VLOOKUP(Tableau35[[#This Row],[coca]],Table1[[ID]:[b]],3,FALSE)</f>
        <v>#N/A</v>
      </c>
      <c r="T185" s="9" t="s">
        <v>775</v>
      </c>
      <c r="U18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5" s="9">
        <v>1</v>
      </c>
    </row>
    <row r="186" spans="1:22" hidden="1">
      <c r="A186" t="s">
        <v>782</v>
      </c>
      <c r="B186" t="s">
        <v>274</v>
      </c>
      <c r="C186" t="s">
        <v>275</v>
      </c>
      <c r="D186">
        <v>6</v>
      </c>
      <c r="E186">
        <v>0</v>
      </c>
      <c r="L186" s="10" t="s">
        <v>937</v>
      </c>
      <c r="N186" s="5">
        <v>-782023979815</v>
      </c>
      <c r="O186" s="5">
        <v>747066875597</v>
      </c>
      <c r="P186" t="str">
        <f t="shared" si="2"/>
        <v>Côte d'IvoireCI32</v>
      </c>
      <c r="Q186" t="e">
        <f>VLOOKUP(Tableau35[[#This Row],[coca]],Table1[ID],1,FALSE)</f>
        <v>#N/A</v>
      </c>
      <c r="R186" t="e">
        <f>VLOOKUP(Tableau35[[#This Row],[coca]],Table1[[#All],[ID]:[b]],2,FALSE)</f>
        <v>#N/A</v>
      </c>
      <c r="S186" s="9" t="e">
        <f>VLOOKUP(Tableau35[[#This Row],[coca]],Table1[[ID]:[b]],3,FALSE)</f>
        <v>#N/A</v>
      </c>
      <c r="T186" s="9" t="s">
        <v>775</v>
      </c>
      <c r="U18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6" s="9">
        <v>1</v>
      </c>
    </row>
    <row r="187" spans="1:22" hidden="1">
      <c r="A187" t="s">
        <v>782</v>
      </c>
      <c r="B187" t="s">
        <v>234</v>
      </c>
      <c r="C187" t="s">
        <v>235</v>
      </c>
      <c r="D187">
        <v>3</v>
      </c>
      <c r="E187">
        <v>0</v>
      </c>
      <c r="L187" s="10" t="s">
        <v>937</v>
      </c>
      <c r="N187" s="5">
        <v>-597179291744</v>
      </c>
      <c r="O187" s="5">
        <v>526706118126</v>
      </c>
      <c r="P187" t="str">
        <f t="shared" si="2"/>
        <v>Côte d'IvoireCI12</v>
      </c>
      <c r="Q187" t="e">
        <f>VLOOKUP(Tableau35[[#This Row],[coca]],Table1[ID],1,FALSE)</f>
        <v>#N/A</v>
      </c>
      <c r="R187" t="e">
        <f>VLOOKUP(Tableau35[[#This Row],[coca]],Table1[[#All],[ID]:[b]],2,FALSE)</f>
        <v>#N/A</v>
      </c>
      <c r="S187" s="9" t="e">
        <f>VLOOKUP(Tableau35[[#This Row],[coca]],Table1[[ID]:[b]],3,FALSE)</f>
        <v>#N/A</v>
      </c>
      <c r="T187" s="9" t="s">
        <v>775</v>
      </c>
      <c r="U18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7" s="9">
        <v>1</v>
      </c>
    </row>
    <row r="188" spans="1:22" hidden="1">
      <c r="A188" t="s">
        <v>782</v>
      </c>
      <c r="B188" t="s">
        <v>240</v>
      </c>
      <c r="C188" t="s">
        <v>241</v>
      </c>
      <c r="D188">
        <v>1</v>
      </c>
      <c r="E188">
        <v>0</v>
      </c>
      <c r="L188" s="10" t="s">
        <v>937</v>
      </c>
      <c r="N188" s="5">
        <v>-477652740076</v>
      </c>
      <c r="O188" s="5">
        <v>536019588302</v>
      </c>
      <c r="P188" t="str">
        <f t="shared" si="2"/>
        <v>Côte d'IvoireCI15</v>
      </c>
      <c r="Q188" t="e">
        <f>VLOOKUP(Tableau35[[#This Row],[coca]],Table1[ID],1,FALSE)</f>
        <v>#N/A</v>
      </c>
      <c r="R188" t="e">
        <f>VLOOKUP(Tableau35[[#This Row],[coca]],Table1[[#All],[ID]:[b]],2,FALSE)</f>
        <v>#N/A</v>
      </c>
      <c r="S188" s="9" t="e">
        <f>VLOOKUP(Tableau35[[#This Row],[coca]],Table1[[ID]:[b]],3,FALSE)</f>
        <v>#N/A</v>
      </c>
      <c r="T188" s="9" t="s">
        <v>775</v>
      </c>
      <c r="U18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8" s="9">
        <v>1</v>
      </c>
    </row>
    <row r="189" spans="1:22" hidden="1">
      <c r="A189" t="s">
        <v>782</v>
      </c>
      <c r="B189" t="s">
        <v>256</v>
      </c>
      <c r="C189" t="s">
        <v>257</v>
      </c>
      <c r="D189">
        <v>2</v>
      </c>
      <c r="E189">
        <v>0</v>
      </c>
      <c r="L189" s="10" t="s">
        <v>937</v>
      </c>
      <c r="N189" s="5">
        <v>-589282382685</v>
      </c>
      <c r="O189" s="5">
        <v>708514497967</v>
      </c>
      <c r="P189" t="str">
        <f t="shared" si="2"/>
        <v>Côte d'IvoireCI23</v>
      </c>
      <c r="Q189" t="e">
        <f>VLOOKUP(Tableau35[[#This Row],[coca]],Table1[ID],1,FALSE)</f>
        <v>#N/A</v>
      </c>
      <c r="R189" t="e">
        <f>VLOOKUP(Tableau35[[#This Row],[coca]],Table1[[#All],[ID]:[b]],2,FALSE)</f>
        <v>#N/A</v>
      </c>
      <c r="S189" s="9" t="e">
        <f>VLOOKUP(Tableau35[[#This Row],[coca]],Table1[[ID]:[b]],3,FALSE)</f>
        <v>#N/A</v>
      </c>
      <c r="T189" s="9" t="s">
        <v>775</v>
      </c>
      <c r="U18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89" s="9">
        <v>1</v>
      </c>
    </row>
    <row r="190" spans="1:22" hidden="1">
      <c r="A190" t="s">
        <v>782</v>
      </c>
      <c r="B190" t="s">
        <v>264</v>
      </c>
      <c r="C190" t="s">
        <v>265</v>
      </c>
      <c r="D190">
        <v>2</v>
      </c>
      <c r="E190">
        <v>0</v>
      </c>
      <c r="L190" s="10" t="s">
        <v>937</v>
      </c>
      <c r="N190" s="5">
        <v>-666919118514</v>
      </c>
      <c r="O190" s="5">
        <v>585312063233</v>
      </c>
      <c r="P190" t="str">
        <f t="shared" si="2"/>
        <v>Côte d'IvoireCI26</v>
      </c>
      <c r="Q190" t="e">
        <f>VLOOKUP(Tableau35[[#This Row],[coca]],Table1[ID],1,FALSE)</f>
        <v>#N/A</v>
      </c>
      <c r="R190" t="e">
        <f>VLOOKUP(Tableau35[[#This Row],[coca]],Table1[[#All],[ID]:[b]],2,FALSE)</f>
        <v>#N/A</v>
      </c>
      <c r="S190" s="9" t="e">
        <f>VLOOKUP(Tableau35[[#This Row],[coca]],Table1[[ID]:[b]],3,FALSE)</f>
        <v>#N/A</v>
      </c>
      <c r="T190" s="9" t="s">
        <v>775</v>
      </c>
      <c r="U19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0" s="9">
        <v>1</v>
      </c>
    </row>
    <row r="191" spans="1:22" hidden="1">
      <c r="A191" t="s">
        <v>782</v>
      </c>
      <c r="B191" t="s">
        <v>266</v>
      </c>
      <c r="C191" t="s">
        <v>267</v>
      </c>
      <c r="D191">
        <v>3</v>
      </c>
      <c r="E191">
        <v>0</v>
      </c>
      <c r="L191" s="10" t="s">
        <v>937</v>
      </c>
      <c r="N191" s="5">
        <v>-583310270935</v>
      </c>
      <c r="O191" s="5">
        <v>941950114701</v>
      </c>
      <c r="P191" t="str">
        <f t="shared" si="2"/>
        <v>Côte d'IvoireCI28</v>
      </c>
      <c r="Q191" t="e">
        <f>VLOOKUP(Tableau35[[#This Row],[coca]],Table1[ID],1,FALSE)</f>
        <v>#N/A</v>
      </c>
      <c r="R191" t="e">
        <f>VLOOKUP(Tableau35[[#This Row],[coca]],Table1[[#All],[ID]:[b]],2,FALSE)</f>
        <v>#N/A</v>
      </c>
      <c r="S191" s="9" t="e">
        <f>VLOOKUP(Tableau35[[#This Row],[coca]],Table1[[ID]:[b]],3,FALSE)</f>
        <v>#N/A</v>
      </c>
      <c r="T191" s="9" t="s">
        <v>775</v>
      </c>
      <c r="U19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1" s="9">
        <v>1</v>
      </c>
    </row>
    <row r="192" spans="1:22" hidden="1">
      <c r="A192" t="s">
        <v>782</v>
      </c>
      <c r="B192" t="s">
        <v>212</v>
      </c>
      <c r="C192" t="s">
        <v>213</v>
      </c>
      <c r="D192">
        <v>2</v>
      </c>
      <c r="E192">
        <v>0</v>
      </c>
      <c r="L192" s="10" t="s">
        <v>937</v>
      </c>
      <c r="N192" s="5">
        <v>-451782607941</v>
      </c>
      <c r="O192" s="5">
        <v>593544147496</v>
      </c>
      <c r="P192" t="str">
        <f t="shared" si="2"/>
        <v>Côte d'IvoireCI03</v>
      </c>
      <c r="Q192" t="e">
        <f>VLOOKUP(Tableau35[[#This Row],[coca]],Table1[ID],1,FALSE)</f>
        <v>#N/A</v>
      </c>
      <c r="R192" t="e">
        <f>VLOOKUP(Tableau35[[#This Row],[coca]],Table1[[#All],[ID]:[b]],2,FALSE)</f>
        <v>#N/A</v>
      </c>
      <c r="S192" s="9" t="e">
        <f>VLOOKUP(Tableau35[[#This Row],[coca]],Table1[[ID]:[b]],3,FALSE)</f>
        <v>#N/A</v>
      </c>
      <c r="T192" s="9" t="s">
        <v>775</v>
      </c>
      <c r="U19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2" s="9">
        <v>1</v>
      </c>
    </row>
    <row r="193" spans="1:22" hidden="1">
      <c r="A193" t="s">
        <v>782</v>
      </c>
      <c r="B193" t="s">
        <v>224</v>
      </c>
      <c r="C193" t="s">
        <v>225</v>
      </c>
      <c r="D193">
        <v>1</v>
      </c>
      <c r="E193">
        <v>0</v>
      </c>
      <c r="L193" s="10" t="s">
        <v>937</v>
      </c>
      <c r="N193" s="5">
        <v>-768560381841</v>
      </c>
      <c r="O193" s="5">
        <v>633436522765</v>
      </c>
      <c r="P193" t="str">
        <f t="shared" si="2"/>
        <v>Côte d'IvoireCI09</v>
      </c>
      <c r="Q193" t="e">
        <f>VLOOKUP(Tableau35[[#This Row],[coca]],Table1[ID],1,FALSE)</f>
        <v>#N/A</v>
      </c>
      <c r="R193" t="e">
        <f>VLOOKUP(Tableau35[[#This Row],[coca]],Table1[[#All],[ID]:[b]],2,FALSE)</f>
        <v>#N/A</v>
      </c>
      <c r="S193" s="9" t="e">
        <f>VLOOKUP(Tableau35[[#This Row],[coca]],Table1[[ID]:[b]],3,FALSE)</f>
        <v>#N/A</v>
      </c>
      <c r="T193" s="9" t="s">
        <v>775</v>
      </c>
      <c r="U19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3" s="9">
        <v>1</v>
      </c>
    </row>
    <row r="194" spans="1:22" hidden="1">
      <c r="A194" t="s">
        <v>782</v>
      </c>
      <c r="B194" t="s">
        <v>242</v>
      </c>
      <c r="C194" t="s">
        <v>243</v>
      </c>
      <c r="D194">
        <v>4</v>
      </c>
      <c r="E194">
        <v>0</v>
      </c>
      <c r="L194" s="10" t="s">
        <v>937</v>
      </c>
      <c r="N194" s="6">
        <v>-731606796213</v>
      </c>
      <c r="O194" s="5">
        <v>701805742123</v>
      </c>
      <c r="P194" t="str">
        <f t="shared" ref="P194:P257" si="3">_xlfn.CONCAT(A194,C194)</f>
        <v>Côte d'IvoireCI16</v>
      </c>
      <c r="Q194" t="e">
        <f>VLOOKUP(Tableau35[[#This Row],[coca]],Table1[ID],1,FALSE)</f>
        <v>#N/A</v>
      </c>
      <c r="R194" t="e">
        <f>VLOOKUP(Tableau35[[#This Row],[coca]],Table1[[#All],[ID]:[b]],2,FALSE)</f>
        <v>#N/A</v>
      </c>
      <c r="S194" s="9" t="e">
        <f>VLOOKUP(Tableau35[[#This Row],[coca]],Table1[[ID]:[b]],3,FALSE)</f>
        <v>#N/A</v>
      </c>
      <c r="T194" s="9" t="s">
        <v>775</v>
      </c>
      <c r="U19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4" s="9">
        <v>1</v>
      </c>
    </row>
    <row r="195" spans="1:22" hidden="1">
      <c r="A195" t="s">
        <v>782</v>
      </c>
      <c r="B195" t="s">
        <v>246</v>
      </c>
      <c r="C195" t="s">
        <v>247</v>
      </c>
      <c r="D195">
        <v>1</v>
      </c>
      <c r="E195">
        <v>0</v>
      </c>
      <c r="L195" s="10" t="s">
        <v>937</v>
      </c>
      <c r="N195" s="5">
        <v>-660351685216</v>
      </c>
      <c r="O195" s="5">
        <v>703601894249</v>
      </c>
      <c r="P195" t="str">
        <f t="shared" si="3"/>
        <v>Côte d'IvoireCI18</v>
      </c>
      <c r="Q195" t="e">
        <f>VLOOKUP(Tableau35[[#This Row],[coca]],Table1[ID],1,FALSE)</f>
        <v>#N/A</v>
      </c>
      <c r="R195" t="e">
        <f>VLOOKUP(Tableau35[[#This Row],[coca]],Table1[[#All],[ID]:[b]],2,FALSE)</f>
        <v>#N/A</v>
      </c>
      <c r="S195" s="9" t="e">
        <f>VLOOKUP(Tableau35[[#This Row],[coca]],Table1[[ID]:[b]],3,FALSE)</f>
        <v>#N/A</v>
      </c>
      <c r="T195" s="9" t="s">
        <v>775</v>
      </c>
      <c r="U19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5" s="9">
        <v>1</v>
      </c>
    </row>
    <row r="196" spans="1:22" hidden="1">
      <c r="A196" t="s">
        <v>782</v>
      </c>
      <c r="B196" t="s">
        <v>254</v>
      </c>
      <c r="C196" t="s">
        <v>255</v>
      </c>
      <c r="D196">
        <v>0</v>
      </c>
      <c r="L196" s="10" t="s">
        <v>937</v>
      </c>
      <c r="N196" s="5">
        <v>-540426652821</v>
      </c>
      <c r="O196" s="5">
        <v>575720476717</v>
      </c>
      <c r="P196" t="str">
        <f t="shared" si="3"/>
        <v>Côte d'IvoireCI22</v>
      </c>
      <c r="Q196" t="e">
        <f>VLOOKUP(Tableau35[[#This Row],[coca]],Table1[ID],1,FALSE)</f>
        <v>#N/A</v>
      </c>
      <c r="R196" t="e">
        <f>VLOOKUP(Tableau35[[#This Row],[coca]],Table1[[#All],[ID]:[b]],2,FALSE)</f>
        <v>#N/A</v>
      </c>
      <c r="S196" s="9" t="e">
        <f>VLOOKUP(Tableau35[[#This Row],[coca]],Table1[[ID]:[b]],3,FALSE)</f>
        <v>#N/A</v>
      </c>
      <c r="T196" s="9" t="s">
        <v>775</v>
      </c>
      <c r="U19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6" s="9">
        <v>1</v>
      </c>
    </row>
    <row r="197" spans="1:22" hidden="1">
      <c r="A197" t="s">
        <v>782</v>
      </c>
      <c r="B197" t="s">
        <v>260</v>
      </c>
      <c r="C197" t="s">
        <v>261</v>
      </c>
      <c r="D197">
        <v>0</v>
      </c>
      <c r="L197" s="10" t="s">
        <v>937</v>
      </c>
      <c r="N197" s="5">
        <v>-423917274729</v>
      </c>
      <c r="O197" s="5">
        <v>660301864407</v>
      </c>
      <c r="P197" t="str">
        <f t="shared" si="3"/>
        <v>Côte d'IvoireCI25</v>
      </c>
      <c r="Q197" t="e">
        <f>VLOOKUP(Tableau35[[#This Row],[coca]],Table1[ID],1,FALSE)</f>
        <v>#N/A</v>
      </c>
      <c r="R197" t="e">
        <f>VLOOKUP(Tableau35[[#This Row],[coca]],Table1[[#All],[ID]:[b]],2,FALSE)</f>
        <v>#N/A</v>
      </c>
      <c r="S197" s="9" t="e">
        <f>VLOOKUP(Tableau35[[#This Row],[coca]],Table1[[ID]:[b]],3,FALSE)</f>
        <v>#N/A</v>
      </c>
      <c r="T197" s="9" t="s">
        <v>775</v>
      </c>
      <c r="U19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7" s="9">
        <v>1</v>
      </c>
    </row>
    <row r="198" spans="1:22" hidden="1">
      <c r="A198" t="s">
        <v>782</v>
      </c>
      <c r="B198" t="s">
        <v>262</v>
      </c>
      <c r="C198" t="s">
        <v>263</v>
      </c>
      <c r="D198">
        <v>1</v>
      </c>
      <c r="E198">
        <v>0</v>
      </c>
      <c r="L198" s="10" t="s">
        <v>937</v>
      </c>
      <c r="N198" s="5">
        <v>-456075350968</v>
      </c>
      <c r="O198" s="5">
        <v>697378692407</v>
      </c>
      <c r="P198" t="str">
        <f t="shared" si="3"/>
        <v>Côte d'IvoireCI27</v>
      </c>
      <c r="Q198" t="e">
        <f>VLOOKUP(Tableau35[[#This Row],[coca]],Table1[ID],1,FALSE)</f>
        <v>#N/A</v>
      </c>
      <c r="R198" t="e">
        <f>VLOOKUP(Tableau35[[#This Row],[coca]],Table1[[#All],[ID]:[b]],2,FALSE)</f>
        <v>#N/A</v>
      </c>
      <c r="S198" s="9" t="e">
        <f>VLOOKUP(Tableau35[[#This Row],[coca]],Table1[[ID]:[b]],3,FALSE)</f>
        <v>#N/A</v>
      </c>
      <c r="T198" s="9" t="s">
        <v>775</v>
      </c>
      <c r="U19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198" s="9">
        <v>1</v>
      </c>
    </row>
    <row r="199" spans="1:22" hidden="1">
      <c r="A199" t="s">
        <v>782</v>
      </c>
      <c r="B199" t="s">
        <v>784</v>
      </c>
      <c r="C199" t="s">
        <v>227</v>
      </c>
      <c r="D199">
        <f>405+2037</f>
        <v>2442</v>
      </c>
      <c r="E199">
        <v>31</v>
      </c>
      <c r="J199">
        <v>1687</v>
      </c>
      <c r="K199">
        <v>869</v>
      </c>
      <c r="L199" s="10" t="s">
        <v>937</v>
      </c>
      <c r="M199" s="4"/>
      <c r="N199" s="5">
        <v>-407512099906</v>
      </c>
      <c r="O199" s="5">
        <v>541390615342</v>
      </c>
      <c r="P199" t="str">
        <f t="shared" si="3"/>
        <v>Côte d'IvoireCI01</v>
      </c>
      <c r="Q199" t="e">
        <f>VLOOKUP(Tableau35[[#This Row],[coca]],Table1[ID],1,FALSE)</f>
        <v>#N/A</v>
      </c>
      <c r="R199" t="e">
        <f>VLOOKUP(Tableau35[[#This Row],[coca]],Table1[[#All],[ID]:[b]],2,FALSE)</f>
        <v>#N/A</v>
      </c>
      <c r="S199" s="9" t="e">
        <f>VLOOKUP(Tableau35[[#This Row],[coca]],Table1[[ID]:[b]],3,FALSE)</f>
        <v>#N/A</v>
      </c>
      <c r="T199" s="9" t="s">
        <v>776</v>
      </c>
      <c r="U19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199" s="9">
        <v>6</v>
      </c>
    </row>
    <row r="200" spans="1:22" hidden="1">
      <c r="A200" t="s">
        <v>782</v>
      </c>
      <c r="B200" t="s">
        <v>270</v>
      </c>
      <c r="C200" t="s">
        <v>271</v>
      </c>
      <c r="D200">
        <v>62</v>
      </c>
      <c r="E200">
        <v>0</v>
      </c>
      <c r="L200" s="10" t="s">
        <v>937</v>
      </c>
      <c r="N200" s="5">
        <v>-317970254681</v>
      </c>
      <c r="O200" s="5">
        <v>548531837382</v>
      </c>
      <c r="P200" t="str">
        <f t="shared" si="3"/>
        <v>Côte d'IvoireCI30</v>
      </c>
      <c r="Q200" t="e">
        <f>VLOOKUP(Tableau35[[#This Row],[coca]],Table1[ID],1,FALSE)</f>
        <v>#N/A</v>
      </c>
      <c r="R200" t="e">
        <f>VLOOKUP(Tableau35[[#This Row],[coca]],Table1[[#All],[ID]:[b]],2,FALSE)</f>
        <v>#N/A</v>
      </c>
      <c r="S200" s="9" t="e">
        <f>VLOOKUP(Tableau35[[#This Row],[coca]],Table1[[ID]:[b]],3,FALSE)</f>
        <v>#N/A</v>
      </c>
      <c r="T200" s="9" t="s">
        <v>778</v>
      </c>
      <c r="U20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00" s="9">
        <v>2</v>
      </c>
    </row>
    <row r="201" spans="1:22" hidden="1">
      <c r="A201" t="s">
        <v>782</v>
      </c>
      <c r="B201" t="s">
        <v>214</v>
      </c>
      <c r="C201" t="s">
        <v>215</v>
      </c>
      <c r="D201">
        <v>0</v>
      </c>
      <c r="L201" s="10" t="s">
        <v>937</v>
      </c>
      <c r="P201" t="str">
        <f t="shared" si="3"/>
        <v>Côte d'IvoireCI04</v>
      </c>
      <c r="Q201" t="e">
        <f>VLOOKUP(Tableau35[[#This Row],[coca]],Table1[ID],1,FALSE)</f>
        <v>#N/A</v>
      </c>
      <c r="R201" t="e">
        <f>VLOOKUP(Tableau35[[#This Row],[coca]],Table1[[#All],[ID]:[b]],2,FALSE)</f>
        <v>#N/A</v>
      </c>
      <c r="S201" s="9" t="e">
        <f>VLOOKUP(Tableau35[[#This Row],[coca]],Table1[[ID]:[b]],3,FALSE)</f>
        <v>#N/A</v>
      </c>
      <c r="T201" s="9"/>
      <c r="U20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1" s="9"/>
    </row>
    <row r="202" spans="1:22" hidden="1">
      <c r="A202" t="s">
        <v>782</v>
      </c>
      <c r="B202" t="s">
        <v>216</v>
      </c>
      <c r="C202" t="s">
        <v>217</v>
      </c>
      <c r="D202">
        <v>0</v>
      </c>
      <c r="L202" s="10" t="s">
        <v>937</v>
      </c>
      <c r="P202" t="str">
        <f t="shared" si="3"/>
        <v>Côte d'IvoireCI05</v>
      </c>
      <c r="Q202" t="e">
        <f>VLOOKUP(Tableau35[[#This Row],[coca]],Table1[ID],1,FALSE)</f>
        <v>#N/A</v>
      </c>
      <c r="R202" t="e">
        <f>VLOOKUP(Tableau35[[#This Row],[coca]],Table1[[#All],[ID]:[b]],2,FALSE)</f>
        <v>#N/A</v>
      </c>
      <c r="S202" s="9" t="e">
        <f>VLOOKUP(Tableau35[[#This Row],[coca]],Table1[[ID]:[b]],3,FALSE)</f>
        <v>#N/A</v>
      </c>
      <c r="T202" s="9"/>
      <c r="U20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2" s="9"/>
    </row>
    <row r="203" spans="1:22" hidden="1">
      <c r="A203" t="s">
        <v>782</v>
      </c>
      <c r="B203" t="s">
        <v>218</v>
      </c>
      <c r="C203" t="s">
        <v>219</v>
      </c>
      <c r="D203">
        <v>2</v>
      </c>
      <c r="E203">
        <v>0</v>
      </c>
      <c r="L203" s="10" t="s">
        <v>937</v>
      </c>
      <c r="P203" t="str">
        <f t="shared" si="3"/>
        <v>Côte d'IvoireCI06</v>
      </c>
      <c r="Q203" t="e">
        <f>VLOOKUP(Tableau35[[#This Row],[coca]],Table1[ID],1,FALSE)</f>
        <v>#N/A</v>
      </c>
      <c r="R203" t="e">
        <f>VLOOKUP(Tableau35[[#This Row],[coca]],Table1[[#All],[ID]:[b]],2,FALSE)</f>
        <v>#N/A</v>
      </c>
      <c r="S203" s="9" t="e">
        <f>VLOOKUP(Tableau35[[#This Row],[coca]],Table1[[ID]:[b]],3,FALSE)</f>
        <v>#N/A</v>
      </c>
      <c r="T203" s="9"/>
      <c r="U20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3" s="9"/>
    </row>
    <row r="204" spans="1:22" hidden="1">
      <c r="A204" t="s">
        <v>782</v>
      </c>
      <c r="B204" t="s">
        <v>220</v>
      </c>
      <c r="C204" t="s">
        <v>221</v>
      </c>
      <c r="D204">
        <v>0</v>
      </c>
      <c r="L204" s="10" t="s">
        <v>937</v>
      </c>
      <c r="P204" t="str">
        <f t="shared" si="3"/>
        <v>Côte d'IvoireCI07</v>
      </c>
      <c r="Q204" t="e">
        <f>VLOOKUP(Tableau35[[#This Row],[coca]],Table1[ID],1,FALSE)</f>
        <v>#N/A</v>
      </c>
      <c r="R204" t="e">
        <f>VLOOKUP(Tableau35[[#This Row],[coca]],Table1[[#All],[ID]:[b]],2,FALSE)</f>
        <v>#N/A</v>
      </c>
      <c r="S204" s="9" t="e">
        <f>VLOOKUP(Tableau35[[#This Row],[coca]],Table1[[ID]:[b]],3,FALSE)</f>
        <v>#N/A</v>
      </c>
      <c r="T204" s="9"/>
      <c r="U20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4" s="9"/>
    </row>
    <row r="205" spans="1:22" hidden="1">
      <c r="A205" t="s">
        <v>782</v>
      </c>
      <c r="B205" t="s">
        <v>222</v>
      </c>
      <c r="C205" t="s">
        <v>223</v>
      </c>
      <c r="D205">
        <v>0</v>
      </c>
      <c r="L205" s="10" t="s">
        <v>937</v>
      </c>
      <c r="P205" t="str">
        <f t="shared" si="3"/>
        <v>Côte d'IvoireCI08</v>
      </c>
      <c r="Q205" t="e">
        <f>VLOOKUP(Tableau35[[#This Row],[coca]],Table1[ID],1,FALSE)</f>
        <v>#N/A</v>
      </c>
      <c r="R205" t="e">
        <f>VLOOKUP(Tableau35[[#This Row],[coca]],Table1[[#All],[ID]:[b]],2,FALSE)</f>
        <v>#N/A</v>
      </c>
      <c r="S205" s="9" t="e">
        <f>VLOOKUP(Tableau35[[#This Row],[coca]],Table1[[ID]:[b]],3,FALSE)</f>
        <v>#N/A</v>
      </c>
      <c r="T205" s="9"/>
      <c r="U20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5" s="9"/>
    </row>
    <row r="206" spans="1:22" hidden="1">
      <c r="A206" t="s">
        <v>782</v>
      </c>
      <c r="B206" t="s">
        <v>230</v>
      </c>
      <c r="C206" t="s">
        <v>231</v>
      </c>
      <c r="D206">
        <v>0</v>
      </c>
      <c r="L206" s="10" t="s">
        <v>937</v>
      </c>
      <c r="P206" t="str">
        <f t="shared" si="3"/>
        <v>Côte d'IvoireCI10</v>
      </c>
      <c r="Q206" t="e">
        <f>VLOOKUP(Tableau35[[#This Row],[coca]],Table1[ID],1,FALSE)</f>
        <v>#N/A</v>
      </c>
      <c r="R206" t="e">
        <f>VLOOKUP(Tableau35[[#This Row],[coca]],Table1[[#All],[ID]:[b]],2,FALSE)</f>
        <v>#N/A</v>
      </c>
      <c r="S206" s="9" t="e">
        <f>VLOOKUP(Tableau35[[#This Row],[coca]],Table1[[ID]:[b]],3,FALSE)</f>
        <v>#N/A</v>
      </c>
      <c r="T206" s="9"/>
      <c r="U20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6" s="9"/>
    </row>
    <row r="207" spans="1:22" hidden="1">
      <c r="A207" t="s">
        <v>782</v>
      </c>
      <c r="B207" t="s">
        <v>236</v>
      </c>
      <c r="C207" t="s">
        <v>237</v>
      </c>
      <c r="D207">
        <v>0</v>
      </c>
      <c r="L207" s="10" t="s">
        <v>937</v>
      </c>
      <c r="P207" t="str">
        <f t="shared" si="3"/>
        <v>Côte d'IvoireCI13</v>
      </c>
      <c r="Q207" t="e">
        <f>VLOOKUP(Tableau35[[#This Row],[coca]],Table1[ID],1,FALSE)</f>
        <v>#N/A</v>
      </c>
      <c r="R207" t="e">
        <f>VLOOKUP(Tableau35[[#This Row],[coca]],Table1[[#All],[ID]:[b]],2,FALSE)</f>
        <v>#N/A</v>
      </c>
      <c r="S207" s="9" t="e">
        <f>VLOOKUP(Tableau35[[#This Row],[coca]],Table1[[ID]:[b]],3,FALSE)</f>
        <v>#N/A</v>
      </c>
      <c r="T207" s="9"/>
      <c r="U20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7" s="9"/>
    </row>
    <row r="208" spans="1:22" hidden="1">
      <c r="A208" t="s">
        <v>782</v>
      </c>
      <c r="B208" t="s">
        <v>238</v>
      </c>
      <c r="C208" t="s">
        <v>239</v>
      </c>
      <c r="D208">
        <v>0</v>
      </c>
      <c r="L208" s="10" t="s">
        <v>937</v>
      </c>
      <c r="P208" t="str">
        <f t="shared" si="3"/>
        <v>Côte d'IvoireCI14</v>
      </c>
      <c r="Q208" t="e">
        <f>VLOOKUP(Tableau35[[#This Row],[coca]],Table1[ID],1,FALSE)</f>
        <v>#N/A</v>
      </c>
      <c r="R208" t="e">
        <f>VLOOKUP(Tableau35[[#This Row],[coca]],Table1[[#All],[ID]:[b]],2,FALSE)</f>
        <v>#N/A</v>
      </c>
      <c r="S208" s="9" t="e">
        <f>VLOOKUP(Tableau35[[#This Row],[coca]],Table1[[ID]:[b]],3,FALSE)</f>
        <v>#N/A</v>
      </c>
      <c r="T208" s="9"/>
      <c r="U20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8" s="9"/>
    </row>
    <row r="209" spans="1:22" hidden="1">
      <c r="A209" t="s">
        <v>782</v>
      </c>
      <c r="B209" t="s">
        <v>244</v>
      </c>
      <c r="C209" t="s">
        <v>245</v>
      </c>
      <c r="D209">
        <v>0</v>
      </c>
      <c r="L209" s="10" t="s">
        <v>937</v>
      </c>
      <c r="P209" t="str">
        <f t="shared" si="3"/>
        <v>Côte d'IvoireCI17</v>
      </c>
      <c r="Q209" t="e">
        <f>VLOOKUP(Tableau35[[#This Row],[coca]],Table1[ID],1,FALSE)</f>
        <v>#N/A</v>
      </c>
      <c r="R209" t="e">
        <f>VLOOKUP(Tableau35[[#This Row],[coca]],Table1[[#All],[ID]:[b]],2,FALSE)</f>
        <v>#N/A</v>
      </c>
      <c r="S209" s="9" t="e">
        <f>VLOOKUP(Tableau35[[#This Row],[coca]],Table1[[ID]:[b]],3,FALSE)</f>
        <v>#N/A</v>
      </c>
      <c r="T209" s="9"/>
      <c r="U20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09" s="9"/>
    </row>
    <row r="210" spans="1:22" hidden="1">
      <c r="A210" t="s">
        <v>782</v>
      </c>
      <c r="B210" t="s">
        <v>248</v>
      </c>
      <c r="C210" t="s">
        <v>249</v>
      </c>
      <c r="D210">
        <v>0</v>
      </c>
      <c r="L210" s="10" t="s">
        <v>937</v>
      </c>
      <c r="P210" t="str">
        <f t="shared" si="3"/>
        <v>Côte d'IvoireCI19</v>
      </c>
      <c r="Q210" t="e">
        <f>VLOOKUP(Tableau35[[#This Row],[coca]],Table1[ID],1,FALSE)</f>
        <v>#N/A</v>
      </c>
      <c r="R210" t="e">
        <f>VLOOKUP(Tableau35[[#This Row],[coca]],Table1[[#All],[ID]:[b]],2,FALSE)</f>
        <v>#N/A</v>
      </c>
      <c r="S210" s="9" t="e">
        <f>VLOOKUP(Tableau35[[#This Row],[coca]],Table1[[ID]:[b]],3,FALSE)</f>
        <v>#N/A</v>
      </c>
      <c r="T210" s="9"/>
      <c r="U21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0" s="9"/>
    </row>
    <row r="211" spans="1:22" hidden="1">
      <c r="A211" t="s">
        <v>782</v>
      </c>
      <c r="B211" t="s">
        <v>250</v>
      </c>
      <c r="C211" t="s">
        <v>251</v>
      </c>
      <c r="D211">
        <v>1</v>
      </c>
      <c r="E211">
        <v>0</v>
      </c>
      <c r="L211" s="10" t="s">
        <v>937</v>
      </c>
      <c r="P211" t="str">
        <f t="shared" si="3"/>
        <v>Côte d'IvoireCI20</v>
      </c>
      <c r="Q211" t="e">
        <f>VLOOKUP(Tableau35[[#This Row],[coca]],Table1[ID],1,FALSE)</f>
        <v>#N/A</v>
      </c>
      <c r="R211" t="e">
        <f>VLOOKUP(Tableau35[[#This Row],[coca]],Table1[[#All],[ID]:[b]],2,FALSE)</f>
        <v>#N/A</v>
      </c>
      <c r="S211" s="9" t="e">
        <f>VLOOKUP(Tableau35[[#This Row],[coca]],Table1[[ID]:[b]],3,FALSE)</f>
        <v>#N/A</v>
      </c>
      <c r="T211" s="9"/>
      <c r="U21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1" s="9"/>
    </row>
    <row r="212" spans="1:22" hidden="1">
      <c r="A212" t="s">
        <v>782</v>
      </c>
      <c r="B212" t="s">
        <v>252</v>
      </c>
      <c r="C212" t="s">
        <v>253</v>
      </c>
      <c r="D212">
        <v>0</v>
      </c>
      <c r="L212" s="10" t="s">
        <v>937</v>
      </c>
      <c r="P212" t="str">
        <f t="shared" si="3"/>
        <v>Côte d'IvoireCI21</v>
      </c>
      <c r="Q212" t="e">
        <f>VLOOKUP(Tableau35[[#This Row],[coca]],Table1[ID],1,FALSE)</f>
        <v>#N/A</v>
      </c>
      <c r="R212" t="e">
        <f>VLOOKUP(Tableau35[[#This Row],[coca]],Table1[[#All],[ID]:[b]],2,FALSE)</f>
        <v>#N/A</v>
      </c>
      <c r="S212" s="9" t="e">
        <f>VLOOKUP(Tableau35[[#This Row],[coca]],Table1[[ID]:[b]],3,FALSE)</f>
        <v>#N/A</v>
      </c>
      <c r="T212" s="9"/>
      <c r="U21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2" s="9"/>
    </row>
    <row r="213" spans="1:22" hidden="1">
      <c r="A213" t="s">
        <v>782</v>
      </c>
      <c r="B213" t="s">
        <v>258</v>
      </c>
      <c r="C213" t="s">
        <v>259</v>
      </c>
      <c r="D213">
        <v>1</v>
      </c>
      <c r="E213">
        <v>0</v>
      </c>
      <c r="L213" s="10" t="s">
        <v>937</v>
      </c>
      <c r="P213" t="str">
        <f t="shared" si="3"/>
        <v>Côte d'IvoireCI24</v>
      </c>
      <c r="Q213" t="e">
        <f>VLOOKUP(Tableau35[[#This Row],[coca]],Table1[ID],1,FALSE)</f>
        <v>#N/A</v>
      </c>
      <c r="R213" t="e">
        <f>VLOOKUP(Tableau35[[#This Row],[coca]],Table1[[#All],[ID]:[b]],2,FALSE)</f>
        <v>#N/A</v>
      </c>
      <c r="S213" s="9" t="e">
        <f>VLOOKUP(Tableau35[[#This Row],[coca]],Table1[[ID]:[b]],3,FALSE)</f>
        <v>#N/A</v>
      </c>
      <c r="T213" s="9"/>
      <c r="U21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3" s="9"/>
    </row>
    <row r="214" spans="1:22" hidden="1">
      <c r="A214" t="s">
        <v>782</v>
      </c>
      <c r="B214" t="s">
        <v>272</v>
      </c>
      <c r="C214" t="s">
        <v>273</v>
      </c>
      <c r="D214">
        <v>0</v>
      </c>
      <c r="L214" s="10" t="s">
        <v>937</v>
      </c>
      <c r="P214" t="str">
        <f t="shared" si="3"/>
        <v>Côte d'IvoireCI31</v>
      </c>
      <c r="Q214" t="e">
        <f>VLOOKUP(Tableau35[[#This Row],[coca]],Table1[ID],1,FALSE)</f>
        <v>#N/A</v>
      </c>
      <c r="R214" t="e">
        <f>VLOOKUP(Tableau35[[#This Row],[coca]],Table1[[#All],[ID]:[b]],2,FALSE)</f>
        <v>#N/A</v>
      </c>
      <c r="S214" s="9" t="e">
        <f>VLOOKUP(Tableau35[[#This Row],[coca]],Table1[[ID]:[b]],3,FALSE)</f>
        <v>#N/A</v>
      </c>
      <c r="T214" s="9"/>
      <c r="U21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4" s="9"/>
    </row>
    <row r="215" spans="1:22" hidden="1">
      <c r="A215" t="s">
        <v>782</v>
      </c>
      <c r="B215" t="s">
        <v>276</v>
      </c>
      <c r="C215" t="s">
        <v>277</v>
      </c>
      <c r="D215">
        <v>0</v>
      </c>
      <c r="L215" s="10" t="s">
        <v>937</v>
      </c>
      <c r="N215" s="5"/>
      <c r="O215" s="5"/>
      <c r="P215" t="str">
        <f t="shared" si="3"/>
        <v>Côte d'IvoireCI33</v>
      </c>
      <c r="Q215" t="e">
        <f>VLOOKUP(Tableau35[[#This Row],[coca]],Table1[ID],1,FALSE)</f>
        <v>#N/A</v>
      </c>
      <c r="R215" t="e">
        <f>VLOOKUP(Tableau35[[#This Row],[coca]],Table1[[#All],[ID]:[b]],2,FALSE)</f>
        <v>#N/A</v>
      </c>
      <c r="S215" s="9" t="e">
        <f>VLOOKUP(Tableau35[[#This Row],[coca]],Table1[[ID]:[b]],3,FALSE)</f>
        <v>#N/A</v>
      </c>
      <c r="T215" s="9"/>
      <c r="U21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5" s="9"/>
    </row>
    <row r="216" spans="1:22" hidden="1">
      <c r="A216" t="s">
        <v>278</v>
      </c>
      <c r="B216" t="s">
        <v>284</v>
      </c>
      <c r="C216" t="s">
        <v>285</v>
      </c>
      <c r="D216">
        <v>17</v>
      </c>
      <c r="L216" s="10" t="s">
        <v>937</v>
      </c>
      <c r="N216" s="5">
        <v>2783105588380</v>
      </c>
      <c r="O216" s="5">
        <v>-1045810873830</v>
      </c>
      <c r="P216" t="str">
        <f t="shared" si="3"/>
        <v>Democratic Republic of CongoCD71</v>
      </c>
      <c r="Q216" t="str">
        <f>VLOOKUP(Tableau35[[#This Row],[coca]],Table1[ID],1,FALSE)</f>
        <v>Democratic Republic of CongoCD71</v>
      </c>
      <c r="R216">
        <f>VLOOKUP(Tableau35[[#This Row],[coca]],Table1[[#All],[ID]:[b]],2,FALSE)</f>
        <v>27.831055883800001</v>
      </c>
      <c r="S216" s="9">
        <f>VLOOKUP(Tableau35[[#This Row],[coca]],Table1[[ID]:[b]],3,FALSE)</f>
        <v>-10.4581087383</v>
      </c>
      <c r="T216" s="9" t="s">
        <v>775</v>
      </c>
      <c r="U21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16" s="9">
        <v>1</v>
      </c>
    </row>
    <row r="217" spans="1:22" hidden="1">
      <c r="A217" t="s">
        <v>278</v>
      </c>
      <c r="B217" t="s">
        <v>300</v>
      </c>
      <c r="C217" t="s">
        <v>301</v>
      </c>
      <c r="D217">
        <v>165</v>
      </c>
      <c r="L217" s="10" t="s">
        <v>937</v>
      </c>
      <c r="P217" t="str">
        <f t="shared" si="3"/>
        <v>Democratic Republic of CongoCD20</v>
      </c>
      <c r="Q217" t="str">
        <f>VLOOKUP(Tableau35[[#This Row],[coca]],Table1[ID],1,FALSE)</f>
        <v>Democratic Republic of CongoCD20</v>
      </c>
      <c r="R217">
        <f>VLOOKUP(Tableau35[[#This Row],[coca]],Table1[[#All],[ID]:[b]],2,FALSE)</f>
        <v>14.321731015399999</v>
      </c>
      <c r="S217" s="9">
        <f>VLOOKUP(Tableau35[[#This Row],[coca]],Table1[[ID]:[b]],3,FALSE)</f>
        <v>-5.28966685423</v>
      </c>
      <c r="T217" s="9" t="s">
        <v>775</v>
      </c>
      <c r="U21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17" s="9">
        <v>1</v>
      </c>
    </row>
    <row r="218" spans="1:22" hidden="1">
      <c r="A218" t="s">
        <v>278</v>
      </c>
      <c r="B218" t="s">
        <v>316</v>
      </c>
      <c r="C218" t="s">
        <v>317</v>
      </c>
      <c r="D218">
        <v>5</v>
      </c>
      <c r="L218" s="10" t="s">
        <v>937</v>
      </c>
      <c r="N218" s="5">
        <v>2870216930320</v>
      </c>
      <c r="O218" t="s">
        <v>785</v>
      </c>
      <c r="P218" t="str">
        <f t="shared" si="3"/>
        <v>Democratic Republic of CongoCD61</v>
      </c>
      <c r="Q218" t="str">
        <f>VLOOKUP(Tableau35[[#This Row],[coca]],Table1[ID],1,FALSE)</f>
        <v>Democratic Republic of CongoCD61</v>
      </c>
      <c r="R218">
        <f>VLOOKUP(Tableau35[[#This Row],[coca]],Table1[[#All],[ID]:[b]],2,FALSE)</f>
        <v>28.702169303200002</v>
      </c>
      <c r="S218" s="9">
        <f>VLOOKUP(Tableau35[[#This Row],[coca]],Table1[[ID]:[b]],3,FALSE)</f>
        <v>-0.61106818986699996</v>
      </c>
      <c r="T218" s="9" t="s">
        <v>775</v>
      </c>
      <c r="U21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8" s="9">
        <v>1</v>
      </c>
    </row>
    <row r="219" spans="1:22" hidden="1">
      <c r="A219" t="s">
        <v>278</v>
      </c>
      <c r="B219" t="s">
        <v>322</v>
      </c>
      <c r="C219" t="s">
        <v>323</v>
      </c>
      <c r="D219">
        <v>4</v>
      </c>
      <c r="L219" s="10" t="s">
        <v>937</v>
      </c>
      <c r="N219" s="5">
        <v>2825541350030</v>
      </c>
      <c r="O219" s="5">
        <v>-322651293657</v>
      </c>
      <c r="P219" t="str">
        <f t="shared" si="3"/>
        <v>Democratic Republic of CongoCD62</v>
      </c>
      <c r="Q219" t="str">
        <f>VLOOKUP(Tableau35[[#This Row],[coca]],Table1[ID],1,FALSE)</f>
        <v>Democratic Republic of CongoCD62</v>
      </c>
      <c r="R219">
        <f>VLOOKUP(Tableau35[[#This Row],[coca]],Table1[[#All],[ID]:[b]],2,FALSE)</f>
        <v>28.255413500300001</v>
      </c>
      <c r="S219" s="9">
        <f>VLOOKUP(Tableau35[[#This Row],[coca]],Table1[[ID]:[b]],3,FALSE)</f>
        <v>-3.2265129365699998</v>
      </c>
      <c r="T219" s="9" t="s">
        <v>775</v>
      </c>
      <c r="U21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19" s="9">
        <v>1</v>
      </c>
    </row>
    <row r="220" spans="1:22" hidden="1">
      <c r="A220" t="s">
        <v>278</v>
      </c>
      <c r="B220" t="s">
        <v>290</v>
      </c>
      <c r="C220" t="s">
        <v>291</v>
      </c>
      <c r="D220">
        <v>2</v>
      </c>
      <c r="L220" s="10" t="s">
        <v>937</v>
      </c>
      <c r="N220" s="5">
        <v>2949892328600</v>
      </c>
      <c r="O220" s="5">
        <v>175432325487</v>
      </c>
      <c r="P220" t="str">
        <f t="shared" si="3"/>
        <v>Democratic Republic of CongoCD54</v>
      </c>
      <c r="Q220" t="str">
        <f>VLOOKUP(Tableau35[[#This Row],[coca]],Table1[ID],1,FALSE)</f>
        <v>Democratic Republic of CongoCD54</v>
      </c>
      <c r="R220">
        <f>VLOOKUP(Tableau35[[#This Row],[coca]],Table1[[#All],[ID]:[b]],2,FALSE)</f>
        <v>29.498923286</v>
      </c>
      <c r="S220" s="9">
        <f>VLOOKUP(Tableau35[[#This Row],[coca]],Table1[[ID]:[b]],3,FALSE)</f>
        <v>1.7543232548700001</v>
      </c>
      <c r="T220" s="9" t="s">
        <v>775</v>
      </c>
      <c r="U22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0" s="9">
        <v>1</v>
      </c>
    </row>
    <row r="221" spans="1:22" hidden="1">
      <c r="A221" t="s">
        <v>278</v>
      </c>
      <c r="B221" t="s">
        <v>304</v>
      </c>
      <c r="C221" t="s">
        <v>305</v>
      </c>
      <c r="D221">
        <v>1</v>
      </c>
      <c r="L221" s="10" t="s">
        <v>937</v>
      </c>
      <c r="N221" s="5">
        <v>1865494266580</v>
      </c>
      <c r="O221" s="5">
        <v>-478252014449</v>
      </c>
      <c r="P221" t="str">
        <f t="shared" si="3"/>
        <v>Democratic Republic of CongoCD32</v>
      </c>
      <c r="Q221" t="str">
        <f>VLOOKUP(Tableau35[[#This Row],[coca]],Table1[ID],1,FALSE)</f>
        <v>Democratic Republic of CongoCD32</v>
      </c>
      <c r="R221">
        <f>VLOOKUP(Tableau35[[#This Row],[coca]],Table1[[#All],[ID]:[b]],2,FALSE)</f>
        <v>18.6549426658</v>
      </c>
      <c r="S221" s="9">
        <f>VLOOKUP(Tableau35[[#This Row],[coca]],Table1[[ID]:[b]],3,FALSE)</f>
        <v>-4.7825201444900003</v>
      </c>
      <c r="T221" s="9" t="s">
        <v>775</v>
      </c>
      <c r="U22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1" s="9">
        <v>1</v>
      </c>
    </row>
    <row r="222" spans="1:22" hidden="1">
      <c r="A222" t="s">
        <v>278</v>
      </c>
      <c r="B222" t="s">
        <v>298</v>
      </c>
      <c r="C222" t="s">
        <v>299</v>
      </c>
      <c r="D222">
        <v>2198</v>
      </c>
      <c r="E222">
        <v>68</v>
      </c>
      <c r="F222">
        <v>340</v>
      </c>
      <c r="L222" s="10" t="s">
        <v>937</v>
      </c>
      <c r="N222" s="5">
        <v>1590849109850</v>
      </c>
      <c r="O222" s="5">
        <v>-443590657637</v>
      </c>
      <c r="P222" t="str">
        <f t="shared" si="3"/>
        <v>Democratic Republic of CongoCD10</v>
      </c>
      <c r="Q222" t="str">
        <f>VLOOKUP(Tableau35[[#This Row],[coca]],Table1[ID],1,FALSE)</f>
        <v>Democratic Republic of CongoCD10</v>
      </c>
      <c r="R222">
        <f>VLOOKUP(Tableau35[[#This Row],[coca]],Table1[[#All],[ID]:[b]],2,FALSE)</f>
        <v>15.908491098500001</v>
      </c>
      <c r="S222" s="9">
        <f>VLOOKUP(Tableau35[[#This Row],[coca]],Table1[[ID]:[b]],3,FALSE)</f>
        <v>-4.4359065763699999</v>
      </c>
      <c r="T222" s="9" t="s">
        <v>777</v>
      </c>
      <c r="U22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22" s="9">
        <v>5</v>
      </c>
    </row>
    <row r="223" spans="1:22" hidden="1">
      <c r="A223" t="s">
        <v>278</v>
      </c>
      <c r="B223" t="s">
        <v>280</v>
      </c>
      <c r="C223" t="s">
        <v>281</v>
      </c>
      <c r="D223">
        <v>0</v>
      </c>
      <c r="L223" s="10" t="s">
        <v>937</v>
      </c>
      <c r="P223" t="str">
        <f t="shared" si="3"/>
        <v>Democratic Republic of CongoCD52</v>
      </c>
      <c r="Q223" t="str">
        <f>VLOOKUP(Tableau35[[#This Row],[coca]],Table1[ID],1,FALSE)</f>
        <v>Democratic Republic of CongoCD52</v>
      </c>
      <c r="R223">
        <f>VLOOKUP(Tableau35[[#This Row],[coca]],Table1[[#All],[ID]:[b]],2,FALSE)</f>
        <v>25.145384454799999</v>
      </c>
      <c r="S223" s="9">
        <f>VLOOKUP(Tableau35[[#This Row],[coca]],Table1[[ID]:[b]],3,FALSE)</f>
        <v>3.62620481032</v>
      </c>
      <c r="T223" s="9"/>
      <c r="U22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3" s="9"/>
    </row>
    <row r="224" spans="1:22" hidden="1">
      <c r="A224" t="s">
        <v>278</v>
      </c>
      <c r="B224" t="s">
        <v>282</v>
      </c>
      <c r="C224" t="s">
        <v>283</v>
      </c>
      <c r="D224">
        <v>0</v>
      </c>
      <c r="L224" s="10" t="s">
        <v>937</v>
      </c>
      <c r="P224" t="str">
        <f t="shared" si="3"/>
        <v>Democratic Republic of CongoCD41</v>
      </c>
      <c r="Q224" t="str">
        <f>VLOOKUP(Tableau35[[#This Row],[coca]],Table1[ID],1,FALSE)</f>
        <v>Democratic Republic of CongoCD41</v>
      </c>
      <c r="R224">
        <f>VLOOKUP(Tableau35[[#This Row],[coca]],Table1[[#All],[ID]:[b]],2,FALSE)</f>
        <v>18.914464880000001</v>
      </c>
      <c r="S224" s="9">
        <f>VLOOKUP(Tableau35[[#This Row],[coca]],Table1[[ID]:[b]],3,FALSE)</f>
        <v>0.22899018423100001</v>
      </c>
      <c r="T224" s="9"/>
      <c r="U22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4" s="9"/>
    </row>
    <row r="225" spans="1:22" hidden="1">
      <c r="A225" t="s">
        <v>278</v>
      </c>
      <c r="B225" t="s">
        <v>286</v>
      </c>
      <c r="C225" t="s">
        <v>287</v>
      </c>
      <c r="D225">
        <v>0</v>
      </c>
      <c r="L225" s="10" t="s">
        <v>937</v>
      </c>
      <c r="P225" t="str">
        <f t="shared" si="3"/>
        <v>Democratic Republic of CongoCD73</v>
      </c>
      <c r="Q225" t="str">
        <f>VLOOKUP(Tableau35[[#This Row],[coca]],Table1[ID],1,FALSE)</f>
        <v>Democratic Republic of CongoCD73</v>
      </c>
      <c r="R225">
        <f>VLOOKUP(Tableau35[[#This Row],[coca]],Table1[[#All],[ID]:[b]],2,FALSE)</f>
        <v>25.429034358399999</v>
      </c>
      <c r="S225" s="9">
        <f>VLOOKUP(Tableau35[[#This Row],[coca]],Table1[[ID]:[b]],3,FALSE)</f>
        <v>-8.2365834581899993</v>
      </c>
      <c r="T225" s="9"/>
      <c r="U22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5" s="9"/>
    </row>
    <row r="226" spans="1:22" hidden="1">
      <c r="A226" t="s">
        <v>278</v>
      </c>
      <c r="B226" t="s">
        <v>288</v>
      </c>
      <c r="C226" t="s">
        <v>289</v>
      </c>
      <c r="D226">
        <v>0</v>
      </c>
      <c r="L226" s="10" t="s">
        <v>937</v>
      </c>
      <c r="P226" t="str">
        <f t="shared" si="3"/>
        <v>Democratic Republic of CongoCD53</v>
      </c>
      <c r="Q226" t="str">
        <f>VLOOKUP(Tableau35[[#This Row],[coca]],Table1[ID],1,FALSE)</f>
        <v>Democratic Republic of CongoCD53</v>
      </c>
      <c r="R226">
        <f>VLOOKUP(Tableau35[[#This Row],[coca]],Table1[[#All],[ID]:[b]],2,FALSE)</f>
        <v>28.588505614100001</v>
      </c>
      <c r="S226" s="9">
        <f>VLOOKUP(Tableau35[[#This Row],[coca]],Table1[[ID]:[b]],3,FALSE)</f>
        <v>3.3459016238900001</v>
      </c>
      <c r="T226" s="9"/>
      <c r="U22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6" s="9"/>
    </row>
    <row r="227" spans="1:22" hidden="1">
      <c r="A227" t="s">
        <v>278</v>
      </c>
      <c r="B227" t="s">
        <v>292</v>
      </c>
      <c r="C227" t="s">
        <v>293</v>
      </c>
      <c r="D227">
        <v>0</v>
      </c>
      <c r="L227" s="10" t="s">
        <v>937</v>
      </c>
      <c r="P227" t="str">
        <f t="shared" si="3"/>
        <v>Democratic Republic of CongoCD92</v>
      </c>
      <c r="Q227" t="str">
        <f>VLOOKUP(Tableau35[[#This Row],[coca]],Table1[ID],1,FALSE)</f>
        <v>Democratic Republic of CongoCD92</v>
      </c>
      <c r="R227">
        <f>VLOOKUP(Tableau35[[#This Row],[coca]],Table1[[#All],[ID]:[b]],2,FALSE)</f>
        <v>21.1062499879</v>
      </c>
      <c r="S227" s="9">
        <f>VLOOKUP(Tableau35[[#This Row],[coca]],Table1[[ID]:[b]],3,FALSE)</f>
        <v>-4.94513468302</v>
      </c>
      <c r="T227" s="9"/>
      <c r="U22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7" s="9"/>
    </row>
    <row r="228" spans="1:22" hidden="1">
      <c r="A228" t="s">
        <v>278</v>
      </c>
      <c r="B228" t="s">
        <v>294</v>
      </c>
      <c r="C228" t="s">
        <v>295</v>
      </c>
      <c r="D228">
        <v>0</v>
      </c>
      <c r="L228" s="10" t="s">
        <v>937</v>
      </c>
      <c r="P228" t="str">
        <f t="shared" si="3"/>
        <v>Democratic Republic of CongoCD91</v>
      </c>
      <c r="Q228" t="str">
        <f>VLOOKUP(Tableau35[[#This Row],[coca]],Table1[ID],1,FALSE)</f>
        <v>Democratic Republic of CongoCD91</v>
      </c>
      <c r="R228">
        <f>VLOOKUP(Tableau35[[#This Row],[coca]],Table1[[#All],[ID]:[b]],2,FALSE)</f>
        <v>22.489350562599999</v>
      </c>
      <c r="S228" s="9">
        <f>VLOOKUP(Tableau35[[#This Row],[coca]],Table1[[ID]:[b]],3,FALSE)</f>
        <v>-6.2263878948500002</v>
      </c>
      <c r="T228" s="9"/>
      <c r="U22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8" s="9"/>
    </row>
    <row r="229" spans="1:22" ht="13.5" hidden="1" customHeight="1">
      <c r="A229" t="s">
        <v>278</v>
      </c>
      <c r="B229" t="s">
        <v>296</v>
      </c>
      <c r="C229" t="s">
        <v>297</v>
      </c>
      <c r="D229">
        <v>0</v>
      </c>
      <c r="L229" s="10" t="s">
        <v>937</v>
      </c>
      <c r="P229" t="str">
        <f t="shared" si="3"/>
        <v>Democratic Republic of CongoCD82</v>
      </c>
      <c r="Q229" t="str">
        <f>VLOOKUP(Tableau35[[#This Row],[coca]],Table1[ID],1,FALSE)</f>
        <v>Democratic Republic of CongoCD82</v>
      </c>
      <c r="R229">
        <f>VLOOKUP(Tableau35[[#This Row],[coca]],Table1[[#All],[ID]:[b]],2,FALSE)</f>
        <v>23.518630290000001</v>
      </c>
      <c r="S229" s="9">
        <f>VLOOKUP(Tableau35[[#This Row],[coca]],Table1[[ID]:[b]],3,FALSE)</f>
        <v>-6.1507234754900004</v>
      </c>
      <c r="T229" s="9"/>
      <c r="U22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29" s="9"/>
    </row>
    <row r="230" spans="1:22" hidden="1">
      <c r="A230" t="s">
        <v>278</v>
      </c>
      <c r="B230" t="s">
        <v>302</v>
      </c>
      <c r="C230" t="s">
        <v>303</v>
      </c>
      <c r="D230">
        <v>0</v>
      </c>
      <c r="L230" s="10" t="s">
        <v>937</v>
      </c>
      <c r="P230" t="str">
        <f t="shared" si="3"/>
        <v>Democratic Republic of CongoCD31</v>
      </c>
      <c r="Q230" t="str">
        <f>VLOOKUP(Tableau35[[#This Row],[coca]],Table1[ID],1,FALSE)</f>
        <v>Democratic Republic of CongoCD31</v>
      </c>
      <c r="R230">
        <f>VLOOKUP(Tableau35[[#This Row],[coca]],Table1[[#All],[ID]:[b]],2,FALSE)</f>
        <v>17.863895255199999</v>
      </c>
      <c r="S230" s="9">
        <f>VLOOKUP(Tableau35[[#This Row],[coca]],Table1[[ID]:[b]],3,FALSE)</f>
        <v>-6.43275971018</v>
      </c>
      <c r="T230" s="9"/>
      <c r="U23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0" s="9"/>
    </row>
    <row r="231" spans="1:22" hidden="1">
      <c r="A231" t="s">
        <v>278</v>
      </c>
      <c r="B231" t="s">
        <v>306</v>
      </c>
      <c r="C231" t="s">
        <v>307</v>
      </c>
      <c r="D231">
        <v>0</v>
      </c>
      <c r="L231" s="10" t="s">
        <v>937</v>
      </c>
      <c r="P231" t="str">
        <f t="shared" si="3"/>
        <v>Democratic Republic of CongoCD81</v>
      </c>
      <c r="Q231" t="str">
        <f>VLOOKUP(Tableau35[[#This Row],[coca]],Table1[ID],1,FALSE)</f>
        <v>Democratic Republic of CongoCD81</v>
      </c>
      <c r="R231">
        <f>VLOOKUP(Tableau35[[#This Row],[coca]],Table1[[#All],[ID]:[b]],2,FALSE)</f>
        <v>24.6823781322</v>
      </c>
      <c r="S231" s="9">
        <f>VLOOKUP(Tableau35[[#This Row],[coca]],Table1[[ID]:[b]],3,FALSE)</f>
        <v>-6.2139067373700003</v>
      </c>
      <c r="T231" s="9"/>
      <c r="U23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1" s="9"/>
    </row>
    <row r="232" spans="1:22" hidden="1">
      <c r="A232" t="s">
        <v>278</v>
      </c>
      <c r="B232" t="s">
        <v>308</v>
      </c>
      <c r="C232" t="s">
        <v>309</v>
      </c>
      <c r="D232">
        <v>0</v>
      </c>
      <c r="L232" s="10" t="s">
        <v>937</v>
      </c>
      <c r="P232" t="str">
        <f t="shared" si="3"/>
        <v>Democratic Republic of CongoCD72</v>
      </c>
      <c r="Q232" t="str">
        <f>VLOOKUP(Tableau35[[#This Row],[coca]],Table1[ID],1,FALSE)</f>
        <v>Democratic Republic of CongoCD72</v>
      </c>
      <c r="R232">
        <f>VLOOKUP(Tableau35[[#This Row],[coca]],Table1[[#All],[ID]:[b]],2,FALSE)</f>
        <v>23.894010771200001</v>
      </c>
      <c r="S232" s="9">
        <f>VLOOKUP(Tableau35[[#This Row],[coca]],Table1[[ID]:[b]],3,FALSE)</f>
        <v>-9.8383782278799998</v>
      </c>
      <c r="T232" s="9"/>
      <c r="U23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2" s="9"/>
    </row>
    <row r="233" spans="1:22" hidden="1">
      <c r="A233" t="s">
        <v>278</v>
      </c>
      <c r="B233" t="s">
        <v>310</v>
      </c>
      <c r="C233" t="s">
        <v>311</v>
      </c>
      <c r="D233">
        <v>0</v>
      </c>
      <c r="L233" s="10" t="s">
        <v>937</v>
      </c>
      <c r="P233" t="str">
        <f t="shared" si="3"/>
        <v>Democratic Republic of CongoCD33</v>
      </c>
      <c r="Q233" t="str">
        <f>VLOOKUP(Tableau35[[#This Row],[coca]],Table1[ID],1,FALSE)</f>
        <v>Democratic Republic of CongoCD33</v>
      </c>
      <c r="R233">
        <f>VLOOKUP(Tableau35[[#This Row],[coca]],Table1[[#All],[ID]:[b]],2,FALSE)</f>
        <v>18.5287758001</v>
      </c>
      <c r="S233" s="9">
        <f>VLOOKUP(Tableau35[[#This Row],[coca]],Table1[[ID]:[b]],3,FALSE)</f>
        <v>-2.6956618241900001</v>
      </c>
      <c r="T233" s="9"/>
      <c r="U23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3" s="9"/>
    </row>
    <row r="234" spans="1:22" hidden="1">
      <c r="A234" t="s">
        <v>278</v>
      </c>
      <c r="B234" t="s">
        <v>312</v>
      </c>
      <c r="C234" t="s">
        <v>313</v>
      </c>
      <c r="D234">
        <v>0</v>
      </c>
      <c r="L234" s="10" t="s">
        <v>937</v>
      </c>
      <c r="P234" t="str">
        <f t="shared" si="3"/>
        <v>Democratic Republic of CongoCD63</v>
      </c>
      <c r="Q234" t="str">
        <f>VLOOKUP(Tableau35[[#This Row],[coca]],Table1[ID],1,FALSE)</f>
        <v>Democratic Republic of CongoCD63</v>
      </c>
      <c r="R234">
        <f>VLOOKUP(Tableau35[[#This Row],[coca]],Table1[[#All],[ID]:[b]],2,FALSE)</f>
        <v>26.423307490700001</v>
      </c>
      <c r="S234" s="9">
        <f>VLOOKUP(Tableau35[[#This Row],[coca]],Table1[[ID]:[b]],3,FALSE)</f>
        <v>-3.0852101413700002</v>
      </c>
      <c r="T234" s="9"/>
      <c r="U23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4" s="9"/>
    </row>
    <row r="235" spans="1:22" hidden="1">
      <c r="A235" t="s">
        <v>278</v>
      </c>
      <c r="B235" t="s">
        <v>314</v>
      </c>
      <c r="C235" t="s">
        <v>315</v>
      </c>
      <c r="D235">
        <v>0</v>
      </c>
      <c r="L235" s="10" t="s">
        <v>937</v>
      </c>
      <c r="P235" t="str">
        <f t="shared" si="3"/>
        <v>Democratic Republic of CongoCD44</v>
      </c>
      <c r="Q235" t="str">
        <f>VLOOKUP(Tableau35[[#This Row],[coca]],Table1[ID],1,FALSE)</f>
        <v>Democratic Republic of CongoCD44</v>
      </c>
      <c r="R235">
        <f>VLOOKUP(Tableau35[[#This Row],[coca]],Table1[[#All],[ID]:[b]],2,FALSE)</f>
        <v>21.5134595072</v>
      </c>
      <c r="S235" s="9">
        <f>VLOOKUP(Tableau35[[#This Row],[coca]],Table1[[ID]:[b]],3,FALSE)</f>
        <v>2.0966086212200001</v>
      </c>
      <c r="T235" s="9"/>
      <c r="U23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5" s="9"/>
    </row>
    <row r="236" spans="1:22" hidden="1">
      <c r="A236" t="s">
        <v>278</v>
      </c>
      <c r="B236" t="s">
        <v>318</v>
      </c>
      <c r="C236" t="s">
        <v>319</v>
      </c>
      <c r="D236">
        <v>0</v>
      </c>
      <c r="L236" s="10" t="s">
        <v>937</v>
      </c>
      <c r="P236" t="str">
        <f t="shared" si="3"/>
        <v>Democratic Republic of CongoCD43</v>
      </c>
      <c r="Q236" t="str">
        <f>VLOOKUP(Tableau35[[#This Row],[coca]],Table1[ID],1,FALSE)</f>
        <v>Democratic Republic of CongoCD43</v>
      </c>
      <c r="R236">
        <f>VLOOKUP(Tableau35[[#This Row],[coca]],Table1[[#All],[ID]:[b]],2,FALSE)</f>
        <v>21.067608342</v>
      </c>
      <c r="S236" s="9">
        <f>VLOOKUP(Tableau35[[#This Row],[coca]],Table1[[ID]:[b]],3,FALSE)</f>
        <v>3.8674436990099998</v>
      </c>
      <c r="T236" s="9"/>
      <c r="U23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6" s="9"/>
    </row>
    <row r="237" spans="1:22" hidden="1">
      <c r="A237" t="s">
        <v>278</v>
      </c>
      <c r="B237" t="s">
        <v>320</v>
      </c>
      <c r="C237" t="s">
        <v>321</v>
      </c>
      <c r="D237">
        <v>0</v>
      </c>
      <c r="L237" s="10" t="s">
        <v>937</v>
      </c>
      <c r="P237" t="str">
        <f t="shared" si="3"/>
        <v>Democratic Republic of CongoCD83</v>
      </c>
      <c r="Q237" t="str">
        <f>VLOOKUP(Tableau35[[#This Row],[coca]],Table1[ID],1,FALSE)</f>
        <v>Democratic Republic of CongoCD83</v>
      </c>
      <c r="R237">
        <f>VLOOKUP(Tableau35[[#This Row],[coca]],Table1[[#All],[ID]:[b]],2,FALSE)</f>
        <v>23.6049895387</v>
      </c>
      <c r="S237" s="9">
        <f>VLOOKUP(Tableau35[[#This Row],[coca]],Table1[[ID]:[b]],3,FALSE)</f>
        <v>-3.48229881942</v>
      </c>
      <c r="T237" s="9"/>
      <c r="U23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7" s="9"/>
    </row>
    <row r="238" spans="1:22" hidden="1">
      <c r="A238" t="s">
        <v>278</v>
      </c>
      <c r="B238" t="s">
        <v>324</v>
      </c>
      <c r="C238" t="s">
        <v>325</v>
      </c>
      <c r="D238">
        <v>0</v>
      </c>
      <c r="L238" s="10" t="s">
        <v>937</v>
      </c>
      <c r="P238" t="str">
        <f t="shared" si="3"/>
        <v>Democratic Republic of CongoCD42</v>
      </c>
      <c r="Q238" t="str">
        <f>VLOOKUP(Tableau35[[#This Row],[coca]],Table1[ID],1,FALSE)</f>
        <v>Democratic Republic of CongoCD42</v>
      </c>
      <c r="R238">
        <f>VLOOKUP(Tableau35[[#This Row],[coca]],Table1[[#All],[ID]:[b]],2,FALSE)</f>
        <v>19.354947869</v>
      </c>
      <c r="S238" s="9">
        <f>VLOOKUP(Tableau35[[#This Row],[coca]],Table1[[ID]:[b]],3,FALSE)</f>
        <v>3.0903768271400001</v>
      </c>
      <c r="T238" s="9"/>
      <c r="U23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8" s="9"/>
    </row>
    <row r="239" spans="1:22" hidden="1">
      <c r="A239" t="s">
        <v>278</v>
      </c>
      <c r="B239" t="s">
        <v>326</v>
      </c>
      <c r="C239" t="s">
        <v>327</v>
      </c>
      <c r="D239">
        <v>0</v>
      </c>
      <c r="L239" s="10" t="s">
        <v>937</v>
      </c>
      <c r="P239" t="str">
        <f t="shared" si="3"/>
        <v>Democratic Republic of CongoCD74</v>
      </c>
      <c r="Q239" t="str">
        <f>VLOOKUP(Tableau35[[#This Row],[coca]],Table1[ID],1,FALSE)</f>
        <v>Democratic Republic of CongoCD74</v>
      </c>
      <c r="R239">
        <f>VLOOKUP(Tableau35[[#This Row],[coca]],Table1[[#All],[ID]:[b]],2,FALSE)</f>
        <v>28.1954949663</v>
      </c>
      <c r="S239" s="9">
        <f>VLOOKUP(Tableau35[[#This Row],[coca]],Table1[[ID]:[b]],3,FALSE)</f>
        <v>-6.56369546032</v>
      </c>
      <c r="T239" s="9"/>
      <c r="U23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39" s="9"/>
    </row>
    <row r="240" spans="1:22" hidden="1">
      <c r="A240" t="s">
        <v>278</v>
      </c>
      <c r="B240" t="s">
        <v>328</v>
      </c>
      <c r="C240" t="s">
        <v>329</v>
      </c>
      <c r="D240">
        <v>0</v>
      </c>
      <c r="L240" s="10" t="s">
        <v>937</v>
      </c>
      <c r="P240" t="str">
        <f t="shared" si="3"/>
        <v>Democratic Republic of CongoCD51</v>
      </c>
      <c r="Q240" t="str">
        <f>VLOOKUP(Tableau35[[#This Row],[coca]],Table1[ID],1,FALSE)</f>
        <v>Democratic Republic of CongoCD51</v>
      </c>
      <c r="R240">
        <f>VLOOKUP(Tableau35[[#This Row],[coca]],Table1[[#All],[ID]:[b]],2,FALSE)</f>
        <v>25.207214197799999</v>
      </c>
      <c r="S240" s="9">
        <f>VLOOKUP(Tableau35[[#This Row],[coca]],Table1[[ID]:[b]],3,FALSE)</f>
        <v>0.48122181222900001</v>
      </c>
      <c r="T240" s="9"/>
      <c r="U24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40" s="9"/>
    </row>
    <row r="241" spans="1:22" hidden="1">
      <c r="A241" t="s">
        <v>278</v>
      </c>
      <c r="B241" t="s">
        <v>330</v>
      </c>
      <c r="C241" t="s">
        <v>331</v>
      </c>
      <c r="D241">
        <v>0</v>
      </c>
      <c r="L241" s="10" t="s">
        <v>937</v>
      </c>
      <c r="P241" t="str">
        <f t="shared" si="3"/>
        <v>Democratic Republic of CongoCD45</v>
      </c>
      <c r="Q241" t="str">
        <f>VLOOKUP(Tableau35[[#This Row],[coca]],Table1[ID],1,FALSE)</f>
        <v>Democratic Republic of CongoCD45</v>
      </c>
      <c r="R241">
        <f>VLOOKUP(Tableau35[[#This Row],[coca]],Table1[[#All],[ID]:[b]],2,FALSE)</f>
        <v>21.756402889099999</v>
      </c>
      <c r="S241" s="9">
        <f>VLOOKUP(Tableau35[[#This Row],[coca]],Table1[[ID]:[b]],3,FALSE)</f>
        <v>-0.66756211168199997</v>
      </c>
      <c r="T241" s="9"/>
      <c r="U24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41" s="9"/>
    </row>
    <row r="242" spans="1:22" hidden="1">
      <c r="A242" t="s">
        <v>332</v>
      </c>
      <c r="B242" t="s">
        <v>336</v>
      </c>
      <c r="C242" t="s">
        <v>337</v>
      </c>
      <c r="D242">
        <v>1043</v>
      </c>
      <c r="E242">
        <v>12</v>
      </c>
      <c r="F242">
        <v>165</v>
      </c>
      <c r="L242" s="10" t="s">
        <v>937</v>
      </c>
      <c r="P242" t="str">
        <f t="shared" si="3"/>
        <v>Equatorial GuineaGQ99</v>
      </c>
      <c r="Q242" t="str">
        <f>VLOOKUP(Tableau35[[#This Row],[coca]],Table1[ID],1,FALSE)</f>
        <v>Equatorial GuineaGQ99</v>
      </c>
      <c r="R242">
        <f>VLOOKUP(Tableau35[[#This Row],[coca]],Table1[[#All],[ID]:[b]],2,FALSE)</f>
        <v>8.7902475674399998</v>
      </c>
      <c r="S242" s="9">
        <f>VLOOKUP(Tableau35[[#This Row],[coca]],Table1[[ID]:[b]],3,FALSE)</f>
        <v>3.67103305427</v>
      </c>
      <c r="T242" s="9" t="s">
        <v>778</v>
      </c>
      <c r="U24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2" s="9">
        <v>2</v>
      </c>
    </row>
    <row r="243" spans="1:22" hidden="1">
      <c r="A243" t="s">
        <v>332</v>
      </c>
      <c r="B243" t="s">
        <v>25</v>
      </c>
      <c r="C243" t="s">
        <v>344</v>
      </c>
      <c r="D243" t="s">
        <v>938</v>
      </c>
      <c r="L243" s="10" t="s">
        <v>937</v>
      </c>
      <c r="P243" t="str">
        <f t="shared" si="3"/>
        <v>Equatorial GuineaGQ03</v>
      </c>
      <c r="Q243" t="str">
        <f>VLOOKUP(Tableau35[[#This Row],[coca]],Table1[ID],1,FALSE)</f>
        <v>Equatorial GuineaGQ03</v>
      </c>
      <c r="R243">
        <f>VLOOKUP(Tableau35[[#This Row],[coca]],Table1[[#All],[ID]:[b]],2,FALSE)</f>
        <v>9.8490767341200005</v>
      </c>
      <c r="S243" s="9">
        <f>VLOOKUP(Tableau35[[#This Row],[coca]],Table1[[ID]:[b]],3,FALSE)</f>
        <v>1.5200595645199999</v>
      </c>
      <c r="T243" s="9" t="s">
        <v>778</v>
      </c>
      <c r="U24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3" s="9">
        <v>2</v>
      </c>
    </row>
    <row r="244" spans="1:22" hidden="1">
      <c r="A244" t="s">
        <v>332</v>
      </c>
      <c r="B244" t="s">
        <v>334</v>
      </c>
      <c r="C244" t="s">
        <v>335</v>
      </c>
      <c r="D244" t="s">
        <v>938</v>
      </c>
      <c r="L244" t="s">
        <v>937</v>
      </c>
      <c r="P244" t="str">
        <f t="shared" si="3"/>
        <v>Equatorial GuineaGQ98</v>
      </c>
      <c r="Q244" t="str">
        <f>VLOOKUP(Tableau35[[#This Row],[coca]],Table1[ID],1,FALSE)</f>
        <v>Equatorial GuineaGQ98</v>
      </c>
      <c r="R244">
        <f>VLOOKUP(Tableau35[[#This Row],[coca]],Table1[[#All],[ID]:[b]],2,FALSE)</f>
        <v>5.6209045828999997</v>
      </c>
      <c r="S244" s="9">
        <f>VLOOKUP(Tableau35[[#This Row],[coca]],Table1[[ID]:[b]],3,FALSE)</f>
        <v>-1.43071183647</v>
      </c>
      <c r="T244" s="9"/>
      <c r="U24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4" s="9"/>
    </row>
    <row r="245" spans="1:22" hidden="1">
      <c r="A245" t="s">
        <v>332</v>
      </c>
      <c r="B245" t="s">
        <v>338</v>
      </c>
      <c r="C245" t="s">
        <v>339</v>
      </c>
      <c r="D245" t="s">
        <v>938</v>
      </c>
      <c r="L245" t="s">
        <v>937</v>
      </c>
      <c r="P245" t="str">
        <f t="shared" si="3"/>
        <v>Equatorial GuineaGQ00</v>
      </c>
      <c r="Q245" t="str">
        <f>VLOOKUP(Tableau35[[#This Row],[coca]],Table1[ID],1,FALSE)</f>
        <v>Equatorial GuineaGQ00</v>
      </c>
      <c r="R245">
        <f>VLOOKUP(Tableau35[[#This Row],[coca]],Table1[[#All],[ID]:[b]],2,FALSE)</f>
        <v>8.6380358780200002</v>
      </c>
      <c r="S245" s="9">
        <f>VLOOKUP(Tableau35[[#This Row],[coca]],Table1[[ID]:[b]],3,FALSE)</f>
        <v>3.41329759494</v>
      </c>
      <c r="T245" s="9"/>
      <c r="U24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5" s="9"/>
    </row>
    <row r="246" spans="1:22" hidden="1">
      <c r="A246" t="s">
        <v>332</v>
      </c>
      <c r="B246" t="s">
        <v>340</v>
      </c>
      <c r="C246" t="s">
        <v>341</v>
      </c>
      <c r="D246" t="s">
        <v>938</v>
      </c>
      <c r="L246" t="s">
        <v>937</v>
      </c>
      <c r="P246" t="str">
        <f t="shared" si="3"/>
        <v>Equatorial GuineaGQ01</v>
      </c>
      <c r="Q246" t="str">
        <f>VLOOKUP(Tableau35[[#This Row],[coca]],Table1[ID],1,FALSE)</f>
        <v>Equatorial GuineaGQ01</v>
      </c>
      <c r="R246">
        <f>VLOOKUP(Tableau35[[#This Row],[coca]],Table1[[#All],[ID]:[b]],2,FALSE)</f>
        <v>10.4259756539</v>
      </c>
      <c r="S246" s="9">
        <f>VLOOKUP(Tableau35[[#This Row],[coca]],Table1[[ID]:[b]],3,FALSE)</f>
        <v>1.4791739666099999</v>
      </c>
      <c r="T246" s="9"/>
      <c r="U24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6" s="9"/>
    </row>
    <row r="247" spans="1:22" hidden="1">
      <c r="A247" t="s">
        <v>332</v>
      </c>
      <c r="B247" t="s">
        <v>342</v>
      </c>
      <c r="C247" t="s">
        <v>343</v>
      </c>
      <c r="D247" t="s">
        <v>938</v>
      </c>
      <c r="L247" t="s">
        <v>937</v>
      </c>
      <c r="P247" t="str">
        <f t="shared" si="3"/>
        <v>Equatorial GuineaGQ02</v>
      </c>
      <c r="Q247" t="str">
        <f>VLOOKUP(Tableau35[[#This Row],[coca]],Table1[ID],1,FALSE)</f>
        <v>Equatorial GuineaGQ02</v>
      </c>
      <c r="R247">
        <f>VLOOKUP(Tableau35[[#This Row],[coca]],Table1[[#All],[ID]:[b]],2,FALSE)</f>
        <v>10.9499009669</v>
      </c>
      <c r="S247" s="9">
        <f>VLOOKUP(Tableau35[[#This Row],[coca]],Table1[[ID]:[b]],3,FALSE)</f>
        <v>2.0122475987600001</v>
      </c>
      <c r="T247" s="9"/>
      <c r="U24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7" s="9"/>
    </row>
    <row r="248" spans="1:22" hidden="1">
      <c r="A248" t="s">
        <v>332</v>
      </c>
      <c r="B248" t="s">
        <v>345</v>
      </c>
      <c r="C248" t="s">
        <v>346</v>
      </c>
      <c r="D248" t="s">
        <v>938</v>
      </c>
      <c r="L248" t="s">
        <v>937</v>
      </c>
      <c r="P248" t="str">
        <f t="shared" si="3"/>
        <v>Equatorial GuineaGQ04</v>
      </c>
      <c r="Q248" t="str">
        <f>VLOOKUP(Tableau35[[#This Row],[coca]],Table1[ID],1,FALSE)</f>
        <v>Equatorial GuineaGQ04</v>
      </c>
      <c r="R248">
        <f>VLOOKUP(Tableau35[[#This Row],[coca]],Table1[[#All],[ID]:[b]],2,FALSE)</f>
        <v>10.998423620600001</v>
      </c>
      <c r="S248" s="9">
        <f>VLOOKUP(Tableau35[[#This Row],[coca]],Table1[[ID]:[b]],3,FALSE)</f>
        <v>1.5024406326999999</v>
      </c>
      <c r="T248" s="9"/>
      <c r="U24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48" s="9"/>
    </row>
    <row r="249" spans="1:22" hidden="1">
      <c r="A249" t="s">
        <v>347</v>
      </c>
      <c r="B249" t="s">
        <v>365</v>
      </c>
      <c r="C249" t="s">
        <v>366</v>
      </c>
      <c r="D249">
        <v>7</v>
      </c>
      <c r="L249" t="s">
        <v>937</v>
      </c>
      <c r="P249" t="str">
        <f t="shared" si="3"/>
        <v>GabonGA09</v>
      </c>
      <c r="Q249" t="str">
        <f>VLOOKUP(Tableau35[[#This Row],[coca]],Table1[ID],1,FALSE)</f>
        <v>GabonGA09</v>
      </c>
      <c r="R249">
        <f>VLOOKUP(Tableau35[[#This Row],[coca]],Table1[[#All],[ID]:[b]],2,FALSE)</f>
        <v>11.948186615899999</v>
      </c>
      <c r="S249" s="9">
        <f>VLOOKUP(Tableau35[[#This Row],[coca]],Table1[[ID]:[b]],3,FALSE)</f>
        <v>1.40687538568</v>
      </c>
      <c r="T249" s="9" t="s">
        <v>775</v>
      </c>
      <c r="U24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49" s="9">
        <v>1</v>
      </c>
    </row>
    <row r="250" spans="1:22" ht="16.5" hidden="1" customHeight="1">
      <c r="A250" t="s">
        <v>347</v>
      </c>
      <c r="B250" t="s">
        <v>353</v>
      </c>
      <c r="C250" t="s">
        <v>354</v>
      </c>
      <c r="D250">
        <v>60</v>
      </c>
      <c r="L250" t="s">
        <v>937</v>
      </c>
      <c r="P250" t="str">
        <f t="shared" si="3"/>
        <v>GabonGA03</v>
      </c>
      <c r="Q250" t="str">
        <f>VLOOKUP(Tableau35[[#This Row],[coca]],Table1[ID],1,FALSE)</f>
        <v>GabonGA03</v>
      </c>
      <c r="R250">
        <f>VLOOKUP(Tableau35[[#This Row],[coca]],Table1[[#All],[ID]:[b]],2,FALSE)</f>
        <v>10.5719966609</v>
      </c>
      <c r="S250" s="9">
        <f>VLOOKUP(Tableau35[[#This Row],[coca]],Table1[[ID]:[b]],3,FALSE)</f>
        <v>-0.43034593453100001</v>
      </c>
      <c r="T250" s="9" t="s">
        <v>775</v>
      </c>
      <c r="U25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50" s="9">
        <v>1</v>
      </c>
    </row>
    <row r="251" spans="1:22" hidden="1">
      <c r="A251" t="s">
        <v>347</v>
      </c>
      <c r="B251" t="s">
        <v>363</v>
      </c>
      <c r="C251" t="s">
        <v>364</v>
      </c>
      <c r="D251">
        <v>4</v>
      </c>
      <c r="L251" t="s">
        <v>937</v>
      </c>
      <c r="P251" t="str">
        <f t="shared" si="3"/>
        <v>GabonGA08</v>
      </c>
      <c r="Q251" t="str">
        <f>VLOOKUP(Tableau35[[#This Row],[coca]],Table1[ID],1,FALSE)</f>
        <v>GabonGA08</v>
      </c>
      <c r="R251">
        <f>VLOOKUP(Tableau35[[#This Row],[coca]],Table1[[#All],[ID]:[b]],2,FALSE)</f>
        <v>9.66431002751</v>
      </c>
      <c r="S251" s="9">
        <f>VLOOKUP(Tableau35[[#This Row],[coca]],Table1[[ID]:[b]],3,FALSE)</f>
        <v>-1.5808788765499999</v>
      </c>
      <c r="T251" s="9" t="s">
        <v>775</v>
      </c>
      <c r="U25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1" s="9">
        <v>1</v>
      </c>
    </row>
    <row r="252" spans="1:22" hidden="1">
      <c r="A252" t="s">
        <v>347</v>
      </c>
      <c r="B252" t="s">
        <v>349</v>
      </c>
      <c r="C252" t="s">
        <v>350</v>
      </c>
      <c r="D252">
        <v>1888</v>
      </c>
      <c r="L252" t="s">
        <v>937</v>
      </c>
      <c r="P252" t="str">
        <f t="shared" si="3"/>
        <v>GabonGA01</v>
      </c>
      <c r="Q252" t="str">
        <f>VLOOKUP(Tableau35[[#This Row],[coca]],Table1[ID],1,FALSE)</f>
        <v>GabonGA01</v>
      </c>
      <c r="R252">
        <f>VLOOKUP(Tableau35[[#This Row],[coca]],Table1[[#All],[ID]:[b]],2,FALSE)</f>
        <v>10.042836703500001</v>
      </c>
      <c r="S252" s="9">
        <f>VLOOKUP(Tableau35[[#This Row],[coca]],Table1[[ID]:[b]],3,FALSE)</f>
        <v>0.30877505808299999</v>
      </c>
      <c r="T252" s="9" t="s">
        <v>779</v>
      </c>
      <c r="U25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52" s="9">
        <v>4</v>
      </c>
    </row>
    <row r="253" spans="1:22" hidden="1">
      <c r="A253" t="s">
        <v>347</v>
      </c>
      <c r="B253" t="s">
        <v>351</v>
      </c>
      <c r="C253" t="s">
        <v>352</v>
      </c>
      <c r="D253">
        <v>350</v>
      </c>
      <c r="L253" t="s">
        <v>937</v>
      </c>
      <c r="P253" t="str">
        <f t="shared" si="3"/>
        <v>GabonGA02</v>
      </c>
      <c r="Q253" t="str">
        <f>VLOOKUP(Tableau35[[#This Row],[coca]],Table1[ID],1,FALSE)</f>
        <v>GabonGA02</v>
      </c>
      <c r="R253">
        <f>VLOOKUP(Tableau35[[#This Row],[coca]],Table1[[#All],[ID]:[b]],2,FALSE)</f>
        <v>13.725721381</v>
      </c>
      <c r="S253" s="9">
        <f>VLOOKUP(Tableau35[[#This Row],[coca]],Table1[[ID]:[b]],3,FALSE)</f>
        <v>-1.3308341425500001</v>
      </c>
      <c r="T253" s="9"/>
      <c r="U25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253" s="9"/>
    </row>
    <row r="254" spans="1:22" hidden="1">
      <c r="A254" t="s">
        <v>347</v>
      </c>
      <c r="B254" t="s">
        <v>355</v>
      </c>
      <c r="C254" t="s">
        <v>356</v>
      </c>
      <c r="D254">
        <v>1</v>
      </c>
      <c r="L254" t="s">
        <v>937</v>
      </c>
      <c r="P254" t="str">
        <f t="shared" si="3"/>
        <v>GabonGA04</v>
      </c>
      <c r="Q254" t="str">
        <f>VLOOKUP(Tableau35[[#This Row],[coca]],Table1[ID],1,FALSE)</f>
        <v>GabonGA04</v>
      </c>
      <c r="R254">
        <f>VLOOKUP(Tableau35[[#This Row],[coca]],Table1[[#All],[ID]:[b]],2,FALSE)</f>
        <v>11.197467789399999</v>
      </c>
      <c r="S254" s="9">
        <f>VLOOKUP(Tableau35[[#This Row],[coca]],Table1[[ID]:[b]],3,FALSE)</f>
        <v>-1.61476650551</v>
      </c>
      <c r="T254" s="9"/>
      <c r="U25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4" s="9"/>
    </row>
    <row r="255" spans="1:22" hidden="1">
      <c r="A255" t="s">
        <v>347</v>
      </c>
      <c r="B255" t="s">
        <v>357</v>
      </c>
      <c r="C255" t="s">
        <v>358</v>
      </c>
      <c r="D255">
        <v>0</v>
      </c>
      <c r="L255" t="s">
        <v>937</v>
      </c>
      <c r="P255" t="str">
        <f t="shared" si="3"/>
        <v>GabonGA05</v>
      </c>
      <c r="Q255" t="str">
        <f>VLOOKUP(Tableau35[[#This Row],[coca]],Table1[ID],1,FALSE)</f>
        <v>GabonGA05</v>
      </c>
      <c r="R255">
        <f>VLOOKUP(Tableau35[[#This Row],[coca]],Table1[[#All],[ID]:[b]],2,FALSE)</f>
        <v>11.1084090053</v>
      </c>
      <c r="S255" s="9">
        <f>VLOOKUP(Tableau35[[#This Row],[coca]],Table1[[ID]:[b]],3,FALSE)</f>
        <v>-3.0313300327800001</v>
      </c>
      <c r="T255" s="9"/>
      <c r="U25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5" s="9"/>
    </row>
    <row r="256" spans="1:22" hidden="1">
      <c r="A256" t="s">
        <v>347</v>
      </c>
      <c r="B256" t="s">
        <v>359</v>
      </c>
      <c r="C256" t="s">
        <v>360</v>
      </c>
      <c r="D256">
        <v>0</v>
      </c>
      <c r="L256" t="s">
        <v>937</v>
      </c>
      <c r="P256" t="str">
        <f t="shared" si="3"/>
        <v>GabonGA06</v>
      </c>
      <c r="Q256" t="str">
        <f>VLOOKUP(Tableau35[[#This Row],[coca]],Table1[ID],1,FALSE)</f>
        <v>GabonGA06</v>
      </c>
      <c r="R256">
        <f>VLOOKUP(Tableau35[[#This Row],[coca]],Table1[[#All],[ID]:[b]],2,FALSE)</f>
        <v>12.853944283700001</v>
      </c>
      <c r="S256" s="9">
        <f>VLOOKUP(Tableau35[[#This Row],[coca]],Table1[[ID]:[b]],3,FALSE)</f>
        <v>0.47572910976499999</v>
      </c>
      <c r="T256" s="9"/>
      <c r="U25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6" s="9"/>
    </row>
    <row r="257" spans="1:22" hidden="1">
      <c r="A257" t="s">
        <v>347</v>
      </c>
      <c r="B257" t="s">
        <v>361</v>
      </c>
      <c r="C257" t="s">
        <v>362</v>
      </c>
      <c r="D257">
        <v>9</v>
      </c>
      <c r="L257" t="s">
        <v>937</v>
      </c>
      <c r="P257" t="str">
        <f t="shared" si="3"/>
        <v>GabonGA07</v>
      </c>
      <c r="Q257" t="str">
        <f>VLOOKUP(Tableau35[[#This Row],[coca]],Table1[ID],1,FALSE)</f>
        <v>GabonGA07</v>
      </c>
      <c r="R257">
        <f>VLOOKUP(Tableau35[[#This Row],[coca]],Table1[[#All],[ID]:[b]],2,FALSE)</f>
        <v>12.618059257000001</v>
      </c>
      <c r="S257" s="9">
        <f>VLOOKUP(Tableau35[[#This Row],[coca]],Table1[[ID]:[b]],3,FALSE)</f>
        <v>-0.85049965150899998</v>
      </c>
      <c r="T257" s="9"/>
      <c r="U25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7" s="9"/>
    </row>
    <row r="258" spans="1:22" hidden="1">
      <c r="A258" t="s">
        <v>367</v>
      </c>
      <c r="B258" t="s">
        <v>369</v>
      </c>
      <c r="C258" t="s">
        <v>370</v>
      </c>
      <c r="D258">
        <v>0</v>
      </c>
      <c r="E258">
        <v>0</v>
      </c>
      <c r="F258">
        <v>0</v>
      </c>
      <c r="L258" s="7" t="s">
        <v>937</v>
      </c>
      <c r="N258" t="s">
        <v>778</v>
      </c>
      <c r="P258" t="str">
        <f t="shared" ref="P258:P266" si="4">_xlfn.CONCAT(A258,C258)</f>
        <v>GambiaGM01</v>
      </c>
      <c r="Q258" t="str">
        <f>VLOOKUP(Tableau35[[#This Row],[coca]],Table1[ID],1,FALSE)</f>
        <v>GambiaGM01</v>
      </c>
      <c r="R258">
        <f>VLOOKUP(Tableau35[[#This Row],[coca]],Table1[[#All],[ID]:[b]],2,FALSE)</f>
        <v>-16.596711579499999</v>
      </c>
      <c r="S258" s="9">
        <f>VLOOKUP(Tableau35[[#This Row],[coca]],Table1[[ID]:[b]],3,FALSE)</f>
        <v>13.4508024999</v>
      </c>
      <c r="T258" s="9" t="s">
        <v>778</v>
      </c>
      <c r="U25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8" s="9">
        <v>2</v>
      </c>
    </row>
    <row r="259" spans="1:22" hidden="1">
      <c r="A259" t="s">
        <v>367</v>
      </c>
      <c r="B259" t="s">
        <v>371</v>
      </c>
      <c r="C259" t="s">
        <v>372</v>
      </c>
      <c r="D259">
        <v>1</v>
      </c>
      <c r="E259">
        <v>0</v>
      </c>
      <c r="F259">
        <v>0</v>
      </c>
      <c r="L259" s="7" t="s">
        <v>937</v>
      </c>
      <c r="N259" t="s">
        <v>775</v>
      </c>
      <c r="P259" t="str">
        <f t="shared" si="4"/>
        <v>GambiaGM02</v>
      </c>
      <c r="Q259" t="str">
        <f>VLOOKUP(Tableau35[[#This Row],[coca]],Table1[ID],1,FALSE)</f>
        <v>GambiaGM02</v>
      </c>
      <c r="R259">
        <f>VLOOKUP(Tableau35[[#This Row],[coca]],Table1[[#All],[ID]:[b]],2,FALSE)</f>
        <v>-14.1668249875</v>
      </c>
      <c r="S259" s="9">
        <f>VLOOKUP(Tableau35[[#This Row],[coca]],Table1[[ID]:[b]],3,FALSE)</f>
        <v>13.3900123142</v>
      </c>
      <c r="T259" t="s">
        <v>775</v>
      </c>
      <c r="U25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59" s="9">
        <v>1</v>
      </c>
    </row>
    <row r="260" spans="1:22" hidden="1">
      <c r="A260" t="s">
        <v>367</v>
      </c>
      <c r="B260" t="s">
        <v>373</v>
      </c>
      <c r="C260" t="s">
        <v>374</v>
      </c>
      <c r="D260">
        <v>2</v>
      </c>
      <c r="E260">
        <v>0</v>
      </c>
      <c r="F260">
        <v>1</v>
      </c>
      <c r="L260" s="7" t="s">
        <v>937</v>
      </c>
      <c r="P260" t="str">
        <f t="shared" si="4"/>
        <v>GambiaGM03</v>
      </c>
      <c r="Q260" t="str">
        <f>VLOOKUP(Tableau35[[#This Row],[coca]],Table1[ID],1,FALSE)</f>
        <v>GambiaGM03</v>
      </c>
      <c r="R260">
        <f>VLOOKUP(Tableau35[[#This Row],[coca]],Table1[[#All],[ID]:[b]],2,FALSE)</f>
        <v>-16.403357400000001</v>
      </c>
      <c r="S260" s="9">
        <f>VLOOKUP(Tableau35[[#This Row],[coca]],Table1[[ID]:[b]],3,FALSE)</f>
        <v>13.2423280611</v>
      </c>
      <c r="U260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60" s="9"/>
    </row>
    <row r="261" spans="1:22" hidden="1">
      <c r="A261" t="s">
        <v>367</v>
      </c>
      <c r="B261" t="s">
        <v>375</v>
      </c>
      <c r="C261" t="s">
        <v>376</v>
      </c>
      <c r="D261">
        <v>2</v>
      </c>
      <c r="E261">
        <v>0</v>
      </c>
      <c r="F261">
        <v>1</v>
      </c>
      <c r="L261" s="7" t="s">
        <v>937</v>
      </c>
      <c r="N261" t="s">
        <v>775</v>
      </c>
      <c r="P261" t="str">
        <f t="shared" si="4"/>
        <v>GambiaGM04</v>
      </c>
      <c r="Q261" t="str">
        <f>VLOOKUP(Tableau35[[#This Row],[coca]],Table1[ID],1,FALSE)</f>
        <v>GambiaGM04</v>
      </c>
      <c r="R261">
        <f>VLOOKUP(Tableau35[[#This Row],[coca]],Table1[[#All],[ID]:[b]],2,FALSE)</f>
        <v>-14.932206796099999</v>
      </c>
      <c r="S261" s="9">
        <f>VLOOKUP(Tableau35[[#This Row],[coca]],Table1[[ID]:[b]],3,FALSE)</f>
        <v>13.5327948288</v>
      </c>
      <c r="T261" t="s">
        <v>775</v>
      </c>
      <c r="U261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61" s="9">
        <v>1</v>
      </c>
    </row>
    <row r="262" spans="1:22" hidden="1">
      <c r="A262" t="s">
        <v>367</v>
      </c>
      <c r="B262" t="s">
        <v>377</v>
      </c>
      <c r="C262" t="s">
        <v>378</v>
      </c>
      <c r="D262">
        <v>20</v>
      </c>
      <c r="E262">
        <v>1</v>
      </c>
      <c r="F262">
        <v>15</v>
      </c>
      <c r="L262" s="7" t="s">
        <v>937</v>
      </c>
      <c r="P262" t="str">
        <f t="shared" si="4"/>
        <v>GambiaGM05</v>
      </c>
      <c r="Q262" t="str">
        <f>VLOOKUP(Tableau35[[#This Row],[coca]],Table1[ID],1,FALSE)</f>
        <v>GambiaGM05</v>
      </c>
      <c r="R262">
        <f>VLOOKUP(Tableau35[[#This Row],[coca]],Table1[[#All],[ID]:[b]],2,FALSE)</f>
        <v>-16.6610342277</v>
      </c>
      <c r="S262" s="9">
        <f>VLOOKUP(Tableau35[[#This Row],[coca]],Table1[[ID]:[b]],3,FALSE)</f>
        <v>13.4415019856</v>
      </c>
      <c r="T262" s="9"/>
      <c r="U26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62" s="9"/>
    </row>
    <row r="263" spans="1:22" hidden="1">
      <c r="A263" t="s">
        <v>367</v>
      </c>
      <c r="B263" t="s">
        <v>379</v>
      </c>
      <c r="C263" t="s">
        <v>380</v>
      </c>
      <c r="D263">
        <v>0</v>
      </c>
      <c r="E263">
        <v>0</v>
      </c>
      <c r="F263">
        <v>0</v>
      </c>
      <c r="L263" s="7" t="s">
        <v>937</v>
      </c>
      <c r="P263" t="str">
        <f t="shared" si="4"/>
        <v>GambiaGM06</v>
      </c>
      <c r="Q263" t="str">
        <f>VLOOKUP(Tableau35[[#This Row],[coca]],Table1[ID],1,FALSE)</f>
        <v>GambiaGM06</v>
      </c>
      <c r="R263">
        <f>VLOOKUP(Tableau35[[#This Row],[coca]],Table1[[#All],[ID]:[b]],2,FALSE)</f>
        <v>-16.0257756086</v>
      </c>
      <c r="S263" s="9">
        <f>VLOOKUP(Tableau35[[#This Row],[coca]],Table1[[ID]:[b]],3,FALSE)</f>
        <v>13.505177853999999</v>
      </c>
      <c r="T263" s="9"/>
      <c r="U26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63" s="9"/>
    </row>
    <row r="264" spans="1:22" hidden="1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L264" s="7" t="s">
        <v>937</v>
      </c>
      <c r="P264" t="str">
        <f t="shared" si="4"/>
        <v>GambiaGM07</v>
      </c>
      <c r="Q264" t="str">
        <f>VLOOKUP(Tableau35[[#This Row],[coca]],Table1[ID],1,FALSE)</f>
        <v>GambiaGM07</v>
      </c>
      <c r="R264">
        <f>VLOOKUP(Tableau35[[#This Row],[coca]],Table1[[#All],[ID]:[b]],2,FALSE)</f>
        <v>-14.926234666399999</v>
      </c>
      <c r="S264" s="9">
        <f>VLOOKUP(Tableau35[[#This Row],[coca]],Table1[[ID]:[b]],3,FALSE)</f>
        <v>13.656260529500001</v>
      </c>
      <c r="T264" s="9"/>
      <c r="U26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64" s="9"/>
    </row>
    <row r="265" spans="1:22" hidden="1">
      <c r="A265" t="s">
        <v>367</v>
      </c>
      <c r="B265" t="s">
        <v>383</v>
      </c>
      <c r="C265" t="s">
        <v>384</v>
      </c>
      <c r="D265">
        <v>0</v>
      </c>
      <c r="E265">
        <v>0</v>
      </c>
      <c r="F265">
        <v>0</v>
      </c>
      <c r="L265" s="7" t="s">
        <v>937</v>
      </c>
      <c r="P265" t="str">
        <f t="shared" si="4"/>
        <v>GambiaGM08</v>
      </c>
      <c r="Q265" t="str">
        <f>VLOOKUP(Tableau35[[#This Row],[coca]],Table1[ID],1,FALSE)</f>
        <v>GambiaGM08</v>
      </c>
      <c r="R265">
        <f>VLOOKUP(Tableau35[[#This Row],[coca]],Table1[[#All],[ID]:[b]],2,FALSE)</f>
        <v>-15.7358423618</v>
      </c>
      <c r="S265" s="9">
        <f>VLOOKUP(Tableau35[[#This Row],[coca]],Table1[[ID]:[b]],3,FALSE)</f>
        <v>13.3852953738</v>
      </c>
      <c r="T265" s="9"/>
      <c r="U26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65" s="9"/>
    </row>
    <row r="266" spans="1:22" hidden="1">
      <c r="A266" t="s">
        <v>385</v>
      </c>
      <c r="B266" t="s">
        <v>405</v>
      </c>
      <c r="C266" t="s">
        <v>406</v>
      </c>
      <c r="D266">
        <v>344</v>
      </c>
      <c r="L266" s="10" t="s">
        <v>937</v>
      </c>
      <c r="N266" s="5">
        <v>-241292035674</v>
      </c>
      <c r="O266" s="5">
        <v>574251458216</v>
      </c>
      <c r="P266" t="str">
        <f t="shared" si="4"/>
        <v>GhanaGH33</v>
      </c>
      <c r="Q266" t="str">
        <f>VLOOKUP(Tableau35[[#This Row],[coca]],Table1[ID],1,FALSE)</f>
        <v>GhanaGH33</v>
      </c>
      <c r="R266">
        <f>VLOOKUP(Tableau35[[#This Row],[coca]],Table1[[#All],[ID]:[b]],2,FALSE)</f>
        <v>-2.4129203567399999</v>
      </c>
      <c r="S266" s="9">
        <f>VLOOKUP(Tableau35[[#This Row],[coca]],Table1[[ID]:[b]],3,FALSE)</f>
        <v>5.7425145821600001</v>
      </c>
      <c r="T266" s="9" t="s">
        <v>775</v>
      </c>
      <c r="U26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266" s="9">
        <v>1</v>
      </c>
    </row>
    <row r="267" spans="1:22" hidden="1">
      <c r="A267" t="s">
        <v>385</v>
      </c>
      <c r="B267" t="s">
        <v>786</v>
      </c>
      <c r="D267">
        <v>62</v>
      </c>
      <c r="L267" s="10" t="s">
        <v>937</v>
      </c>
      <c r="P267" s="9" t="str">
        <f>_xlfn.CONCAT(B267,C267)</f>
        <v>Western North Region</v>
      </c>
      <c r="Q267" s="9" t="e">
        <f>VLOOKUP(Tableau35[[#This Row],[coca]],Table1[ID],1,FALSE)</f>
        <v>#N/A</v>
      </c>
      <c r="R267" s="9" t="e">
        <f>VLOOKUP(Tableau35[[#This Row],[coca]],Table1[[#All],[ID]:[b]],2,FALSE)</f>
        <v>#N/A</v>
      </c>
      <c r="S267" s="9" t="e">
        <f>VLOOKUP(Tableau35[[#This Row],[coca]],Table1[[ID]:[b]],3,FALSE)</f>
        <v>#N/A</v>
      </c>
      <c r="T267" s="9" t="s">
        <v>775</v>
      </c>
      <c r="U26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67" s="9">
        <v>1</v>
      </c>
    </row>
    <row r="268" spans="1:22" hidden="1">
      <c r="A268" t="s">
        <v>385</v>
      </c>
      <c r="B268" t="s">
        <v>787</v>
      </c>
      <c r="D268">
        <v>2</v>
      </c>
      <c r="E268">
        <v>1</v>
      </c>
      <c r="L268" s="10" t="s">
        <v>937</v>
      </c>
      <c r="P268" s="9" t="str">
        <f t="shared" ref="P268:P331" si="5">_xlfn.CONCAT(A268,C268)</f>
        <v>Ghana</v>
      </c>
      <c r="Q268" s="9" t="e">
        <f>VLOOKUP(Tableau35[[#This Row],[coca]],Table1[ID],1,FALSE)</f>
        <v>#N/A</v>
      </c>
      <c r="R268" s="9" t="e">
        <f>VLOOKUP(Tableau35[[#This Row],[coca]],Table1[[#All],[ID]:[b]],2,FALSE)</f>
        <v>#N/A</v>
      </c>
      <c r="S268" s="9" t="e">
        <f>VLOOKUP(Tableau35[[#This Row],[coca]],Table1[[ID]:[b]],3,FALSE)</f>
        <v>#N/A</v>
      </c>
      <c r="T268" s="9" t="s">
        <v>775</v>
      </c>
      <c r="U26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68" s="9">
        <v>1</v>
      </c>
    </row>
    <row r="269" spans="1:22" hidden="1">
      <c r="A269" t="s">
        <v>385</v>
      </c>
      <c r="B269" t="s">
        <v>395</v>
      </c>
      <c r="C269" t="s">
        <v>396</v>
      </c>
      <c r="D269">
        <v>5148</v>
      </c>
      <c r="E269">
        <v>34</v>
      </c>
      <c r="F269">
        <v>2413</v>
      </c>
      <c r="G269">
        <v>3122</v>
      </c>
      <c r="J269" s="1">
        <f>7303*0.6</f>
        <v>4381.8</v>
      </c>
      <c r="K269" s="1">
        <f>7303*0.4</f>
        <v>2921.2000000000003</v>
      </c>
      <c r="L269" s="10" t="s">
        <v>937</v>
      </c>
      <c r="M269" s="4"/>
      <c r="N269" t="s">
        <v>788</v>
      </c>
      <c r="O269" s="5">
        <v>580396008178</v>
      </c>
      <c r="P269" t="str">
        <f t="shared" si="5"/>
        <v>GhanaGH28</v>
      </c>
      <c r="Q269" t="str">
        <f>VLOOKUP(Tableau35[[#This Row],[coca]],Table1[ID],1,FALSE)</f>
        <v>GhanaGH28</v>
      </c>
      <c r="R269">
        <f>VLOOKUP(Tableau35[[#This Row],[coca]],Table1[[#All],[ID]:[b]],2,FALSE)</f>
        <v>5.93983602588E-2</v>
      </c>
      <c r="S269" s="9">
        <f>VLOOKUP(Tableau35[[#This Row],[coca]],Table1[[ID]:[b]],3,FALSE)</f>
        <v>5.8039600817799997</v>
      </c>
      <c r="T269" s="9" t="s">
        <v>780</v>
      </c>
      <c r="U26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69" s="9">
        <v>7</v>
      </c>
    </row>
    <row r="270" spans="1:22" hidden="1">
      <c r="A270" t="s">
        <v>385</v>
      </c>
      <c r="B270" t="s">
        <v>393</v>
      </c>
      <c r="C270" t="s">
        <v>394</v>
      </c>
      <c r="D270">
        <v>117</v>
      </c>
      <c r="F270">
        <v>1</v>
      </c>
      <c r="L270" s="10" t="s">
        <v>937</v>
      </c>
      <c r="N270" t="s">
        <v>789</v>
      </c>
      <c r="O270" s="5">
        <v>641358310957</v>
      </c>
      <c r="P270" t="str">
        <f t="shared" si="5"/>
        <v>GhanaGH27</v>
      </c>
      <c r="Q270" t="str">
        <f>VLOOKUP(Tableau35[[#This Row],[coca]],Table1[ID],1,FALSE)</f>
        <v>GhanaGH27</v>
      </c>
      <c r="R270">
        <f>VLOOKUP(Tableau35[[#This Row],[coca]],Table1[[#All],[ID]:[b]],2,FALSE)</f>
        <v>-0.44777250588500001</v>
      </c>
      <c r="S270" s="9">
        <f>VLOOKUP(Tableau35[[#This Row],[coca]],Table1[[ID]:[b]],3,FALSE)</f>
        <v>6.4135831095700002</v>
      </c>
      <c r="T270" s="9" t="s">
        <v>774</v>
      </c>
      <c r="U27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270" s="9">
        <v>3</v>
      </c>
    </row>
    <row r="271" spans="1:22" hidden="1">
      <c r="A271" t="s">
        <v>385</v>
      </c>
      <c r="B271" t="s">
        <v>387</v>
      </c>
      <c r="C271" t="s">
        <v>388</v>
      </c>
      <c r="D271">
        <v>1099</v>
      </c>
      <c r="E271">
        <v>3</v>
      </c>
      <c r="L271" s="10" t="s">
        <v>937</v>
      </c>
      <c r="N271" s="5">
        <v>-145465197582</v>
      </c>
      <c r="O271" s="5">
        <v>680233239042</v>
      </c>
      <c r="P271" t="str">
        <f t="shared" si="5"/>
        <v>GhanaGH24</v>
      </c>
      <c r="Q271" t="str">
        <f>VLOOKUP(Tableau35[[#This Row],[coca]],Table1[ID],1,FALSE)</f>
        <v>GhanaGH24</v>
      </c>
      <c r="R271">
        <f>VLOOKUP(Tableau35[[#This Row],[coca]],Table1[[#All],[ID]:[b]],2,FALSE)</f>
        <v>-1.4546519758200001</v>
      </c>
      <c r="S271" s="9">
        <f>VLOOKUP(Tableau35[[#This Row],[coca]],Table1[[ID]:[b]],3,FALSE)</f>
        <v>6.8023323904200002</v>
      </c>
      <c r="T271" s="9" t="s">
        <v>779</v>
      </c>
      <c r="U27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71" s="9">
        <v>4</v>
      </c>
    </row>
    <row r="272" spans="1:22" hidden="1">
      <c r="A272" t="s">
        <v>385</v>
      </c>
      <c r="B272" t="s">
        <v>391</v>
      </c>
      <c r="C272" t="s">
        <v>392</v>
      </c>
      <c r="D272">
        <v>360</v>
      </c>
      <c r="E272">
        <v>1</v>
      </c>
      <c r="L272" s="10" t="s">
        <v>937</v>
      </c>
      <c r="N272" s="5">
        <v>-121158138876</v>
      </c>
      <c r="O272" s="5">
        <v>556583208459</v>
      </c>
      <c r="P272" t="str">
        <f t="shared" si="5"/>
        <v>GhanaGH26</v>
      </c>
      <c r="Q272" t="str">
        <f>VLOOKUP(Tableau35[[#This Row],[coca]],Table1[ID],1,FALSE)</f>
        <v>GhanaGH26</v>
      </c>
      <c r="R272">
        <f>VLOOKUP(Tableau35[[#This Row],[coca]],Table1[[#All],[ID]:[b]],2,FALSE)</f>
        <v>-1.21158138876</v>
      </c>
      <c r="S272" s="9">
        <f>VLOOKUP(Tableau35[[#This Row],[coca]],Table1[[ID]:[b]],3,FALSE)</f>
        <v>5.5658320845900002</v>
      </c>
      <c r="T272" s="9" t="s">
        <v>778</v>
      </c>
      <c r="U27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272" s="9">
        <v>2</v>
      </c>
    </row>
    <row r="273" spans="1:22" hidden="1">
      <c r="A273" t="s">
        <v>385</v>
      </c>
      <c r="B273" t="s">
        <v>399</v>
      </c>
      <c r="C273" t="s">
        <v>400</v>
      </c>
      <c r="D273">
        <v>26</v>
      </c>
      <c r="E273">
        <v>1</v>
      </c>
      <c r="L273" s="10" t="s">
        <v>937</v>
      </c>
      <c r="N273" t="s">
        <v>790</v>
      </c>
      <c r="O273" s="5">
        <v>1077930798300</v>
      </c>
      <c r="P273" t="str">
        <f t="shared" si="5"/>
        <v>GhanaGH30</v>
      </c>
      <c r="Q273" t="str">
        <f>VLOOKUP(Tableau35[[#This Row],[coca]],Table1[ID],1,FALSE)</f>
        <v>GhanaGH30</v>
      </c>
      <c r="R273">
        <f>VLOOKUP(Tableau35[[#This Row],[coca]],Table1[[#All],[ID]:[b]],2,FALSE)</f>
        <v>-0.80372017444999999</v>
      </c>
      <c r="S273" s="9">
        <f>VLOOKUP(Tableau35[[#This Row],[coca]],Table1[[ID]:[b]],3,FALSE)</f>
        <v>10.779307983000001</v>
      </c>
      <c r="T273" s="9" t="s">
        <v>778</v>
      </c>
      <c r="U27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73" s="9">
        <v>2</v>
      </c>
    </row>
    <row r="274" spans="1:22" hidden="1">
      <c r="A274" t="s">
        <v>385</v>
      </c>
      <c r="B274" t="s">
        <v>791</v>
      </c>
      <c r="D274">
        <v>26</v>
      </c>
      <c r="L274" s="10" t="s">
        <v>937</v>
      </c>
      <c r="P274" t="str">
        <f t="shared" si="5"/>
        <v>Ghana</v>
      </c>
      <c r="Q274" t="e">
        <f>VLOOKUP(Tableau35[[#This Row],[coca]],Table1[ID],1,FALSE)</f>
        <v>#N/A</v>
      </c>
      <c r="R274" t="e">
        <f>VLOOKUP(Tableau35[[#This Row],[coca]],Table1[[#All],[ID]:[b]],2,FALSE)</f>
        <v>#N/A</v>
      </c>
      <c r="S274" s="9" t="e">
        <f>VLOOKUP(Tableau35[[#This Row],[coca]],Table1[[ID]:[b]],3,FALSE)</f>
        <v>#N/A</v>
      </c>
      <c r="T274" s="9" t="s">
        <v>778</v>
      </c>
      <c r="U27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74" s="9">
        <v>2</v>
      </c>
    </row>
    <row r="275" spans="1:22" hidden="1">
      <c r="A275" t="s">
        <v>385</v>
      </c>
      <c r="B275" t="s">
        <v>403</v>
      </c>
      <c r="C275" t="s">
        <v>404</v>
      </c>
      <c r="D275">
        <v>59</v>
      </c>
      <c r="L275" s="10" t="s">
        <v>937</v>
      </c>
      <c r="N275" t="s">
        <v>792</v>
      </c>
      <c r="O275" s="5">
        <v>723735932736</v>
      </c>
      <c r="P275" t="str">
        <f t="shared" si="5"/>
        <v>GhanaGH32</v>
      </c>
      <c r="Q275" t="str">
        <f>VLOOKUP(Tableau35[[#This Row],[coca]],Table1[ID],1,FALSE)</f>
        <v>GhanaGH32</v>
      </c>
      <c r="R275">
        <f>VLOOKUP(Tableau35[[#This Row],[coca]],Table1[[#All],[ID]:[b]],2,FALSE)</f>
        <v>0.40650791106</v>
      </c>
      <c r="S275" s="9">
        <f>VLOOKUP(Tableau35[[#This Row],[coca]],Table1[[ID]:[b]],3,FALSE)</f>
        <v>7.2373593273600001</v>
      </c>
      <c r="T275" s="9" t="s">
        <v>778</v>
      </c>
      <c r="U27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275" s="9">
        <v>2</v>
      </c>
    </row>
    <row r="276" spans="1:22" hidden="1">
      <c r="A276" t="s">
        <v>385</v>
      </c>
      <c r="B276" t="s">
        <v>397</v>
      </c>
      <c r="C276" t="s">
        <v>398</v>
      </c>
      <c r="D276">
        <v>36</v>
      </c>
      <c r="L276" s="10" t="s">
        <v>937</v>
      </c>
      <c r="N276" t="s">
        <v>793</v>
      </c>
      <c r="O276" s="5">
        <v>935318776009</v>
      </c>
      <c r="P276" t="str">
        <f t="shared" si="5"/>
        <v>GhanaGH29</v>
      </c>
      <c r="Q276" t="str">
        <f>VLOOKUP(Tableau35[[#This Row],[coca]],Table1[ID],1,FALSE)</f>
        <v>GhanaGH29</v>
      </c>
      <c r="R276">
        <f>VLOOKUP(Tableau35[[#This Row],[coca]],Table1[[#All],[ID]:[b]],2,FALSE)</f>
        <v>-0.968127684002</v>
      </c>
      <c r="S276" s="9">
        <f>VLOOKUP(Tableau35[[#This Row],[coca]],Table1[[ID]:[b]],3,FALSE)</f>
        <v>9.35318776009</v>
      </c>
      <c r="T276" s="9" t="s">
        <v>778</v>
      </c>
      <c r="U27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76" s="9">
        <v>2</v>
      </c>
    </row>
    <row r="277" spans="1:22" hidden="1">
      <c r="A277" t="s">
        <v>385</v>
      </c>
      <c r="B277" t="s">
        <v>401</v>
      </c>
      <c r="C277" t="s">
        <v>402</v>
      </c>
      <c r="D277">
        <v>22</v>
      </c>
      <c r="F277">
        <v>5</v>
      </c>
      <c r="L277" s="10" t="s">
        <v>937</v>
      </c>
      <c r="N277" s="5">
        <v>-221686530251</v>
      </c>
      <c r="O277" s="5">
        <v>1041127367870</v>
      </c>
      <c r="P277" t="str">
        <f t="shared" si="5"/>
        <v>GhanaGH31</v>
      </c>
      <c r="Q277" t="str">
        <f>VLOOKUP(Tableau35[[#This Row],[coca]],Table1[ID],1,FALSE)</f>
        <v>GhanaGH31</v>
      </c>
      <c r="R277">
        <f>VLOOKUP(Tableau35[[#This Row],[coca]],Table1[[#All],[ID]:[b]],2,FALSE)</f>
        <v>-2.21686530251</v>
      </c>
      <c r="S277" s="9">
        <f>VLOOKUP(Tableau35[[#This Row],[coca]],Table1[[ID]:[b]],3,FALSE)</f>
        <v>10.411273678700001</v>
      </c>
      <c r="T277" s="9" t="s">
        <v>778</v>
      </c>
      <c r="U27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277" s="9">
        <v>2</v>
      </c>
    </row>
    <row r="278" spans="1:22" hidden="1">
      <c r="A278" t="s">
        <v>385</v>
      </c>
      <c r="B278" t="s">
        <v>389</v>
      </c>
      <c r="C278" t="s">
        <v>390</v>
      </c>
      <c r="D278">
        <v>0</v>
      </c>
      <c r="L278" s="10" t="s">
        <v>937</v>
      </c>
      <c r="P278" t="str">
        <f t="shared" si="5"/>
        <v>GhanaGH25</v>
      </c>
      <c r="Q278" t="str">
        <f>VLOOKUP(Tableau35[[#This Row],[coca]],Table1[ID],1,FALSE)</f>
        <v>GhanaGH25</v>
      </c>
      <c r="R278">
        <f>VLOOKUP(Tableau35[[#This Row],[coca]],Table1[[#All],[ID]:[b]],2,FALSE)</f>
        <v>-1.65352147739</v>
      </c>
      <c r="S278" s="9">
        <f>VLOOKUP(Tableau35[[#This Row],[coca]],Table1[[ID]:[b]],3,FALSE)</f>
        <v>7.7004400667099997</v>
      </c>
      <c r="T278" s="9"/>
      <c r="U27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78" s="9"/>
    </row>
    <row r="279" spans="1:22" hidden="1">
      <c r="A279" t="s">
        <v>407</v>
      </c>
      <c r="B279" t="s">
        <v>411</v>
      </c>
      <c r="C279" t="s">
        <v>412</v>
      </c>
      <c r="D279">
        <v>3275</v>
      </c>
      <c r="E279">
        <v>20</v>
      </c>
      <c r="F279">
        <v>1673</v>
      </c>
      <c r="L279" s="7" t="s">
        <v>937</v>
      </c>
      <c r="P279" t="str">
        <f t="shared" si="5"/>
        <v>GuineaGN02</v>
      </c>
      <c r="Q279" t="str">
        <f>VLOOKUP(Tableau35[[#This Row],[coca]],Table1[ID],1,FALSE)</f>
        <v>GuineaGN02</v>
      </c>
      <c r="R279">
        <f>VLOOKUP(Tableau35[[#This Row],[coca]],Table1[[#All],[ID]:[b]],2,FALSE)</f>
        <v>-13.5749244131</v>
      </c>
      <c r="S279" s="9">
        <f>VLOOKUP(Tableau35[[#This Row],[coca]],Table1[[ID]:[b]],3,FALSE)</f>
        <v>9.6198873874899995</v>
      </c>
      <c r="T279" s="9" t="s">
        <v>780</v>
      </c>
      <c r="U27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79" s="9">
        <v>7</v>
      </c>
    </row>
    <row r="280" spans="1:22" hidden="1">
      <c r="A280" t="s">
        <v>407</v>
      </c>
      <c r="B280" t="s">
        <v>409</v>
      </c>
      <c r="C280" t="s">
        <v>410</v>
      </c>
      <c r="D280" t="s">
        <v>938</v>
      </c>
      <c r="L280" t="s">
        <v>937</v>
      </c>
      <c r="P280" t="str">
        <f t="shared" si="5"/>
        <v>GuineaGN01</v>
      </c>
      <c r="Q280" t="str">
        <f>VLOOKUP(Tableau35[[#This Row],[coca]],Table1[ID],1,FALSE)</f>
        <v>GuineaGN01</v>
      </c>
      <c r="R280">
        <f>VLOOKUP(Tableau35[[#This Row],[coca]],Table1[[#All],[ID]:[b]],2,FALSE)</f>
        <v>-13.7682855511</v>
      </c>
      <c r="S280" s="9">
        <f>VLOOKUP(Tableau35[[#This Row],[coca]],Table1[[ID]:[b]],3,FALSE)</f>
        <v>11.3555707663</v>
      </c>
      <c r="T280" s="9"/>
      <c r="U28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0" s="9"/>
    </row>
    <row r="281" spans="1:22" hidden="1">
      <c r="A281" t="s">
        <v>407</v>
      </c>
      <c r="B281" t="s">
        <v>413</v>
      </c>
      <c r="C281" t="s">
        <v>414</v>
      </c>
      <c r="D281" t="s">
        <v>938</v>
      </c>
      <c r="L281" t="s">
        <v>937</v>
      </c>
      <c r="P281" t="str">
        <f t="shared" si="5"/>
        <v>GuineaGN03</v>
      </c>
      <c r="Q281" t="str">
        <f>VLOOKUP(Tableau35[[#This Row],[coca]],Table1[ID],1,FALSE)</f>
        <v>GuineaGN03</v>
      </c>
      <c r="R281">
        <f>VLOOKUP(Tableau35[[#This Row],[coca]],Table1[[#All],[ID]:[b]],2,FALSE)</f>
        <v>-10.6586826166</v>
      </c>
      <c r="S281" s="9">
        <f>VLOOKUP(Tableau35[[#This Row],[coca]],Table1[[ID]:[b]],3,FALSE)</f>
        <v>10.491887890599999</v>
      </c>
      <c r="T281" s="9"/>
      <c r="U28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1" s="9"/>
    </row>
    <row r="282" spans="1:22" hidden="1">
      <c r="A282" t="s">
        <v>407</v>
      </c>
      <c r="B282" t="s">
        <v>415</v>
      </c>
      <c r="C282" t="s">
        <v>416</v>
      </c>
      <c r="D282" t="s">
        <v>938</v>
      </c>
      <c r="L282" t="s">
        <v>937</v>
      </c>
      <c r="P282" t="str">
        <f t="shared" si="5"/>
        <v>GuineaGN04</v>
      </c>
      <c r="Q282" t="str">
        <f>VLOOKUP(Tableau35[[#This Row],[coca]],Table1[ID],1,FALSE)</f>
        <v>GuineaGN04</v>
      </c>
      <c r="R282">
        <f>VLOOKUP(Tableau35[[#This Row],[coca]],Table1[[#All],[ID]:[b]],2,FALSE)</f>
        <v>-9.3346776663599993</v>
      </c>
      <c r="S282" s="9">
        <f>VLOOKUP(Tableau35[[#This Row],[coca]],Table1[[ID]:[b]],3,FALSE)</f>
        <v>10.586139791700001</v>
      </c>
      <c r="T282" s="9"/>
      <c r="U28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2" s="9"/>
    </row>
    <row r="283" spans="1:22" hidden="1">
      <c r="A283" t="s">
        <v>407</v>
      </c>
      <c r="B283" t="s">
        <v>417</v>
      </c>
      <c r="C283" t="s">
        <v>418</v>
      </c>
      <c r="D283" t="s">
        <v>938</v>
      </c>
      <c r="L283" t="s">
        <v>937</v>
      </c>
      <c r="P283" t="str">
        <f t="shared" si="5"/>
        <v>GuineaGN05</v>
      </c>
      <c r="Q283" t="str">
        <f>VLOOKUP(Tableau35[[#This Row],[coca]],Table1[ID],1,FALSE)</f>
        <v>GuineaGN05</v>
      </c>
      <c r="R283">
        <f>VLOOKUP(Tableau35[[#This Row],[coca]],Table1[[#All],[ID]:[b]],2,FALSE)</f>
        <v>-13.119334112000001</v>
      </c>
      <c r="S283" s="9">
        <f>VLOOKUP(Tableau35[[#This Row],[coca]],Table1[[ID]:[b]],3,FALSE)</f>
        <v>10.214007778099999</v>
      </c>
      <c r="T283" s="9"/>
      <c r="U28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3" s="9"/>
    </row>
    <row r="284" spans="1:22" hidden="1">
      <c r="A284" t="s">
        <v>407</v>
      </c>
      <c r="B284" t="s">
        <v>419</v>
      </c>
      <c r="C284" t="s">
        <v>420</v>
      </c>
      <c r="D284" t="s">
        <v>938</v>
      </c>
      <c r="L284" t="s">
        <v>937</v>
      </c>
      <c r="P284" t="str">
        <f t="shared" si="5"/>
        <v>GuineaGN06</v>
      </c>
      <c r="Q284" t="str">
        <f>VLOOKUP(Tableau35[[#This Row],[coca]],Table1[ID],1,FALSE)</f>
        <v>GuineaGN06</v>
      </c>
      <c r="R284">
        <f>VLOOKUP(Tableau35[[#This Row],[coca]],Table1[[#All],[ID]:[b]],2,FALSE)</f>
        <v>-12.0154963352</v>
      </c>
      <c r="S284" s="9">
        <f>VLOOKUP(Tableau35[[#This Row],[coca]],Table1[[ID]:[b]],3,FALSE)</f>
        <v>11.7523757046</v>
      </c>
      <c r="T284" s="9"/>
      <c r="U28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4" s="9"/>
    </row>
    <row r="285" spans="1:22" hidden="1">
      <c r="A285" t="s">
        <v>407</v>
      </c>
      <c r="B285" t="s">
        <v>421</v>
      </c>
      <c r="C285" t="s">
        <v>422</v>
      </c>
      <c r="D285" t="s">
        <v>938</v>
      </c>
      <c r="L285" t="s">
        <v>937</v>
      </c>
      <c r="P285" t="str">
        <f t="shared" si="5"/>
        <v>GuineaGN07</v>
      </c>
      <c r="Q285" t="str">
        <f>VLOOKUP(Tableau35[[#This Row],[coca]],Table1[ID],1,FALSE)</f>
        <v>GuineaGN07</v>
      </c>
      <c r="R285">
        <f>VLOOKUP(Tableau35[[#This Row],[coca]],Table1[[#All],[ID]:[b]],2,FALSE)</f>
        <v>-12.0740685303</v>
      </c>
      <c r="S285" s="9">
        <f>VLOOKUP(Tableau35[[#This Row],[coca]],Table1[[ID]:[b]],3,FALSE)</f>
        <v>10.669852945500001</v>
      </c>
      <c r="T285" s="9"/>
      <c r="U28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5" s="9"/>
    </row>
    <row r="286" spans="1:22" hidden="1">
      <c r="A286" t="s">
        <v>407</v>
      </c>
      <c r="B286" t="s">
        <v>423</v>
      </c>
      <c r="C286" t="s">
        <v>424</v>
      </c>
      <c r="D286" t="s">
        <v>938</v>
      </c>
      <c r="L286" t="s">
        <v>937</v>
      </c>
      <c r="P286" t="str">
        <f t="shared" si="5"/>
        <v>GuineaGN08</v>
      </c>
      <c r="Q286" t="str">
        <f>VLOOKUP(Tableau35[[#This Row],[coca]],Table1[ID],1,FALSE)</f>
        <v>GuineaGN08</v>
      </c>
      <c r="R286">
        <f>VLOOKUP(Tableau35[[#This Row],[coca]],Table1[[#All],[ID]:[b]],2,FALSE)</f>
        <v>-8.8920086635600004</v>
      </c>
      <c r="S286" s="9">
        <f>VLOOKUP(Tableau35[[#This Row],[coca]],Table1[[ID]:[b]],3,FALSE)</f>
        <v>8.4413049633000004</v>
      </c>
      <c r="T286" s="9"/>
      <c r="U28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6" s="9"/>
    </row>
    <row r="287" spans="1:22" hidden="1">
      <c r="A287" t="s">
        <v>425</v>
      </c>
      <c r="B287" t="s">
        <v>431</v>
      </c>
      <c r="C287" t="s">
        <v>432</v>
      </c>
      <c r="D287">
        <v>1195</v>
      </c>
      <c r="E287">
        <v>7</v>
      </c>
      <c r="F287">
        <v>42</v>
      </c>
      <c r="L287" s="10" t="s">
        <v>937</v>
      </c>
      <c r="P287" t="str">
        <f t="shared" si="5"/>
        <v>Guinea BissauGW08</v>
      </c>
      <c r="Q287" t="str">
        <f>VLOOKUP(Tableau35[[#This Row],[coca]],Table1[ID],1,FALSE)</f>
        <v>Guinea BissauGW08</v>
      </c>
      <c r="R287">
        <f>VLOOKUP(Tableau35[[#This Row],[coca]],Table1[[#All],[ID]:[b]],2,FALSE)</f>
        <v>-15.6106516759</v>
      </c>
      <c r="S287" s="9">
        <f>VLOOKUP(Tableau35[[#This Row],[coca]],Table1[[ID]:[b]],3,FALSE)</f>
        <v>11.875642397</v>
      </c>
      <c r="T287" s="9" t="s">
        <v>777</v>
      </c>
      <c r="U28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7" s="9">
        <v>5</v>
      </c>
    </row>
    <row r="288" spans="1:22" hidden="1">
      <c r="A288" t="s">
        <v>425</v>
      </c>
      <c r="B288" t="s">
        <v>427</v>
      </c>
      <c r="C288" t="s">
        <v>428</v>
      </c>
      <c r="D288" t="s">
        <v>938</v>
      </c>
      <c r="L288" t="s">
        <v>937</v>
      </c>
      <c r="P288" t="str">
        <f t="shared" si="5"/>
        <v>Guinea BissauGW01</v>
      </c>
      <c r="Q288" t="str">
        <f>VLOOKUP(Tableau35[[#This Row],[coca]],Table1[ID],1,FALSE)</f>
        <v>Guinea BissauGW01</v>
      </c>
      <c r="R288">
        <f>VLOOKUP(Tableau35[[#This Row],[coca]],Table1[[#All],[ID]:[b]],2,FALSE)</f>
        <v>-14.707570712800001</v>
      </c>
      <c r="S288" s="9">
        <f>VLOOKUP(Tableau35[[#This Row],[coca]],Table1[[ID]:[b]],3,FALSE)</f>
        <v>12.1616942034</v>
      </c>
      <c r="T288" s="9"/>
      <c r="U28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8" s="9"/>
    </row>
    <row r="289" spans="1:22" hidden="1">
      <c r="A289" t="s">
        <v>425</v>
      </c>
      <c r="B289" t="s">
        <v>429</v>
      </c>
      <c r="C289" t="s">
        <v>430</v>
      </c>
      <c r="D289" t="s">
        <v>938</v>
      </c>
      <c r="L289" t="s">
        <v>937</v>
      </c>
      <c r="P289" t="str">
        <f t="shared" si="5"/>
        <v>Guinea BissauGW02</v>
      </c>
      <c r="Q289" t="str">
        <f>VLOOKUP(Tableau35[[#This Row],[coca]],Table1[ID],1,FALSE)</f>
        <v>Guinea BissauGW02</v>
      </c>
      <c r="R289">
        <f>VLOOKUP(Tableau35[[#This Row],[coca]],Table1[[#All],[ID]:[b]],2,FALSE)</f>
        <v>-15.7860710669</v>
      </c>
      <c r="S289" s="9">
        <f>VLOOKUP(Tableau35[[#This Row],[coca]],Table1[[ID]:[b]],3,FALSE)</f>
        <v>11.883298998100001</v>
      </c>
      <c r="T289" s="9"/>
      <c r="U28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89" s="9"/>
    </row>
    <row r="290" spans="1:22" hidden="1">
      <c r="A290" t="s">
        <v>425</v>
      </c>
      <c r="B290" t="s">
        <v>433</v>
      </c>
      <c r="C290" t="s">
        <v>434</v>
      </c>
      <c r="D290" t="s">
        <v>938</v>
      </c>
      <c r="L290" t="s">
        <v>937</v>
      </c>
      <c r="P290" t="str">
        <f t="shared" si="5"/>
        <v>Guinea BissauGW03</v>
      </c>
      <c r="Q290" t="str">
        <f>VLOOKUP(Tableau35[[#This Row],[coca]],Table1[ID],1,FALSE)</f>
        <v>Guinea BissauGW03</v>
      </c>
      <c r="R290">
        <f>VLOOKUP(Tableau35[[#This Row],[coca]],Table1[[#All],[ID]:[b]],2,FALSE)</f>
        <v>-15.970272488399999</v>
      </c>
      <c r="S290" s="9">
        <f>VLOOKUP(Tableau35[[#This Row],[coca]],Table1[[ID]:[b]],3,FALSE)</f>
        <v>11.3343515791</v>
      </c>
      <c r="T290" s="9"/>
      <c r="U29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90" s="9"/>
    </row>
    <row r="291" spans="1:22" hidden="1">
      <c r="A291" t="s">
        <v>425</v>
      </c>
      <c r="B291" t="s">
        <v>435</v>
      </c>
      <c r="C291" t="s">
        <v>436</v>
      </c>
      <c r="D291" t="s">
        <v>938</v>
      </c>
      <c r="L291" t="s">
        <v>937</v>
      </c>
      <c r="P291" t="str">
        <f t="shared" si="5"/>
        <v>Guinea BissauGW04</v>
      </c>
      <c r="Q291" t="str">
        <f>VLOOKUP(Tableau35[[#This Row],[coca]],Table1[ID],1,FALSE)</f>
        <v>Guinea BissauGW04</v>
      </c>
      <c r="R291">
        <f>VLOOKUP(Tableau35[[#This Row],[coca]],Table1[[#All],[ID]:[b]],2,FALSE)</f>
        <v>-16.0507752581</v>
      </c>
      <c r="S291" s="9">
        <f>VLOOKUP(Tableau35[[#This Row],[coca]],Table1[[ID]:[b]],3,FALSE)</f>
        <v>12.1920039873</v>
      </c>
      <c r="T291" s="9"/>
      <c r="U29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91" s="9"/>
    </row>
    <row r="292" spans="1:22" hidden="1">
      <c r="A292" t="s">
        <v>425</v>
      </c>
      <c r="B292" t="s">
        <v>437</v>
      </c>
      <c r="C292" t="s">
        <v>438</v>
      </c>
      <c r="D292" t="s">
        <v>938</v>
      </c>
      <c r="L292" t="s">
        <v>937</v>
      </c>
      <c r="P292" t="str">
        <f t="shared" si="5"/>
        <v>Guinea BissauGW05</v>
      </c>
      <c r="Q292" t="str">
        <f>VLOOKUP(Tableau35[[#This Row],[coca]],Table1[ID],1,FALSE)</f>
        <v>Guinea BissauGW05</v>
      </c>
      <c r="R292">
        <f>VLOOKUP(Tableau35[[#This Row],[coca]],Table1[[#All],[ID]:[b]],2,FALSE)</f>
        <v>-14.11020268</v>
      </c>
      <c r="S292" s="9">
        <f>VLOOKUP(Tableau35[[#This Row],[coca]],Table1[[ID]:[b]],3,FALSE)</f>
        <v>12.1632467851</v>
      </c>
      <c r="T292" s="9"/>
      <c r="U29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92" s="9"/>
    </row>
    <row r="293" spans="1:22" hidden="1">
      <c r="A293" t="s">
        <v>425</v>
      </c>
      <c r="B293" t="s">
        <v>439</v>
      </c>
      <c r="C293" t="s">
        <v>440</v>
      </c>
      <c r="D293" t="s">
        <v>938</v>
      </c>
      <c r="L293" t="s">
        <v>937</v>
      </c>
      <c r="P293" t="str">
        <f t="shared" si="5"/>
        <v>Guinea BissauGW06</v>
      </c>
      <c r="Q293" t="str">
        <f>VLOOKUP(Tableau35[[#This Row],[coca]],Table1[ID],1,FALSE)</f>
        <v>Guinea BissauGW06</v>
      </c>
      <c r="R293">
        <f>VLOOKUP(Tableau35[[#This Row],[coca]],Table1[[#All],[ID]:[b]],2,FALSE)</f>
        <v>-15.270771178</v>
      </c>
      <c r="S293" s="9">
        <f>VLOOKUP(Tableau35[[#This Row],[coca]],Table1[[ID]:[b]],3,FALSE)</f>
        <v>12.285839340000001</v>
      </c>
      <c r="T293" s="9"/>
      <c r="U29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93" s="9"/>
    </row>
    <row r="294" spans="1:22" hidden="1">
      <c r="A294" t="s">
        <v>425</v>
      </c>
      <c r="B294" t="s">
        <v>441</v>
      </c>
      <c r="C294" t="s">
        <v>442</v>
      </c>
      <c r="D294" t="s">
        <v>938</v>
      </c>
      <c r="L294" t="s">
        <v>937</v>
      </c>
      <c r="P294" t="str">
        <f t="shared" si="5"/>
        <v>Guinea BissauGW07</v>
      </c>
      <c r="Q294" t="str">
        <f>VLOOKUP(Tableau35[[#This Row],[coca]],Table1[ID],1,FALSE)</f>
        <v>Guinea BissauGW07</v>
      </c>
      <c r="R294">
        <f>VLOOKUP(Tableau35[[#This Row],[coca]],Table1[[#All],[ID]:[b]],2,FALSE)</f>
        <v>-15.1793478855</v>
      </c>
      <c r="S294" s="9">
        <f>VLOOKUP(Tableau35[[#This Row],[coca]],Table1[[ID]:[b]],3,FALSE)</f>
        <v>11.665156119500001</v>
      </c>
      <c r="T294" s="9"/>
      <c r="U29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94" s="9"/>
    </row>
    <row r="295" spans="1:22" hidden="1">
      <c r="A295" t="s">
        <v>425</v>
      </c>
      <c r="B295" t="s">
        <v>443</v>
      </c>
      <c r="C295" t="s">
        <v>444</v>
      </c>
      <c r="D295" t="s">
        <v>938</v>
      </c>
      <c r="L295" t="s">
        <v>937</v>
      </c>
      <c r="P295" t="str">
        <f t="shared" si="5"/>
        <v>Guinea BissauGW09</v>
      </c>
      <c r="Q295" t="str">
        <f>VLOOKUP(Tableau35[[#This Row],[coca]],Table1[ID],1,FALSE)</f>
        <v>Guinea BissauGW09</v>
      </c>
      <c r="R295">
        <f>VLOOKUP(Tableau35[[#This Row],[coca]],Table1[[#All],[ID]:[b]],2,FALSE)</f>
        <v>-14.992859600099999</v>
      </c>
      <c r="S295" s="9">
        <f>VLOOKUP(Tableau35[[#This Row],[coca]],Table1[[ID]:[b]],3,FALSE)</f>
        <v>11.3286335105</v>
      </c>
      <c r="T295" s="9"/>
      <c r="U29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295" s="9"/>
    </row>
    <row r="296" spans="1:22" hidden="1">
      <c r="A296" t="s">
        <v>445</v>
      </c>
      <c r="B296" t="s">
        <v>455</v>
      </c>
      <c r="C296" t="s">
        <v>456</v>
      </c>
      <c r="D296">
        <v>0</v>
      </c>
      <c r="L296" s="10" t="s">
        <v>937</v>
      </c>
      <c r="P296" t="str">
        <f t="shared" si="5"/>
        <v>LiberiaLR05</v>
      </c>
      <c r="Q296" t="str">
        <f>VLOOKUP(Tableau35[[#This Row],[coca]],Table1[ID],1,FALSE)</f>
        <v>LiberiaLR05</v>
      </c>
      <c r="R296">
        <f>VLOOKUP(Tableau35[[#This Row],[coca]],Table1[[#All],[ID]:[b]],2,FALSE)</f>
        <v>-11.0507034215</v>
      </c>
      <c r="S296" s="9">
        <f>VLOOKUP(Tableau35[[#This Row],[coca]],Table1[[ID]:[b]],3,FALSE)</f>
        <v>7.0807055692900001</v>
      </c>
      <c r="T296" s="9"/>
      <c r="U29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96" s="9"/>
    </row>
    <row r="297" spans="1:22" hidden="1">
      <c r="A297" t="s">
        <v>445</v>
      </c>
      <c r="B297" t="s">
        <v>447</v>
      </c>
      <c r="C297" t="s">
        <v>448</v>
      </c>
      <c r="D297">
        <v>0</v>
      </c>
      <c r="L297" s="10" t="s">
        <v>937</v>
      </c>
      <c r="P297" t="str">
        <f t="shared" si="5"/>
        <v>LiberiaLR01</v>
      </c>
      <c r="Q297" t="str">
        <f>VLOOKUP(Tableau35[[#This Row],[coca]],Table1[ID],1,FALSE)</f>
        <v>LiberiaLR01</v>
      </c>
      <c r="R297">
        <f>VLOOKUP(Tableau35[[#This Row],[coca]],Table1[[#All],[ID]:[b]],2,FALSE)</f>
        <v>-10.8116798612</v>
      </c>
      <c r="S297" s="9">
        <f>VLOOKUP(Tableau35[[#This Row],[coca]],Table1[[ID]:[b]],3,FALSE)</f>
        <v>6.7321604172700003</v>
      </c>
      <c r="T297" s="9"/>
      <c r="U29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97" s="9"/>
    </row>
    <row r="298" spans="1:22" hidden="1">
      <c r="A298" t="s">
        <v>445</v>
      </c>
      <c r="B298" t="s">
        <v>449</v>
      </c>
      <c r="C298" t="s">
        <v>450</v>
      </c>
      <c r="D298">
        <v>0</v>
      </c>
      <c r="L298" s="10" t="s">
        <v>937</v>
      </c>
      <c r="P298" t="str">
        <f t="shared" si="5"/>
        <v>LiberiaLR02</v>
      </c>
      <c r="Q298" t="str">
        <f>VLOOKUP(Tableau35[[#This Row],[coca]],Table1[ID],1,FALSE)</f>
        <v>LiberiaLR02</v>
      </c>
      <c r="R298">
        <f>VLOOKUP(Tableau35[[#This Row],[coca]],Table1[[#All],[ID]:[b]],2,FALSE)</f>
        <v>-9.6469163579899995</v>
      </c>
      <c r="S298" s="9">
        <f>VLOOKUP(Tableau35[[#This Row],[coca]],Table1[[ID]:[b]],3,FALSE)</f>
        <v>6.9424798014200002</v>
      </c>
      <c r="T298" s="9"/>
      <c r="U29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98" s="9"/>
    </row>
    <row r="299" spans="1:22" hidden="1">
      <c r="A299" t="s">
        <v>445</v>
      </c>
      <c r="B299" t="s">
        <v>451</v>
      </c>
      <c r="C299" t="s">
        <v>452</v>
      </c>
      <c r="D299">
        <v>6</v>
      </c>
      <c r="E299">
        <v>2</v>
      </c>
      <c r="F299">
        <v>0</v>
      </c>
      <c r="L299" t="s">
        <v>937</v>
      </c>
      <c r="P299" t="str">
        <f t="shared" si="5"/>
        <v>LiberiaLR03</v>
      </c>
      <c r="Q299" t="str">
        <f>VLOOKUP(Tableau35[[#This Row],[coca]],Table1[ID],1,FALSE)</f>
        <v>LiberiaLR03</v>
      </c>
      <c r="R299">
        <f>VLOOKUP(Tableau35[[#This Row],[coca]],Table1[[#All],[ID]:[b]],2,FALSE)</f>
        <v>-10.3107885562</v>
      </c>
      <c r="S299" s="9">
        <f>VLOOKUP(Tableau35[[#This Row],[coca]],Table1[[ID]:[b]],3,FALSE)</f>
        <v>7.4177628563400004</v>
      </c>
      <c r="T299" s="9"/>
      <c r="U29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299" s="9"/>
    </row>
    <row r="300" spans="1:22" hidden="1">
      <c r="A300" t="s">
        <v>445</v>
      </c>
      <c r="B300" t="s">
        <v>453</v>
      </c>
      <c r="C300" t="s">
        <v>454</v>
      </c>
      <c r="D300">
        <v>4</v>
      </c>
      <c r="E300">
        <v>0</v>
      </c>
      <c r="F300">
        <v>0</v>
      </c>
      <c r="L300" t="s">
        <v>937</v>
      </c>
      <c r="P300" t="str">
        <f t="shared" si="5"/>
        <v>LiberiaLR04</v>
      </c>
      <c r="Q300" t="str">
        <f>VLOOKUP(Tableau35[[#This Row],[coca]],Table1[ID],1,FALSE)</f>
        <v>LiberiaLR04</v>
      </c>
      <c r="R300">
        <f>VLOOKUP(Tableau35[[#This Row],[coca]],Table1[[#All],[ID]:[b]],2,FALSE)</f>
        <v>-9.8115528493900008</v>
      </c>
      <c r="S300" s="9">
        <f>VLOOKUP(Tableau35[[#This Row],[coca]],Table1[[ID]:[b]],3,FALSE)</f>
        <v>6.2282305573099999</v>
      </c>
      <c r="T300" s="9"/>
      <c r="U30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0" s="9"/>
    </row>
    <row r="301" spans="1:22" hidden="1">
      <c r="A301" t="s">
        <v>445</v>
      </c>
      <c r="B301" t="s">
        <v>457</v>
      </c>
      <c r="C301" t="s">
        <v>458</v>
      </c>
      <c r="D301">
        <v>0</v>
      </c>
      <c r="L301" t="s">
        <v>937</v>
      </c>
      <c r="P301" t="str">
        <f t="shared" si="5"/>
        <v>LiberiaLR06</v>
      </c>
      <c r="Q301" t="str">
        <f>VLOOKUP(Tableau35[[#This Row],[coca]],Table1[ID],1,FALSE)</f>
        <v>LiberiaLR06</v>
      </c>
      <c r="R301">
        <f>VLOOKUP(Tableau35[[#This Row],[coca]],Table1[[#All],[ID]:[b]],2,FALSE)</f>
        <v>-8.2295556132600005</v>
      </c>
      <c r="S301" s="9">
        <f>VLOOKUP(Tableau35[[#This Row],[coca]],Table1[[ID]:[b]],3,FALSE)</f>
        <v>5.9568001756399998</v>
      </c>
      <c r="T301" s="9"/>
      <c r="U30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1" s="9"/>
    </row>
    <row r="302" spans="1:22" hidden="1">
      <c r="A302" t="s">
        <v>445</v>
      </c>
      <c r="B302" t="s">
        <v>459</v>
      </c>
      <c r="C302" t="s">
        <v>460</v>
      </c>
      <c r="D302">
        <v>1</v>
      </c>
      <c r="E302">
        <v>0</v>
      </c>
      <c r="F302">
        <v>0</v>
      </c>
      <c r="L302" t="s">
        <v>937</v>
      </c>
      <c r="P302" t="str">
        <f t="shared" si="5"/>
        <v>LiberiaLR07</v>
      </c>
      <c r="Q302" t="str">
        <f>VLOOKUP(Tableau35[[#This Row],[coca]],Table1[ID],1,FALSE)</f>
        <v>LiberiaLR07</v>
      </c>
      <c r="R302">
        <f>VLOOKUP(Tableau35[[#This Row],[coca]],Table1[[#All],[ID]:[b]],2,FALSE)</f>
        <v>-8.2031024136300008</v>
      </c>
      <c r="S302" s="9">
        <f>VLOOKUP(Tableau35[[#This Row],[coca]],Table1[[ID]:[b]],3,FALSE)</f>
        <v>4.7983509608399997</v>
      </c>
      <c r="T302" s="9"/>
      <c r="U30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2" s="9"/>
    </row>
    <row r="303" spans="1:22" hidden="1">
      <c r="A303" t="s">
        <v>445</v>
      </c>
      <c r="B303" t="s">
        <v>461</v>
      </c>
      <c r="C303" t="s">
        <v>462</v>
      </c>
      <c r="D303">
        <v>2</v>
      </c>
      <c r="E303">
        <v>0</v>
      </c>
      <c r="F303">
        <v>2</v>
      </c>
      <c r="L303" t="s">
        <v>937</v>
      </c>
      <c r="P303" t="str">
        <f t="shared" si="5"/>
        <v>LiberiaLR08</v>
      </c>
      <c r="Q303" t="str">
        <f>VLOOKUP(Tableau35[[#This Row],[coca]],Table1[ID],1,FALSE)</f>
        <v>LiberiaLR08</v>
      </c>
      <c r="R303">
        <f>VLOOKUP(Tableau35[[#This Row],[coca]],Table1[[#All],[ID]:[b]],2,FALSE)</f>
        <v>-9.8576508160399996</v>
      </c>
      <c r="S303" s="9">
        <f>VLOOKUP(Tableau35[[#This Row],[coca]],Table1[[ID]:[b]],3,FALSE)</f>
        <v>7.9937911225900002</v>
      </c>
      <c r="T303" s="9"/>
      <c r="U30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3" s="9"/>
    </row>
    <row r="304" spans="1:22" hidden="1">
      <c r="A304" t="s">
        <v>445</v>
      </c>
      <c r="B304" t="s">
        <v>463</v>
      </c>
      <c r="C304" t="s">
        <v>464</v>
      </c>
      <c r="D304">
        <v>25</v>
      </c>
      <c r="E304">
        <v>1</v>
      </c>
      <c r="F304">
        <v>7</v>
      </c>
      <c r="L304" t="s">
        <v>937</v>
      </c>
      <c r="P304" t="str">
        <f t="shared" si="5"/>
        <v>LiberiaLR09</v>
      </c>
      <c r="Q304" t="str">
        <f>VLOOKUP(Tableau35[[#This Row],[coca]],Table1[ID],1,FALSE)</f>
        <v>LiberiaLR09</v>
      </c>
      <c r="R304">
        <f>VLOOKUP(Tableau35[[#This Row],[coca]],Table1[[#All],[ID]:[b]],2,FALSE)</f>
        <v>-10.2736785934</v>
      </c>
      <c r="S304" s="9">
        <f>VLOOKUP(Tableau35[[#This Row],[coca]],Table1[[ID]:[b]],3,FALSE)</f>
        <v>6.5160213196600001</v>
      </c>
      <c r="T304" s="9"/>
      <c r="U30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04" s="9"/>
    </row>
    <row r="305" spans="1:22" hidden="1">
      <c r="A305" t="s">
        <v>445</v>
      </c>
      <c r="B305" t="s">
        <v>465</v>
      </c>
      <c r="C305" t="s">
        <v>466</v>
      </c>
      <c r="D305">
        <v>1</v>
      </c>
      <c r="E305">
        <v>0</v>
      </c>
      <c r="F305">
        <v>1</v>
      </c>
      <c r="L305" t="s">
        <v>937</v>
      </c>
      <c r="P305" t="str">
        <f t="shared" si="5"/>
        <v>LiberiaLR10</v>
      </c>
      <c r="Q305" t="str">
        <f>VLOOKUP(Tableau35[[#This Row],[coca]],Table1[ID],1,FALSE)</f>
        <v>LiberiaLR10</v>
      </c>
      <c r="R305">
        <f>VLOOKUP(Tableau35[[#This Row],[coca]],Table1[[#All],[ID]:[b]],2,FALSE)</f>
        <v>-7.7724962190799998</v>
      </c>
      <c r="S305" s="9">
        <f>VLOOKUP(Tableau35[[#This Row],[coca]],Table1[[ID]:[b]],3,FALSE)</f>
        <v>4.7256502341199997</v>
      </c>
      <c r="T305" s="9"/>
      <c r="U30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5" s="9"/>
    </row>
    <row r="306" spans="1:22" hidden="1">
      <c r="A306" t="s">
        <v>445</v>
      </c>
      <c r="B306" t="s">
        <v>467</v>
      </c>
      <c r="C306" t="s">
        <v>468</v>
      </c>
      <c r="D306">
        <v>218</v>
      </c>
      <c r="E306">
        <v>18</v>
      </c>
      <c r="F306">
        <v>132</v>
      </c>
      <c r="J306">
        <v>91</v>
      </c>
      <c r="K306">
        <v>53</v>
      </c>
      <c r="L306" t="s">
        <v>937</v>
      </c>
      <c r="P306" t="str">
        <f t="shared" si="5"/>
        <v>LiberiaLR11</v>
      </c>
      <c r="Q306" t="str">
        <f>VLOOKUP(Tableau35[[#This Row],[coca]],Table1[ID],1,FALSE)</f>
        <v>LiberiaLR11</v>
      </c>
      <c r="R306">
        <f>VLOOKUP(Tableau35[[#This Row],[coca]],Table1[[#All],[ID]:[b]],2,FALSE)</f>
        <v>-10.5979990297</v>
      </c>
      <c r="S306" s="9">
        <f>VLOOKUP(Tableau35[[#This Row],[coca]],Table1[[ID]:[b]],3,FALSE)</f>
        <v>6.5151599303500003</v>
      </c>
      <c r="T306" s="9"/>
      <c r="U30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06" s="9"/>
    </row>
    <row r="307" spans="1:22" hidden="1">
      <c r="A307" t="s">
        <v>445</v>
      </c>
      <c r="B307" t="s">
        <v>469</v>
      </c>
      <c r="C307" t="s">
        <v>470</v>
      </c>
      <c r="D307">
        <v>7</v>
      </c>
      <c r="E307">
        <v>4</v>
      </c>
      <c r="F307">
        <v>1</v>
      </c>
      <c r="L307" t="s">
        <v>937</v>
      </c>
      <c r="P307" t="str">
        <f t="shared" si="5"/>
        <v>LiberiaLR12</v>
      </c>
      <c r="Q307" t="str">
        <f>VLOOKUP(Tableau35[[#This Row],[coca]],Table1[ID],1,FALSE)</f>
        <v>LiberiaLR12</v>
      </c>
      <c r="R307">
        <f>VLOOKUP(Tableau35[[#This Row],[coca]],Table1[[#All],[ID]:[b]],2,FALSE)</f>
        <v>-8.7776881387000003</v>
      </c>
      <c r="S307" s="9">
        <f>VLOOKUP(Tableau35[[#This Row],[coca]],Table1[[ID]:[b]],3,FALSE)</f>
        <v>6.8261835800500004</v>
      </c>
      <c r="T307" s="9"/>
      <c r="U30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7" s="9"/>
    </row>
    <row r="308" spans="1:22" hidden="1">
      <c r="A308" t="s">
        <v>445</v>
      </c>
      <c r="B308" t="s">
        <v>471</v>
      </c>
      <c r="C308" t="s">
        <v>472</v>
      </c>
      <c r="D308">
        <v>1</v>
      </c>
      <c r="E308">
        <v>0</v>
      </c>
      <c r="F308">
        <v>1</v>
      </c>
      <c r="L308" t="s">
        <v>937</v>
      </c>
      <c r="P308" t="str">
        <f t="shared" si="5"/>
        <v>LiberiaLR13</v>
      </c>
      <c r="Q308" t="str">
        <f>VLOOKUP(Tableau35[[#This Row],[coca]],Table1[ID],1,FALSE)</f>
        <v>LiberiaLR13</v>
      </c>
      <c r="R308">
        <f>VLOOKUP(Tableau35[[#This Row],[coca]],Table1[[#All],[ID]:[b]],2,FALSE)</f>
        <v>-7.8073987769700004</v>
      </c>
      <c r="S308" s="9">
        <f>VLOOKUP(Tableau35[[#This Row],[coca]],Table1[[ID]:[b]],3,FALSE)</f>
        <v>5.2735435510100004</v>
      </c>
      <c r="T308" s="9"/>
      <c r="U30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8" s="9"/>
    </row>
    <row r="309" spans="1:22" hidden="1">
      <c r="A309" t="s">
        <v>445</v>
      </c>
      <c r="B309" t="s">
        <v>473</v>
      </c>
      <c r="C309" t="s">
        <v>474</v>
      </c>
      <c r="D309">
        <v>0</v>
      </c>
      <c r="L309" t="s">
        <v>937</v>
      </c>
      <c r="P309" t="str">
        <f t="shared" si="5"/>
        <v>LiberiaLR14</v>
      </c>
      <c r="Q309" t="str">
        <f>VLOOKUP(Tableau35[[#This Row],[coca]],Table1[ID],1,FALSE)</f>
        <v>LiberiaLR14</v>
      </c>
      <c r="R309">
        <f>VLOOKUP(Tableau35[[#This Row],[coca]],Table1[[#All],[ID]:[b]],2,FALSE)</f>
        <v>-9.3764596500100001</v>
      </c>
      <c r="S309" s="9">
        <f>VLOOKUP(Tableau35[[#This Row],[coca]],Table1[[ID]:[b]],3,FALSE)</f>
        <v>5.8551518971599998</v>
      </c>
      <c r="T309" s="9"/>
      <c r="U30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09" s="9"/>
    </row>
    <row r="310" spans="1:22" hidden="1">
      <c r="A310" t="s">
        <v>445</v>
      </c>
      <c r="B310" t="s">
        <v>475</v>
      </c>
      <c r="C310" t="s">
        <v>476</v>
      </c>
      <c r="D310">
        <v>1</v>
      </c>
      <c r="E310">
        <v>0</v>
      </c>
      <c r="F310">
        <v>1</v>
      </c>
      <c r="L310" t="s">
        <v>937</v>
      </c>
      <c r="P310" t="str">
        <f t="shared" si="5"/>
        <v>LiberiaLR15</v>
      </c>
      <c r="Q310" t="str">
        <f>VLOOKUP(Tableau35[[#This Row],[coca]],Table1[ID],1,FALSE)</f>
        <v>LiberiaLR15</v>
      </c>
      <c r="R310">
        <f>VLOOKUP(Tableau35[[#This Row],[coca]],Table1[[#All],[ID]:[b]],2,FALSE)</f>
        <v>-8.7581670727100001</v>
      </c>
      <c r="S310" s="9">
        <f>VLOOKUP(Tableau35[[#This Row],[coca]],Table1[[ID]:[b]],3,FALSE)</f>
        <v>5.3455766213400002</v>
      </c>
      <c r="T310" s="9"/>
      <c r="U31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10" s="9"/>
    </row>
    <row r="311" spans="1:22">
      <c r="A311" t="s">
        <v>477</v>
      </c>
      <c r="B311" t="s">
        <v>485</v>
      </c>
      <c r="C311" t="s">
        <v>486</v>
      </c>
      <c r="D311">
        <v>9</v>
      </c>
      <c r="E311">
        <v>0</v>
      </c>
      <c r="L311" s="10" t="s">
        <v>937</v>
      </c>
      <c r="N311" s="5">
        <v>110236739574</v>
      </c>
      <c r="O311" s="5">
        <v>1946609530280</v>
      </c>
      <c r="P311" t="str">
        <f t="shared" si="5"/>
        <v>MaliML08</v>
      </c>
      <c r="Q311" t="str">
        <f>VLOOKUP(Tableau35[[#This Row],[coca]],Table1[ID],1,FALSE)</f>
        <v>MaliML08</v>
      </c>
      <c r="R311">
        <f>VLOOKUP(Tableau35[[#This Row],[coca]],Table1[[#All],[ID]:[b]],2,FALSE)</f>
        <v>1.10236739574</v>
      </c>
      <c r="S311" s="9">
        <f>VLOOKUP(Tableau35[[#This Row],[coca]],Table1[[ID]:[b]],3,FALSE)</f>
        <v>19.466095302799999</v>
      </c>
      <c r="T311" s="9" t="s">
        <v>775</v>
      </c>
      <c r="U31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11" s="9">
        <v>1</v>
      </c>
    </row>
    <row r="312" spans="1:22">
      <c r="A312" t="s">
        <v>477</v>
      </c>
      <c r="B312" t="s">
        <v>491</v>
      </c>
      <c r="C312" t="s">
        <v>492</v>
      </c>
      <c r="D312">
        <v>14</v>
      </c>
      <c r="E312">
        <v>3</v>
      </c>
      <c r="L312" s="10" t="s">
        <v>937</v>
      </c>
      <c r="N312" s="5">
        <v>-570087854865</v>
      </c>
      <c r="O312" s="5">
        <v>1380901910620</v>
      </c>
      <c r="P312" t="str">
        <f t="shared" si="5"/>
        <v>MaliML04</v>
      </c>
      <c r="Q312" t="str">
        <f>VLOOKUP(Tableau35[[#This Row],[coca]],Table1[ID],1,FALSE)</f>
        <v>MaliML04</v>
      </c>
      <c r="R312">
        <f>VLOOKUP(Tableau35[[#This Row],[coca]],Table1[[#All],[ID]:[b]],2,FALSE)</f>
        <v>-5.7008785486500004</v>
      </c>
      <c r="S312" s="9">
        <f>VLOOKUP(Tableau35[[#This Row],[coca]],Table1[[ID]:[b]],3,FALSE)</f>
        <v>13.809019106199999</v>
      </c>
      <c r="T312" s="9" t="s">
        <v>775</v>
      </c>
      <c r="U31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12" s="9">
        <v>1</v>
      </c>
    </row>
    <row r="313" spans="1:22">
      <c r="A313" t="s">
        <v>477</v>
      </c>
      <c r="B313" t="s">
        <v>493</v>
      </c>
      <c r="C313" t="s">
        <v>494</v>
      </c>
      <c r="D313">
        <v>15</v>
      </c>
      <c r="E313">
        <v>2</v>
      </c>
      <c r="L313" s="10" t="s">
        <v>937</v>
      </c>
      <c r="N313" s="5">
        <v>-655482001313</v>
      </c>
      <c r="O313" s="5">
        <v>1142885516000</v>
      </c>
      <c r="P313" t="str">
        <f t="shared" si="5"/>
        <v>MaliML03</v>
      </c>
      <c r="Q313" t="str">
        <f>VLOOKUP(Tableau35[[#This Row],[coca]],Table1[ID],1,FALSE)</f>
        <v>MaliML03</v>
      </c>
      <c r="R313">
        <f>VLOOKUP(Tableau35[[#This Row],[coca]],Table1[[#All],[ID]:[b]],2,FALSE)</f>
        <v>-6.5548200131299996</v>
      </c>
      <c r="S313" s="9">
        <f>VLOOKUP(Tableau35[[#This Row],[coca]],Table1[[ID]:[b]],3,FALSE)</f>
        <v>11.428855159999999</v>
      </c>
      <c r="T313" s="9" t="s">
        <v>775</v>
      </c>
      <c r="U31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13" s="9">
        <v>1</v>
      </c>
    </row>
    <row r="314" spans="1:22">
      <c r="A314" t="s">
        <v>477</v>
      </c>
      <c r="B314" t="s">
        <v>487</v>
      </c>
      <c r="C314" t="s">
        <v>488</v>
      </c>
      <c r="D314">
        <v>107</v>
      </c>
      <c r="E314">
        <v>2</v>
      </c>
      <c r="L314" s="10" t="s">
        <v>937</v>
      </c>
      <c r="N314" s="5">
        <v>-764484111272</v>
      </c>
      <c r="O314" s="5">
        <v>1362409375750</v>
      </c>
      <c r="P314" t="str">
        <f t="shared" si="5"/>
        <v>MaliML02</v>
      </c>
      <c r="Q314" t="str">
        <f>VLOOKUP(Tableau35[[#This Row],[coca]],Table1[ID],1,FALSE)</f>
        <v>MaliML02</v>
      </c>
      <c r="R314">
        <f>VLOOKUP(Tableau35[[#This Row],[coca]],Table1[[#All],[ID]:[b]],2,FALSE)</f>
        <v>-7.64484111272</v>
      </c>
      <c r="S314" s="9">
        <f>VLOOKUP(Tableau35[[#This Row],[coca]],Table1[[ID]:[b]],3,FALSE)</f>
        <v>13.624093757500001</v>
      </c>
      <c r="T314" s="9" t="s">
        <v>774</v>
      </c>
      <c r="U31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14" s="9">
        <v>3</v>
      </c>
    </row>
    <row r="315" spans="1:22">
      <c r="A315" t="s">
        <v>477</v>
      </c>
      <c r="B315" t="s">
        <v>479</v>
      </c>
      <c r="C315" t="s">
        <v>480</v>
      </c>
      <c r="D315">
        <v>734</v>
      </c>
      <c r="E315">
        <v>45</v>
      </c>
      <c r="F315">
        <v>632</v>
      </c>
      <c r="G315">
        <v>406</v>
      </c>
      <c r="J315" s="1"/>
      <c r="K315" s="1"/>
      <c r="L315" s="10" t="s">
        <v>937</v>
      </c>
      <c r="N315" s="5">
        <v>-798004129420</v>
      </c>
      <c r="O315" s="5">
        <v>1260921254760</v>
      </c>
      <c r="P315" t="str">
        <f t="shared" si="5"/>
        <v>MaliML09</v>
      </c>
      <c r="Q315" t="str">
        <f>VLOOKUP(Tableau35[[#This Row],[coca]],Table1[ID],1,FALSE)</f>
        <v>MaliML09</v>
      </c>
      <c r="R315">
        <f>VLOOKUP(Tableau35[[#This Row],[coca]],Table1[[#All],[ID]:[b]],2,FALSE)</f>
        <v>-7.9800412942000003</v>
      </c>
      <c r="S315" s="9">
        <f>VLOOKUP(Tableau35[[#This Row],[coca]],Table1[[ID]:[b]],3,FALSE)</f>
        <v>12.6092125476</v>
      </c>
      <c r="T315" s="9" t="s">
        <v>777</v>
      </c>
      <c r="U31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315" s="9">
        <v>5</v>
      </c>
    </row>
    <row r="316" spans="1:22" ht="32">
      <c r="A316" t="s">
        <v>477</v>
      </c>
      <c r="B316" t="s">
        <v>489</v>
      </c>
      <c r="C316" t="s">
        <v>490</v>
      </c>
      <c r="D316">
        <v>97</v>
      </c>
      <c r="E316">
        <v>7</v>
      </c>
      <c r="L316" s="10" t="s">
        <v>937</v>
      </c>
      <c r="N316" s="6" t="s">
        <v>794</v>
      </c>
      <c r="O316" s="5">
        <v>1469075057090</v>
      </c>
      <c r="P316" t="str">
        <f t="shared" si="5"/>
        <v>MaliML05</v>
      </c>
      <c r="Q316" t="str">
        <f>VLOOKUP(Tableau35[[#This Row],[coca]],Table1[ID],1,FALSE)</f>
        <v>MaliML05</v>
      </c>
      <c r="R316">
        <f>VLOOKUP(Tableau35[[#This Row],[coca]],Table1[[#All],[ID]:[b]],2,FALSE)</f>
        <v>-3.5446957209500001</v>
      </c>
      <c r="S316" s="9">
        <f>VLOOKUP(Tableau35[[#This Row],[coca]],Table1[[ID]:[b]],3,FALSE)</f>
        <v>14.690750570900001</v>
      </c>
      <c r="T316" s="9" t="s">
        <v>778</v>
      </c>
      <c r="U31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16" s="9">
        <v>2</v>
      </c>
    </row>
    <row r="317" spans="1:22">
      <c r="A317" t="s">
        <v>477</v>
      </c>
      <c r="B317" t="s">
        <v>483</v>
      </c>
      <c r="C317" t="s">
        <v>484</v>
      </c>
      <c r="D317">
        <v>50</v>
      </c>
      <c r="E317">
        <v>4</v>
      </c>
      <c r="L317" s="10" t="s">
        <v>937</v>
      </c>
      <c r="N317" s="5">
        <v>-1023220774830</v>
      </c>
      <c r="O317" s="5">
        <v>1387653187180</v>
      </c>
      <c r="P317" t="str">
        <f t="shared" si="5"/>
        <v>MaliML01</v>
      </c>
      <c r="Q317" t="str">
        <f>VLOOKUP(Tableau35[[#This Row],[coca]],Table1[ID],1,FALSE)</f>
        <v>MaliML01</v>
      </c>
      <c r="R317">
        <f>VLOOKUP(Tableau35[[#This Row],[coca]],Table1[[#All],[ID]:[b]],2,FALSE)</f>
        <v>-10.2322077483</v>
      </c>
      <c r="S317" s="9">
        <f>VLOOKUP(Tableau35[[#This Row],[coca]],Table1[[ID]:[b]],3,FALSE)</f>
        <v>13.876531871799999</v>
      </c>
      <c r="T317" s="9" t="s">
        <v>778</v>
      </c>
      <c r="U31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17" s="9">
        <v>2</v>
      </c>
    </row>
    <row r="318" spans="1:22">
      <c r="A318" t="s">
        <v>477</v>
      </c>
      <c r="B318" t="s">
        <v>481</v>
      </c>
      <c r="C318" t="s">
        <v>482</v>
      </c>
      <c r="D318">
        <v>23</v>
      </c>
      <c r="E318">
        <v>1</v>
      </c>
      <c r="L318" s="10" t="s">
        <v>937</v>
      </c>
      <c r="N318" s="5">
        <v>131033928185</v>
      </c>
      <c r="O318" s="5">
        <v>1677227014430</v>
      </c>
      <c r="P318" t="str">
        <f t="shared" si="5"/>
        <v>MaliML07</v>
      </c>
      <c r="Q318" t="str">
        <f>VLOOKUP(Tableau35[[#This Row],[coca]],Table1[ID],1,FALSE)</f>
        <v>MaliML07</v>
      </c>
      <c r="R318">
        <f>VLOOKUP(Tableau35[[#This Row],[coca]],Table1[[#All],[ID]:[b]],2,FALSE)</f>
        <v>1.3103392818499999</v>
      </c>
      <c r="S318" s="9">
        <f>VLOOKUP(Tableau35[[#This Row],[coca]],Table1[[ID]:[b]],3,FALSE)</f>
        <v>16.772270144299998</v>
      </c>
      <c r="T318" s="9" t="s">
        <v>778</v>
      </c>
      <c r="U31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18" s="9">
        <v>2</v>
      </c>
    </row>
    <row r="319" spans="1:22">
      <c r="A319" t="s">
        <v>477</v>
      </c>
      <c r="B319" t="s">
        <v>495</v>
      </c>
      <c r="C319" t="s">
        <v>496</v>
      </c>
      <c r="D319">
        <v>67</v>
      </c>
      <c r="E319">
        <v>6</v>
      </c>
      <c r="L319" s="10" t="s">
        <v>937</v>
      </c>
      <c r="P319" t="str">
        <f t="shared" si="5"/>
        <v>MaliML06</v>
      </c>
      <c r="Q319" t="str">
        <f>VLOOKUP(Tableau35[[#This Row],[coca]],Table1[ID],1,FALSE)</f>
        <v>MaliML06</v>
      </c>
      <c r="R319">
        <f>VLOOKUP(Tableau35[[#This Row],[coca]],Table1[[#All],[ID]:[b]],2,FALSE)</f>
        <v>-3.5948224401700002</v>
      </c>
      <c r="S319" s="9">
        <f>VLOOKUP(Tableau35[[#This Row],[coca]],Table1[[ID]:[b]],3,FALSE)</f>
        <v>20.062364735100001</v>
      </c>
      <c r="T319" s="9"/>
      <c r="U31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19" s="9"/>
    </row>
    <row r="320" spans="1:22" hidden="1">
      <c r="A320" t="s">
        <v>497</v>
      </c>
      <c r="B320" t="s">
        <v>517</v>
      </c>
      <c r="C320" t="s">
        <v>518</v>
      </c>
      <c r="D320">
        <v>222</v>
      </c>
      <c r="E320">
        <v>16</v>
      </c>
      <c r="F320">
        <v>14</v>
      </c>
      <c r="L320" s="10" t="s">
        <v>937</v>
      </c>
      <c r="N320" s="5">
        <v>-1595468221230</v>
      </c>
      <c r="O320" s="5">
        <v>1816007641140</v>
      </c>
      <c r="P320" t="str">
        <f t="shared" si="5"/>
        <v>MauritaniaMR10</v>
      </c>
      <c r="Q320" t="str">
        <f>VLOOKUP(Tableau35[[#This Row],[coca]],Table1[ID],1,FALSE)</f>
        <v>MauritaniaMR10</v>
      </c>
      <c r="R320">
        <f>VLOOKUP(Tableau35[[#This Row],[coca]],Table1[[#All],[ID]:[b]],2,FALSE)</f>
        <v>-15.9546822123</v>
      </c>
      <c r="S320" s="9">
        <f>VLOOKUP(Tableau35[[#This Row],[coca]],Table1[[ID]:[b]],3,FALSE)</f>
        <v>18.160076411399999</v>
      </c>
      <c r="T320" s="9" t="s">
        <v>775</v>
      </c>
      <c r="U32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20" s="9">
        <v>1</v>
      </c>
    </row>
    <row r="321" spans="1:22" hidden="1">
      <c r="A321" t="s">
        <v>497</v>
      </c>
      <c r="B321" t="s">
        <v>499</v>
      </c>
      <c r="C321" t="s">
        <v>500</v>
      </c>
      <c r="D321">
        <v>1</v>
      </c>
      <c r="L321" s="10" t="s">
        <v>937</v>
      </c>
      <c r="P321" t="str">
        <f t="shared" si="5"/>
        <v>MauritaniaMR01</v>
      </c>
      <c r="Q321" t="str">
        <f>VLOOKUP(Tableau35[[#This Row],[coca]],Table1[ID],1,FALSE)</f>
        <v>MauritaniaMR01</v>
      </c>
      <c r="R321">
        <f>VLOOKUP(Tableau35[[#This Row],[coca]],Table1[[#All],[ID]:[b]],2,FALSE)</f>
        <v>-10.1238044518</v>
      </c>
      <c r="S321" s="9">
        <f>VLOOKUP(Tableau35[[#This Row],[coca]],Table1[[ID]:[b]],3,FALSE)</f>
        <v>21.0509373905</v>
      </c>
      <c r="T321" s="9"/>
      <c r="U32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1" s="9"/>
    </row>
    <row r="322" spans="1:22" hidden="1">
      <c r="A322" t="s">
        <v>497</v>
      </c>
      <c r="B322" t="s">
        <v>501</v>
      </c>
      <c r="C322" t="s">
        <v>502</v>
      </c>
      <c r="D322">
        <v>18</v>
      </c>
      <c r="L322" s="10" t="s">
        <v>937</v>
      </c>
      <c r="P322" t="str">
        <f t="shared" si="5"/>
        <v>MauritaniaMR02</v>
      </c>
      <c r="Q322" t="str">
        <f>VLOOKUP(Tableau35[[#This Row],[coca]],Table1[ID],1,FALSE)</f>
        <v>MauritaniaMR02</v>
      </c>
      <c r="R322">
        <f>VLOOKUP(Tableau35[[#This Row],[coca]],Table1[[#All],[ID]:[b]],2,FALSE)</f>
        <v>-11.5373063746</v>
      </c>
      <c r="S322" s="9">
        <f>VLOOKUP(Tableau35[[#This Row],[coca]],Table1[[ID]:[b]],3,FALSE)</f>
        <v>16.581080536200002</v>
      </c>
      <c r="T322" s="9"/>
      <c r="U32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22" s="9"/>
    </row>
    <row r="323" spans="1:22" hidden="1">
      <c r="A323" t="s">
        <v>497</v>
      </c>
      <c r="B323" t="s">
        <v>503</v>
      </c>
      <c r="C323" t="s">
        <v>504</v>
      </c>
      <c r="D323">
        <v>2</v>
      </c>
      <c r="L323" s="10" t="s">
        <v>937</v>
      </c>
      <c r="P323" t="str">
        <f t="shared" si="5"/>
        <v>MauritaniaMR03</v>
      </c>
      <c r="Q323" t="str">
        <f>VLOOKUP(Tableau35[[#This Row],[coca]],Table1[ID],1,FALSE)</f>
        <v>MauritaniaMR03</v>
      </c>
      <c r="R323">
        <f>VLOOKUP(Tableau35[[#This Row],[coca]],Table1[[#All],[ID]:[b]],2,FALSE)</f>
        <v>-13.405517976800001</v>
      </c>
      <c r="S323" s="9">
        <f>VLOOKUP(Tableau35[[#This Row],[coca]],Table1[[ID]:[b]],3,FALSE)</f>
        <v>17.250016250000002</v>
      </c>
      <c r="T323" s="9"/>
      <c r="U32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3" s="9"/>
    </row>
    <row r="324" spans="1:22" hidden="1">
      <c r="A324" t="s">
        <v>497</v>
      </c>
      <c r="B324" t="s">
        <v>505</v>
      </c>
      <c r="C324" t="s">
        <v>506</v>
      </c>
      <c r="D324">
        <v>2</v>
      </c>
      <c r="L324" s="10" t="s">
        <v>937</v>
      </c>
      <c r="P324" t="str">
        <f t="shared" si="5"/>
        <v>MauritaniaMR04</v>
      </c>
      <c r="Q324" t="str">
        <f>VLOOKUP(Tableau35[[#This Row],[coca]],Table1[ID],1,FALSE)</f>
        <v>MauritaniaMR04</v>
      </c>
      <c r="R324">
        <f>VLOOKUP(Tableau35[[#This Row],[coca]],Table1[[#All],[ID]:[b]],2,FALSE)</f>
        <v>-15.6118324286</v>
      </c>
      <c r="S324" s="9">
        <f>VLOOKUP(Tableau35[[#This Row],[coca]],Table1[[ID]:[b]],3,FALSE)</f>
        <v>20.587272925899999</v>
      </c>
      <c r="T324" s="9"/>
      <c r="U32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4" s="9"/>
    </row>
    <row r="325" spans="1:22" hidden="1">
      <c r="A325" t="s">
        <v>497</v>
      </c>
      <c r="B325" t="s">
        <v>507</v>
      </c>
      <c r="C325" t="s">
        <v>508</v>
      </c>
      <c r="D325">
        <v>0</v>
      </c>
      <c r="L325" s="10" t="s">
        <v>937</v>
      </c>
      <c r="P325" t="str">
        <f t="shared" si="5"/>
        <v>MauritaniaMR05</v>
      </c>
      <c r="Q325" t="str">
        <f>VLOOKUP(Tableau35[[#This Row],[coca]],Table1[ID],1,FALSE)</f>
        <v>MauritaniaMR05</v>
      </c>
      <c r="R325">
        <f>VLOOKUP(Tableau35[[#This Row],[coca]],Table1[[#All],[ID]:[b]],2,FALSE)</f>
        <v>-12.837689767200001</v>
      </c>
      <c r="S325" s="9">
        <f>VLOOKUP(Tableau35[[#This Row],[coca]],Table1[[ID]:[b]],3,FALSE)</f>
        <v>16.011680958399999</v>
      </c>
      <c r="T325" s="9"/>
      <c r="U32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5" s="9"/>
    </row>
    <row r="326" spans="1:22" hidden="1">
      <c r="A326" t="s">
        <v>497</v>
      </c>
      <c r="B326" t="s">
        <v>509</v>
      </c>
      <c r="C326" t="s">
        <v>510</v>
      </c>
      <c r="D326">
        <v>0</v>
      </c>
      <c r="L326" s="10" t="s">
        <v>937</v>
      </c>
      <c r="P326" t="str">
        <f t="shared" si="5"/>
        <v>MauritaniaMR06</v>
      </c>
      <c r="Q326" t="str">
        <f>VLOOKUP(Tableau35[[#This Row],[coca]],Table1[ID],1,FALSE)</f>
        <v>MauritaniaMR06</v>
      </c>
      <c r="R326">
        <f>VLOOKUP(Tableau35[[#This Row],[coca]],Table1[[#All],[ID]:[b]],2,FALSE)</f>
        <v>-12.1366164953</v>
      </c>
      <c r="S326" s="9">
        <f>VLOOKUP(Tableau35[[#This Row],[coca]],Table1[[ID]:[b]],3,FALSE)</f>
        <v>15.372254310900001</v>
      </c>
      <c r="T326" s="9"/>
      <c r="U32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6" s="9"/>
    </row>
    <row r="327" spans="1:22" hidden="1">
      <c r="A327" t="s">
        <v>497</v>
      </c>
      <c r="B327" t="s">
        <v>511</v>
      </c>
      <c r="C327" t="s">
        <v>512</v>
      </c>
      <c r="D327">
        <v>1</v>
      </c>
      <c r="L327" s="10" t="s">
        <v>937</v>
      </c>
      <c r="P327" t="str">
        <f t="shared" si="5"/>
        <v>MauritaniaMR07</v>
      </c>
      <c r="Q327" t="str">
        <f>VLOOKUP(Tableau35[[#This Row],[coca]],Table1[ID],1,FALSE)</f>
        <v>MauritaniaMR07</v>
      </c>
      <c r="R327">
        <f>VLOOKUP(Tableau35[[#This Row],[coca]],Table1[[#All],[ID]:[b]],2,FALSE)</f>
        <v>-7.0630373582099999</v>
      </c>
      <c r="S327" s="9">
        <f>VLOOKUP(Tableau35[[#This Row],[coca]],Table1[[ID]:[b]],3,FALSE)</f>
        <v>18.169551672800001</v>
      </c>
      <c r="T327" s="9"/>
      <c r="U32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7" s="9"/>
    </row>
    <row r="328" spans="1:22" hidden="1">
      <c r="A328" t="s">
        <v>497</v>
      </c>
      <c r="B328" t="s">
        <v>513</v>
      </c>
      <c r="C328" t="s">
        <v>514</v>
      </c>
      <c r="D328">
        <v>0</v>
      </c>
      <c r="L328" s="10" t="s">
        <v>937</v>
      </c>
      <c r="P328" t="str">
        <f t="shared" si="5"/>
        <v>MauritaniaMR08</v>
      </c>
      <c r="Q328" t="str">
        <f>VLOOKUP(Tableau35[[#This Row],[coca]],Table1[ID],1,FALSE)</f>
        <v>MauritaniaMR08</v>
      </c>
      <c r="R328">
        <f>VLOOKUP(Tableau35[[#This Row],[coca]],Table1[[#All],[ID]:[b]],2,FALSE)</f>
        <v>-9.8306939755199991</v>
      </c>
      <c r="S328" s="9">
        <f>VLOOKUP(Tableau35[[#This Row],[coca]],Table1[[ID]:[b]],3,FALSE)</f>
        <v>16.573272420399999</v>
      </c>
      <c r="T328" s="9"/>
      <c r="U32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8" s="9"/>
    </row>
    <row r="329" spans="1:22" hidden="1">
      <c r="A329" t="s">
        <v>497</v>
      </c>
      <c r="B329" t="s">
        <v>515</v>
      </c>
      <c r="C329" t="s">
        <v>516</v>
      </c>
      <c r="D329">
        <v>1</v>
      </c>
      <c r="L329" s="10" t="s">
        <v>937</v>
      </c>
      <c r="P329" t="str">
        <f t="shared" si="5"/>
        <v>MauritaniaMR09</v>
      </c>
      <c r="Q329" t="str">
        <f>VLOOKUP(Tableau35[[#This Row],[coca]],Table1[ID],1,FALSE)</f>
        <v>MauritaniaMR09</v>
      </c>
      <c r="R329">
        <f>VLOOKUP(Tableau35[[#This Row],[coca]],Table1[[#All],[ID]:[b]],2,FALSE)</f>
        <v>-14.9533964731</v>
      </c>
      <c r="S329" s="9">
        <f>VLOOKUP(Tableau35[[#This Row],[coca]],Table1[[ID]:[b]],3,FALSE)</f>
        <v>19.678693459200002</v>
      </c>
      <c r="T329" s="9"/>
      <c r="U32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29" s="9"/>
    </row>
    <row r="330" spans="1:22" hidden="1">
      <c r="A330" t="s">
        <v>497</v>
      </c>
      <c r="B330" t="s">
        <v>519</v>
      </c>
      <c r="C330" t="s">
        <v>520</v>
      </c>
      <c r="D330">
        <v>0</v>
      </c>
      <c r="L330" s="10" t="s">
        <v>937</v>
      </c>
      <c r="P330" t="str">
        <f t="shared" si="5"/>
        <v>MauritaniaMR11</v>
      </c>
      <c r="Q330" t="str">
        <f>VLOOKUP(Tableau35[[#This Row],[coca]],Table1[ID],1,FALSE)</f>
        <v>MauritaniaMR11</v>
      </c>
      <c r="R330">
        <f>VLOOKUP(Tableau35[[#This Row],[coca]],Table1[[#All],[ID]:[b]],2,FALSE)</f>
        <v>-10.3254814049</v>
      </c>
      <c r="S330" s="9">
        <f>VLOOKUP(Tableau35[[#This Row],[coca]],Table1[[ID]:[b]],3,FALSE)</f>
        <v>18.5912809561</v>
      </c>
      <c r="T330" s="9"/>
      <c r="U33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30" s="9"/>
    </row>
    <row r="331" spans="1:22" hidden="1">
      <c r="A331" t="s">
        <v>497</v>
      </c>
      <c r="B331" t="s">
        <v>521</v>
      </c>
      <c r="C331" t="s">
        <v>522</v>
      </c>
      <c r="D331">
        <v>0</v>
      </c>
      <c r="L331" s="10" t="s">
        <v>937</v>
      </c>
      <c r="P331" t="str">
        <f t="shared" si="5"/>
        <v>MauritaniaMR12</v>
      </c>
      <c r="Q331" t="str">
        <f>VLOOKUP(Tableau35[[#This Row],[coca]],Table1[ID],1,FALSE)</f>
        <v>MauritaniaMR12</v>
      </c>
      <c r="R331">
        <f>VLOOKUP(Tableau35[[#This Row],[coca]],Table1[[#All],[ID]:[b]],2,FALSE)</f>
        <v>-9.6873420357699995</v>
      </c>
      <c r="S331" s="9">
        <f>VLOOKUP(Tableau35[[#This Row],[coca]],Table1[[ID]:[b]],3,FALSE)</f>
        <v>24.2159009915</v>
      </c>
      <c r="T331" s="9"/>
      <c r="U33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31" s="9"/>
    </row>
    <row r="332" spans="1:22" hidden="1">
      <c r="A332" t="s">
        <v>497</v>
      </c>
      <c r="B332" t="s">
        <v>523</v>
      </c>
      <c r="C332" t="s">
        <v>524</v>
      </c>
      <c r="D332">
        <v>14</v>
      </c>
      <c r="L332" s="10" t="s">
        <v>937</v>
      </c>
      <c r="P332" t="str">
        <f t="shared" ref="P332:P395" si="6">_xlfn.CONCAT(A332,C332)</f>
        <v>MauritaniaMR13</v>
      </c>
      <c r="Q332" t="str">
        <f>VLOOKUP(Tableau35[[#This Row],[coca]],Table1[ID],1,FALSE)</f>
        <v>MauritaniaMR13</v>
      </c>
      <c r="R332">
        <f>VLOOKUP(Tableau35[[#This Row],[coca]],Table1[[#All],[ID]:[b]],2,FALSE)</f>
        <v>-14.7959959975</v>
      </c>
      <c r="S332" s="9">
        <f>VLOOKUP(Tableau35[[#This Row],[coca]],Table1[[ID]:[b]],3,FALSE)</f>
        <v>17.886520478600001</v>
      </c>
      <c r="T332" s="9"/>
      <c r="U33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32" s="9"/>
    </row>
    <row r="333" spans="1:22" hidden="1">
      <c r="A333" t="s">
        <v>525</v>
      </c>
      <c r="B333" t="s">
        <v>541</v>
      </c>
      <c r="C333" t="s">
        <v>542</v>
      </c>
      <c r="D333">
        <v>128</v>
      </c>
      <c r="E333">
        <v>17</v>
      </c>
      <c r="L333" t="s">
        <v>937</v>
      </c>
      <c r="N333" s="5">
        <v>1003967721700</v>
      </c>
      <c r="O333" s="5">
        <v>1499383609790</v>
      </c>
      <c r="P333" t="str">
        <f t="shared" ref="P333:P340" si="7">_xlfn.CONCAT(A333,C333)</f>
        <v>NigerNE07</v>
      </c>
      <c r="Q333" t="str">
        <f>VLOOKUP(Tableau35[[#This Row],[coca]],Table1[ID],1,FALSE)</f>
        <v>NigerNE07</v>
      </c>
      <c r="R333">
        <f>VLOOKUP(Tableau35[[#This Row],[coca]],Table1[[#All],[ID]:[b]],2,FALSE)</f>
        <v>10.039677216999999</v>
      </c>
      <c r="S333" s="9">
        <f>VLOOKUP(Tableau35[[#This Row],[coca]],Table1[[ID]:[b]],3,FALSE)</f>
        <v>14.993836097899999</v>
      </c>
      <c r="T333" s="9" t="s">
        <v>778</v>
      </c>
      <c r="U33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33" s="9">
        <v>2</v>
      </c>
    </row>
    <row r="334" spans="1:22" hidden="1">
      <c r="A334" t="s">
        <v>525</v>
      </c>
      <c r="B334" t="s">
        <v>795</v>
      </c>
      <c r="C334" t="s">
        <v>540</v>
      </c>
      <c r="D334">
        <v>5</v>
      </c>
      <c r="E334">
        <v>0</v>
      </c>
      <c r="L334" s="7" t="s">
        <v>937</v>
      </c>
      <c r="P334" t="str">
        <f t="shared" si="7"/>
        <v>NigerNE06</v>
      </c>
      <c r="Q334" t="str">
        <f>VLOOKUP(Tableau35[[#This Row],[coca]],Table1[ID],1,FALSE)</f>
        <v>NigerNE06</v>
      </c>
      <c r="R334">
        <f>VLOOKUP(Tableau35[[#This Row],[coca]],Table1[[#All],[ID]:[b]],2,FALSE)</f>
        <v>2.1907094112499998</v>
      </c>
      <c r="S334" s="9">
        <f>VLOOKUP(Tableau35[[#This Row],[coca]],Table1[[ID]:[b]],3,FALSE)</f>
        <v>14.1857370649</v>
      </c>
      <c r="T334" s="9" t="s">
        <v>775</v>
      </c>
      <c r="U33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34" s="9">
        <v>1</v>
      </c>
    </row>
    <row r="335" spans="1:22" hidden="1">
      <c r="A335" t="s">
        <v>525</v>
      </c>
      <c r="B335" t="s">
        <v>537</v>
      </c>
      <c r="C335" t="s">
        <v>538</v>
      </c>
      <c r="D335">
        <v>18</v>
      </c>
      <c r="E335">
        <v>0</v>
      </c>
      <c r="L335" t="s">
        <v>937</v>
      </c>
      <c r="N335" s="5">
        <v>524738101093</v>
      </c>
      <c r="O335" s="5">
        <v>1577177812080</v>
      </c>
      <c r="P335" t="str">
        <f t="shared" si="7"/>
        <v>NigerNE05</v>
      </c>
      <c r="Q335" t="str">
        <f>VLOOKUP(Tableau35[[#This Row],[coca]],Table1[ID],1,FALSE)</f>
        <v>NigerNE05</v>
      </c>
      <c r="R335">
        <f>VLOOKUP(Tableau35[[#This Row],[coca]],Table1[[#All],[ID]:[b]],2,FALSE)</f>
        <v>5.2473810109299999</v>
      </c>
      <c r="S335" s="9">
        <f>VLOOKUP(Tableau35[[#This Row],[coca]],Table1[[ID]:[b]],3,FALSE)</f>
        <v>15.771778120800001</v>
      </c>
      <c r="T335" s="9" t="s">
        <v>778</v>
      </c>
      <c r="U33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35" s="9">
        <v>2</v>
      </c>
    </row>
    <row r="336" spans="1:22" hidden="1">
      <c r="A336" t="s">
        <v>525</v>
      </c>
      <c r="B336" t="s">
        <v>535</v>
      </c>
      <c r="C336" t="s">
        <v>536</v>
      </c>
      <c r="D336">
        <v>734</v>
      </c>
      <c r="E336">
        <v>43</v>
      </c>
      <c r="L336" s="7" t="s">
        <v>937</v>
      </c>
      <c r="N336" s="5">
        <v>210605042654</v>
      </c>
      <c r="O336" s="5">
        <v>1352834035680</v>
      </c>
      <c r="P336" t="str">
        <f t="shared" si="7"/>
        <v>NigerNE08</v>
      </c>
      <c r="Q336" t="str">
        <f>VLOOKUP(Tableau35[[#This Row],[coca]],Table1[ID],1,FALSE)</f>
        <v>NigerNE08</v>
      </c>
      <c r="R336">
        <f>VLOOKUP(Tableau35[[#This Row],[coca]],Table1[[#All],[ID]:[b]],2,FALSE)</f>
        <v>2.10605042654</v>
      </c>
      <c r="S336" s="9">
        <f>VLOOKUP(Tableau35[[#This Row],[coca]],Table1[[ID]:[b]],3,FALSE)</f>
        <v>13.528340356799999</v>
      </c>
      <c r="T336" s="9" t="s">
        <v>776</v>
      </c>
      <c r="U33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336" s="9">
        <v>6</v>
      </c>
    </row>
    <row r="337" spans="1:22" hidden="1">
      <c r="A337" t="s">
        <v>525</v>
      </c>
      <c r="B337" t="s">
        <v>533</v>
      </c>
      <c r="C337" t="s">
        <v>534</v>
      </c>
      <c r="D337">
        <v>11</v>
      </c>
      <c r="E337">
        <v>3</v>
      </c>
      <c r="L337" t="s">
        <v>937</v>
      </c>
      <c r="P337" t="str">
        <f t="shared" si="7"/>
        <v>NigerNE04</v>
      </c>
      <c r="Q337" t="str">
        <f>VLOOKUP(Tableau35[[#This Row],[coca]],Table1[ID],1,FALSE)</f>
        <v>NigerNE04</v>
      </c>
      <c r="R337">
        <f>VLOOKUP(Tableau35[[#This Row],[coca]],Table1[[#All],[ID]:[b]],2,FALSE)</f>
        <v>7.3081928964299996</v>
      </c>
      <c r="S337" s="9">
        <f>VLOOKUP(Tableau35[[#This Row],[coca]],Table1[[ID]:[b]],3,FALSE)</f>
        <v>14.1135015911</v>
      </c>
      <c r="T337" s="9" t="s">
        <v>775</v>
      </c>
      <c r="U33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37" s="9">
        <v>1</v>
      </c>
    </row>
    <row r="338" spans="1:22" hidden="1">
      <c r="A338" t="s">
        <v>525</v>
      </c>
      <c r="B338" t="s">
        <v>531</v>
      </c>
      <c r="C338" t="s">
        <v>532</v>
      </c>
      <c r="D338">
        <v>16</v>
      </c>
      <c r="E338">
        <v>0</v>
      </c>
      <c r="L338" t="s">
        <v>937</v>
      </c>
      <c r="N338" s="5">
        <v>354233023246</v>
      </c>
      <c r="O338" s="5">
        <v>1319445714090</v>
      </c>
      <c r="P338" t="str">
        <f t="shared" si="7"/>
        <v>NigerNE03</v>
      </c>
      <c r="Q338" t="str">
        <f>VLOOKUP(Tableau35[[#This Row],[coca]],Table1[ID],1,FALSE)</f>
        <v>NigerNE03</v>
      </c>
      <c r="R338">
        <f>VLOOKUP(Tableau35[[#This Row],[coca]],Table1[[#All],[ID]:[b]],2,FALSE)</f>
        <v>3.5423302324599999</v>
      </c>
      <c r="S338" s="9">
        <f>VLOOKUP(Tableau35[[#This Row],[coca]],Table1[[ID]:[b]],3,FALSE)</f>
        <v>13.194457140900001</v>
      </c>
      <c r="T338" s="9" t="s">
        <v>778</v>
      </c>
      <c r="U33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38" s="9">
        <v>2</v>
      </c>
    </row>
    <row r="339" spans="1:22" hidden="1">
      <c r="A339" t="s">
        <v>525</v>
      </c>
      <c r="B339" t="s">
        <v>529</v>
      </c>
      <c r="C339" t="s">
        <v>530</v>
      </c>
      <c r="D339">
        <v>6</v>
      </c>
      <c r="E339">
        <v>0</v>
      </c>
      <c r="L339" t="s">
        <v>937</v>
      </c>
      <c r="P339" t="str">
        <f t="shared" si="7"/>
        <v>NigerNE02</v>
      </c>
      <c r="Q339" t="str">
        <f>VLOOKUP(Tableau35[[#This Row],[coca]],Table1[ID],1,FALSE)</f>
        <v>NigerNE02</v>
      </c>
      <c r="R339">
        <f>VLOOKUP(Tableau35[[#This Row],[coca]],Table1[[#All],[ID]:[b]],2,FALSE)</f>
        <v>13.2173876636</v>
      </c>
      <c r="S339" s="9">
        <f>VLOOKUP(Tableau35[[#This Row],[coca]],Table1[[ID]:[b]],3,FALSE)</f>
        <v>15.8663397098</v>
      </c>
      <c r="T339" s="9"/>
      <c r="U33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39" s="9"/>
    </row>
    <row r="340" spans="1:22" hidden="1">
      <c r="A340" t="s">
        <v>525</v>
      </c>
      <c r="B340" t="s">
        <v>527</v>
      </c>
      <c r="C340" t="s">
        <v>528</v>
      </c>
      <c r="D340">
        <v>37</v>
      </c>
      <c r="E340">
        <v>1</v>
      </c>
      <c r="L340" t="s">
        <v>937</v>
      </c>
      <c r="P340" t="str">
        <f t="shared" si="7"/>
        <v>NigerNE01</v>
      </c>
      <c r="Q340" t="str">
        <f>VLOOKUP(Tableau35[[#This Row],[coca]],Table1[ID],1,FALSE)</f>
        <v>NigerNE01</v>
      </c>
      <c r="R340">
        <f>VLOOKUP(Tableau35[[#This Row],[coca]],Table1[[#All],[ID]:[b]],2,FALSE)</f>
        <v>10.523131019399999</v>
      </c>
      <c r="S340" s="9">
        <f>VLOOKUP(Tableau35[[#This Row],[coca]],Table1[[ID]:[b]],3,FALSE)</f>
        <v>19.494378824399998</v>
      </c>
      <c r="T340" s="9"/>
      <c r="U34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40" s="9"/>
    </row>
    <row r="341" spans="1:22" hidden="1">
      <c r="A341" t="s">
        <v>543</v>
      </c>
      <c r="B341" t="s">
        <v>545</v>
      </c>
      <c r="C341" t="s">
        <v>546</v>
      </c>
      <c r="D341">
        <v>10</v>
      </c>
      <c r="E341">
        <v>0</v>
      </c>
      <c r="F341">
        <v>3</v>
      </c>
      <c r="G341">
        <v>7</v>
      </c>
      <c r="L341" s="10" t="s">
        <v>937</v>
      </c>
      <c r="N341" s="5">
        <v>752318998197</v>
      </c>
      <c r="O341" s="5">
        <v>545330211892</v>
      </c>
      <c r="P341" t="str">
        <f t="shared" si="6"/>
        <v>NigeriaNG01</v>
      </c>
      <c r="Q341" t="str">
        <f>VLOOKUP(Tableau35[[#This Row],[coca]],Table1[ID],1,FALSE)</f>
        <v>NigeriaNG01</v>
      </c>
      <c r="R341">
        <f>VLOOKUP(Tableau35[[#This Row],[coca]],Table1[[#All],[ID]:[b]],2,FALSE)</f>
        <v>7.5231899819699999</v>
      </c>
      <c r="S341" s="9">
        <f>VLOOKUP(Tableau35[[#This Row],[coca]],Table1[[ID]:[b]],3,FALSE)</f>
        <v>5.4533021189199999</v>
      </c>
      <c r="T341" s="9" t="s">
        <v>775</v>
      </c>
      <c r="U34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41" s="9">
        <v>1</v>
      </c>
    </row>
    <row r="342" spans="1:22" hidden="1">
      <c r="A342" t="s">
        <v>543</v>
      </c>
      <c r="B342" t="s">
        <v>547</v>
      </c>
      <c r="C342" t="s">
        <v>548</v>
      </c>
      <c r="D342">
        <v>38</v>
      </c>
      <c r="E342">
        <v>3</v>
      </c>
      <c r="F342">
        <v>20</v>
      </c>
      <c r="G342">
        <v>15</v>
      </c>
      <c r="L342" s="10" t="s">
        <v>937</v>
      </c>
      <c r="N342" s="5">
        <v>1240015131340</v>
      </c>
      <c r="O342" s="5">
        <v>932348820479</v>
      </c>
      <c r="P342" t="str">
        <f t="shared" si="6"/>
        <v>NigeriaNG02</v>
      </c>
      <c r="Q342" t="str">
        <f>VLOOKUP(Tableau35[[#This Row],[coca]],Table1[ID],1,FALSE)</f>
        <v>NigeriaNG02</v>
      </c>
      <c r="R342">
        <f>VLOOKUP(Tableau35[[#This Row],[coca]],Table1[[#All],[ID]:[b]],2,FALSE)</f>
        <v>12.4001513134</v>
      </c>
      <c r="S342" s="9">
        <f>VLOOKUP(Tableau35[[#This Row],[coca]],Table1[[ID]:[b]],3,FALSE)</f>
        <v>9.3234882047899994</v>
      </c>
      <c r="T342" s="9" t="s">
        <v>775</v>
      </c>
      <c r="U34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42" s="9">
        <v>1</v>
      </c>
    </row>
    <row r="343" spans="1:22" hidden="1">
      <c r="A343" t="s">
        <v>543</v>
      </c>
      <c r="B343" t="s">
        <v>549</v>
      </c>
      <c r="C343" t="s">
        <v>550</v>
      </c>
      <c r="D343">
        <v>35</v>
      </c>
      <c r="E343">
        <v>2</v>
      </c>
      <c r="F343">
        <v>14</v>
      </c>
      <c r="G343">
        <v>19</v>
      </c>
      <c r="L343" s="10" t="s">
        <v>937</v>
      </c>
      <c r="N343" s="5">
        <v>784736624649</v>
      </c>
      <c r="O343" s="5">
        <v>490664313456</v>
      </c>
      <c r="P343" t="str">
        <f t="shared" si="6"/>
        <v>NigeriaNG03</v>
      </c>
      <c r="Q343" t="str">
        <f>VLOOKUP(Tableau35[[#This Row],[coca]],Table1[ID],1,FALSE)</f>
        <v>NigeriaNG03</v>
      </c>
      <c r="R343">
        <f>VLOOKUP(Tableau35[[#This Row],[coca]],Table1[[#All],[ID]:[b]],2,FALSE)</f>
        <v>7.84736624649</v>
      </c>
      <c r="S343" s="9">
        <f>VLOOKUP(Tableau35[[#This Row],[coca]],Table1[[ID]:[b]],3,FALSE)</f>
        <v>4.9066431345600003</v>
      </c>
      <c r="T343" s="9" t="s">
        <v>778</v>
      </c>
      <c r="U34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43" s="9">
        <v>2</v>
      </c>
    </row>
    <row r="344" spans="1:22" hidden="1">
      <c r="A344" t="s">
        <v>543</v>
      </c>
      <c r="B344" t="s">
        <v>551</v>
      </c>
      <c r="C344" t="s">
        <v>552</v>
      </c>
      <c r="D344">
        <v>11</v>
      </c>
      <c r="E344">
        <v>1</v>
      </c>
      <c r="F344">
        <v>3</v>
      </c>
      <c r="G344">
        <v>7</v>
      </c>
      <c r="L344" s="10" t="s">
        <v>937</v>
      </c>
      <c r="N344" s="5">
        <v>693218608803</v>
      </c>
      <c r="O344" s="5">
        <v>622277587647</v>
      </c>
      <c r="P344" t="str">
        <f t="shared" si="6"/>
        <v>NigeriaNG04</v>
      </c>
      <c r="Q344" t="str">
        <f>VLOOKUP(Tableau35[[#This Row],[coca]],Table1[ID],1,FALSE)</f>
        <v>NigeriaNG04</v>
      </c>
      <c r="R344">
        <f>VLOOKUP(Tableau35[[#This Row],[coca]],Table1[[#All],[ID]:[b]],2,FALSE)</f>
        <v>6.9321860880299999</v>
      </c>
      <c r="S344" s="9">
        <f>VLOOKUP(Tableau35[[#This Row],[coca]],Table1[[ID]:[b]],3,FALSE)</f>
        <v>6.2227758764700001</v>
      </c>
      <c r="T344" s="9" t="s">
        <v>775</v>
      </c>
      <c r="U34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44" s="9">
        <v>1</v>
      </c>
    </row>
    <row r="345" spans="1:22" hidden="1">
      <c r="A345" t="s">
        <v>543</v>
      </c>
      <c r="B345" t="s">
        <v>553</v>
      </c>
      <c r="C345" t="s">
        <v>554</v>
      </c>
      <c r="D345">
        <v>233</v>
      </c>
      <c r="E345">
        <v>7</v>
      </c>
      <c r="F345">
        <v>203</v>
      </c>
      <c r="G345">
        <v>23</v>
      </c>
      <c r="L345" s="10" t="s">
        <v>937</v>
      </c>
      <c r="N345" s="5">
        <v>999058823411</v>
      </c>
      <c r="O345" s="5">
        <v>1079664716490</v>
      </c>
      <c r="P345" t="str">
        <f t="shared" si="6"/>
        <v>NigeriaNG05</v>
      </c>
      <c r="Q345" t="str">
        <f>VLOOKUP(Tableau35[[#This Row],[coca]],Table1[ID],1,FALSE)</f>
        <v>NigeriaNG05</v>
      </c>
      <c r="R345">
        <f>VLOOKUP(Tableau35[[#This Row],[coca]],Table1[[#All],[ID]:[b]],2,FALSE)</f>
        <v>9.9905882341099996</v>
      </c>
      <c r="S345" s="9">
        <f>VLOOKUP(Tableau35[[#This Row],[coca]],Table1[[ID]:[b]],3,FALSE)</f>
        <v>10.7966471649</v>
      </c>
      <c r="T345" s="9" t="s">
        <v>774</v>
      </c>
      <c r="U34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45" s="9">
        <v>3</v>
      </c>
    </row>
    <row r="346" spans="1:22" hidden="1">
      <c r="A346" t="s">
        <v>543</v>
      </c>
      <c r="B346" t="s">
        <v>555</v>
      </c>
      <c r="C346" t="s">
        <v>556</v>
      </c>
      <c r="D346">
        <v>12</v>
      </c>
      <c r="E346">
        <v>0</v>
      </c>
      <c r="F346">
        <v>6</v>
      </c>
      <c r="G346">
        <v>6</v>
      </c>
      <c r="L346" s="10" t="s">
        <v>937</v>
      </c>
      <c r="N346" s="5">
        <v>608041766839</v>
      </c>
      <c r="O346" s="5">
        <v>476631539288</v>
      </c>
      <c r="P346" t="str">
        <f t="shared" si="6"/>
        <v>NigeriaNG06</v>
      </c>
      <c r="Q346" t="str">
        <f>VLOOKUP(Tableau35[[#This Row],[coca]],Table1[ID],1,FALSE)</f>
        <v>NigeriaNG06</v>
      </c>
      <c r="R346">
        <f>VLOOKUP(Tableau35[[#This Row],[coca]],Table1[[#All],[ID]:[b]],2,FALSE)</f>
        <v>6.08041766839</v>
      </c>
      <c r="S346" s="9">
        <f>VLOOKUP(Tableau35[[#This Row],[coca]],Table1[[ID]:[b]],3,FALSE)</f>
        <v>4.7663153928800002</v>
      </c>
      <c r="T346" s="9" t="s">
        <v>775</v>
      </c>
      <c r="U34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46" s="9">
        <v>1</v>
      </c>
    </row>
    <row r="347" spans="1:22" hidden="1">
      <c r="A347" t="s">
        <v>543</v>
      </c>
      <c r="B347" t="s">
        <v>557</v>
      </c>
      <c r="C347" t="s">
        <v>558</v>
      </c>
      <c r="D347">
        <v>7</v>
      </c>
      <c r="E347">
        <v>0</v>
      </c>
      <c r="F347">
        <v>1</v>
      </c>
      <c r="G347">
        <v>6</v>
      </c>
      <c r="L347" s="10" t="s">
        <v>937</v>
      </c>
      <c r="N347" s="5">
        <v>875188118576</v>
      </c>
      <c r="O347" s="5">
        <v>734111621317</v>
      </c>
      <c r="P347" t="str">
        <f t="shared" si="6"/>
        <v>NigeriaNG07</v>
      </c>
      <c r="Q347" t="str">
        <f>VLOOKUP(Tableau35[[#This Row],[coca]],Table1[ID],1,FALSE)</f>
        <v>NigeriaNG07</v>
      </c>
      <c r="R347">
        <f>VLOOKUP(Tableau35[[#This Row],[coca]],Table1[[#All],[ID]:[b]],2,FALSE)</f>
        <v>8.7518811857600003</v>
      </c>
      <c r="S347" s="9">
        <f>VLOOKUP(Tableau35[[#This Row],[coca]],Table1[[ID]:[b]],3,FALSE)</f>
        <v>7.3411162131700003</v>
      </c>
      <c r="T347" s="9" t="s">
        <v>775</v>
      </c>
      <c r="U34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47" s="9">
        <v>1</v>
      </c>
    </row>
    <row r="348" spans="1:22" hidden="1">
      <c r="A348" t="s">
        <v>543</v>
      </c>
      <c r="B348" t="s">
        <v>559</v>
      </c>
      <c r="C348" t="s">
        <v>560</v>
      </c>
      <c r="D348">
        <v>257</v>
      </c>
      <c r="E348">
        <v>25</v>
      </c>
      <c r="F348">
        <v>145</v>
      </c>
      <c r="G348">
        <v>87</v>
      </c>
      <c r="L348" s="10" t="s">
        <v>937</v>
      </c>
      <c r="N348" s="5">
        <v>1315232165840</v>
      </c>
      <c r="O348" s="5">
        <v>1188956933540</v>
      </c>
      <c r="P348" t="str">
        <f t="shared" si="6"/>
        <v>NigeriaNG08</v>
      </c>
      <c r="Q348" t="str">
        <f>VLOOKUP(Tableau35[[#This Row],[coca]],Table1[ID],1,FALSE)</f>
        <v>NigeriaNG08</v>
      </c>
      <c r="R348">
        <f>VLOOKUP(Tableau35[[#This Row],[coca]],Table1[[#All],[ID]:[b]],2,FALSE)</f>
        <v>13.1523216584</v>
      </c>
      <c r="S348" s="9">
        <f>VLOOKUP(Tableau35[[#This Row],[coca]],Table1[[ID]:[b]],3,FALSE)</f>
        <v>11.889569335399999</v>
      </c>
      <c r="T348" s="9" t="s">
        <v>774</v>
      </c>
      <c r="U34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48" s="9">
        <v>3</v>
      </c>
    </row>
    <row r="349" spans="1:22" hidden="1">
      <c r="A349" t="s">
        <v>543</v>
      </c>
      <c r="B349" t="s">
        <v>561</v>
      </c>
      <c r="C349" t="s">
        <v>562</v>
      </c>
      <c r="D349">
        <v>0</v>
      </c>
      <c r="L349" s="10" t="s">
        <v>937</v>
      </c>
      <c r="P349" t="str">
        <f t="shared" si="6"/>
        <v>NigeriaNG09</v>
      </c>
      <c r="Q349" t="str">
        <f>VLOOKUP(Tableau35[[#This Row],[coca]],Table1[ID],1,FALSE)</f>
        <v>NigeriaNG09</v>
      </c>
      <c r="R349">
        <f>VLOOKUP(Tableau35[[#This Row],[coca]],Table1[[#All],[ID]:[b]],2,FALSE)</f>
        <v>8.6000015962400003</v>
      </c>
      <c r="S349" s="9">
        <f>VLOOKUP(Tableau35[[#This Row],[coca]],Table1[[ID]:[b]],3,FALSE)</f>
        <v>5.8741745102699996</v>
      </c>
      <c r="T349" s="9" t="s">
        <v>778</v>
      </c>
      <c r="U34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49" s="9">
        <v>2</v>
      </c>
    </row>
    <row r="350" spans="1:22" hidden="1">
      <c r="A350" t="s">
        <v>543</v>
      </c>
      <c r="B350" t="s">
        <v>563</v>
      </c>
      <c r="C350" t="s">
        <v>564</v>
      </c>
      <c r="D350">
        <v>51</v>
      </c>
      <c r="E350">
        <v>7</v>
      </c>
      <c r="F350">
        <v>14</v>
      </c>
      <c r="G350">
        <v>30</v>
      </c>
      <c r="L350" s="10" t="s">
        <v>937</v>
      </c>
      <c r="N350" s="5">
        <v>593692959819</v>
      </c>
      <c r="O350" s="5">
        <v>570489823485</v>
      </c>
      <c r="P350" t="str">
        <f t="shared" si="6"/>
        <v>NigeriaNG10</v>
      </c>
      <c r="Q350" t="str">
        <f>VLOOKUP(Tableau35[[#This Row],[coca]],Table1[ID],1,FALSE)</f>
        <v>NigeriaNG10</v>
      </c>
      <c r="R350">
        <f>VLOOKUP(Tableau35[[#This Row],[coca]],Table1[[#All],[ID]:[b]],2,FALSE)</f>
        <v>5.9369295981899999</v>
      </c>
      <c r="S350" s="9">
        <f>VLOOKUP(Tableau35[[#This Row],[coca]],Table1[[ID]:[b]],3,FALSE)</f>
        <v>5.7048982348499999</v>
      </c>
      <c r="T350" s="9" t="s">
        <v>778</v>
      </c>
      <c r="U35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50" s="9">
        <v>2</v>
      </c>
    </row>
    <row r="351" spans="1:22" hidden="1">
      <c r="A351" t="s">
        <v>543</v>
      </c>
      <c r="B351" t="s">
        <v>565</v>
      </c>
      <c r="C351" t="s">
        <v>566</v>
      </c>
      <c r="D351">
        <v>36</v>
      </c>
      <c r="E351">
        <v>0</v>
      </c>
      <c r="F351">
        <v>6</v>
      </c>
      <c r="G351">
        <v>30</v>
      </c>
      <c r="L351" s="10" t="s">
        <v>937</v>
      </c>
      <c r="N351" s="5">
        <v>801626626255</v>
      </c>
      <c r="O351" s="5">
        <v>626202724928</v>
      </c>
      <c r="P351" t="str">
        <f t="shared" si="6"/>
        <v>NigeriaNG11</v>
      </c>
      <c r="Q351" t="str">
        <f>VLOOKUP(Tableau35[[#This Row],[coca]],Table1[ID],1,FALSE)</f>
        <v>NigeriaNG11</v>
      </c>
      <c r="R351">
        <f>VLOOKUP(Tableau35[[#This Row],[coca]],Table1[[#All],[ID]:[b]],2,FALSE)</f>
        <v>8.0162662625499994</v>
      </c>
      <c r="S351" s="9">
        <f>VLOOKUP(Tableau35[[#This Row],[coca]],Table1[[ID]:[b]],3,FALSE)</f>
        <v>6.26202724928</v>
      </c>
      <c r="T351" s="9" t="s">
        <v>775</v>
      </c>
      <c r="U35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51" s="9">
        <v>1</v>
      </c>
    </row>
    <row r="352" spans="1:22" hidden="1">
      <c r="A352" t="s">
        <v>543</v>
      </c>
      <c r="B352" t="s">
        <v>567</v>
      </c>
      <c r="C352" t="s">
        <v>568</v>
      </c>
      <c r="D352">
        <v>240</v>
      </c>
      <c r="E352">
        <v>10</v>
      </c>
      <c r="F352">
        <v>58</v>
      </c>
      <c r="G352">
        <v>172</v>
      </c>
      <c r="L352" s="10" t="s">
        <v>937</v>
      </c>
      <c r="P352" t="str">
        <f t="shared" si="6"/>
        <v>NigeriaNG12</v>
      </c>
      <c r="Q352" t="str">
        <f>VLOOKUP(Tableau35[[#This Row],[coca]],Table1[ID],1,FALSE)</f>
        <v>NigeriaNG12</v>
      </c>
      <c r="R352">
        <f>VLOOKUP(Tableau35[[#This Row],[coca]],Table1[[#All],[ID]:[b]],2,FALSE)</f>
        <v>5.9302146597799998</v>
      </c>
      <c r="S352" s="9">
        <f>VLOOKUP(Tableau35[[#This Row],[coca]],Table1[[ID]:[b]],3,FALSE)</f>
        <v>6.6335372644200001</v>
      </c>
      <c r="T352" s="9" t="s">
        <v>774</v>
      </c>
      <c r="U35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52" s="9">
        <v>3</v>
      </c>
    </row>
    <row r="353" spans="1:22" hidden="1">
      <c r="A353" t="s">
        <v>543</v>
      </c>
      <c r="B353" t="s">
        <v>569</v>
      </c>
      <c r="C353" t="s">
        <v>570</v>
      </c>
      <c r="D353">
        <v>20</v>
      </c>
      <c r="E353">
        <v>2</v>
      </c>
      <c r="F353">
        <v>14</v>
      </c>
      <c r="G353">
        <v>4</v>
      </c>
      <c r="L353" s="10" t="s">
        <v>937</v>
      </c>
      <c r="N353" s="5">
        <v>530951552644</v>
      </c>
      <c r="O353" s="5">
        <v>772008040372</v>
      </c>
      <c r="P353" t="str">
        <f t="shared" si="6"/>
        <v>NigeriaNG13</v>
      </c>
      <c r="Q353" t="str">
        <f>VLOOKUP(Tableau35[[#This Row],[coca]],Table1[ID],1,FALSE)</f>
        <v>NigeriaNG13</v>
      </c>
      <c r="R353">
        <f>VLOOKUP(Tableau35[[#This Row],[coca]],Table1[[#All],[ID]:[b]],2,FALSE)</f>
        <v>5.3095155264400002</v>
      </c>
      <c r="S353" s="9">
        <f>VLOOKUP(Tableau35[[#This Row],[coca]],Table1[[ID]:[b]],3,FALSE)</f>
        <v>7.7200804037199999</v>
      </c>
      <c r="T353" s="9" t="s">
        <v>778</v>
      </c>
      <c r="U35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53" s="9">
        <v>2</v>
      </c>
    </row>
    <row r="354" spans="1:22" hidden="1">
      <c r="A354" t="s">
        <v>543</v>
      </c>
      <c r="B354" t="s">
        <v>571</v>
      </c>
      <c r="C354" t="s">
        <v>572</v>
      </c>
      <c r="D354">
        <v>18</v>
      </c>
      <c r="E354">
        <v>0</v>
      </c>
      <c r="F354">
        <v>8</v>
      </c>
      <c r="G354">
        <v>10</v>
      </c>
      <c r="L354" s="10" t="s">
        <v>937</v>
      </c>
      <c r="N354" s="5">
        <v>744061116263</v>
      </c>
      <c r="O354" s="5">
        <v>653624489622</v>
      </c>
      <c r="P354" t="str">
        <f t="shared" si="6"/>
        <v>NigeriaNG14</v>
      </c>
      <c r="Q354" t="str">
        <f>VLOOKUP(Tableau35[[#This Row],[coca]],Table1[ID],1,FALSE)</f>
        <v>NigeriaNG14</v>
      </c>
      <c r="R354">
        <f>VLOOKUP(Tableau35[[#This Row],[coca]],Table1[[#All],[ID]:[b]],2,FALSE)</f>
        <v>7.4406111626299998</v>
      </c>
      <c r="S354" s="9">
        <f>VLOOKUP(Tableau35[[#This Row],[coca]],Table1[[ID]:[b]],3,FALSE)</f>
        <v>6.5362448962200004</v>
      </c>
      <c r="T354" s="9" t="s">
        <v>775</v>
      </c>
      <c r="U35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54" s="9">
        <v>1</v>
      </c>
    </row>
    <row r="355" spans="1:22" hidden="1">
      <c r="A355" t="s">
        <v>543</v>
      </c>
      <c r="B355" t="s">
        <v>573</v>
      </c>
      <c r="C355" t="s">
        <v>574</v>
      </c>
      <c r="D355">
        <v>519</v>
      </c>
      <c r="E355">
        <v>14</v>
      </c>
      <c r="F355">
        <v>157</v>
      </c>
      <c r="G355">
        <v>348</v>
      </c>
      <c r="L355" s="10" t="s">
        <v>937</v>
      </c>
      <c r="P355" t="str">
        <f t="shared" si="6"/>
        <v>NigeriaNG15</v>
      </c>
      <c r="Q355" t="str">
        <f>VLOOKUP(Tableau35[[#This Row],[coca]],Table1[ID],1,FALSE)</f>
        <v>NigeriaNG15</v>
      </c>
      <c r="R355">
        <f>VLOOKUP(Tableau35[[#This Row],[coca]],Table1[[#All],[ID]:[b]],2,FALSE)</f>
        <v>7.1955572002399997</v>
      </c>
      <c r="S355" s="9">
        <f>VLOOKUP(Tableau35[[#This Row],[coca]],Table1[[ID]:[b]],3,FALSE)</f>
        <v>8.8976172470300003</v>
      </c>
      <c r="T355" s="9" t="s">
        <v>777</v>
      </c>
      <c r="U35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355" s="9">
        <v>5</v>
      </c>
    </row>
    <row r="356" spans="1:22" hidden="1">
      <c r="A356" t="s">
        <v>543</v>
      </c>
      <c r="B356" t="s">
        <v>575</v>
      </c>
      <c r="C356" t="s">
        <v>576</v>
      </c>
      <c r="D356">
        <v>152</v>
      </c>
      <c r="E356">
        <v>3</v>
      </c>
      <c r="F356">
        <v>118</v>
      </c>
      <c r="G356">
        <v>31</v>
      </c>
      <c r="L356" s="10" t="s">
        <v>937</v>
      </c>
      <c r="N356" s="5">
        <v>1119199513760</v>
      </c>
      <c r="O356" s="5">
        <v>1038358785210</v>
      </c>
      <c r="P356" t="str">
        <f t="shared" si="6"/>
        <v>NigeriaNG16</v>
      </c>
      <c r="Q356" t="str">
        <f>VLOOKUP(Tableau35[[#This Row],[coca]],Table1[ID],1,FALSE)</f>
        <v>NigeriaNG16</v>
      </c>
      <c r="R356">
        <f>VLOOKUP(Tableau35[[#This Row],[coca]],Table1[[#All],[ID]:[b]],2,FALSE)</f>
        <v>11.191995137599999</v>
      </c>
      <c r="S356" s="9">
        <f>VLOOKUP(Tableau35[[#This Row],[coca]],Table1[[ID]:[b]],3,FALSE)</f>
        <v>10.3835878521</v>
      </c>
      <c r="T356" s="9" t="s">
        <v>774</v>
      </c>
      <c r="U35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56" s="9">
        <v>3</v>
      </c>
    </row>
    <row r="357" spans="1:22" hidden="1">
      <c r="A357" t="s">
        <v>543</v>
      </c>
      <c r="B357" t="s">
        <v>577</v>
      </c>
      <c r="C357" t="s">
        <v>578</v>
      </c>
      <c r="D357">
        <v>34</v>
      </c>
      <c r="E357">
        <v>0</v>
      </c>
      <c r="F357">
        <v>7</v>
      </c>
      <c r="G357">
        <v>27</v>
      </c>
      <c r="L357" s="10" t="s">
        <v>937</v>
      </c>
      <c r="N357" s="5">
        <v>706230759079</v>
      </c>
      <c r="O357" s="5">
        <v>557302002044</v>
      </c>
      <c r="P357" t="str">
        <f t="shared" si="6"/>
        <v>NigeriaNG17</v>
      </c>
      <c r="Q357" t="str">
        <f>VLOOKUP(Tableau35[[#This Row],[coca]],Table1[ID],1,FALSE)</f>
        <v>NigeriaNG17</v>
      </c>
      <c r="R357">
        <f>VLOOKUP(Tableau35[[#This Row],[coca]],Table1[[#All],[ID]:[b]],2,FALSE)</f>
        <v>7.0623075907899997</v>
      </c>
      <c r="S357" s="9">
        <f>VLOOKUP(Tableau35[[#This Row],[coca]],Table1[[ID]:[b]],3,FALSE)</f>
        <v>5.5730200204400004</v>
      </c>
      <c r="T357" s="9" t="s">
        <v>775</v>
      </c>
      <c r="U35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57" s="9">
        <v>1</v>
      </c>
    </row>
    <row r="358" spans="1:22" hidden="1">
      <c r="A358" t="s">
        <v>543</v>
      </c>
      <c r="B358" t="s">
        <v>579</v>
      </c>
      <c r="C358" t="s">
        <v>580</v>
      </c>
      <c r="D358">
        <v>241</v>
      </c>
      <c r="E358">
        <v>4</v>
      </c>
      <c r="F358">
        <v>78</v>
      </c>
      <c r="G358">
        <v>159</v>
      </c>
      <c r="L358" s="10" t="s">
        <v>937</v>
      </c>
      <c r="N358" s="5">
        <v>956353314445</v>
      </c>
      <c r="O358" s="5">
        <v>1223847582910</v>
      </c>
      <c r="P358" t="str">
        <f t="shared" si="6"/>
        <v>NigeriaNG18</v>
      </c>
      <c r="Q358" t="str">
        <f>VLOOKUP(Tableau35[[#This Row],[coca]],Table1[ID],1,FALSE)</f>
        <v>NigeriaNG18</v>
      </c>
      <c r="R358">
        <f>VLOOKUP(Tableau35[[#This Row],[coca]],Table1[[#All],[ID]:[b]],2,FALSE)</f>
        <v>9.56353314445</v>
      </c>
      <c r="S358" s="9">
        <f>VLOOKUP(Tableau35[[#This Row],[coca]],Table1[[ID]:[b]],3,FALSE)</f>
        <v>12.2384758291</v>
      </c>
      <c r="T358" s="9" t="s">
        <v>775</v>
      </c>
      <c r="U35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58" s="9">
        <v>1</v>
      </c>
    </row>
    <row r="359" spans="1:22" hidden="1">
      <c r="A359" t="s">
        <v>543</v>
      </c>
      <c r="B359" t="s">
        <v>581</v>
      </c>
      <c r="C359" t="s">
        <v>582</v>
      </c>
      <c r="D359">
        <v>215</v>
      </c>
      <c r="E359">
        <v>6</v>
      </c>
      <c r="F359">
        <v>134</v>
      </c>
      <c r="G359">
        <v>75</v>
      </c>
      <c r="L359" s="10" t="s">
        <v>937</v>
      </c>
      <c r="N359" s="5">
        <v>770597854752</v>
      </c>
      <c r="O359" s="5">
        <v>1039236701050</v>
      </c>
      <c r="P359" t="str">
        <f t="shared" si="6"/>
        <v>NigeriaNG19</v>
      </c>
      <c r="Q359" t="str">
        <f>VLOOKUP(Tableau35[[#This Row],[coca]],Table1[ID],1,FALSE)</f>
        <v>NigeriaNG19</v>
      </c>
      <c r="R359">
        <f>VLOOKUP(Tableau35[[#This Row],[coca]],Table1[[#All],[ID]:[b]],2,FALSE)</f>
        <v>7.70597854752</v>
      </c>
      <c r="S359" s="9">
        <f>VLOOKUP(Tableau35[[#This Row],[coca]],Table1[[ID]:[b]],3,FALSE)</f>
        <v>10.392367010499999</v>
      </c>
      <c r="T359" s="9" t="s">
        <v>774</v>
      </c>
      <c r="U35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59" s="9">
        <v>3</v>
      </c>
    </row>
    <row r="360" spans="1:22" hidden="1">
      <c r="A360" t="s">
        <v>543</v>
      </c>
      <c r="B360" t="s">
        <v>583</v>
      </c>
      <c r="C360" t="s">
        <v>584</v>
      </c>
      <c r="D360">
        <v>936</v>
      </c>
      <c r="E360">
        <v>41</v>
      </c>
      <c r="F360">
        <v>135</v>
      </c>
      <c r="G360">
        <v>760</v>
      </c>
      <c r="L360" s="10" t="s">
        <v>937</v>
      </c>
      <c r="P360" t="str">
        <f t="shared" si="6"/>
        <v>NigeriaNG20</v>
      </c>
      <c r="Q360" t="str">
        <f>VLOOKUP(Tableau35[[#This Row],[coca]],Table1[ID],1,FALSE)</f>
        <v>NigeriaNG20</v>
      </c>
      <c r="R360">
        <f>VLOOKUP(Tableau35[[#This Row],[coca]],Table1[[#All],[ID]:[b]],2,FALSE)</f>
        <v>8.5295571831500006</v>
      </c>
      <c r="S360" s="9">
        <f>VLOOKUP(Tableau35[[#This Row],[coca]],Table1[[ID]:[b]],3,FALSE)</f>
        <v>11.745201935100001</v>
      </c>
      <c r="T360" s="9" t="s">
        <v>777</v>
      </c>
      <c r="U36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F:500 - 1000</v>
      </c>
      <c r="V360" s="9">
        <v>5</v>
      </c>
    </row>
    <row r="361" spans="1:22" hidden="1">
      <c r="A361" t="s">
        <v>543</v>
      </c>
      <c r="B361" t="s">
        <v>585</v>
      </c>
      <c r="C361" t="s">
        <v>586</v>
      </c>
      <c r="D361">
        <v>358</v>
      </c>
      <c r="E361">
        <v>14</v>
      </c>
      <c r="F361">
        <v>51</v>
      </c>
      <c r="G361">
        <v>293</v>
      </c>
      <c r="L361" s="10" t="s">
        <v>937</v>
      </c>
      <c r="P361" t="str">
        <f t="shared" si="6"/>
        <v>NigeriaNG21</v>
      </c>
      <c r="Q361" t="str">
        <f>VLOOKUP(Tableau35[[#This Row],[coca]],Table1[ID],1,FALSE)</f>
        <v>NigeriaNG21</v>
      </c>
      <c r="R361">
        <f>VLOOKUP(Tableau35[[#This Row],[coca]],Table1[[#All],[ID]:[b]],2,FALSE)</f>
        <v>7.6293326341099998</v>
      </c>
      <c r="S361" s="9">
        <f>VLOOKUP(Tableau35[[#This Row],[coca]],Table1[[ID]:[b]],3,FALSE)</f>
        <v>12.380913190999999</v>
      </c>
      <c r="T361" s="9" t="s">
        <v>778</v>
      </c>
      <c r="U36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61" s="9">
        <v>2</v>
      </c>
    </row>
    <row r="362" spans="1:22" hidden="1">
      <c r="A362" t="s">
        <v>543</v>
      </c>
      <c r="B362" t="s">
        <v>587</v>
      </c>
      <c r="C362" t="s">
        <v>588</v>
      </c>
      <c r="D362">
        <v>32</v>
      </c>
      <c r="E362">
        <v>4</v>
      </c>
      <c r="F362">
        <v>17</v>
      </c>
      <c r="G362">
        <v>11</v>
      </c>
      <c r="L362" s="10" t="s">
        <v>937</v>
      </c>
      <c r="N362" s="5">
        <v>452131280055</v>
      </c>
      <c r="O362" s="5">
        <v>1174498508210</v>
      </c>
      <c r="P362" t="str">
        <f t="shared" si="6"/>
        <v>NigeriaNG22</v>
      </c>
      <c r="Q362" t="str">
        <f>VLOOKUP(Tableau35[[#This Row],[coca]],Table1[ID],1,FALSE)</f>
        <v>NigeriaNG22</v>
      </c>
      <c r="R362">
        <f>VLOOKUP(Tableau35[[#This Row],[coca]],Table1[[#All],[ID]:[b]],2,FALSE)</f>
        <v>4.5213128005499996</v>
      </c>
      <c r="S362" s="9">
        <f>VLOOKUP(Tableau35[[#This Row],[coca]],Table1[[ID]:[b]],3,FALSE)</f>
        <v>11.744985082099999</v>
      </c>
      <c r="T362" s="9" t="s">
        <v>778</v>
      </c>
      <c r="U36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62" s="9">
        <v>2</v>
      </c>
    </row>
    <row r="363" spans="1:22" hidden="1">
      <c r="A363" t="s">
        <v>543</v>
      </c>
      <c r="B363" t="s">
        <v>589</v>
      </c>
      <c r="C363" t="s">
        <v>590</v>
      </c>
      <c r="D363">
        <v>2</v>
      </c>
      <c r="E363">
        <v>0</v>
      </c>
      <c r="F363">
        <v>0</v>
      </c>
      <c r="G363">
        <v>2</v>
      </c>
      <c r="L363" s="10" t="s">
        <v>937</v>
      </c>
      <c r="P363" t="str">
        <f t="shared" si="6"/>
        <v>NigeriaNG23</v>
      </c>
      <c r="Q363" t="str">
        <f>VLOOKUP(Tableau35[[#This Row],[coca]],Table1[ID],1,FALSE)</f>
        <v>NigeriaNG23</v>
      </c>
      <c r="R363">
        <f>VLOOKUP(Tableau35[[#This Row],[coca]],Table1[[#All],[ID]:[b]],2,FALSE)</f>
        <v>6.6867543364699999</v>
      </c>
      <c r="S363" s="9">
        <f>VLOOKUP(Tableau35[[#This Row],[coca]],Table1[[ID]:[b]],3,FALSE)</f>
        <v>7.7366078859999998</v>
      </c>
      <c r="T363" s="9"/>
      <c r="U36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63" s="9"/>
    </row>
    <row r="364" spans="1:22" hidden="1">
      <c r="A364" t="s">
        <v>543</v>
      </c>
      <c r="B364" t="s">
        <v>591</v>
      </c>
      <c r="C364" t="s">
        <v>592</v>
      </c>
      <c r="D364">
        <v>85</v>
      </c>
      <c r="E364">
        <v>1</v>
      </c>
      <c r="F364">
        <v>34</v>
      </c>
      <c r="G364">
        <v>50</v>
      </c>
      <c r="L364" s="10" t="s">
        <v>937</v>
      </c>
      <c r="P364" t="str">
        <f t="shared" si="6"/>
        <v>NigeriaNG24</v>
      </c>
      <c r="Q364" t="str">
        <f>VLOOKUP(Tableau35[[#This Row],[coca]],Table1[ID],1,FALSE)</f>
        <v>NigeriaNG24</v>
      </c>
      <c r="R364">
        <f>VLOOKUP(Tableau35[[#This Row],[coca]],Table1[[#All],[ID]:[b]],2,FALSE)</f>
        <v>4.3851428276100002</v>
      </c>
      <c r="S364" s="9">
        <f>VLOOKUP(Tableau35[[#This Row],[coca]],Table1[[ID]:[b]],3,FALSE)</f>
        <v>8.9659627695699999</v>
      </c>
      <c r="T364" s="9" t="s">
        <v>778</v>
      </c>
      <c r="U36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64" s="9">
        <v>2</v>
      </c>
    </row>
    <row r="365" spans="1:22" ht="17.25" hidden="1" customHeight="1">
      <c r="A365" t="s">
        <v>543</v>
      </c>
      <c r="B365" t="s">
        <v>593</v>
      </c>
      <c r="C365" t="s">
        <v>594</v>
      </c>
      <c r="D365">
        <v>4012</v>
      </c>
      <c r="E365">
        <v>47</v>
      </c>
      <c r="F365">
        <v>745</v>
      </c>
      <c r="G365">
        <v>3220</v>
      </c>
      <c r="L365" s="10" t="s">
        <v>937</v>
      </c>
      <c r="P365" t="str">
        <f t="shared" si="6"/>
        <v>NigeriaNG25</v>
      </c>
      <c r="Q365" t="str">
        <f>VLOOKUP(Tableau35[[#This Row],[coca]],Table1[ID],1,FALSE)</f>
        <v>NigeriaNG25</v>
      </c>
      <c r="R365">
        <f>VLOOKUP(Tableau35[[#This Row],[coca]],Table1[[#All],[ID]:[b]],2,FALSE)</f>
        <v>3.5931922849100002</v>
      </c>
      <c r="S365" s="9">
        <f>VLOOKUP(Tableau35[[#This Row],[coca]],Table1[[ID]:[b]],3,FALSE)</f>
        <v>6.5230529007099998</v>
      </c>
      <c r="T365" s="9" t="s">
        <v>780</v>
      </c>
      <c r="U36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65" s="9">
        <v>7</v>
      </c>
    </row>
    <row r="366" spans="1:22" hidden="1">
      <c r="A366" t="s">
        <v>543</v>
      </c>
      <c r="B366" t="s">
        <v>595</v>
      </c>
      <c r="C366" t="s">
        <v>596</v>
      </c>
      <c r="D366">
        <v>62</v>
      </c>
      <c r="E366">
        <v>2</v>
      </c>
      <c r="F366">
        <v>18</v>
      </c>
      <c r="G366">
        <v>42</v>
      </c>
      <c r="L366" s="10" t="s">
        <v>937</v>
      </c>
      <c r="N366" s="5">
        <v>819796255875</v>
      </c>
      <c r="O366" s="5">
        <v>851044735014</v>
      </c>
      <c r="P366" t="str">
        <f t="shared" si="6"/>
        <v>NigeriaNG26</v>
      </c>
      <c r="Q366" t="str">
        <f>VLOOKUP(Tableau35[[#This Row],[coca]],Table1[ID],1,FALSE)</f>
        <v>NigeriaNG26</v>
      </c>
      <c r="R366">
        <f>VLOOKUP(Tableau35[[#This Row],[coca]],Table1[[#All],[ID]:[b]],2,FALSE)</f>
        <v>8.1979625587499996</v>
      </c>
      <c r="S366" s="9">
        <f>VLOOKUP(Tableau35[[#This Row],[coca]],Table1[[ID]:[b]],3,FALSE)</f>
        <v>8.5104473501399998</v>
      </c>
      <c r="T366" s="9" t="s">
        <v>778</v>
      </c>
      <c r="U36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66" s="9">
        <v>2</v>
      </c>
    </row>
    <row r="367" spans="1:22" hidden="1">
      <c r="A367" t="s">
        <v>543</v>
      </c>
      <c r="B367" t="s">
        <v>525</v>
      </c>
      <c r="C367" t="s">
        <v>597</v>
      </c>
      <c r="D367">
        <v>30</v>
      </c>
      <c r="E367">
        <v>1</v>
      </c>
      <c r="F367">
        <v>9</v>
      </c>
      <c r="G367">
        <v>20</v>
      </c>
      <c r="L367" s="10" t="s">
        <v>937</v>
      </c>
      <c r="N367" s="5">
        <v>559037927596</v>
      </c>
      <c r="O367" s="5">
        <v>993324019799</v>
      </c>
      <c r="P367" t="str">
        <f t="shared" si="6"/>
        <v>NigeriaNG27</v>
      </c>
      <c r="Q367" t="str">
        <f>VLOOKUP(Tableau35[[#This Row],[coca]],Table1[ID],1,FALSE)</f>
        <v>NigeriaNG27</v>
      </c>
      <c r="R367">
        <f>VLOOKUP(Tableau35[[#This Row],[coca]],Table1[[#All],[ID]:[b]],2,FALSE)</f>
        <v>5.5903792759600002</v>
      </c>
      <c r="S367" s="9">
        <f>VLOOKUP(Tableau35[[#This Row],[coca]],Table1[[ID]:[b]],3,FALSE)</f>
        <v>9.9332401979899991</v>
      </c>
      <c r="T367" s="9" t="s">
        <v>775</v>
      </c>
      <c r="U36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67" s="9">
        <v>1</v>
      </c>
    </row>
    <row r="368" spans="1:22" hidden="1">
      <c r="A368" t="s">
        <v>543</v>
      </c>
      <c r="B368" t="s">
        <v>598</v>
      </c>
      <c r="C368" t="s">
        <v>599</v>
      </c>
      <c r="D368">
        <v>242</v>
      </c>
      <c r="E368">
        <v>9</v>
      </c>
      <c r="F368">
        <v>109</v>
      </c>
      <c r="G368">
        <v>124</v>
      </c>
      <c r="L368" s="10" t="s">
        <v>937</v>
      </c>
      <c r="P368" t="str">
        <f t="shared" si="6"/>
        <v>NigeriaNG28</v>
      </c>
      <c r="Q368" t="str">
        <f>VLOOKUP(Tableau35[[#This Row],[coca]],Table1[ID],1,FALSE)</f>
        <v>NigeriaNG28</v>
      </c>
      <c r="R368">
        <f>VLOOKUP(Tableau35[[#This Row],[coca]],Table1[[#All],[ID]:[b]],2,FALSE)</f>
        <v>3.4765285757900002</v>
      </c>
      <c r="S368" s="9">
        <f>VLOOKUP(Tableau35[[#This Row],[coca]],Table1[[ID]:[b]],3,FALSE)</f>
        <v>6.9963819335000004</v>
      </c>
      <c r="T368" s="9" t="s">
        <v>774</v>
      </c>
      <c r="U36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68" s="9">
        <v>3</v>
      </c>
    </row>
    <row r="369" spans="1:22" hidden="1">
      <c r="A369" t="s">
        <v>543</v>
      </c>
      <c r="B369" t="s">
        <v>600</v>
      </c>
      <c r="C369" t="s">
        <v>601</v>
      </c>
      <c r="D369">
        <v>24</v>
      </c>
      <c r="E369">
        <v>2</v>
      </c>
      <c r="F369">
        <v>19</v>
      </c>
      <c r="G369">
        <v>3</v>
      </c>
      <c r="L369" s="10" t="s">
        <v>937</v>
      </c>
      <c r="N369" s="5">
        <v>515060921170</v>
      </c>
      <c r="O369" s="5">
        <v>691799534261</v>
      </c>
      <c r="P369" t="str">
        <f t="shared" si="6"/>
        <v>NigeriaNG29</v>
      </c>
      <c r="Q369" t="str">
        <f>VLOOKUP(Tableau35[[#This Row],[coca]],Table1[ID],1,FALSE)</f>
        <v>NigeriaNG29</v>
      </c>
      <c r="R369">
        <f>VLOOKUP(Tableau35[[#This Row],[coca]],Table1[[#All],[ID]:[b]],2,FALSE)</f>
        <v>5.1506092117</v>
      </c>
      <c r="S369" s="9">
        <f>VLOOKUP(Tableau35[[#This Row],[coca]],Table1[[ID]:[b]],3,FALSE)</f>
        <v>6.9179953426100003</v>
      </c>
      <c r="T369" s="9" t="s">
        <v>778</v>
      </c>
      <c r="U36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69" s="9">
        <v>2</v>
      </c>
    </row>
    <row r="370" spans="1:22" hidden="1">
      <c r="A370" t="s">
        <v>543</v>
      </c>
      <c r="B370" t="s">
        <v>602</v>
      </c>
      <c r="C370" t="s">
        <v>603</v>
      </c>
      <c r="D370" s="13">
        <v>44</v>
      </c>
      <c r="E370" s="13">
        <v>4</v>
      </c>
      <c r="F370">
        <v>35</v>
      </c>
      <c r="G370">
        <v>5</v>
      </c>
      <c r="L370" s="10" t="s">
        <v>937</v>
      </c>
      <c r="P370" t="str">
        <f t="shared" si="6"/>
        <v>NigeriaNG30</v>
      </c>
      <c r="Q370" t="str">
        <f>VLOOKUP(Tableau35[[#This Row],[coca]],Table1[ID],1,FALSE)</f>
        <v>NigeriaNG30</v>
      </c>
      <c r="R370">
        <f>VLOOKUP(Tableau35[[#This Row],[coca]],Table1[[#All],[ID]:[b]],2,FALSE)</f>
        <v>4.5177622700300004</v>
      </c>
      <c r="S370" s="9">
        <f>VLOOKUP(Tableau35[[#This Row],[coca]],Table1[[ID]:[b]],3,FALSE)</f>
        <v>7.5629185187600001</v>
      </c>
      <c r="T370" s="9" t="s">
        <v>778</v>
      </c>
      <c r="U37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70" s="9">
        <v>2</v>
      </c>
    </row>
    <row r="371" spans="1:22" hidden="1">
      <c r="A371" t="s">
        <v>543</v>
      </c>
      <c r="B371" t="s">
        <v>604</v>
      </c>
      <c r="C371" t="s">
        <v>605</v>
      </c>
      <c r="D371">
        <v>252</v>
      </c>
      <c r="E371">
        <v>6</v>
      </c>
      <c r="F371">
        <v>76</v>
      </c>
      <c r="G371">
        <v>170</v>
      </c>
      <c r="L371" s="10" t="s">
        <v>937</v>
      </c>
      <c r="P371" t="str">
        <f t="shared" si="6"/>
        <v>NigeriaNG31</v>
      </c>
      <c r="Q371" t="str">
        <f>VLOOKUP(Tableau35[[#This Row],[coca]],Table1[ID],1,FALSE)</f>
        <v>NigeriaNG31</v>
      </c>
      <c r="R371">
        <f>VLOOKUP(Tableau35[[#This Row],[coca]],Table1[[#All],[ID]:[b]],2,FALSE)</f>
        <v>3.6132824712999998</v>
      </c>
      <c r="S371" s="9">
        <f>VLOOKUP(Tableau35[[#This Row],[coca]],Table1[[ID]:[b]],3,FALSE)</f>
        <v>8.1588803220799999</v>
      </c>
      <c r="T371" s="9" t="s">
        <v>778</v>
      </c>
      <c r="U37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71" s="9">
        <v>2</v>
      </c>
    </row>
    <row r="372" spans="1:22" hidden="1">
      <c r="A372" t="s">
        <v>543</v>
      </c>
      <c r="B372" t="s">
        <v>31</v>
      </c>
      <c r="C372" t="s">
        <v>606</v>
      </c>
      <c r="D372">
        <v>97</v>
      </c>
      <c r="E372">
        <v>2</v>
      </c>
      <c r="F372">
        <v>43</v>
      </c>
      <c r="G372">
        <v>52</v>
      </c>
      <c r="L372" s="10" t="s">
        <v>937</v>
      </c>
      <c r="N372" s="5">
        <v>951204950390</v>
      </c>
      <c r="O372" s="5">
        <v>923241615077</v>
      </c>
      <c r="P372" t="str">
        <f t="shared" si="6"/>
        <v>NigeriaNG32</v>
      </c>
      <c r="Q372" t="str">
        <f>VLOOKUP(Tableau35[[#This Row],[coca]],Table1[ID],1,FALSE)</f>
        <v>NigeriaNG32</v>
      </c>
      <c r="R372">
        <f>VLOOKUP(Tableau35[[#This Row],[coca]],Table1[[#All],[ID]:[b]],2,FALSE)</f>
        <v>9.5120495039000001</v>
      </c>
      <c r="S372" s="9">
        <f>VLOOKUP(Tableau35[[#This Row],[coca]],Table1[[ID]:[b]],3,FALSE)</f>
        <v>9.2324161507699998</v>
      </c>
      <c r="T372" s="9" t="s">
        <v>775</v>
      </c>
      <c r="U37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72" s="9">
        <v>1</v>
      </c>
    </row>
    <row r="373" spans="1:22" hidden="1">
      <c r="A373" t="s">
        <v>543</v>
      </c>
      <c r="B373" t="s">
        <v>607</v>
      </c>
      <c r="C373" t="s">
        <v>608</v>
      </c>
      <c r="D373">
        <v>171</v>
      </c>
      <c r="E373">
        <v>11</v>
      </c>
      <c r="F373">
        <v>43</v>
      </c>
      <c r="G373">
        <v>117</v>
      </c>
      <c r="L373" s="10" t="s">
        <v>937</v>
      </c>
      <c r="N373" s="5">
        <v>691818145467</v>
      </c>
      <c r="O373" s="5">
        <v>484539231548</v>
      </c>
      <c r="P373" t="str">
        <f t="shared" si="6"/>
        <v>NigeriaNG33</v>
      </c>
      <c r="Q373" t="str">
        <f>VLOOKUP(Tableau35[[#This Row],[coca]],Table1[ID],1,FALSE)</f>
        <v>NigeriaNG33</v>
      </c>
      <c r="R373">
        <f>VLOOKUP(Tableau35[[#This Row],[coca]],Table1[[#All],[ID]:[b]],2,FALSE)</f>
        <v>6.91818145467</v>
      </c>
      <c r="S373" s="9">
        <f>VLOOKUP(Tableau35[[#This Row],[coca]],Table1[[ID]:[b]],3,FALSE)</f>
        <v>4.8453923154799998</v>
      </c>
      <c r="T373" s="9" t="s">
        <v>778</v>
      </c>
      <c r="U37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73" s="9">
        <v>2</v>
      </c>
    </row>
    <row r="374" spans="1:22" hidden="1">
      <c r="A374" t="s">
        <v>543</v>
      </c>
      <c r="B374" t="s">
        <v>609</v>
      </c>
      <c r="C374" t="s">
        <v>610</v>
      </c>
      <c r="D374">
        <v>116</v>
      </c>
      <c r="E374">
        <v>14</v>
      </c>
      <c r="F374">
        <v>94</v>
      </c>
      <c r="G374">
        <v>8</v>
      </c>
      <c r="L374" s="10" t="s">
        <v>937</v>
      </c>
      <c r="N374" s="5">
        <v>531896887151</v>
      </c>
      <c r="O374" s="5">
        <v>1303809176030</v>
      </c>
      <c r="P374" t="str">
        <f t="shared" si="6"/>
        <v>NigeriaNG34</v>
      </c>
      <c r="Q374" t="str">
        <f>VLOOKUP(Tableau35[[#This Row],[coca]],Table1[ID],1,FALSE)</f>
        <v>NigeriaNG34</v>
      </c>
      <c r="R374">
        <f>VLOOKUP(Tableau35[[#This Row],[coca]],Table1[[#All],[ID]:[b]],2,FALSE)</f>
        <v>5.3189688715100001</v>
      </c>
      <c r="S374" s="9">
        <f>VLOOKUP(Tableau35[[#This Row],[coca]],Table1[[ID]:[b]],3,FALSE)</f>
        <v>13.0380917603</v>
      </c>
      <c r="T374" s="9" t="s">
        <v>774</v>
      </c>
      <c r="U37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74" s="9">
        <v>3</v>
      </c>
    </row>
    <row r="375" spans="1:22" hidden="1">
      <c r="A375" t="s">
        <v>543</v>
      </c>
      <c r="B375" t="s">
        <v>611</v>
      </c>
      <c r="C375" t="s">
        <v>612</v>
      </c>
      <c r="D375">
        <v>18</v>
      </c>
      <c r="E375">
        <v>0</v>
      </c>
      <c r="F375">
        <v>10</v>
      </c>
      <c r="G375">
        <v>8</v>
      </c>
      <c r="L375" s="10" t="s">
        <v>937</v>
      </c>
      <c r="N375" s="5">
        <v>1078648970730</v>
      </c>
      <c r="O375" s="5">
        <v>802320135174</v>
      </c>
      <c r="P375" t="str">
        <f t="shared" si="6"/>
        <v>NigeriaNG35</v>
      </c>
      <c r="Q375" t="str">
        <f>VLOOKUP(Tableau35[[#This Row],[coca]],Table1[ID],1,FALSE)</f>
        <v>NigeriaNG35</v>
      </c>
      <c r="R375">
        <f>VLOOKUP(Tableau35[[#This Row],[coca]],Table1[[#All],[ID]:[b]],2,FALSE)</f>
        <v>10.786489707299999</v>
      </c>
      <c r="S375" s="9">
        <f>VLOOKUP(Tableau35[[#This Row],[coca]],Table1[[ID]:[b]],3,FALSE)</f>
        <v>8.0232013517399992</v>
      </c>
      <c r="T375" s="9" t="s">
        <v>775</v>
      </c>
      <c r="U37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75" s="9">
        <v>1</v>
      </c>
    </row>
    <row r="376" spans="1:22" hidden="1">
      <c r="A376" t="s">
        <v>543</v>
      </c>
      <c r="B376" t="s">
        <v>613</v>
      </c>
      <c r="C376" t="s">
        <v>614</v>
      </c>
      <c r="D376">
        <v>47</v>
      </c>
      <c r="E376">
        <v>7</v>
      </c>
      <c r="F376">
        <v>8</v>
      </c>
      <c r="G376">
        <v>32</v>
      </c>
      <c r="L376" s="10" t="s">
        <v>937</v>
      </c>
      <c r="P376" t="str">
        <f t="shared" si="6"/>
        <v>NigeriaNG36</v>
      </c>
      <c r="Q376" t="str">
        <f>VLOOKUP(Tableau35[[#This Row],[coca]],Table1[ID],1,FALSE)</f>
        <v>NigeriaNG36</v>
      </c>
      <c r="R376">
        <f>VLOOKUP(Tableau35[[#This Row],[coca]],Table1[[#All],[ID]:[b]],2,FALSE)</f>
        <v>11.436967088399999</v>
      </c>
      <c r="S376" s="9">
        <f>VLOOKUP(Tableau35[[#This Row],[coca]],Table1[[ID]:[b]],3,FALSE)</f>
        <v>12.2988258921</v>
      </c>
      <c r="T376" s="9" t="s">
        <v>778</v>
      </c>
      <c r="U37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76" s="9">
        <v>2</v>
      </c>
    </row>
    <row r="377" spans="1:22" hidden="1">
      <c r="A377" t="s">
        <v>543</v>
      </c>
      <c r="B377" t="s">
        <v>615</v>
      </c>
      <c r="C377" t="s">
        <v>616</v>
      </c>
      <c r="D377">
        <v>76</v>
      </c>
      <c r="E377">
        <v>5</v>
      </c>
      <c r="F377">
        <v>66</v>
      </c>
      <c r="G377">
        <v>5</v>
      </c>
      <c r="L377" s="10" t="s">
        <v>937</v>
      </c>
      <c r="N377" s="5">
        <v>624654733542</v>
      </c>
      <c r="O377" s="5">
        <v>1210152348420</v>
      </c>
      <c r="P377" t="str">
        <f t="shared" si="6"/>
        <v>NigeriaNG37</v>
      </c>
      <c r="Q377" t="str">
        <f>VLOOKUP(Tableau35[[#This Row],[coca]],Table1[ID],1,FALSE)</f>
        <v>NigeriaNG37</v>
      </c>
      <c r="R377">
        <f>VLOOKUP(Tableau35[[#This Row],[coca]],Table1[[#All],[ID]:[b]],2,FALSE)</f>
        <v>6.2465473354199998</v>
      </c>
      <c r="S377" s="9">
        <f>VLOOKUP(Tableau35[[#This Row],[coca]],Table1[[ID]:[b]],3,FALSE)</f>
        <v>12.101523484199999</v>
      </c>
      <c r="T377" s="9" t="s">
        <v>778</v>
      </c>
      <c r="U37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77" s="9">
        <v>2</v>
      </c>
    </row>
    <row r="378" spans="1:22" hidden="1">
      <c r="A378" t="s">
        <v>617</v>
      </c>
      <c r="B378" t="s">
        <v>639</v>
      </c>
      <c r="C378" t="s">
        <v>640</v>
      </c>
      <c r="D378" t="s">
        <v>938</v>
      </c>
      <c r="L378" s="10" t="s">
        <v>937</v>
      </c>
      <c r="N378" s="5">
        <v>1502627041440</v>
      </c>
      <c r="O378" s="5">
        <v>-369359187391</v>
      </c>
      <c r="P378" t="str">
        <f t="shared" si="6"/>
        <v>Republic of CongoCG11</v>
      </c>
      <c r="Q378" t="str">
        <f>VLOOKUP(Tableau35[[#This Row],[coca]],Table1[ID],1,FALSE)</f>
        <v>Republic of CongoCG11</v>
      </c>
      <c r="R378">
        <f>VLOOKUP(Tableau35[[#This Row],[coca]],Table1[[#All],[ID]:[b]],2,FALSE)</f>
        <v>15.026270414400001</v>
      </c>
      <c r="S378" s="9">
        <f>VLOOKUP(Tableau35[[#This Row],[coca]],Table1[[ID]:[b]],3,FALSE)</f>
        <v>-3.69359187391</v>
      </c>
      <c r="T378" s="9" t="s">
        <v>775</v>
      </c>
      <c r="U37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78" s="9">
        <v>1</v>
      </c>
    </row>
    <row r="379" spans="1:22" hidden="1">
      <c r="A379" t="s">
        <v>617</v>
      </c>
      <c r="B379" t="s">
        <v>627</v>
      </c>
      <c r="C379" t="s">
        <v>628</v>
      </c>
      <c r="D379" t="s">
        <v>938</v>
      </c>
      <c r="L379" t="s">
        <v>937</v>
      </c>
      <c r="N379" s="5">
        <v>1194638194450</v>
      </c>
      <c r="O379" s="5">
        <v>-422482948187</v>
      </c>
      <c r="P379" t="str">
        <f t="shared" si="6"/>
        <v>Republic of CongoCG05</v>
      </c>
      <c r="Q379" t="str">
        <f>VLOOKUP(Tableau35[[#This Row],[coca]],Table1[ID],1,FALSE)</f>
        <v>Republic of CongoCG05</v>
      </c>
      <c r="R379">
        <f>VLOOKUP(Tableau35[[#This Row],[coca]],Table1[[#All],[ID]:[b]],2,FALSE)</f>
        <v>11.946381944500001</v>
      </c>
      <c r="S379" s="9">
        <f>VLOOKUP(Tableau35[[#This Row],[coca]],Table1[[ID]:[b]],3,FALSE)</f>
        <v>-4.2248294818699996</v>
      </c>
      <c r="T379" s="9" t="s">
        <v>775</v>
      </c>
      <c r="U37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79" s="9">
        <v>1</v>
      </c>
    </row>
    <row r="380" spans="1:22" hidden="1">
      <c r="A380" t="s">
        <v>617</v>
      </c>
      <c r="B380" t="s">
        <v>625</v>
      </c>
      <c r="C380" t="s">
        <v>626</v>
      </c>
      <c r="D380" t="s">
        <v>938</v>
      </c>
      <c r="L380" t="s">
        <v>937</v>
      </c>
      <c r="N380" s="5">
        <v>1464608616810</v>
      </c>
      <c r="O380" t="s">
        <v>796</v>
      </c>
      <c r="P380" t="str">
        <f t="shared" si="6"/>
        <v>Republic of CongoCG04</v>
      </c>
      <c r="Q380" t="str">
        <f>VLOOKUP(Tableau35[[#This Row],[coca]],Table1[ID],1,FALSE)</f>
        <v>Republic of CongoCG04</v>
      </c>
      <c r="R380">
        <f>VLOOKUP(Tableau35[[#This Row],[coca]],Table1[[#All],[ID]:[b]],2,FALSE)</f>
        <v>14.6460861681</v>
      </c>
      <c r="S380" s="9">
        <f>VLOOKUP(Tableau35[[#This Row],[coca]],Table1[[ID]:[b]],3,FALSE)</f>
        <v>-0.208052589733</v>
      </c>
      <c r="T380" s="9" t="s">
        <v>775</v>
      </c>
      <c r="U38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0" s="9">
        <v>1</v>
      </c>
    </row>
    <row r="381" spans="1:22" hidden="1">
      <c r="A381" t="s">
        <v>617</v>
      </c>
      <c r="B381" t="s">
        <v>641</v>
      </c>
      <c r="C381" t="s">
        <v>642</v>
      </c>
      <c r="D381" t="s">
        <v>938</v>
      </c>
      <c r="L381" t="s">
        <v>937</v>
      </c>
      <c r="N381" s="5">
        <v>1536175366650</v>
      </c>
      <c r="O381" s="5">
        <v>137379841635</v>
      </c>
      <c r="P381" t="str">
        <f t="shared" si="6"/>
        <v>Republic of CongoCG12</v>
      </c>
      <c r="Q381" t="str">
        <f>VLOOKUP(Tableau35[[#This Row],[coca]],Table1[ID],1,FALSE)</f>
        <v>Republic of CongoCG12</v>
      </c>
      <c r="R381">
        <f>VLOOKUP(Tableau35[[#This Row],[coca]],Table1[[#All],[ID]:[b]],2,FALSE)</f>
        <v>15.3617536665</v>
      </c>
      <c r="S381" s="9">
        <f>VLOOKUP(Tableau35[[#This Row],[coca]],Table1[[ID]:[b]],3,FALSE)</f>
        <v>1.3737984163500001</v>
      </c>
      <c r="T381" s="9" t="s">
        <v>775</v>
      </c>
      <c r="U38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1" s="9">
        <v>1</v>
      </c>
    </row>
    <row r="382" spans="1:22" hidden="1">
      <c r="A382" t="s">
        <v>617</v>
      </c>
      <c r="B382" t="s">
        <v>637</v>
      </c>
      <c r="C382" t="s">
        <v>638</v>
      </c>
      <c r="D382" t="s">
        <v>938</v>
      </c>
      <c r="L382" t="s">
        <v>937</v>
      </c>
      <c r="N382" s="5">
        <v>1189447938870</v>
      </c>
      <c r="O382" s="5">
        <v>-479129405957</v>
      </c>
      <c r="P382" t="str">
        <f t="shared" si="6"/>
        <v>Republic of CongoCG10</v>
      </c>
      <c r="Q382" t="str">
        <f>VLOOKUP(Tableau35[[#This Row],[coca]],Table1[ID],1,FALSE)</f>
        <v>Republic of CongoCG10</v>
      </c>
      <c r="R382">
        <f>VLOOKUP(Tableau35[[#This Row],[coca]],Table1[[#All],[ID]:[b]],2,FALSE)</f>
        <v>11.894479388700001</v>
      </c>
      <c r="S382" s="9">
        <f>VLOOKUP(Tableau35[[#This Row],[coca]],Table1[[ID]:[b]],3,FALSE)</f>
        <v>-4.7912940595700002</v>
      </c>
      <c r="T382" s="9" t="s">
        <v>774</v>
      </c>
      <c r="U38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2" s="9">
        <v>3</v>
      </c>
    </row>
    <row r="383" spans="1:22" hidden="1">
      <c r="A383" t="s">
        <v>617</v>
      </c>
      <c r="B383" t="s">
        <v>621</v>
      </c>
      <c r="C383" t="s">
        <v>622</v>
      </c>
      <c r="D383" t="s">
        <v>938</v>
      </c>
      <c r="L383" s="7" t="s">
        <v>937</v>
      </c>
      <c r="N383" s="5">
        <v>1356076376700</v>
      </c>
      <c r="O383" s="5">
        <v>-407678474577</v>
      </c>
      <c r="P383" t="str">
        <f t="shared" si="6"/>
        <v>Republic of CongoCG02</v>
      </c>
      <c r="Q383" t="str">
        <f>VLOOKUP(Tableau35[[#This Row],[coca]],Table1[ID],1,FALSE)</f>
        <v>Republic of CongoCG02</v>
      </c>
      <c r="R383">
        <f>VLOOKUP(Tableau35[[#This Row],[coca]],Table1[[#All],[ID]:[b]],2,FALSE)</f>
        <v>15.2584439291</v>
      </c>
      <c r="S383" s="9">
        <f>VLOOKUP(Tableau35[[#This Row],[coca]],Table1[[ID]:[b]],3,FALSE)</f>
        <v>-4.24077340849</v>
      </c>
      <c r="T383" s="9" t="s">
        <v>779</v>
      </c>
      <c r="U38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3" s="9">
        <v>4</v>
      </c>
    </row>
    <row r="384" spans="1:22" hidden="1">
      <c r="A384" t="s">
        <v>617</v>
      </c>
      <c r="B384" t="s">
        <v>619</v>
      </c>
      <c r="C384" t="s">
        <v>620</v>
      </c>
      <c r="D384" t="s">
        <v>938</v>
      </c>
      <c r="L384" t="s">
        <v>937</v>
      </c>
      <c r="P384" t="str">
        <f t="shared" si="6"/>
        <v>Republic of CongoCG01</v>
      </c>
      <c r="Q384" t="str">
        <f>VLOOKUP(Tableau35[[#This Row],[coca]],Table1[ID],1,FALSE)</f>
        <v>Republic of CongoCG01</v>
      </c>
      <c r="R384">
        <f>VLOOKUP(Tableau35[[#This Row],[coca]],Table1[[#All],[ID]:[b]],2,FALSE)</f>
        <v>13.560763766999999</v>
      </c>
      <c r="S384" s="9">
        <f>VLOOKUP(Tableau35[[#This Row],[coca]],Table1[[ID]:[b]],3,FALSE)</f>
        <v>-4.0767847457700004</v>
      </c>
      <c r="T384" s="9"/>
      <c r="U38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4" s="9"/>
    </row>
    <row r="385" spans="1:22" hidden="1">
      <c r="A385" t="s">
        <v>617</v>
      </c>
      <c r="B385" t="s">
        <v>623</v>
      </c>
      <c r="C385" t="s">
        <v>624</v>
      </c>
      <c r="D385" t="s">
        <v>938</v>
      </c>
      <c r="L385" t="s">
        <v>937</v>
      </c>
      <c r="P385" t="str">
        <f t="shared" si="6"/>
        <v>Republic of CongoCG03</v>
      </c>
      <c r="Q385" t="str">
        <f>VLOOKUP(Tableau35[[#This Row],[coca]],Table1[ID],1,FALSE)</f>
        <v>Republic of CongoCG03</v>
      </c>
      <c r="R385">
        <f>VLOOKUP(Tableau35[[#This Row],[coca]],Table1[[#All],[ID]:[b]],2,FALSE)</f>
        <v>16.302143451700001</v>
      </c>
      <c r="S385" s="9">
        <f>VLOOKUP(Tableau35[[#This Row],[coca]],Table1[[ID]:[b]],3,FALSE)</f>
        <v>-0.454052350321</v>
      </c>
      <c r="T385" s="9"/>
      <c r="U38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5" s="9"/>
    </row>
    <row r="386" spans="1:22" hidden="1">
      <c r="A386" t="s">
        <v>617</v>
      </c>
      <c r="B386" t="s">
        <v>629</v>
      </c>
      <c r="C386" t="s">
        <v>630</v>
      </c>
      <c r="D386" t="s">
        <v>938</v>
      </c>
      <c r="L386" t="s">
        <v>937</v>
      </c>
      <c r="P386" t="str">
        <f t="shared" si="6"/>
        <v>Republic of CongoCG06</v>
      </c>
      <c r="Q386" t="str">
        <f>VLOOKUP(Tableau35[[#This Row],[coca]],Table1[ID],1,FALSE)</f>
        <v>Republic of CongoCG06</v>
      </c>
      <c r="R386">
        <f>VLOOKUP(Tableau35[[#This Row],[coca]],Table1[[#All],[ID]:[b]],2,FALSE)</f>
        <v>13.5104363151</v>
      </c>
      <c r="S386" s="9">
        <f>VLOOKUP(Tableau35[[#This Row],[coca]],Table1[[ID]:[b]],3,FALSE)</f>
        <v>-3.1070119151900002</v>
      </c>
      <c r="T386" s="9"/>
      <c r="U38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6" s="9"/>
    </row>
    <row r="387" spans="1:22" hidden="1">
      <c r="A387" t="s">
        <v>617</v>
      </c>
      <c r="B387" t="s">
        <v>631</v>
      </c>
      <c r="C387" t="s">
        <v>632</v>
      </c>
      <c r="D387" t="s">
        <v>938</v>
      </c>
      <c r="L387" t="s">
        <v>937</v>
      </c>
      <c r="P387" t="str">
        <f t="shared" si="6"/>
        <v>Republic of CongoCG07</v>
      </c>
      <c r="Q387" t="str">
        <f>VLOOKUP(Tableau35[[#This Row],[coca]],Table1[ID],1,FALSE)</f>
        <v>Republic of CongoCG07</v>
      </c>
      <c r="R387">
        <f>VLOOKUP(Tableau35[[#This Row],[coca]],Table1[[#All],[ID]:[b]],2,FALSE)</f>
        <v>17.451420235699999</v>
      </c>
      <c r="S387" s="9">
        <f>VLOOKUP(Tableau35[[#This Row],[coca]],Table1[[ID]:[b]],3,FALSE)</f>
        <v>2.07612085352</v>
      </c>
      <c r="T387" s="9"/>
      <c r="U38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7" s="9"/>
    </row>
    <row r="388" spans="1:22" hidden="1">
      <c r="A388" t="s">
        <v>617</v>
      </c>
      <c r="B388" t="s">
        <v>633</v>
      </c>
      <c r="C388" t="s">
        <v>634</v>
      </c>
      <c r="D388" t="s">
        <v>938</v>
      </c>
      <c r="L388" t="s">
        <v>937</v>
      </c>
      <c r="P388" t="str">
        <f t="shared" si="6"/>
        <v>Republic of CongoCG08</v>
      </c>
      <c r="Q388" t="str">
        <f>VLOOKUP(Tableau35[[#This Row],[coca]],Table1[ID],1,FALSE)</f>
        <v>Republic of CongoCG08</v>
      </c>
      <c r="R388">
        <f>VLOOKUP(Tableau35[[#This Row],[coca]],Table1[[#All],[ID]:[b]],2,FALSE)</f>
        <v>12.5119725592</v>
      </c>
      <c r="S388" s="9">
        <f>VLOOKUP(Tableau35[[#This Row],[coca]],Table1[[ID]:[b]],3,FALSE)</f>
        <v>-3.1396992407900002</v>
      </c>
      <c r="T388" s="9"/>
      <c r="U38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8" s="9"/>
    </row>
    <row r="389" spans="1:22" hidden="1">
      <c r="A389" t="s">
        <v>617</v>
      </c>
      <c r="B389" t="s">
        <v>635</v>
      </c>
      <c r="C389" t="s">
        <v>636</v>
      </c>
      <c r="D389" t="s">
        <v>938</v>
      </c>
      <c r="L389" t="s">
        <v>937</v>
      </c>
      <c r="P389" t="str">
        <f t="shared" si="6"/>
        <v>Republic of CongoCG09</v>
      </c>
      <c r="Q389" t="str">
        <f>VLOOKUP(Tableau35[[#This Row],[coca]],Table1[ID],1,FALSE)</f>
        <v>Republic of CongoCG09</v>
      </c>
      <c r="R389">
        <f>VLOOKUP(Tableau35[[#This Row],[coca]],Table1[[#All],[ID]:[b]],2,FALSE)</f>
        <v>15.387072407</v>
      </c>
      <c r="S389" s="9">
        <f>VLOOKUP(Tableau35[[#This Row],[coca]],Table1[[ID]:[b]],3,FALSE)</f>
        <v>-2.1088805395599999</v>
      </c>
      <c r="T389" s="9"/>
      <c r="U38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89" s="9"/>
    </row>
    <row r="390" spans="1:22" hidden="1">
      <c r="A390" t="s">
        <v>643</v>
      </c>
      <c r="B390" t="s">
        <v>647</v>
      </c>
      <c r="C390" t="s">
        <v>648</v>
      </c>
      <c r="D390">
        <v>443</v>
      </c>
      <c r="E390">
        <v>12</v>
      </c>
      <c r="F390">
        <v>68</v>
      </c>
      <c r="L390" s="10" t="s">
        <v>937</v>
      </c>
      <c r="P390" t="str">
        <f t="shared" si="6"/>
        <v>Sao Tome and PrincipeST02</v>
      </c>
      <c r="Q390" t="str">
        <f>VLOOKUP(Tableau35[[#This Row],[coca]],Table1[ID],1,FALSE)</f>
        <v>Sao Tome and PrincipeST02</v>
      </c>
      <c r="R390">
        <f>VLOOKUP(Tableau35[[#This Row],[coca]],Table1[[#All],[ID]:[b]],2,FALSE)</f>
        <v>6.6020420154500004</v>
      </c>
      <c r="S390" s="9">
        <f>VLOOKUP(Tableau35[[#This Row],[coca]],Table1[[ID]:[b]],3,FALSE)</f>
        <v>0.238288343358</v>
      </c>
      <c r="T390" s="9" t="s">
        <v>779</v>
      </c>
      <c r="U39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90" s="9">
        <v>4</v>
      </c>
    </row>
    <row r="391" spans="1:22" hidden="1">
      <c r="A391" t="s">
        <v>643</v>
      </c>
      <c r="B391" t="s">
        <v>645</v>
      </c>
      <c r="C391" t="s">
        <v>646</v>
      </c>
      <c r="D391" t="s">
        <v>938</v>
      </c>
      <c r="L391" s="10" t="s">
        <v>937</v>
      </c>
      <c r="P391" t="str">
        <f t="shared" si="6"/>
        <v>Sao Tome and PrincipeST01</v>
      </c>
      <c r="Q391" t="str">
        <f>VLOOKUP(Tableau35[[#This Row],[coca]],Table1[ID],1,FALSE)</f>
        <v>Sao Tome and PrincipeST01</v>
      </c>
      <c r="R391">
        <f>VLOOKUP(Tableau35[[#This Row],[coca]],Table1[[#All],[ID]:[b]],2,FALSE)</f>
        <v>7.3969284315600001</v>
      </c>
      <c r="S391" s="9">
        <f>VLOOKUP(Tableau35[[#This Row],[coca]],Table1[[ID]:[b]],3,FALSE)</f>
        <v>1.61453875894</v>
      </c>
      <c r="T391" s="9"/>
      <c r="U39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91" s="9"/>
    </row>
    <row r="392" spans="1:22" hidden="1">
      <c r="A392" t="s">
        <v>649</v>
      </c>
      <c r="B392" t="s">
        <v>669</v>
      </c>
      <c r="C392" t="s">
        <v>670</v>
      </c>
      <c r="D392">
        <v>26</v>
      </c>
      <c r="E392">
        <v>1</v>
      </c>
      <c r="L392" s="10" t="s">
        <v>937</v>
      </c>
      <c r="N392" s="5">
        <v>-1503212437680</v>
      </c>
      <c r="O392" s="5">
        <v>1621028379250</v>
      </c>
      <c r="P392" t="str">
        <f t="shared" si="6"/>
        <v>SenegalSN10</v>
      </c>
      <c r="Q392" t="str">
        <f>VLOOKUP(Tableau35[[#This Row],[coca]],Table1[ID],1,FALSE)</f>
        <v>SenegalSN10</v>
      </c>
      <c r="R392">
        <f>VLOOKUP(Tableau35[[#This Row],[coca]],Table1[[#All],[ID]:[b]],2,FALSE)</f>
        <v>-15.032124376800001</v>
      </c>
      <c r="S392" s="9">
        <f>VLOOKUP(Tableau35[[#This Row],[coca]],Table1[[ID]:[b]],3,FALSE)</f>
        <v>16.2102837925</v>
      </c>
      <c r="T392" s="9" t="s">
        <v>775</v>
      </c>
      <c r="U39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392" s="9">
        <v>1</v>
      </c>
    </row>
    <row r="393" spans="1:22" hidden="1">
      <c r="A393" t="s">
        <v>649</v>
      </c>
      <c r="B393" t="s">
        <v>659</v>
      </c>
      <c r="C393" t="s">
        <v>660</v>
      </c>
      <c r="D393">
        <v>9</v>
      </c>
      <c r="E393">
        <v>0</v>
      </c>
      <c r="L393" s="10" t="s">
        <v>937</v>
      </c>
      <c r="N393" s="5">
        <v>-1593328079840</v>
      </c>
      <c r="O393" s="5">
        <v>1396350561120</v>
      </c>
      <c r="P393" t="str">
        <f t="shared" si="6"/>
        <v>SenegalSN05</v>
      </c>
      <c r="Q393" t="str">
        <f>VLOOKUP(Tableau35[[#This Row],[coca]],Table1[ID],1,FALSE)</f>
        <v>SenegalSN05</v>
      </c>
      <c r="R393">
        <f>VLOOKUP(Tableau35[[#This Row],[coca]],Table1[[#All],[ID]:[b]],2,FALSE)</f>
        <v>-15.9332807984</v>
      </c>
      <c r="S393" s="9">
        <f>VLOOKUP(Tableau35[[#This Row],[coca]],Table1[[ID]:[b]],3,FALSE)</f>
        <v>13.9635056112</v>
      </c>
      <c r="T393" s="9" t="s">
        <v>775</v>
      </c>
      <c r="U39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93" s="9">
        <v>1</v>
      </c>
    </row>
    <row r="394" spans="1:22" hidden="1">
      <c r="A394" t="s">
        <v>649</v>
      </c>
      <c r="B394" t="s">
        <v>655</v>
      </c>
      <c r="C394" t="s">
        <v>656</v>
      </c>
      <c r="D394">
        <v>3</v>
      </c>
      <c r="E394">
        <v>0</v>
      </c>
      <c r="L394" s="10" t="s">
        <v>937</v>
      </c>
      <c r="N394" s="5">
        <v>-1633062017730</v>
      </c>
      <c r="O394" s="5">
        <v>1416051173610</v>
      </c>
      <c r="P394" t="str">
        <f t="shared" si="6"/>
        <v>SenegalSN03</v>
      </c>
      <c r="Q394" t="str">
        <f>VLOOKUP(Tableau35[[#This Row],[coca]],Table1[ID],1,FALSE)</f>
        <v>SenegalSN03</v>
      </c>
      <c r="R394">
        <f>VLOOKUP(Tableau35[[#This Row],[coca]],Table1[[#All],[ID]:[b]],2,FALSE)</f>
        <v>-16.330620177299998</v>
      </c>
      <c r="S394" s="9">
        <f>VLOOKUP(Tableau35[[#This Row],[coca]],Table1[[ID]:[b]],3,FALSE)</f>
        <v>14.1605117361</v>
      </c>
      <c r="T394" s="9" t="s">
        <v>775</v>
      </c>
      <c r="U39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394" s="9">
        <v>1</v>
      </c>
    </row>
    <row r="395" spans="1:22" hidden="1">
      <c r="A395" t="s">
        <v>649</v>
      </c>
      <c r="B395" t="s">
        <v>651</v>
      </c>
      <c r="C395" t="s">
        <v>652</v>
      </c>
      <c r="D395">
        <v>2384</v>
      </c>
      <c r="E395">
        <v>15</v>
      </c>
      <c r="L395" s="10" t="s">
        <v>937</v>
      </c>
      <c r="N395" s="5">
        <v>-1727422418170</v>
      </c>
      <c r="O395" s="5">
        <v>1475723916340</v>
      </c>
      <c r="P395" t="str">
        <f t="shared" si="6"/>
        <v>SenegalSN01</v>
      </c>
      <c r="Q395" t="str">
        <f>VLOOKUP(Tableau35[[#This Row],[coca]],Table1[ID],1,FALSE)</f>
        <v>SenegalSN01</v>
      </c>
      <c r="R395">
        <f>VLOOKUP(Tableau35[[#This Row],[coca]],Table1[[#All],[ID]:[b]],2,FALSE)</f>
        <v>-17.274224181699999</v>
      </c>
      <c r="S395" s="9">
        <f>VLOOKUP(Tableau35[[#This Row],[coca]],Table1[[ID]:[b]],3,FALSE)</f>
        <v>14.7572391634</v>
      </c>
      <c r="T395" s="9" t="s">
        <v>776</v>
      </c>
      <c r="U39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G:1000 et plus</v>
      </c>
      <c r="V395" s="9">
        <v>6</v>
      </c>
    </row>
    <row r="396" spans="1:22" hidden="1">
      <c r="A396" t="s">
        <v>649</v>
      </c>
      <c r="B396" t="s">
        <v>675</v>
      </c>
      <c r="C396" t="s">
        <v>676</v>
      </c>
      <c r="D396">
        <v>168</v>
      </c>
      <c r="E396">
        <v>3</v>
      </c>
      <c r="L396" s="10" t="s">
        <v>937</v>
      </c>
      <c r="N396" s="5">
        <v>-1675745713040</v>
      </c>
      <c r="O396" s="5">
        <v>1481980570830</v>
      </c>
      <c r="P396" t="str">
        <f t="shared" ref="P396:P425" si="8">_xlfn.CONCAT(A396,C396)</f>
        <v>SenegalSN13</v>
      </c>
      <c r="Q396" t="str">
        <f>VLOOKUP(Tableau35[[#This Row],[coca]],Table1[ID],1,FALSE)</f>
        <v>SenegalSN13</v>
      </c>
      <c r="R396">
        <f>VLOOKUP(Tableau35[[#This Row],[coca]],Table1[[#All],[ID]:[b]],2,FALSE)</f>
        <v>-16.757457130399999</v>
      </c>
      <c r="S396" s="9">
        <f>VLOOKUP(Tableau35[[#This Row],[coca]],Table1[[ID]:[b]],3,FALSE)</f>
        <v>14.819805708300001</v>
      </c>
      <c r="T396" s="9" t="s">
        <v>774</v>
      </c>
      <c r="U39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96" s="9">
        <v>3</v>
      </c>
    </row>
    <row r="397" spans="1:22" hidden="1">
      <c r="A397" t="s">
        <v>649</v>
      </c>
      <c r="B397" t="s">
        <v>671</v>
      </c>
      <c r="C397" t="s">
        <v>672</v>
      </c>
      <c r="D397">
        <v>106</v>
      </c>
      <c r="E397">
        <v>0</v>
      </c>
      <c r="L397" s="10" t="s">
        <v>937</v>
      </c>
      <c r="N397" s="5">
        <v>-1558597359590</v>
      </c>
      <c r="O397" s="5">
        <v>1288932372390</v>
      </c>
      <c r="P397" t="str">
        <f t="shared" si="8"/>
        <v>SenegalSN11</v>
      </c>
      <c r="Q397" t="str">
        <f>VLOOKUP(Tableau35[[#This Row],[coca]],Table1[ID],1,FALSE)</f>
        <v>SenegalSN11</v>
      </c>
      <c r="R397">
        <f>VLOOKUP(Tableau35[[#This Row],[coca]],Table1[[#All],[ID]:[b]],2,FALSE)</f>
        <v>-15.585973595900001</v>
      </c>
      <c r="S397" s="9">
        <f>VLOOKUP(Tableau35[[#This Row],[coca]],Table1[[ID]:[b]],3,FALSE)</f>
        <v>12.8893237239</v>
      </c>
      <c r="T397" s="9" t="s">
        <v>774</v>
      </c>
      <c r="U39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397" s="9">
        <v>3</v>
      </c>
    </row>
    <row r="398" spans="1:22" hidden="1">
      <c r="A398" t="s">
        <v>649</v>
      </c>
      <c r="B398" t="s">
        <v>673</v>
      </c>
      <c r="C398" t="s">
        <v>674</v>
      </c>
      <c r="D398">
        <v>85</v>
      </c>
      <c r="E398">
        <v>0</v>
      </c>
      <c r="L398" s="10" t="s">
        <v>937</v>
      </c>
      <c r="N398" s="5">
        <v>-1322607174830</v>
      </c>
      <c r="O398" s="5">
        <v>1388357772430</v>
      </c>
      <c r="P398" t="str">
        <f t="shared" si="8"/>
        <v>SenegalSN12</v>
      </c>
      <c r="Q398" t="str">
        <f>VLOOKUP(Tableau35[[#This Row],[coca]],Table1[ID],1,FALSE)</f>
        <v>SenegalSN12</v>
      </c>
      <c r="R398">
        <f>VLOOKUP(Tableau35[[#This Row],[coca]],Table1[[#All],[ID]:[b]],2,FALSE)</f>
        <v>-13.226071748300001</v>
      </c>
      <c r="S398" s="9">
        <f>VLOOKUP(Tableau35[[#This Row],[coca]],Table1[[ID]:[b]],3,FALSE)</f>
        <v>13.8835777243</v>
      </c>
      <c r="T398" s="9" t="s">
        <v>774</v>
      </c>
      <c r="U39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398" s="9">
        <v>3</v>
      </c>
    </row>
    <row r="399" spans="1:22" hidden="1">
      <c r="A399" t="s">
        <v>649</v>
      </c>
      <c r="B399" t="s">
        <v>653</v>
      </c>
      <c r="C399" t="s">
        <v>654</v>
      </c>
      <c r="D399">
        <v>363</v>
      </c>
      <c r="E399">
        <v>5</v>
      </c>
      <c r="L399" s="10" t="s">
        <v>937</v>
      </c>
      <c r="N399" s="5">
        <v>-1611292578170</v>
      </c>
      <c r="O399" s="5">
        <v>1477878055240</v>
      </c>
      <c r="P399" t="str">
        <f t="shared" si="8"/>
        <v>SenegalSN02</v>
      </c>
      <c r="Q399" t="str">
        <f>VLOOKUP(Tableau35[[#This Row],[coca]],Table1[ID],1,FALSE)</f>
        <v>SenegalSN02</v>
      </c>
      <c r="R399">
        <f>VLOOKUP(Tableau35[[#This Row],[coca]],Table1[[#All],[ID]:[b]],2,FALSE)</f>
        <v>-16.1129257817</v>
      </c>
      <c r="S399" s="9">
        <f>VLOOKUP(Tableau35[[#This Row],[coca]],Table1[[ID]:[b]],3,FALSE)</f>
        <v>14.778780552400001</v>
      </c>
      <c r="T399" s="9" t="s">
        <v>779</v>
      </c>
      <c r="U39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399" s="9">
        <v>4</v>
      </c>
    </row>
    <row r="400" spans="1:22" hidden="1">
      <c r="A400" t="s">
        <v>649</v>
      </c>
      <c r="B400" t="s">
        <v>665</v>
      </c>
      <c r="C400" t="s">
        <v>666</v>
      </c>
      <c r="D400">
        <v>38</v>
      </c>
      <c r="E400">
        <v>1</v>
      </c>
      <c r="L400" s="10" t="s">
        <v>937</v>
      </c>
      <c r="N400" s="5">
        <v>-1552565190290</v>
      </c>
      <c r="O400" s="5">
        <v>1542288376100</v>
      </c>
      <c r="P400" t="str">
        <f t="shared" si="8"/>
        <v>SenegalSN08</v>
      </c>
      <c r="Q400" t="str">
        <f>VLOOKUP(Tableau35[[#This Row],[coca]],Table1[ID],1,FALSE)</f>
        <v>SenegalSN08</v>
      </c>
      <c r="R400">
        <f>VLOOKUP(Tableau35[[#This Row],[coca]],Table1[[#All],[ID]:[b]],2,FALSE)</f>
        <v>-15.5256519029</v>
      </c>
      <c r="S400" s="9">
        <f>VLOOKUP(Tableau35[[#This Row],[coca]],Table1[[ID]:[b]],3,FALSE)</f>
        <v>15.422883761</v>
      </c>
      <c r="T400" s="9" t="s">
        <v>778</v>
      </c>
      <c r="U40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00" s="9">
        <v>2</v>
      </c>
    </row>
    <row r="401" spans="1:22" hidden="1">
      <c r="A401" t="s">
        <v>649</v>
      </c>
      <c r="B401" t="s">
        <v>663</v>
      </c>
      <c r="C401" t="s">
        <v>664</v>
      </c>
      <c r="D401">
        <v>70</v>
      </c>
      <c r="E401">
        <v>0</v>
      </c>
      <c r="L401" s="10" t="s">
        <v>937</v>
      </c>
      <c r="N401" s="5">
        <v>-1441769272400</v>
      </c>
      <c r="O401" s="5">
        <v>1302858477240</v>
      </c>
      <c r="P401" t="str">
        <f t="shared" si="8"/>
        <v>SenegalSN07</v>
      </c>
      <c r="Q401" t="str">
        <f>VLOOKUP(Tableau35[[#This Row],[coca]],Table1[ID],1,FALSE)</f>
        <v>SenegalSN07</v>
      </c>
      <c r="R401">
        <f>VLOOKUP(Tableau35[[#This Row],[coca]],Table1[[#All],[ID]:[b]],2,FALSE)</f>
        <v>-14.417692724</v>
      </c>
      <c r="S401" s="9">
        <f>VLOOKUP(Tableau35[[#This Row],[coca]],Table1[[ID]:[b]],3,FALSE)</f>
        <v>13.0285847724</v>
      </c>
      <c r="T401" s="9" t="s">
        <v>778</v>
      </c>
      <c r="U40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401" s="9">
        <v>2</v>
      </c>
    </row>
    <row r="402" spans="1:22" hidden="1">
      <c r="A402" t="s">
        <v>649</v>
      </c>
      <c r="B402" t="s">
        <v>677</v>
      </c>
      <c r="C402" t="s">
        <v>678</v>
      </c>
      <c r="D402">
        <v>19</v>
      </c>
      <c r="E402">
        <v>1</v>
      </c>
      <c r="L402" s="10" t="s">
        <v>937</v>
      </c>
      <c r="N402" s="5">
        <v>-1637723264440</v>
      </c>
      <c r="O402" s="5">
        <v>1277567433940</v>
      </c>
      <c r="P402" t="str">
        <f t="shared" si="8"/>
        <v>SenegalSN14</v>
      </c>
      <c r="Q402" t="str">
        <f>VLOOKUP(Tableau35[[#This Row],[coca]],Table1[ID],1,FALSE)</f>
        <v>SenegalSN14</v>
      </c>
      <c r="R402">
        <f>VLOOKUP(Tableau35[[#This Row],[coca]],Table1[[#All],[ID]:[b]],2,FALSE)</f>
        <v>-16.377232644399999</v>
      </c>
      <c r="S402" s="9">
        <f>VLOOKUP(Tableau35[[#This Row],[coca]],Table1[[ID]:[b]],3,FALSE)</f>
        <v>12.7756743394</v>
      </c>
      <c r="T402" s="9" t="s">
        <v>778</v>
      </c>
      <c r="U40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02" s="9">
        <v>2</v>
      </c>
    </row>
    <row r="403" spans="1:22" hidden="1">
      <c r="A403" t="s">
        <v>649</v>
      </c>
      <c r="B403" t="s">
        <v>657</v>
      </c>
      <c r="C403" t="s">
        <v>658</v>
      </c>
      <c r="D403">
        <v>0</v>
      </c>
      <c r="L403" s="10" t="s">
        <v>937</v>
      </c>
      <c r="P403" t="str">
        <f t="shared" si="8"/>
        <v>SenegalSN04</v>
      </c>
      <c r="Q403" t="str">
        <f>VLOOKUP(Tableau35[[#This Row],[coca]],Table1[ID],1,FALSE)</f>
        <v>SenegalSN04</v>
      </c>
      <c r="R403">
        <f>VLOOKUP(Tableau35[[#This Row],[coca]],Table1[[#All],[ID]:[b]],2,FALSE)</f>
        <v>-15.1811077856</v>
      </c>
      <c r="S403" s="9">
        <f>VLOOKUP(Tableau35[[#This Row],[coca]],Table1[[ID]:[b]],3,FALSE)</f>
        <v>14.2061310746</v>
      </c>
      <c r="T403" s="9"/>
      <c r="U40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03" s="9"/>
    </row>
    <row r="404" spans="1:22" hidden="1">
      <c r="A404" t="s">
        <v>649</v>
      </c>
      <c r="B404" t="s">
        <v>661</v>
      </c>
      <c r="C404" t="s">
        <v>662</v>
      </c>
      <c r="D404">
        <v>1</v>
      </c>
      <c r="E404">
        <v>0</v>
      </c>
      <c r="L404" s="10" t="s">
        <v>937</v>
      </c>
      <c r="P404" t="str">
        <f t="shared" si="8"/>
        <v>SenegalSN06</v>
      </c>
      <c r="Q404" t="str">
        <f>VLOOKUP(Tableau35[[#This Row],[coca]],Table1[ID],1,FALSE)</f>
        <v>SenegalSN06</v>
      </c>
      <c r="R404">
        <f>VLOOKUP(Tableau35[[#This Row],[coca]],Table1[[#All],[ID]:[b]],2,FALSE)</f>
        <v>-12.202467282000001</v>
      </c>
      <c r="S404" s="9">
        <f>VLOOKUP(Tableau35[[#This Row],[coca]],Table1[[ID]:[b]],3,FALSE)</f>
        <v>12.838659013399999</v>
      </c>
      <c r="T404" s="9"/>
      <c r="U40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04" s="9"/>
    </row>
    <row r="405" spans="1:22" hidden="1">
      <c r="A405" t="s">
        <v>649</v>
      </c>
      <c r="B405" t="s">
        <v>667</v>
      </c>
      <c r="C405" t="s">
        <v>668</v>
      </c>
      <c r="D405">
        <v>0</v>
      </c>
      <c r="L405" s="10" t="s">
        <v>937</v>
      </c>
      <c r="P405" t="str">
        <f t="shared" si="8"/>
        <v>SenegalSN09</v>
      </c>
      <c r="Q405" t="str">
        <f>VLOOKUP(Tableau35[[#This Row],[coca]],Table1[ID],1,FALSE)</f>
        <v>SenegalSN09</v>
      </c>
      <c r="R405">
        <f>VLOOKUP(Tableau35[[#This Row],[coca]],Table1[[#All],[ID]:[b]],2,FALSE)</f>
        <v>-13.729665620800001</v>
      </c>
      <c r="S405" s="9">
        <f>VLOOKUP(Tableau35[[#This Row],[coca]],Table1[[ID]:[b]],3,FALSE)</f>
        <v>15.149357547799999</v>
      </c>
      <c r="T405" s="9"/>
      <c r="U40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05" s="9"/>
    </row>
    <row r="406" spans="1:22" hidden="1">
      <c r="A406" t="s">
        <v>690</v>
      </c>
      <c r="B406" s="1" t="s">
        <v>694</v>
      </c>
      <c r="C406" s="1" t="s">
        <v>695</v>
      </c>
      <c r="D406">
        <v>18</v>
      </c>
      <c r="E406">
        <v>0</v>
      </c>
      <c r="F406">
        <v>7</v>
      </c>
      <c r="L406" s="10" t="s">
        <v>937</v>
      </c>
      <c r="N406" s="5">
        <v>-1274347609580</v>
      </c>
      <c r="O406" s="5">
        <v>872577282988</v>
      </c>
      <c r="P406" t="str">
        <f t="shared" si="8"/>
        <v>Sierra LeoneSL0204</v>
      </c>
      <c r="Q406" t="str">
        <f>VLOOKUP(Tableau35[[#This Row],[coca]],Table1[ID],1,FALSE)</f>
        <v>Sierra LeoneSL0204</v>
      </c>
      <c r="R406">
        <f>VLOOKUP(Tableau35[[#This Row],[coca]],Table1[[#All],[ID]:[b]],2,FALSE)</f>
        <v>-12.7434760958</v>
      </c>
      <c r="S406" s="9">
        <f>VLOOKUP(Tableau35[[#This Row],[coca]],Table1[[ID]:[b]],3,FALSE)</f>
        <v>8.7257728298800004</v>
      </c>
      <c r="T406" s="9" t="s">
        <v>775</v>
      </c>
      <c r="U40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06" s="9">
        <v>1</v>
      </c>
    </row>
    <row r="407" spans="1:22" hidden="1">
      <c r="A407" t="s">
        <v>690</v>
      </c>
      <c r="B407" s="1" t="s">
        <v>706</v>
      </c>
      <c r="C407" s="1" t="s">
        <v>707</v>
      </c>
      <c r="D407">
        <v>17</v>
      </c>
      <c r="E407">
        <v>3</v>
      </c>
      <c r="F407">
        <v>5</v>
      </c>
      <c r="L407" s="10" t="s">
        <v>937</v>
      </c>
      <c r="P407" t="str">
        <f t="shared" si="8"/>
        <v>Sierra LeoneSL0201</v>
      </c>
      <c r="Q407" t="str">
        <f>VLOOKUP(Tableau35[[#This Row],[coca]],Table1[ID],1,FALSE)</f>
        <v>Sierra LeoneSL0201</v>
      </c>
      <c r="R407">
        <f>VLOOKUP(Tableau35[[#This Row],[coca]],Table1[[#All],[ID]:[b]],2,FALSE)</f>
        <v>-12.1675978047</v>
      </c>
      <c r="S407" s="9">
        <f>VLOOKUP(Tableau35[[#This Row],[coca]],Table1[[ID]:[b]],3,FALSE)</f>
        <v>9.31678931139</v>
      </c>
      <c r="T407" s="9" t="s">
        <v>775</v>
      </c>
      <c r="U40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07" s="9">
        <v>1</v>
      </c>
    </row>
    <row r="408" spans="1:22" hidden="1">
      <c r="A408" t="s">
        <v>690</v>
      </c>
      <c r="B408" s="1" t="s">
        <v>710</v>
      </c>
      <c r="C408" s="1" t="s">
        <v>711</v>
      </c>
      <c r="D408">
        <v>27</v>
      </c>
      <c r="E408">
        <v>2</v>
      </c>
      <c r="F408">
        <v>5</v>
      </c>
      <c r="L408" s="10" t="s">
        <v>937</v>
      </c>
      <c r="N408" s="5">
        <v>-1119614654980</v>
      </c>
      <c r="O408" s="5">
        <v>794618566219</v>
      </c>
      <c r="P408" t="str">
        <f t="shared" si="8"/>
        <v>Sierra LeoneSL0102</v>
      </c>
      <c r="Q408" t="str">
        <f>VLOOKUP(Tableau35[[#This Row],[coca]],Table1[ID],1,FALSE)</f>
        <v>Sierra LeoneSL0102</v>
      </c>
      <c r="R408">
        <f>VLOOKUP(Tableau35[[#This Row],[coca]],Table1[[#All],[ID]:[b]],2,FALSE)</f>
        <v>-11.1961465498</v>
      </c>
      <c r="S408" s="9">
        <f>VLOOKUP(Tableau35[[#This Row],[coca]],Table1[[ID]:[b]],3,FALSE)</f>
        <v>7.9461856621900004</v>
      </c>
      <c r="T408" s="9" t="s">
        <v>775</v>
      </c>
      <c r="U40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08" s="9">
        <v>1</v>
      </c>
    </row>
    <row r="409" spans="1:22" hidden="1">
      <c r="A409" t="s">
        <v>690</v>
      </c>
      <c r="B409" s="1" t="s">
        <v>712</v>
      </c>
      <c r="C409" s="1" t="s">
        <v>713</v>
      </c>
      <c r="D409">
        <v>7</v>
      </c>
      <c r="E409">
        <v>0</v>
      </c>
      <c r="F409">
        <v>2</v>
      </c>
      <c r="L409" s="10" t="s">
        <v>937</v>
      </c>
      <c r="N409" s="5">
        <v>-1188245425950</v>
      </c>
      <c r="O409" s="5">
        <v>866821753356</v>
      </c>
      <c r="P409" t="str">
        <f t="shared" si="8"/>
        <v>Sierra LeoneSL0205</v>
      </c>
      <c r="Q409" t="str">
        <f>VLOOKUP(Tableau35[[#This Row],[coca]],Table1[ID],1,FALSE)</f>
        <v>Sierra LeoneSL0205</v>
      </c>
      <c r="R409">
        <f>VLOOKUP(Tableau35[[#This Row],[coca]],Table1[[#All],[ID]:[b]],2,FALSE)</f>
        <v>-11.882454259499999</v>
      </c>
      <c r="S409" s="9">
        <f>VLOOKUP(Tableau35[[#This Row],[coca]],Table1[[ID]:[b]],3,FALSE)</f>
        <v>8.66821753356</v>
      </c>
      <c r="T409" s="9" t="s">
        <v>775</v>
      </c>
      <c r="U40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09" s="9">
        <v>1</v>
      </c>
    </row>
    <row r="410" spans="1:22" hidden="1">
      <c r="A410" t="s">
        <v>690</v>
      </c>
      <c r="B410" s="1" t="s">
        <v>718</v>
      </c>
      <c r="C410" s="1" t="s">
        <v>719</v>
      </c>
      <c r="D410">
        <v>489</v>
      </c>
      <c r="E410">
        <v>36</v>
      </c>
      <c r="F410">
        <v>236</v>
      </c>
      <c r="L410" s="10" t="s">
        <v>937</v>
      </c>
      <c r="N410" s="5">
        <v>-1321181117700</v>
      </c>
      <c r="O410" s="5">
        <v>845537546442</v>
      </c>
      <c r="P410" t="str">
        <f t="shared" si="8"/>
        <v>Sierra LeoneSL0402</v>
      </c>
      <c r="Q410" t="str">
        <f>VLOOKUP(Tableau35[[#This Row],[coca]],Table1[ID],1,FALSE)</f>
        <v>Sierra LeoneSL0402</v>
      </c>
      <c r="R410">
        <f>VLOOKUP(Tableau35[[#This Row],[coca]],Table1[[#All],[ID]:[b]],2,FALSE)</f>
        <v>-13.211811177</v>
      </c>
      <c r="S410" s="9">
        <f>VLOOKUP(Tableau35[[#This Row],[coca]],Table1[[ID]:[b]],3,FALSE)</f>
        <v>8.4553754644199994</v>
      </c>
      <c r="T410" s="9" t="s">
        <v>779</v>
      </c>
      <c r="U41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410" s="9">
        <v>4</v>
      </c>
    </row>
    <row r="411" spans="1:22" hidden="1">
      <c r="A411" t="s">
        <v>690</v>
      </c>
      <c r="B411" s="1" t="s">
        <v>716</v>
      </c>
      <c r="C411" s="1" t="s">
        <v>717</v>
      </c>
      <c r="D411">
        <v>127</v>
      </c>
      <c r="E411">
        <v>1</v>
      </c>
      <c r="F411">
        <v>33</v>
      </c>
      <c r="L411" s="10" t="s">
        <v>937</v>
      </c>
      <c r="N411" s="5">
        <v>-1309971935480</v>
      </c>
      <c r="O411" s="5">
        <v>832370413786</v>
      </c>
      <c r="P411" t="str">
        <f t="shared" si="8"/>
        <v>Sierra LeoneSL0401</v>
      </c>
      <c r="Q411" t="str">
        <f>VLOOKUP(Tableau35[[#This Row],[coca]],Table1[ID],1,FALSE)</f>
        <v>Sierra LeoneSL0401</v>
      </c>
      <c r="R411">
        <f>VLOOKUP(Tableau35[[#This Row],[coca]],Table1[[#All],[ID]:[b]],2,FALSE)</f>
        <v>-13.099719354799999</v>
      </c>
      <c r="S411" s="9">
        <f>VLOOKUP(Tableau35[[#This Row],[coca]],Table1[[ID]:[b]],3,FALSE)</f>
        <v>8.3237041378600001</v>
      </c>
      <c r="T411" s="9" t="s">
        <v>778</v>
      </c>
      <c r="U41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D:100 - 250</v>
      </c>
      <c r="V411" s="9">
        <v>2</v>
      </c>
    </row>
    <row r="412" spans="1:22" hidden="1">
      <c r="A412" t="s">
        <v>690</v>
      </c>
      <c r="B412" s="1" t="s">
        <v>696</v>
      </c>
      <c r="C412" s="1" t="s">
        <v>697</v>
      </c>
      <c r="D412">
        <v>20</v>
      </c>
      <c r="E412">
        <v>0</v>
      </c>
      <c r="F412">
        <v>1</v>
      </c>
      <c r="L412" s="10" t="s">
        <v>937</v>
      </c>
      <c r="P412" t="str">
        <f t="shared" si="8"/>
        <v>Sierra LeoneSL0302</v>
      </c>
      <c r="Q412" t="str">
        <f>VLOOKUP(Tableau35[[#This Row],[coca]],Table1[ID],1,FALSE)</f>
        <v>Sierra LeoneSL0302</v>
      </c>
      <c r="R412">
        <f>VLOOKUP(Tableau35[[#This Row],[coca]],Table1[[#All],[ID]:[b]],2,FALSE)</f>
        <v>-12.280610123400001</v>
      </c>
      <c r="S412" s="9">
        <f>VLOOKUP(Tableau35[[#This Row],[coca]],Table1[[ID]:[b]],3,FALSE)</f>
        <v>7.5028928524299996</v>
      </c>
      <c r="T412" s="9" t="s">
        <v>778</v>
      </c>
      <c r="U41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12" s="9">
        <v>2</v>
      </c>
    </row>
    <row r="413" spans="1:22" hidden="1">
      <c r="A413" t="s">
        <v>690</v>
      </c>
      <c r="B413" s="1" t="s">
        <v>692</v>
      </c>
      <c r="C413" s="1" t="s">
        <v>693</v>
      </c>
      <c r="D413">
        <v>2</v>
      </c>
      <c r="E413">
        <v>0</v>
      </c>
      <c r="F413">
        <v>0</v>
      </c>
      <c r="L413" s="10" t="s">
        <v>937</v>
      </c>
      <c r="P413" t="str">
        <f t="shared" si="8"/>
        <v>Sierra LeoneSL0304</v>
      </c>
      <c r="Q413" t="str">
        <f>VLOOKUP(Tableau35[[#This Row],[coca]],Table1[ID],1,FALSE)</f>
        <v>Sierra LeoneSL0304</v>
      </c>
      <c r="R413">
        <f>VLOOKUP(Tableau35[[#This Row],[coca]],Table1[[#All],[ID]:[b]],2,FALSE)</f>
        <v>-11.573140710600001</v>
      </c>
      <c r="S413" s="9">
        <f>VLOOKUP(Tableau35[[#This Row],[coca]],Table1[[ID]:[b]],3,FALSE)</f>
        <v>7.3098042223900004</v>
      </c>
      <c r="T413" s="9"/>
      <c r="U41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13" s="9"/>
    </row>
    <row r="414" spans="1:22" hidden="1">
      <c r="A414" t="s">
        <v>690</v>
      </c>
      <c r="B414" s="1" t="s">
        <v>698</v>
      </c>
      <c r="C414" s="1" t="s">
        <v>699</v>
      </c>
      <c r="D414">
        <v>42</v>
      </c>
      <c r="E414">
        <v>2</v>
      </c>
      <c r="F414">
        <v>3</v>
      </c>
      <c r="L414" s="10" t="s">
        <v>937</v>
      </c>
      <c r="P414" t="str">
        <f t="shared" si="8"/>
        <v>Sierra LeoneSL0301</v>
      </c>
      <c r="Q414" t="str">
        <f>VLOOKUP(Tableau35[[#This Row],[coca]],Table1[ID],1,FALSE)</f>
        <v>Sierra LeoneSL0301</v>
      </c>
      <c r="R414">
        <f>VLOOKUP(Tableau35[[#This Row],[coca]],Table1[[#All],[ID]:[b]],2,FALSE)</f>
        <v>-11.719691319500001</v>
      </c>
      <c r="S414" s="9">
        <f>VLOOKUP(Tableau35[[#This Row],[coca]],Table1[[ID]:[b]],3,FALSE)</f>
        <v>7.9627642158</v>
      </c>
      <c r="T414" s="9"/>
      <c r="U41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14" s="9"/>
    </row>
    <row r="415" spans="1:22" hidden="1">
      <c r="A415" t="s">
        <v>690</v>
      </c>
      <c r="B415" s="1" t="s">
        <v>700</v>
      </c>
      <c r="C415" s="1" t="s">
        <v>701</v>
      </c>
      <c r="D415">
        <v>1</v>
      </c>
      <c r="E415">
        <v>0</v>
      </c>
      <c r="F415">
        <v>0</v>
      </c>
      <c r="L415" s="10" t="s">
        <v>937</v>
      </c>
      <c r="P415" t="str">
        <f t="shared" si="8"/>
        <v>Sierra LeoneSL0202</v>
      </c>
      <c r="Q415" t="str">
        <f>VLOOKUP(Tableau35[[#This Row],[coca]],Table1[ID],1,FALSE)</f>
        <v>Sierra LeoneSL0202</v>
      </c>
      <c r="R415">
        <f>VLOOKUP(Tableau35[[#This Row],[coca]],Table1[[#All],[ID]:[b]],2,FALSE)</f>
        <v>-12.806460753</v>
      </c>
      <c r="S415" s="9">
        <f>VLOOKUP(Tableau35[[#This Row],[coca]],Table1[[ID]:[b]],3,FALSE)</f>
        <v>9.1843028342200004</v>
      </c>
      <c r="T415" s="9"/>
      <c r="U41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15" s="9"/>
    </row>
    <row r="416" spans="1:22" hidden="1">
      <c r="A416" t="s">
        <v>690</v>
      </c>
      <c r="B416" s="1" t="s">
        <v>702</v>
      </c>
      <c r="C416" s="1" t="s">
        <v>703</v>
      </c>
      <c r="D416">
        <v>17</v>
      </c>
      <c r="E416">
        <v>0</v>
      </c>
      <c r="F416">
        <v>0</v>
      </c>
      <c r="L416" s="10" t="s">
        <v>937</v>
      </c>
      <c r="P416" t="str">
        <f t="shared" si="8"/>
        <v>Sierra LeoneSL0101</v>
      </c>
      <c r="Q416" t="str">
        <f>VLOOKUP(Tableau35[[#This Row],[coca]],Table1[ID],1,FALSE)</f>
        <v>Sierra LeoneSL0101</v>
      </c>
      <c r="R416">
        <f>VLOOKUP(Tableau35[[#This Row],[coca]],Table1[[#All],[ID]:[b]],2,FALSE)</f>
        <v>-10.693878204100001</v>
      </c>
      <c r="S416" s="9">
        <f>VLOOKUP(Tableau35[[#This Row],[coca]],Table1[[ID]:[b]],3,FALSE)</f>
        <v>8.0875414025700003</v>
      </c>
      <c r="T416" s="9"/>
      <c r="U416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16" s="9"/>
    </row>
    <row r="417" spans="1:22" hidden="1">
      <c r="A417" t="s">
        <v>690</v>
      </c>
      <c r="B417" s="1" t="s">
        <v>704</v>
      </c>
      <c r="C417" s="1" t="s">
        <v>705</v>
      </c>
      <c r="D417">
        <v>2</v>
      </c>
      <c r="E417">
        <v>0</v>
      </c>
      <c r="F417">
        <v>0</v>
      </c>
      <c r="L417" s="10" t="s">
        <v>937</v>
      </c>
      <c r="P417" t="str">
        <f t="shared" si="8"/>
        <v>Sierra LeoneSL0203</v>
      </c>
      <c r="Q417" t="str">
        <f>VLOOKUP(Tableau35[[#This Row],[coca]],Table1[ID],1,FALSE)</f>
        <v>Sierra LeoneSL0203</v>
      </c>
      <c r="R417">
        <f>VLOOKUP(Tableau35[[#This Row],[coca]],Table1[[#All],[ID]:[b]],2,FALSE)</f>
        <v>-11.3429507661</v>
      </c>
      <c r="S417" s="9">
        <f>VLOOKUP(Tableau35[[#This Row],[coca]],Table1[[ID]:[b]],3,FALSE)</f>
        <v>9.4519737931499996</v>
      </c>
      <c r="T417" s="9"/>
      <c r="U417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17" s="9"/>
    </row>
    <row r="418" spans="1:22" hidden="1">
      <c r="A418" t="s">
        <v>690</v>
      </c>
      <c r="B418" s="1" t="s">
        <v>708</v>
      </c>
      <c r="C418" s="1" t="s">
        <v>709</v>
      </c>
      <c r="D418">
        <v>5</v>
      </c>
      <c r="E418">
        <v>0</v>
      </c>
      <c r="F418">
        <v>1</v>
      </c>
      <c r="L418" s="10" t="s">
        <v>937</v>
      </c>
      <c r="P418" t="str">
        <f t="shared" si="8"/>
        <v>Sierra LeoneSL0303</v>
      </c>
      <c r="Q418" t="str">
        <f>VLOOKUP(Tableau35[[#This Row],[coca]],Table1[ID],1,FALSE)</f>
        <v>Sierra LeoneSL0303</v>
      </c>
      <c r="R418">
        <f>VLOOKUP(Tableau35[[#This Row],[coca]],Table1[[#All],[ID]:[b]],2,FALSE)</f>
        <v>-12.4261838544</v>
      </c>
      <c r="S418" s="9">
        <f>VLOOKUP(Tableau35[[#This Row],[coca]],Table1[[ID]:[b]],3,FALSE)</f>
        <v>8.0636534224300007</v>
      </c>
      <c r="T418" s="9"/>
      <c r="U418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18" s="9"/>
    </row>
    <row r="419" spans="1:22" hidden="1">
      <c r="A419" t="s">
        <v>690</v>
      </c>
      <c r="B419" s="1" t="s">
        <v>714</v>
      </c>
      <c r="C419" s="1" t="s">
        <v>715</v>
      </c>
      <c r="D419">
        <v>4</v>
      </c>
      <c r="E419">
        <v>1</v>
      </c>
      <c r="F419">
        <v>0</v>
      </c>
      <c r="L419" s="10" t="s">
        <v>937</v>
      </c>
      <c r="P419" t="str">
        <f t="shared" si="8"/>
        <v>Sierra LeoneSL0103</v>
      </c>
      <c r="Q419" t="str">
        <f>VLOOKUP(Tableau35[[#This Row],[coca]],Table1[ID],1,FALSE)</f>
        <v>Sierra LeoneSL0103</v>
      </c>
      <c r="R419">
        <f>VLOOKUP(Tableau35[[#This Row],[coca]],Table1[[#All],[ID]:[b]],2,FALSE)</f>
        <v>-10.9394432911</v>
      </c>
      <c r="S419" s="9">
        <f>VLOOKUP(Tableau35[[#This Row],[coca]],Table1[[ID]:[b]],3,FALSE)</f>
        <v>8.6933339965900007</v>
      </c>
      <c r="T419" s="9"/>
      <c r="U419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19" s="9"/>
    </row>
    <row r="420" spans="1:22" hidden="1">
      <c r="A420" t="s">
        <v>690</v>
      </c>
      <c r="B420" s="1" t="s">
        <v>934</v>
      </c>
      <c r="C420" s="1"/>
      <c r="D420">
        <v>4</v>
      </c>
      <c r="E420">
        <v>0</v>
      </c>
      <c r="F420">
        <v>0</v>
      </c>
      <c r="L420" s="10" t="s">
        <v>937</v>
      </c>
      <c r="P420" s="9" t="str">
        <f t="shared" si="8"/>
        <v>Sierra Leone</v>
      </c>
      <c r="Q420" s="9" t="e">
        <f>VLOOKUP(Tableau35[[#This Row],[coca]],Table1[ID],1,FALSE)</f>
        <v>#N/A</v>
      </c>
      <c r="R420" s="9" t="e">
        <f>VLOOKUP(Tableau35[[#This Row],[coca]],Table1[[#All],[ID]:[b]],2,FALSE)</f>
        <v>#N/A</v>
      </c>
      <c r="S420" s="9" t="e">
        <f>VLOOKUP(Tableau35[[#This Row],[coca]],Table1[[ID]:[b]],3,FALSE)</f>
        <v>#N/A</v>
      </c>
      <c r="T420" s="9"/>
      <c r="U420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A:&lt;10</v>
      </c>
      <c r="V420" s="9"/>
    </row>
    <row r="421" spans="1:22" hidden="1">
      <c r="A421" t="s">
        <v>679</v>
      </c>
      <c r="B421" t="s">
        <v>688</v>
      </c>
      <c r="C421" t="s">
        <v>689</v>
      </c>
      <c r="D421">
        <v>24</v>
      </c>
      <c r="L421" s="10" t="s">
        <v>937</v>
      </c>
      <c r="P421" t="str">
        <f t="shared" si="8"/>
        <v>TogoTG05</v>
      </c>
      <c r="Q421" t="str">
        <f>VLOOKUP(Tableau35[[#This Row],[coca]],Table1[ID],1,FALSE)</f>
        <v>TogoTG05</v>
      </c>
      <c r="R421">
        <f>VLOOKUP(Tableau35[[#This Row],[coca]],Table1[[#All],[ID]:[b]],2,FALSE)</f>
        <v>0.44881387854299998</v>
      </c>
      <c r="S421" s="9">
        <f>VLOOKUP(Tableau35[[#This Row],[coca]],Table1[[ID]:[b]],3,FALSE)</f>
        <v>10.5925979672</v>
      </c>
      <c r="T421" s="9" t="s">
        <v>775</v>
      </c>
      <c r="U421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21" s="9">
        <v>1</v>
      </c>
    </row>
    <row r="422" spans="1:22" hidden="1">
      <c r="A422" t="s">
        <v>679</v>
      </c>
      <c r="B422" t="s">
        <v>683</v>
      </c>
      <c r="C422" t="s">
        <v>684</v>
      </c>
      <c r="D422">
        <v>15</v>
      </c>
      <c r="L422" s="10" t="s">
        <v>937</v>
      </c>
      <c r="P422" t="str">
        <f t="shared" si="8"/>
        <v>TogoTG02</v>
      </c>
      <c r="Q422" t="str">
        <f>VLOOKUP(Tableau35[[#This Row],[coca]],Table1[ID],1,FALSE)</f>
        <v>TogoTG02</v>
      </c>
      <c r="R422">
        <f>VLOOKUP(Tableau35[[#This Row],[coca]],Table1[[#All],[ID]:[b]],2,FALSE)</f>
        <v>0.87057946210100001</v>
      </c>
      <c r="S422" s="9">
        <f>VLOOKUP(Tableau35[[#This Row],[coca]],Table1[[ID]:[b]],3,FALSE)</f>
        <v>9.60514805669</v>
      </c>
      <c r="T422" s="9" t="s">
        <v>775</v>
      </c>
      <c r="U422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22" s="9">
        <v>1</v>
      </c>
    </row>
    <row r="423" spans="1:22" hidden="1">
      <c r="A423" t="s">
        <v>679</v>
      </c>
      <c r="B423" t="s">
        <v>635</v>
      </c>
      <c r="C423" t="s">
        <v>687</v>
      </c>
      <c r="D423">
        <v>32</v>
      </c>
      <c r="L423" s="10" t="s">
        <v>937</v>
      </c>
      <c r="P423" t="str">
        <f t="shared" si="8"/>
        <v>TogoTG04</v>
      </c>
      <c r="Q423" t="str">
        <f>VLOOKUP(Tableau35[[#This Row],[coca]],Table1[ID],1,FALSE)</f>
        <v>TogoTG04</v>
      </c>
      <c r="R423">
        <f>VLOOKUP(Tableau35[[#This Row],[coca]],Table1[[#All],[ID]:[b]],2,FALSE)</f>
        <v>1.13212525762</v>
      </c>
      <c r="S423" s="9">
        <f>VLOOKUP(Tableau35[[#This Row],[coca]],Table1[[ID]:[b]],3,FALSE)</f>
        <v>7.4536701055199996</v>
      </c>
      <c r="T423" s="9" t="s">
        <v>775</v>
      </c>
      <c r="U423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B:10-50</v>
      </c>
      <c r="V423" s="9">
        <v>1</v>
      </c>
    </row>
    <row r="424" spans="1:22" hidden="1">
      <c r="A424" t="s">
        <v>679</v>
      </c>
      <c r="B424" t="s">
        <v>685</v>
      </c>
      <c r="C424" t="s">
        <v>686</v>
      </c>
      <c r="D424">
        <f>187+83</f>
        <v>270</v>
      </c>
      <c r="E424">
        <v>13</v>
      </c>
      <c r="F424">
        <v>183</v>
      </c>
      <c r="L424" s="10" t="s">
        <v>937</v>
      </c>
      <c r="P424" t="str">
        <f t="shared" si="8"/>
        <v>TogoTG03</v>
      </c>
      <c r="Q424" t="str">
        <f>VLOOKUP(Tableau35[[#This Row],[coca]],Table1[ID],1,FALSE)</f>
        <v>TogoTG03</v>
      </c>
      <c r="R424">
        <f>VLOOKUP(Tableau35[[#This Row],[coca]],Table1[[#All],[ID]:[b]],2,FALSE)</f>
        <v>1.27783037549</v>
      </c>
      <c r="S424" s="9">
        <f>VLOOKUP(Tableau35[[#This Row],[coca]],Table1[[ID]:[b]],3,FALSE)</f>
        <v>6.4973658735499997</v>
      </c>
      <c r="T424" s="9" t="s">
        <v>778</v>
      </c>
      <c r="U424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E:250 - 500</v>
      </c>
      <c r="V424" s="9">
        <v>2</v>
      </c>
    </row>
    <row r="425" spans="1:22" hidden="1">
      <c r="A425" t="s">
        <v>679</v>
      </c>
      <c r="B425" t="s">
        <v>681</v>
      </c>
      <c r="C425" t="s">
        <v>682</v>
      </c>
      <c r="D425">
        <v>54</v>
      </c>
      <c r="L425" s="10" t="s">
        <v>937</v>
      </c>
      <c r="P425" t="str">
        <f t="shared" si="8"/>
        <v>TogoTG01</v>
      </c>
      <c r="Q425" t="str">
        <f>VLOOKUP(Tableau35[[#This Row],[coca]],Table1[ID],1,FALSE)</f>
        <v>TogoTG01</v>
      </c>
      <c r="R425">
        <f>VLOOKUP(Tableau35[[#This Row],[coca]],Table1[[#All],[ID]:[b]],2,FALSE)</f>
        <v>1.06886363219</v>
      </c>
      <c r="S425" s="9">
        <f>VLOOKUP(Tableau35[[#This Row],[coca]],Table1[[ID]:[b]],3,FALSE)</f>
        <v>8.6264213859099996</v>
      </c>
      <c r="T425" s="9" t="s">
        <v>778</v>
      </c>
      <c r="U425" s="9" t="str">
        <f>IF(Tableau35[[#This Row],[cas_confirmés]]&lt;=10,"A:&lt;10",IF(Tableau35[[#This Row],[cas_confirmés]]&lt;=50,"B:10-50",IF(Tableau35[[#This Row],[cas_confirmés]]&lt;=100,"C:50 - 100",IF(Tableau35[[#This Row],[cas_confirmés]]&lt;=250,"D:100 - 250",IF(Tableau35[[#This Row],[cas_confirmés]]&lt;=500,"E:250 - 500",IF(Tableau35[[#This Row],[cas_confirmés]]&lt;=1000,"F:500 - 1000","G:1000 et plus"))))))</f>
        <v>C:50 - 100</v>
      </c>
      <c r="V425" s="9">
        <v>2</v>
      </c>
    </row>
    <row r="426" spans="1:22">
      <c r="D426" t="s">
        <v>938</v>
      </c>
      <c r="P426" s="9"/>
      <c r="Q426" s="9"/>
      <c r="R426" s="9"/>
      <c r="S426" s="9"/>
      <c r="T426" s="9"/>
      <c r="U426" s="9"/>
      <c r="V426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B1C5-F999-471B-AE41-00684B55D25F}">
  <dimension ref="A1:V425"/>
  <sheetViews>
    <sheetView zoomScale="90" zoomScaleNormal="90" workbookViewId="0">
      <selection activeCell="A424" sqref="A424"/>
    </sheetView>
  </sheetViews>
  <sheetFormatPr baseColWidth="10" defaultColWidth="18" defaultRowHeight="15"/>
  <cols>
    <col min="1" max="1" width="24.33203125" customWidth="1"/>
    <col min="2" max="2" width="26.1640625" customWidth="1"/>
    <col min="3" max="3" width="13.33203125" bestFit="1" customWidth="1"/>
    <col min="4" max="4" width="14.83203125" bestFit="1" customWidth="1"/>
    <col min="5" max="5" width="8.1640625" bestFit="1" customWidth="1"/>
    <col min="6" max="6" width="8.6640625" bestFit="1" customWidth="1"/>
    <col min="7" max="7" width="15.1640625" bestFit="1" customWidth="1"/>
    <col min="8" max="8" width="15.83203125" bestFit="1" customWidth="1"/>
    <col min="9" max="9" width="16.1640625" bestFit="1" customWidth="1"/>
    <col min="12" max="12" width="21.83203125" bestFit="1" customWidth="1"/>
    <col min="20" max="21" width="34.33203125" customWidth="1"/>
  </cols>
  <sheetData>
    <row r="1" spans="1:22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935</v>
      </c>
      <c r="M1" t="s">
        <v>766</v>
      </c>
      <c r="N1" t="s">
        <v>4</v>
      </c>
      <c r="O1" t="s">
        <v>5</v>
      </c>
      <c r="P1" t="s">
        <v>767</v>
      </c>
      <c r="Q1" t="s">
        <v>768</v>
      </c>
      <c r="R1" t="s">
        <v>769</v>
      </c>
      <c r="S1" t="s">
        <v>770</v>
      </c>
      <c r="T1" t="s">
        <v>771</v>
      </c>
      <c r="U1" t="s">
        <v>772</v>
      </c>
      <c r="V1" t="s">
        <v>773</v>
      </c>
    </row>
    <row r="2" spans="1:22" ht="14.25" hidden="1" customHeight="1">
      <c r="A2" t="s">
        <v>799</v>
      </c>
      <c r="B2" t="s">
        <v>499</v>
      </c>
      <c r="C2" t="s">
        <v>801</v>
      </c>
      <c r="D2">
        <v>125</v>
      </c>
      <c r="E2">
        <v>5</v>
      </c>
      <c r="F2">
        <v>0</v>
      </c>
      <c r="L2" s="10"/>
      <c r="M2" s="10" t="s">
        <v>940</v>
      </c>
      <c r="P2" s="9" t="str">
        <f t="shared" ref="P2:P65" si="0">_xlfn.CONCAT(A2,C2)</f>
        <v>AlgeriaDZ001</v>
      </c>
      <c r="Q2" s="9" t="e">
        <f>VLOOKUP(#REF!,Table1[ID],1,FALSE)</f>
        <v>#REF!</v>
      </c>
      <c r="R2">
        <v>-1.1294067909200001</v>
      </c>
      <c r="S2">
        <v>25.946045582299998</v>
      </c>
      <c r="T2" s="9"/>
      <c r="U2" s="9" t="e">
        <f>IF(#REF!&lt;=10,"A:&lt;10",IF(#REF!&lt;=50,"B:10-50",IF(#REF!&lt;=100,"C:50 - 100",IF(#REF!&lt;=250,"D:100 - 250",IF(#REF!&lt;=500,"E:250 - 500",IF(#REF!&lt;=1000,"F:500 - 1000","G:1000 et plus"))))))</f>
        <v>#REF!</v>
      </c>
      <c r="V2" s="9"/>
    </row>
    <row r="3" spans="1:22" hidden="1">
      <c r="A3" t="s">
        <v>799</v>
      </c>
      <c r="B3" t="s">
        <v>802</v>
      </c>
      <c r="C3" t="s">
        <v>803</v>
      </c>
      <c r="D3">
        <v>398</v>
      </c>
      <c r="E3">
        <v>9</v>
      </c>
      <c r="F3" t="s">
        <v>938</v>
      </c>
      <c r="L3" s="10"/>
      <c r="M3" s="10" t="s">
        <v>940</v>
      </c>
      <c r="P3" s="9" t="str">
        <f t="shared" si="0"/>
        <v>AlgeriaDZ002</v>
      </c>
      <c r="Q3" s="9" t="e">
        <f>VLOOKUP(#REF!,Table1[ID],1,FALSE)</f>
        <v>#REF!</v>
      </c>
      <c r="R3">
        <v>2.0719342482399998</v>
      </c>
      <c r="S3">
        <v>36.174280610799997</v>
      </c>
      <c r="T3" s="9"/>
      <c r="U3" s="9" t="e">
        <f>IF(#REF!&lt;=10,"A:&lt;10",IF(#REF!&lt;=50,"B:10-50",IF(#REF!&lt;=100,"C:50 - 100",IF(#REF!&lt;=250,"D:100 - 250",IF(#REF!&lt;=500,"E:250 - 500",IF(#REF!&lt;=1000,"F:500 - 1000","G:1000 et plus"))))))</f>
        <v>#REF!</v>
      </c>
      <c r="V3" s="9"/>
    </row>
    <row r="4" spans="1:22" hidden="1">
      <c r="A4" t="s">
        <v>799</v>
      </c>
      <c r="B4" t="s">
        <v>804</v>
      </c>
      <c r="C4" t="s">
        <v>805</v>
      </c>
      <c r="D4">
        <v>104</v>
      </c>
      <c r="E4">
        <v>4</v>
      </c>
      <c r="F4" t="s">
        <v>938</v>
      </c>
      <c r="L4" s="10"/>
      <c r="M4" s="10" t="s">
        <v>940</v>
      </c>
      <c r="P4" s="9" t="str">
        <f t="shared" si="0"/>
        <v>AlgeriaDZ003</v>
      </c>
      <c r="Q4" s="9" t="e">
        <f>VLOOKUP(#REF!,Table1[ID],1,FALSE)</f>
        <v>#REF!</v>
      </c>
      <c r="R4">
        <v>-1.07067966936</v>
      </c>
      <c r="S4">
        <v>35.382507130800001</v>
      </c>
      <c r="T4" s="9"/>
      <c r="U4" s="9" t="e">
        <f>IF(#REF!&lt;=10,"A:&lt;10",IF(#REF!&lt;=50,"B:10-50",IF(#REF!&lt;=100,"C:50 - 100",IF(#REF!&lt;=250,"D:100 - 250",IF(#REF!&lt;=500,"E:250 - 500",IF(#REF!&lt;=1000,"F:500 - 1000","G:1000 et plus"))))))</f>
        <v>#REF!</v>
      </c>
      <c r="V4" s="9"/>
    </row>
    <row r="5" spans="1:22" hidden="1">
      <c r="A5" t="s">
        <v>799</v>
      </c>
      <c r="B5" t="s">
        <v>806</v>
      </c>
      <c r="C5" t="s">
        <v>807</v>
      </c>
      <c r="D5">
        <v>1074</v>
      </c>
      <c r="E5">
        <v>131</v>
      </c>
      <c r="F5">
        <v>5894</v>
      </c>
      <c r="L5" s="10"/>
      <c r="M5" s="10" t="s">
        <v>940</v>
      </c>
      <c r="P5" s="9" t="str">
        <f t="shared" si="0"/>
        <v>AlgeriaDZ004</v>
      </c>
      <c r="Q5" s="9" t="e">
        <f>VLOOKUP(#REF!,Table1[ID],1,FALSE)</f>
        <v>#REF!</v>
      </c>
      <c r="R5">
        <v>3.0751234641399998</v>
      </c>
      <c r="S5">
        <v>36.704394634899998</v>
      </c>
      <c r="T5" s="9"/>
      <c r="U5" s="9" t="e">
        <f>IF(#REF!&lt;=10,"A:&lt;10",IF(#REF!&lt;=50,"B:10-50",IF(#REF!&lt;=100,"C:50 - 100",IF(#REF!&lt;=250,"D:100 - 250",IF(#REF!&lt;=500,"E:250 - 500",IF(#REF!&lt;=1000,"F:500 - 1000","G:1000 et plus"))))))</f>
        <v>#REF!</v>
      </c>
      <c r="V5" s="9"/>
    </row>
    <row r="6" spans="1:22" hidden="1">
      <c r="A6" t="s">
        <v>799</v>
      </c>
      <c r="B6" t="s">
        <v>808</v>
      </c>
      <c r="C6" t="s">
        <v>809</v>
      </c>
      <c r="D6">
        <v>187</v>
      </c>
      <c r="E6">
        <v>4</v>
      </c>
      <c r="F6" t="s">
        <v>938</v>
      </c>
      <c r="L6" s="10"/>
      <c r="M6" s="10" t="s">
        <v>940</v>
      </c>
      <c r="P6" s="9" t="str">
        <f t="shared" si="0"/>
        <v>AlgeriaDZ005</v>
      </c>
      <c r="Q6" s="9" t="e">
        <f>VLOOKUP(#REF!,Table1[ID],1,FALSE)</f>
        <v>#REF!</v>
      </c>
      <c r="R6">
        <v>7.5514183938699997</v>
      </c>
      <c r="S6">
        <v>36.841511744599998</v>
      </c>
      <c r="T6" s="9"/>
      <c r="U6" s="9" t="e">
        <f>IF(#REF!&lt;=10,"A:&lt;10",IF(#REF!&lt;=50,"B:10-50",IF(#REF!&lt;=100,"C:50 - 100",IF(#REF!&lt;=250,"D:100 - 250",IF(#REF!&lt;=500,"E:250 - 500",IF(#REF!&lt;=1000,"F:500 - 1000","G:1000 et plus"))))))</f>
        <v>#REF!</v>
      </c>
      <c r="V6" s="9"/>
    </row>
    <row r="7" spans="1:22" hidden="1">
      <c r="A7" t="s">
        <v>799</v>
      </c>
      <c r="B7" t="s">
        <v>810</v>
      </c>
      <c r="C7" t="s">
        <v>811</v>
      </c>
      <c r="D7">
        <v>162</v>
      </c>
      <c r="E7">
        <v>10</v>
      </c>
      <c r="F7" t="s">
        <v>938</v>
      </c>
      <c r="L7" s="10"/>
      <c r="M7" s="10" t="s">
        <v>940</v>
      </c>
      <c r="P7" s="9" t="str">
        <f t="shared" si="0"/>
        <v>AlgeriaDZ006</v>
      </c>
      <c r="Q7" s="9" t="e">
        <f>VLOOKUP(#REF!,Table1[ID],1,FALSE)</f>
        <v>#REF!</v>
      </c>
      <c r="R7">
        <v>5.8192458556200002</v>
      </c>
      <c r="S7">
        <v>35.380904334</v>
      </c>
      <c r="T7" s="9"/>
      <c r="U7" s="9" t="e">
        <f>IF(#REF!&lt;=10,"A:&lt;10",IF(#REF!&lt;=50,"B:10-50",IF(#REF!&lt;=100,"C:50 - 100",IF(#REF!&lt;=250,"D:100 - 250",IF(#REF!&lt;=500,"E:250 - 500",IF(#REF!&lt;=1000,"F:500 - 1000","G:1000 et plus"))))))</f>
        <v>#REF!</v>
      </c>
      <c r="V7" s="9"/>
    </row>
    <row r="8" spans="1:22" hidden="1">
      <c r="A8" t="s">
        <v>799</v>
      </c>
      <c r="B8" t="s">
        <v>812</v>
      </c>
      <c r="C8" t="s">
        <v>813</v>
      </c>
      <c r="D8">
        <v>163</v>
      </c>
      <c r="E8">
        <v>1</v>
      </c>
      <c r="F8" t="s">
        <v>938</v>
      </c>
      <c r="L8" s="10"/>
      <c r="M8" s="10" t="s">
        <v>940</v>
      </c>
      <c r="P8" s="9" t="str">
        <f t="shared" si="0"/>
        <v>AlgeriaDZ007</v>
      </c>
      <c r="Q8" s="9" t="e">
        <f>VLOOKUP(#REF!,Table1[ID],1,FALSE)</f>
        <v>#REF!</v>
      </c>
      <c r="R8">
        <v>-2.52367248354</v>
      </c>
      <c r="S8">
        <v>29.963055450999999</v>
      </c>
      <c r="T8" s="9"/>
      <c r="U8" s="9" t="e">
        <f>IF(#REF!&lt;=10,"A:&lt;10",IF(#REF!&lt;=50,"B:10-50",IF(#REF!&lt;=100,"C:50 - 100",IF(#REF!&lt;=250,"D:100 - 250",IF(#REF!&lt;=500,"E:250 - 500",IF(#REF!&lt;=1000,"F:500 - 1000","G:1000 et plus"))))))</f>
        <v>#REF!</v>
      </c>
      <c r="V8" s="9"/>
    </row>
    <row r="9" spans="1:22" hidden="1">
      <c r="A9" t="s">
        <v>799</v>
      </c>
      <c r="B9" t="s">
        <v>814</v>
      </c>
      <c r="C9" t="s">
        <v>815</v>
      </c>
      <c r="D9">
        <v>295</v>
      </c>
      <c r="E9">
        <v>19</v>
      </c>
      <c r="F9" t="s">
        <v>938</v>
      </c>
      <c r="L9" s="10"/>
      <c r="M9" s="10" t="s">
        <v>940</v>
      </c>
      <c r="P9" s="9" t="str">
        <f t="shared" si="0"/>
        <v>AlgeriaDZ008</v>
      </c>
      <c r="Q9" s="9" t="e">
        <f>VLOOKUP(#REF!,Table1[ID],1,FALSE)</f>
        <v>#REF!</v>
      </c>
      <c r="R9">
        <v>4.8763268272099998</v>
      </c>
      <c r="S9">
        <v>36.567662629300003</v>
      </c>
      <c r="T9" s="9"/>
      <c r="U9" s="9" t="e">
        <f>IF(#REF!&lt;=10,"A:&lt;10",IF(#REF!&lt;=50,"B:10-50",IF(#REF!&lt;=100,"C:50 - 100",IF(#REF!&lt;=250,"D:100 - 250",IF(#REF!&lt;=500,"E:250 - 500",IF(#REF!&lt;=1000,"F:500 - 1000","G:1000 et plus"))))))</f>
        <v>#REF!</v>
      </c>
      <c r="V9" s="9"/>
    </row>
    <row r="10" spans="1:22" hidden="1">
      <c r="A10" t="s">
        <v>799</v>
      </c>
      <c r="B10" t="s">
        <v>816</v>
      </c>
      <c r="C10" t="s">
        <v>817</v>
      </c>
      <c r="D10">
        <v>133</v>
      </c>
      <c r="E10">
        <v>5</v>
      </c>
      <c r="F10" t="s">
        <v>938</v>
      </c>
      <c r="L10" s="10"/>
      <c r="M10" s="10" t="s">
        <v>940</v>
      </c>
      <c r="P10" s="9" t="str">
        <f t="shared" si="0"/>
        <v>AlgeriaDZ009</v>
      </c>
      <c r="Q10" s="9" t="e">
        <f>VLOOKUP(#REF!,Table1[ID],1,FALSE)</f>
        <v>#REF!</v>
      </c>
      <c r="R10">
        <v>5.3906165172499998</v>
      </c>
      <c r="S10">
        <v>34.396725736900002</v>
      </c>
      <c r="T10" s="9"/>
      <c r="U10" s="9" t="e">
        <f>IF(#REF!&lt;=10,"A:&lt;10",IF(#REF!&lt;=50,"B:10-50",IF(#REF!&lt;=100,"C:50 - 100",IF(#REF!&lt;=250,"D:100 - 250",IF(#REF!&lt;=500,"E:250 - 500",IF(#REF!&lt;=1000,"F:500 - 1000","G:1000 et plus"))))))</f>
        <v>#REF!</v>
      </c>
      <c r="V10" s="9"/>
    </row>
    <row r="11" spans="1:22" hidden="1">
      <c r="A11" t="s">
        <v>799</v>
      </c>
      <c r="B11" t="s">
        <v>818</v>
      </c>
      <c r="C11" t="s">
        <v>819</v>
      </c>
      <c r="D11">
        <v>1169</v>
      </c>
      <c r="E11">
        <v>121</v>
      </c>
      <c r="F11" t="s">
        <v>938</v>
      </c>
      <c r="L11" s="10"/>
      <c r="M11" s="10" t="s">
        <v>940</v>
      </c>
      <c r="P11" s="9" t="str">
        <f t="shared" si="0"/>
        <v>AlgeriaDZ010</v>
      </c>
      <c r="Q11" s="9" t="e">
        <f>VLOOKUP(#REF!,Table1[ID],1,FALSE)</f>
        <v>#REF!</v>
      </c>
      <c r="R11">
        <v>2.9069791718700002</v>
      </c>
      <c r="S11">
        <v>36.4995988075</v>
      </c>
      <c r="T11" s="9"/>
      <c r="U11" s="9" t="e">
        <f>IF(#REF!&lt;=10,"A:&lt;10",IF(#REF!&lt;=50,"B:10-50",IF(#REF!&lt;=100,"C:50 - 100",IF(#REF!&lt;=250,"D:100 - 250",IF(#REF!&lt;=500,"E:250 - 500",IF(#REF!&lt;=1000,"F:500 - 1000","G:1000 et plus"))))))</f>
        <v>#REF!</v>
      </c>
      <c r="V11" s="9"/>
    </row>
    <row r="12" spans="1:22" hidden="1">
      <c r="A12" t="s">
        <v>799</v>
      </c>
      <c r="B12" t="s">
        <v>820</v>
      </c>
      <c r="C12" t="s">
        <v>821</v>
      </c>
      <c r="D12">
        <v>233</v>
      </c>
      <c r="E12">
        <v>29</v>
      </c>
      <c r="F12" t="s">
        <v>938</v>
      </c>
      <c r="L12" s="10"/>
      <c r="M12" s="10" t="s">
        <v>940</v>
      </c>
      <c r="P12" s="9" t="str">
        <f t="shared" si="0"/>
        <v>AlgeriaDZ011</v>
      </c>
      <c r="Q12" s="9" t="e">
        <f>VLOOKUP(#REF!,Table1[ID],1,FALSE)</f>
        <v>#REF!</v>
      </c>
      <c r="R12">
        <v>4.67330084555</v>
      </c>
      <c r="S12">
        <v>36.090753926300003</v>
      </c>
      <c r="T12" s="9"/>
      <c r="U12" s="9" t="e">
        <f>IF(#REF!&lt;=10,"A:&lt;10",IF(#REF!&lt;=50,"B:10-50",IF(#REF!&lt;=100,"C:50 - 100",IF(#REF!&lt;=250,"D:100 - 250",IF(#REF!&lt;=500,"E:250 - 500",IF(#REF!&lt;=1000,"F:500 - 1000","G:1000 et plus"))))))</f>
        <v>#REF!</v>
      </c>
      <c r="V12" s="9"/>
    </row>
    <row r="13" spans="1:22" hidden="1">
      <c r="A13" t="s">
        <v>799</v>
      </c>
      <c r="B13" t="s">
        <v>822</v>
      </c>
      <c r="C13" t="s">
        <v>823</v>
      </c>
      <c r="D13">
        <v>92</v>
      </c>
      <c r="E13">
        <v>7</v>
      </c>
      <c r="F13" t="s">
        <v>938</v>
      </c>
      <c r="L13" s="10"/>
      <c r="M13" s="10" t="s">
        <v>940</v>
      </c>
      <c r="P13" s="9" t="str">
        <f t="shared" si="0"/>
        <v>AlgeriaDZ012</v>
      </c>
      <c r="Q13" s="9" t="e">
        <f>VLOOKUP(#REF!,Table1[ID],1,FALSE)</f>
        <v>#REF!</v>
      </c>
      <c r="R13">
        <v>3.8440659939400001</v>
      </c>
      <c r="S13">
        <v>36.244556226900002</v>
      </c>
      <c r="T13" s="9"/>
      <c r="U13" s="9" t="e">
        <f>IF(#REF!&lt;=10,"A:&lt;10",IF(#REF!&lt;=50,"B:10-50",IF(#REF!&lt;=100,"C:50 - 100",IF(#REF!&lt;=250,"D:100 - 250",IF(#REF!&lt;=500,"E:250 - 500",IF(#REF!&lt;=1000,"F:500 - 1000","G:1000 et plus"))))))</f>
        <v>#REF!</v>
      </c>
      <c r="V13" s="9"/>
    </row>
    <row r="14" spans="1:22" hidden="1">
      <c r="A14" t="s">
        <v>799</v>
      </c>
      <c r="B14" t="s">
        <v>824</v>
      </c>
      <c r="C14" t="s">
        <v>825</v>
      </c>
      <c r="D14">
        <v>129</v>
      </c>
      <c r="E14">
        <v>8</v>
      </c>
      <c r="F14" t="s">
        <v>938</v>
      </c>
      <c r="L14" s="10"/>
      <c r="M14" s="10" t="s">
        <v>940</v>
      </c>
      <c r="P14" s="9" t="str">
        <f t="shared" si="0"/>
        <v>AlgeriaDZ013</v>
      </c>
      <c r="Q14" s="9" t="e">
        <f>VLOOKUP(#REF!,Table1[ID],1,FALSE)</f>
        <v>#REF!</v>
      </c>
      <c r="R14">
        <v>3.63606595729</v>
      </c>
      <c r="S14">
        <v>36.733379041699997</v>
      </c>
      <c r="T14" s="9"/>
      <c r="U14" s="9" t="e">
        <f>IF(#REF!&lt;=10,"A:&lt;10",IF(#REF!&lt;=50,"B:10-50",IF(#REF!&lt;=100,"C:50 - 100",IF(#REF!&lt;=250,"D:100 - 250",IF(#REF!&lt;=500,"E:250 - 500",IF(#REF!&lt;=1000,"F:500 - 1000","G:1000 et plus"))))))</f>
        <v>#REF!</v>
      </c>
      <c r="V14" s="9"/>
    </row>
    <row r="15" spans="1:22" hidden="1">
      <c r="A15" t="s">
        <v>799</v>
      </c>
      <c r="B15" t="s">
        <v>826</v>
      </c>
      <c r="C15" t="s">
        <v>827</v>
      </c>
      <c r="D15">
        <v>73</v>
      </c>
      <c r="E15">
        <v>1</v>
      </c>
      <c r="F15" t="s">
        <v>938</v>
      </c>
      <c r="L15" s="10"/>
      <c r="M15" s="10" t="s">
        <v>940</v>
      </c>
      <c r="P15" s="9" t="str">
        <f t="shared" si="0"/>
        <v>AlgeriaDZ014</v>
      </c>
      <c r="Q15" s="9" t="e">
        <f>VLOOKUP(#REF!,Table1[ID],1,FALSE)</f>
        <v>#REF!</v>
      </c>
      <c r="R15">
        <v>1.23053769842</v>
      </c>
      <c r="S15">
        <v>36.221936481900002</v>
      </c>
      <c r="T15" s="9"/>
      <c r="U15" s="9" t="e">
        <f>IF(#REF!&lt;=10,"A:&lt;10",IF(#REF!&lt;=50,"B:10-50",IF(#REF!&lt;=100,"C:50 - 100",IF(#REF!&lt;=250,"D:100 - 250",IF(#REF!&lt;=500,"E:250 - 500",IF(#REF!&lt;=1000,"F:500 - 1000","G:1000 et plus"))))))</f>
        <v>#REF!</v>
      </c>
      <c r="V15" s="9"/>
    </row>
    <row r="16" spans="1:22" hidden="1">
      <c r="A16" t="s">
        <v>799</v>
      </c>
      <c r="B16" t="s">
        <v>828</v>
      </c>
      <c r="C16" t="s">
        <v>829</v>
      </c>
      <c r="D16">
        <v>469</v>
      </c>
      <c r="E16">
        <v>21</v>
      </c>
      <c r="F16" t="s">
        <v>938</v>
      </c>
      <c r="L16" s="10"/>
      <c r="M16" s="10" t="s">
        <v>940</v>
      </c>
      <c r="P16" s="9" t="str">
        <f t="shared" si="0"/>
        <v>AlgeriaDZ015</v>
      </c>
      <c r="Q16" s="9" t="e">
        <f>VLOOKUP(#REF!,Table1[ID],1,FALSE)</f>
        <v>#REF!</v>
      </c>
      <c r="R16">
        <v>6.6842465795499999</v>
      </c>
      <c r="S16">
        <v>36.355357283899998</v>
      </c>
      <c r="T16" s="9"/>
      <c r="U16" s="9" t="e">
        <f>IF(#REF!&lt;=10,"A:&lt;10",IF(#REF!&lt;=50,"B:10-50",IF(#REF!&lt;=100,"C:50 - 100",IF(#REF!&lt;=250,"D:100 - 250",IF(#REF!&lt;=500,"E:250 - 500",IF(#REF!&lt;=1000,"F:500 - 1000","G:1000 et plus"))))))</f>
        <v>#REF!</v>
      </c>
      <c r="V16" s="9"/>
    </row>
    <row r="17" spans="1:22" hidden="1">
      <c r="A17" t="s">
        <v>799</v>
      </c>
      <c r="B17" t="s">
        <v>830</v>
      </c>
      <c r="C17" t="s">
        <v>831</v>
      </c>
      <c r="D17">
        <v>160</v>
      </c>
      <c r="E17">
        <v>6</v>
      </c>
      <c r="F17" t="s">
        <v>938</v>
      </c>
      <c r="L17" s="10"/>
      <c r="M17" s="10" t="s">
        <v>940</v>
      </c>
      <c r="P17" s="9" t="str">
        <f t="shared" si="0"/>
        <v>AlgeriaDZ016</v>
      </c>
      <c r="Q17" s="9" t="e">
        <f>VLOOKUP(#REF!,Table1[ID],1,FALSE)</f>
        <v>#REF!</v>
      </c>
      <c r="R17">
        <v>3.5353215787800001</v>
      </c>
      <c r="S17">
        <v>34.3669039579</v>
      </c>
      <c r="T17" s="9"/>
      <c r="U17" s="9" t="e">
        <f>IF(#REF!&lt;=10,"A:&lt;10",IF(#REF!&lt;=50,"B:10-50",IF(#REF!&lt;=100,"C:50 - 100",IF(#REF!&lt;=250,"D:100 - 250",IF(#REF!&lt;=500,"E:250 - 500",IF(#REF!&lt;=1000,"F:500 - 1000","G:1000 et plus"))))))</f>
        <v>#REF!</v>
      </c>
      <c r="V17" s="9"/>
    </row>
    <row r="18" spans="1:22" hidden="1">
      <c r="A18" t="s">
        <v>799</v>
      </c>
      <c r="B18" t="s">
        <v>832</v>
      </c>
      <c r="C18" t="s">
        <v>833</v>
      </c>
      <c r="D18">
        <v>34</v>
      </c>
      <c r="E18">
        <v>5</v>
      </c>
      <c r="F18" t="s">
        <v>938</v>
      </c>
      <c r="L18" s="10"/>
      <c r="M18" s="10" t="s">
        <v>940</v>
      </c>
      <c r="P18" s="9" t="str">
        <f t="shared" si="0"/>
        <v>AlgeriaDZ019</v>
      </c>
      <c r="Q18" s="9" t="e">
        <f>VLOOKUP(#REF!,Table1[ID],1,FALSE)</f>
        <v>#REF!</v>
      </c>
      <c r="R18">
        <v>8.1604356829900002</v>
      </c>
      <c r="S18">
        <v>36.6930839073</v>
      </c>
      <c r="T18" s="9"/>
      <c r="U18" s="9" t="e">
        <f>IF(#REF!&lt;=10,"A:&lt;10",IF(#REF!&lt;=50,"B:10-50",IF(#REF!&lt;=100,"C:50 - 100",IF(#REF!&lt;=250,"D:100 - 250",IF(#REF!&lt;=500,"E:250 - 500",IF(#REF!&lt;=1000,"F:500 - 1000","G:1000 et plus"))))))</f>
        <v>#REF!</v>
      </c>
      <c r="V18" s="9"/>
    </row>
    <row r="19" spans="1:22" hidden="1">
      <c r="A19" t="s">
        <v>799</v>
      </c>
      <c r="B19" t="s">
        <v>834</v>
      </c>
      <c r="C19" t="s">
        <v>835</v>
      </c>
      <c r="D19">
        <v>48</v>
      </c>
      <c r="E19">
        <v>11</v>
      </c>
      <c r="F19" t="s">
        <v>938</v>
      </c>
      <c r="L19" s="10"/>
      <c r="M19" s="10" t="s">
        <v>940</v>
      </c>
      <c r="P19" s="9" t="str">
        <f t="shared" si="0"/>
        <v>AlgeriaDZ017</v>
      </c>
      <c r="Q19" s="9" t="e">
        <f>VLOOKUP(#REF!,Table1[ID],1,FALSE)</f>
        <v>#REF!</v>
      </c>
      <c r="R19">
        <v>0.93161580725100002</v>
      </c>
      <c r="S19">
        <v>32.5725372709</v>
      </c>
      <c r="T19" s="9"/>
      <c r="U19" s="9" t="e">
        <f>IF(#REF!&lt;=10,"A:&lt;10",IF(#REF!&lt;=50,"B:10-50",IF(#REF!&lt;=100,"C:50 - 100",IF(#REF!&lt;=250,"D:100 - 250",IF(#REF!&lt;=500,"E:250 - 500",IF(#REF!&lt;=1000,"F:500 - 1000","G:1000 et plus"))))))</f>
        <v>#REF!</v>
      </c>
      <c r="V19" s="9"/>
    </row>
    <row r="20" spans="1:22" hidden="1">
      <c r="A20" t="s">
        <v>799</v>
      </c>
      <c r="B20" t="s">
        <v>836</v>
      </c>
      <c r="C20" t="s">
        <v>837</v>
      </c>
      <c r="D20">
        <v>101</v>
      </c>
      <c r="E20">
        <v>0</v>
      </c>
      <c r="F20" t="s">
        <v>938</v>
      </c>
      <c r="L20" s="10"/>
      <c r="M20" s="10" t="s">
        <v>940</v>
      </c>
      <c r="P20" s="9" t="str">
        <f t="shared" si="0"/>
        <v>AlgeriaDZ018</v>
      </c>
      <c r="Q20" s="9" t="e">
        <f>VLOOKUP(#REF!,Table1[ID],1,FALSE)</f>
        <v>#REF!</v>
      </c>
      <c r="R20">
        <v>7.0601903401400001</v>
      </c>
      <c r="S20">
        <v>33.268876881799997</v>
      </c>
      <c r="T20" s="9"/>
      <c r="U20" s="9" t="e">
        <f>IF(#REF!&lt;=10,"A:&lt;10",IF(#REF!&lt;=50,"B:10-50",IF(#REF!&lt;=100,"C:50 - 100",IF(#REF!&lt;=250,"D:100 - 250",IF(#REF!&lt;=500,"E:250 - 500",IF(#REF!&lt;=1000,"F:500 - 1000","G:1000 et plus"))))))</f>
        <v>#REF!</v>
      </c>
      <c r="V20" s="9"/>
    </row>
    <row r="21" spans="1:22" hidden="1">
      <c r="A21" t="s">
        <v>799</v>
      </c>
      <c r="B21" t="s">
        <v>838</v>
      </c>
      <c r="C21" t="s">
        <v>839</v>
      </c>
      <c r="D21">
        <v>100</v>
      </c>
      <c r="E21">
        <v>6</v>
      </c>
      <c r="F21" t="s">
        <v>938</v>
      </c>
      <c r="L21" s="10"/>
      <c r="M21" s="10" t="s">
        <v>940</v>
      </c>
      <c r="P21" s="9" t="str">
        <f t="shared" si="0"/>
        <v>AlgeriaDZ020</v>
      </c>
      <c r="Q21" s="9" t="e">
        <f>VLOOKUP(#REF!,Table1[ID],1,FALSE)</f>
        <v>#REF!</v>
      </c>
      <c r="R21">
        <v>3.30842433788</v>
      </c>
      <c r="S21">
        <v>31.0840947224</v>
      </c>
      <c r="T21" s="9"/>
      <c r="U21" s="9" t="e">
        <f>IF(#REF!&lt;=10,"A:&lt;10",IF(#REF!&lt;=50,"B:10-50",IF(#REF!&lt;=100,"C:50 - 100",IF(#REF!&lt;=250,"D:100 - 250",IF(#REF!&lt;=500,"E:250 - 500",IF(#REF!&lt;=1000,"F:500 - 1000","G:1000 et plus"))))))</f>
        <v>#REF!</v>
      </c>
      <c r="V21" s="9"/>
    </row>
    <row r="22" spans="1:22" hidden="1">
      <c r="A22" t="s">
        <v>799</v>
      </c>
      <c r="B22" t="s">
        <v>840</v>
      </c>
      <c r="C22" t="s">
        <v>841</v>
      </c>
      <c r="D22">
        <v>59</v>
      </c>
      <c r="E22">
        <v>1</v>
      </c>
      <c r="F22" t="s">
        <v>938</v>
      </c>
      <c r="L22" s="10"/>
      <c r="M22" s="10" t="s">
        <v>940</v>
      </c>
      <c r="P22" s="9" t="str">
        <f t="shared" si="0"/>
        <v>AlgeriaDZ021</v>
      </c>
      <c r="Q22" s="9" t="e">
        <f>VLOOKUP(#REF!,Table1[ID],1,FALSE)</f>
        <v>#REF!</v>
      </c>
      <c r="R22">
        <v>7.4234289807999998</v>
      </c>
      <c r="S22">
        <v>36.374571486000001</v>
      </c>
      <c r="T22" s="9"/>
      <c r="U22" s="9" t="e">
        <f>IF(#REF!&lt;=10,"A:&lt;10",IF(#REF!&lt;=50,"B:10-50",IF(#REF!&lt;=100,"C:50 - 100",IF(#REF!&lt;=250,"D:100 - 250",IF(#REF!&lt;=500,"E:250 - 500",IF(#REF!&lt;=1000,"F:500 - 1000","G:1000 et plus"))))))</f>
        <v>#REF!</v>
      </c>
      <c r="V22" s="9"/>
    </row>
    <row r="23" spans="1:22" hidden="1">
      <c r="A23" t="s">
        <v>799</v>
      </c>
      <c r="B23" t="s">
        <v>842</v>
      </c>
      <c r="C23" t="s">
        <v>843</v>
      </c>
      <c r="D23">
        <v>7</v>
      </c>
      <c r="E23">
        <v>0</v>
      </c>
      <c r="F23" t="s">
        <v>938</v>
      </c>
      <c r="L23" s="10"/>
      <c r="M23" s="10" t="s">
        <v>940</v>
      </c>
      <c r="P23" s="9" t="str">
        <f t="shared" si="0"/>
        <v>AlgeriaDZ022</v>
      </c>
      <c r="Q23" s="9" t="e">
        <f>VLOOKUP(#REF!,Table1[ID],1,FALSE)</f>
        <v>#REF!</v>
      </c>
      <c r="R23">
        <v>8.5592191257800003</v>
      </c>
      <c r="S23">
        <v>26.649925548100001</v>
      </c>
      <c r="T23" s="9"/>
      <c r="U23" s="9" t="e">
        <f>IF(#REF!&lt;=10,"A:&lt;10",IF(#REF!&lt;=50,"B:10-50",IF(#REF!&lt;=100,"C:50 - 100",IF(#REF!&lt;=250,"D:100 - 250",IF(#REF!&lt;=500,"E:250 - 500",IF(#REF!&lt;=1000,"F:500 - 1000","G:1000 et plus"))))))</f>
        <v>#REF!</v>
      </c>
      <c r="V23" s="9"/>
    </row>
    <row r="24" spans="1:22" hidden="1">
      <c r="A24" t="s">
        <v>799</v>
      </c>
      <c r="B24" t="s">
        <v>844</v>
      </c>
      <c r="C24" t="s">
        <v>845</v>
      </c>
      <c r="D24">
        <v>62</v>
      </c>
      <c r="E24">
        <v>5</v>
      </c>
      <c r="F24" t="s">
        <v>938</v>
      </c>
      <c r="L24" s="10"/>
      <c r="M24" s="10" t="s">
        <v>940</v>
      </c>
      <c r="P24" s="9" t="str">
        <f t="shared" si="0"/>
        <v>AlgeriaDZ023</v>
      </c>
      <c r="Q24" s="9" t="e">
        <f>VLOOKUP(#REF!,Table1[ID],1,FALSE)</f>
        <v>#REF!</v>
      </c>
      <c r="R24">
        <v>5.9709481475999997</v>
      </c>
      <c r="S24">
        <v>36.7170152952</v>
      </c>
      <c r="T24" s="9"/>
      <c r="U24" s="9" t="e">
        <f>IF(#REF!&lt;=10,"A:&lt;10",IF(#REF!&lt;=50,"B:10-50",IF(#REF!&lt;=100,"C:50 - 100",IF(#REF!&lt;=250,"D:100 - 250",IF(#REF!&lt;=500,"E:250 - 500",IF(#REF!&lt;=1000,"F:500 - 1000","G:1000 et plus"))))))</f>
        <v>#REF!</v>
      </c>
      <c r="V24" s="9"/>
    </row>
    <row r="25" spans="1:22" hidden="1">
      <c r="A25" t="s">
        <v>799</v>
      </c>
      <c r="B25" t="s">
        <v>846</v>
      </c>
      <c r="C25" t="s">
        <v>847</v>
      </c>
      <c r="D25">
        <v>147</v>
      </c>
      <c r="E25">
        <v>3</v>
      </c>
      <c r="F25" t="s">
        <v>938</v>
      </c>
      <c r="L25" s="10"/>
      <c r="M25" s="10" t="s">
        <v>940</v>
      </c>
      <c r="P25" s="9" t="str">
        <f t="shared" si="0"/>
        <v>AlgeriaDZ024</v>
      </c>
      <c r="Q25" s="9" t="e">
        <f>VLOOKUP(#REF!,Table1[ID],1,FALSE)</f>
        <v>#REF!</v>
      </c>
      <c r="R25">
        <v>7.0074560897199998</v>
      </c>
      <c r="S25">
        <v>34.950069442100002</v>
      </c>
      <c r="T25" s="9"/>
      <c r="U25" s="9" t="e">
        <f>IF(#REF!&lt;=10,"A:&lt;10",IF(#REF!&lt;=50,"B:10-50",IF(#REF!&lt;=100,"C:50 - 100",IF(#REF!&lt;=250,"D:100 - 250",IF(#REF!&lt;=500,"E:250 - 500",IF(#REF!&lt;=1000,"F:500 - 1000","G:1000 et plus"))))))</f>
        <v>#REF!</v>
      </c>
      <c r="V25" s="9"/>
    </row>
    <row r="26" spans="1:22" hidden="1">
      <c r="A26" t="s">
        <v>799</v>
      </c>
      <c r="B26" t="s">
        <v>848</v>
      </c>
      <c r="C26" t="s">
        <v>849</v>
      </c>
      <c r="D26">
        <v>115</v>
      </c>
      <c r="E26">
        <v>3</v>
      </c>
      <c r="F26" t="s">
        <v>938</v>
      </c>
      <c r="L26" s="10"/>
      <c r="M26" s="10" t="s">
        <v>940</v>
      </c>
      <c r="P26" s="9" t="str">
        <f t="shared" si="0"/>
        <v>AlgeriaDZ025</v>
      </c>
      <c r="Q26" s="9" t="e">
        <f>VLOOKUP(#REF!,Table1[ID],1,FALSE)</f>
        <v>#REF!</v>
      </c>
      <c r="R26">
        <v>2.8117301171100002</v>
      </c>
      <c r="S26">
        <v>33.680731728200001</v>
      </c>
      <c r="T26" s="9"/>
      <c r="U26" s="9" t="e">
        <f>IF(#REF!&lt;=10,"A:&lt;10",IF(#REF!&lt;=50,"B:10-50",IF(#REF!&lt;=100,"C:50 - 100",IF(#REF!&lt;=250,"D:100 - 250",IF(#REF!&lt;=500,"E:250 - 500",IF(#REF!&lt;=1000,"F:500 - 1000","G:1000 et plus"))))))</f>
        <v>#REF!</v>
      </c>
      <c r="V26" s="9"/>
    </row>
    <row r="27" spans="1:22" hidden="1">
      <c r="A27" t="s">
        <v>799</v>
      </c>
      <c r="B27" t="s">
        <v>850</v>
      </c>
      <c r="C27" t="s">
        <v>851</v>
      </c>
      <c r="D27">
        <v>157</v>
      </c>
      <c r="E27">
        <v>9</v>
      </c>
      <c r="F27" t="s">
        <v>938</v>
      </c>
      <c r="L27" s="10"/>
      <c r="M27" s="10" t="s">
        <v>940</v>
      </c>
      <c r="P27" s="9" t="str">
        <f t="shared" si="0"/>
        <v>AlgeriaDZ030</v>
      </c>
      <c r="Q27" s="9" t="e">
        <f>VLOOKUP(#REF!,Table1[ID],1,FALSE)</f>
        <v>#REF!</v>
      </c>
      <c r="R27">
        <v>4.3042990040899998</v>
      </c>
      <c r="S27">
        <v>35.210866390699998</v>
      </c>
      <c r="T27" s="9"/>
      <c r="U27" s="9" t="e">
        <f>IF(#REF!&lt;=10,"A:&lt;10",IF(#REF!&lt;=50,"B:10-50",IF(#REF!&lt;=100,"C:50 - 100",IF(#REF!&lt;=250,"D:100 - 250",IF(#REF!&lt;=500,"E:250 - 500",IF(#REF!&lt;=1000,"F:500 - 1000","G:1000 et plus"))))))</f>
        <v>#REF!</v>
      </c>
      <c r="V27" s="9"/>
    </row>
    <row r="28" spans="1:22" hidden="1">
      <c r="A28" t="s">
        <v>799</v>
      </c>
      <c r="B28" t="s">
        <v>852</v>
      </c>
      <c r="C28" t="s">
        <v>853</v>
      </c>
      <c r="D28">
        <v>140</v>
      </c>
      <c r="E28">
        <v>18</v>
      </c>
      <c r="F28" t="s">
        <v>938</v>
      </c>
      <c r="L28" s="10"/>
      <c r="M28" s="10" t="s">
        <v>940</v>
      </c>
      <c r="P28" s="9" t="str">
        <f t="shared" si="0"/>
        <v>AlgeriaDZ026</v>
      </c>
      <c r="Q28" s="9" t="e">
        <f>VLOOKUP(#REF!,Table1[ID],1,FALSE)</f>
        <v>#REF!</v>
      </c>
      <c r="R28">
        <v>0.172097947704</v>
      </c>
      <c r="S28">
        <v>35.397603492800002</v>
      </c>
      <c r="T28" s="9"/>
      <c r="U28" s="9" t="e">
        <f>IF(#REF!&lt;=10,"A:&lt;10",IF(#REF!&lt;=50,"B:10-50",IF(#REF!&lt;=100,"C:50 - 100",IF(#REF!&lt;=250,"D:100 - 250",IF(#REF!&lt;=500,"E:250 - 500",IF(#REF!&lt;=1000,"F:500 - 1000","G:1000 et plus"))))))</f>
        <v>#REF!</v>
      </c>
      <c r="V28" s="9"/>
    </row>
    <row r="29" spans="1:22" hidden="1">
      <c r="A29" t="s">
        <v>799</v>
      </c>
      <c r="B29" t="s">
        <v>854</v>
      </c>
      <c r="C29" t="s">
        <v>855</v>
      </c>
      <c r="D29">
        <v>219</v>
      </c>
      <c r="E29">
        <v>5</v>
      </c>
      <c r="F29" t="s">
        <v>938</v>
      </c>
      <c r="L29" s="10"/>
      <c r="M29" s="10" t="s">
        <v>940</v>
      </c>
      <c r="P29" s="9" t="str">
        <f t="shared" si="0"/>
        <v>AlgeriaDZ027</v>
      </c>
      <c r="Q29" s="9" t="e">
        <f>VLOOKUP(#REF!,Table1[ID],1,FALSE)</f>
        <v>#REF!</v>
      </c>
      <c r="R29">
        <v>2.9025593012900002</v>
      </c>
      <c r="S29">
        <v>35.979451002499999</v>
      </c>
      <c r="T29" s="9"/>
      <c r="U29" s="9" t="e">
        <f>IF(#REF!&lt;=10,"A:&lt;10",IF(#REF!&lt;=50,"B:10-50",IF(#REF!&lt;=100,"C:50 - 100",IF(#REF!&lt;=250,"D:100 - 250",IF(#REF!&lt;=500,"E:250 - 500",IF(#REF!&lt;=1000,"F:500 - 1000","G:1000 et plus"))))))</f>
        <v>#REF!</v>
      </c>
      <c r="V29" s="9"/>
    </row>
    <row r="30" spans="1:22" hidden="1">
      <c r="A30" t="s">
        <v>799</v>
      </c>
      <c r="B30" t="s">
        <v>856</v>
      </c>
      <c r="C30" t="s">
        <v>857</v>
      </c>
      <c r="D30">
        <v>67</v>
      </c>
      <c r="E30">
        <v>3</v>
      </c>
      <c r="F30" t="s">
        <v>938</v>
      </c>
      <c r="L30" s="10"/>
      <c r="M30" s="10" t="s">
        <v>940</v>
      </c>
      <c r="P30" s="9" t="str">
        <f t="shared" si="0"/>
        <v>AlgeriaDZ028</v>
      </c>
      <c r="Q30" s="9" t="e">
        <f>VLOOKUP(#REF!,Table1[ID],1,FALSE)</f>
        <v>#REF!</v>
      </c>
      <c r="R30">
        <v>6.1441737186200003</v>
      </c>
      <c r="S30">
        <v>36.273827545300001</v>
      </c>
      <c r="T30" s="9"/>
      <c r="U30" s="9" t="e">
        <f>IF(#REF!&lt;=10,"A:&lt;10",IF(#REF!&lt;=50,"B:10-50",IF(#REF!&lt;=100,"C:50 - 100",IF(#REF!&lt;=250,"D:100 - 250",IF(#REF!&lt;=500,"E:250 - 500",IF(#REF!&lt;=1000,"F:500 - 1000","G:1000 et plus"))))))</f>
        <v>#REF!</v>
      </c>
      <c r="V30" s="9"/>
    </row>
    <row r="31" spans="1:22" hidden="1">
      <c r="A31" t="s">
        <v>799</v>
      </c>
      <c r="B31" t="s">
        <v>858</v>
      </c>
      <c r="C31" t="s">
        <v>859</v>
      </c>
      <c r="D31">
        <v>75</v>
      </c>
      <c r="E31">
        <v>11</v>
      </c>
      <c r="F31" t="s">
        <v>938</v>
      </c>
      <c r="L31" s="10"/>
      <c r="M31" s="10" t="s">
        <v>940</v>
      </c>
      <c r="P31" s="9" t="str">
        <f t="shared" si="0"/>
        <v>AlgeriaDZ029</v>
      </c>
      <c r="Q31" s="9" t="e">
        <f>VLOOKUP(#REF!,Table1[ID],1,FALSE)</f>
        <v>#REF!</v>
      </c>
      <c r="R31">
        <v>0.32217287373100001</v>
      </c>
      <c r="S31">
        <v>35.9964681254</v>
      </c>
      <c r="T31" s="9"/>
      <c r="U31" s="9" t="e">
        <f>IF(#REF!&lt;=10,"A:&lt;10",IF(#REF!&lt;=50,"B:10-50",IF(#REF!&lt;=100,"C:50 - 100",IF(#REF!&lt;=250,"D:100 - 250",IF(#REF!&lt;=500,"E:250 - 500",IF(#REF!&lt;=1000,"F:500 - 1000","G:1000 et plus"))))))</f>
        <v>#REF!</v>
      </c>
      <c r="V31" s="9"/>
    </row>
    <row r="32" spans="1:22" hidden="1">
      <c r="A32" t="s">
        <v>799</v>
      </c>
      <c r="B32" t="s">
        <v>860</v>
      </c>
      <c r="C32" t="s">
        <v>861</v>
      </c>
      <c r="D32">
        <v>60</v>
      </c>
      <c r="E32">
        <v>1</v>
      </c>
      <c r="F32" t="s">
        <v>938</v>
      </c>
      <c r="L32" s="10"/>
      <c r="M32" s="10" t="s">
        <v>940</v>
      </c>
      <c r="P32" s="9" t="str">
        <f t="shared" si="0"/>
        <v>AlgeriaDZ031</v>
      </c>
      <c r="Q32" s="9" t="e">
        <f>VLOOKUP(#REF!,Table1[ID],1,FALSE)</f>
        <v>#REF!</v>
      </c>
      <c r="R32">
        <v>-0.77975888514799996</v>
      </c>
      <c r="S32">
        <v>33.2729958356</v>
      </c>
      <c r="T32" s="9"/>
      <c r="U32" s="9" t="e">
        <f>IF(#REF!&lt;=10,"A:&lt;10",IF(#REF!&lt;=50,"B:10-50",IF(#REF!&lt;=100,"C:50 - 100",IF(#REF!&lt;=250,"D:100 - 250",IF(#REF!&lt;=500,"E:250 - 500",IF(#REF!&lt;=1000,"F:500 - 1000","G:1000 et plus"))))))</f>
        <v>#REF!</v>
      </c>
      <c r="V32" s="9"/>
    </row>
    <row r="33" spans="1:22" hidden="1">
      <c r="A33" t="s">
        <v>799</v>
      </c>
      <c r="B33" t="s">
        <v>862</v>
      </c>
      <c r="C33" t="s">
        <v>863</v>
      </c>
      <c r="D33">
        <v>608</v>
      </c>
      <c r="E33">
        <v>21</v>
      </c>
      <c r="F33" t="s">
        <v>938</v>
      </c>
      <c r="L33" s="10"/>
      <c r="M33" s="10" t="s">
        <v>940</v>
      </c>
      <c r="P33" s="9" t="str">
        <f t="shared" si="0"/>
        <v>AlgeriaDZ032</v>
      </c>
      <c r="Q33" s="9" t="e">
        <f>VLOOKUP(#REF!,Table1[ID],1,FALSE)</f>
        <v>#REF!</v>
      </c>
      <c r="R33">
        <v>-0.59439690923900002</v>
      </c>
      <c r="S33">
        <v>35.636344610000002</v>
      </c>
      <c r="T33" s="9"/>
      <c r="U33" s="9" t="e">
        <f>IF(#REF!&lt;=10,"A:&lt;10",IF(#REF!&lt;=50,"B:10-50",IF(#REF!&lt;=100,"C:50 - 100",IF(#REF!&lt;=250,"D:100 - 250",IF(#REF!&lt;=500,"E:250 - 500",IF(#REF!&lt;=1000,"F:500 - 1000","G:1000 et plus"))))))</f>
        <v>#REF!</v>
      </c>
      <c r="V33" s="9"/>
    </row>
    <row r="34" spans="1:22" hidden="1">
      <c r="A34" t="s">
        <v>799</v>
      </c>
      <c r="B34" t="s">
        <v>864</v>
      </c>
      <c r="C34" t="s">
        <v>865</v>
      </c>
      <c r="D34">
        <v>267</v>
      </c>
      <c r="E34">
        <v>20</v>
      </c>
      <c r="F34" t="s">
        <v>938</v>
      </c>
      <c r="L34" s="10"/>
      <c r="M34" s="10" t="s">
        <v>940</v>
      </c>
      <c r="P34" s="9" t="str">
        <f t="shared" si="0"/>
        <v>AlgeriaDZ033</v>
      </c>
      <c r="Q34" s="9" t="e">
        <f>VLOOKUP(#REF!,Table1[ID],1,FALSE)</f>
        <v>#REF!</v>
      </c>
      <c r="R34">
        <v>6.16479785753</v>
      </c>
      <c r="S34">
        <v>31.1769006299</v>
      </c>
      <c r="T34" s="9"/>
      <c r="U34" s="9" t="e">
        <f>IF(#REF!&lt;=10,"A:&lt;10",IF(#REF!&lt;=50,"B:10-50",IF(#REF!&lt;=100,"C:50 - 100",IF(#REF!&lt;=250,"D:100 - 250",IF(#REF!&lt;=500,"E:250 - 500",IF(#REF!&lt;=1000,"F:500 - 1000","G:1000 et plus"))))))</f>
        <v>#REF!</v>
      </c>
      <c r="V34" s="9"/>
    </row>
    <row r="35" spans="1:22" hidden="1">
      <c r="A35" t="s">
        <v>799</v>
      </c>
      <c r="B35" t="s">
        <v>866</v>
      </c>
      <c r="C35" t="s">
        <v>867</v>
      </c>
      <c r="D35">
        <v>190</v>
      </c>
      <c r="E35">
        <v>7</v>
      </c>
      <c r="F35" t="s">
        <v>938</v>
      </c>
      <c r="L35" s="10"/>
      <c r="M35" s="10" t="s">
        <v>940</v>
      </c>
      <c r="P35" s="9" t="str">
        <f t="shared" si="0"/>
        <v>AlgeriaDZ034</v>
      </c>
      <c r="Q35" s="9" t="e">
        <f>VLOOKUP(#REF!,Table1[ID],1,FALSE)</f>
        <v>#REF!</v>
      </c>
      <c r="R35">
        <v>7.0374991928400004</v>
      </c>
      <c r="S35">
        <v>35.825424950299997</v>
      </c>
      <c r="T35" s="9"/>
      <c r="U35" s="9" t="e">
        <f>IF(#REF!&lt;=10,"A:&lt;10",IF(#REF!&lt;=50,"B:10-50",IF(#REF!&lt;=100,"C:50 - 100",IF(#REF!&lt;=250,"D:100 - 250",IF(#REF!&lt;=500,"E:250 - 500",IF(#REF!&lt;=1000,"F:500 - 1000","G:1000 et plus"))))))</f>
        <v>#REF!</v>
      </c>
      <c r="V35" s="9"/>
    </row>
    <row r="36" spans="1:22" hidden="1">
      <c r="A36" t="s">
        <v>799</v>
      </c>
      <c r="B36" t="s">
        <v>868</v>
      </c>
      <c r="C36" t="s">
        <v>869</v>
      </c>
      <c r="D36">
        <v>47</v>
      </c>
      <c r="E36">
        <v>4</v>
      </c>
      <c r="F36" t="s">
        <v>938</v>
      </c>
      <c r="L36" s="10"/>
      <c r="M36" s="10" t="s">
        <v>940</v>
      </c>
      <c r="P36" s="9" t="str">
        <f t="shared" si="0"/>
        <v>AlgeriaDZ035</v>
      </c>
      <c r="Q36" s="9" t="e">
        <f>VLOOKUP(#REF!,Table1[ID],1,FALSE)</f>
        <v>#REF!</v>
      </c>
      <c r="R36">
        <v>0.812801273755</v>
      </c>
      <c r="S36">
        <v>35.821269260000001</v>
      </c>
      <c r="T36" s="9"/>
      <c r="U36" s="9" t="e">
        <f>IF(#REF!&lt;=10,"A:&lt;10",IF(#REF!&lt;=50,"B:10-50",IF(#REF!&lt;=100,"C:50 - 100",IF(#REF!&lt;=250,"D:100 - 250",IF(#REF!&lt;=500,"E:250 - 500",IF(#REF!&lt;=1000,"F:500 - 1000","G:1000 et plus"))))))</f>
        <v>#REF!</v>
      </c>
      <c r="V36" s="9"/>
    </row>
    <row r="37" spans="1:22" hidden="1">
      <c r="A37" t="s">
        <v>799</v>
      </c>
      <c r="B37" t="s">
        <v>870</v>
      </c>
      <c r="C37" t="s">
        <v>871</v>
      </c>
      <c r="D37">
        <v>10</v>
      </c>
      <c r="E37">
        <v>0</v>
      </c>
      <c r="F37" t="s">
        <v>938</v>
      </c>
      <c r="L37" s="10"/>
      <c r="M37" s="10" t="s">
        <v>940</v>
      </c>
      <c r="P37" s="9" t="str">
        <f t="shared" si="0"/>
        <v>AlgeriaDZ036</v>
      </c>
      <c r="Q37" s="9" t="e">
        <f>VLOOKUP(#REF!,Table1[ID],1,FALSE)</f>
        <v>#REF!</v>
      </c>
      <c r="R37">
        <v>0.282491912949</v>
      </c>
      <c r="S37">
        <v>34.7433824405</v>
      </c>
      <c r="T37" s="9"/>
      <c r="U37" s="9" t="e">
        <f>IF(#REF!&lt;=10,"A:&lt;10",IF(#REF!&lt;=50,"B:10-50",IF(#REF!&lt;=100,"C:50 - 100",IF(#REF!&lt;=250,"D:100 - 250",IF(#REF!&lt;=500,"E:250 - 500",IF(#REF!&lt;=1000,"F:500 - 1000","G:1000 et plus"))))))</f>
        <v>#REF!</v>
      </c>
      <c r="V37" s="9"/>
    </row>
    <row r="38" spans="1:22" hidden="1">
      <c r="A38" t="s">
        <v>799</v>
      </c>
      <c r="B38" t="s">
        <v>872</v>
      </c>
      <c r="C38" t="s">
        <v>873</v>
      </c>
      <c r="D38">
        <v>597</v>
      </c>
      <c r="E38">
        <v>35</v>
      </c>
      <c r="F38" t="s">
        <v>938</v>
      </c>
      <c r="L38" s="10"/>
      <c r="M38" s="10" t="s">
        <v>940</v>
      </c>
      <c r="P38" s="9" t="str">
        <f t="shared" si="0"/>
        <v>AlgeriaDZ037</v>
      </c>
      <c r="Q38" s="9" t="e">
        <f>VLOOKUP(#REF!,Table1[ID],1,FALSE)</f>
        <v>#REF!</v>
      </c>
      <c r="R38">
        <v>5.4081876469800001</v>
      </c>
      <c r="S38">
        <v>36.124033873000002</v>
      </c>
      <c r="T38" s="9"/>
      <c r="U38" s="9" t="e">
        <f>IF(#REF!&lt;=10,"A:&lt;10",IF(#REF!&lt;=50,"B:10-50",IF(#REF!&lt;=100,"C:50 - 100",IF(#REF!&lt;=250,"D:100 - 250",IF(#REF!&lt;=500,"E:250 - 500",IF(#REF!&lt;=1000,"F:500 - 1000","G:1000 et plus"))))))</f>
        <v>#REF!</v>
      </c>
      <c r="V38" s="9"/>
    </row>
    <row r="39" spans="1:22" hidden="1">
      <c r="A39" t="s">
        <v>799</v>
      </c>
      <c r="B39" t="s">
        <v>874</v>
      </c>
      <c r="C39" t="s">
        <v>875</v>
      </c>
      <c r="D39">
        <v>82</v>
      </c>
      <c r="E39">
        <v>12</v>
      </c>
      <c r="F39" t="s">
        <v>938</v>
      </c>
      <c r="L39" s="10"/>
      <c r="M39" s="10" t="s">
        <v>940</v>
      </c>
      <c r="P39" s="9" t="str">
        <f t="shared" si="0"/>
        <v>AlgeriaDZ038</v>
      </c>
      <c r="Q39" s="9" t="e">
        <f>VLOOKUP(#REF!,Table1[ID],1,FALSE)</f>
        <v>#REF!</v>
      </c>
      <c r="R39">
        <v>-0.52761742663900002</v>
      </c>
      <c r="S39">
        <v>34.697504356700001</v>
      </c>
      <c r="T39" s="9"/>
      <c r="U39" s="9" t="e">
        <f>IF(#REF!&lt;=10,"A:&lt;10",IF(#REF!&lt;=50,"B:10-50",IF(#REF!&lt;=100,"C:50 - 100",IF(#REF!&lt;=250,"D:100 - 250",IF(#REF!&lt;=500,"E:250 - 500",IF(#REF!&lt;=1000,"F:500 - 1000","G:1000 et plus"))))))</f>
        <v>#REF!</v>
      </c>
      <c r="V39" s="9"/>
    </row>
    <row r="40" spans="1:22" hidden="1">
      <c r="A40" t="s">
        <v>799</v>
      </c>
      <c r="B40" t="s">
        <v>876</v>
      </c>
      <c r="C40" t="s">
        <v>877</v>
      </c>
      <c r="D40">
        <v>141</v>
      </c>
      <c r="E40">
        <v>7</v>
      </c>
      <c r="F40" t="s">
        <v>938</v>
      </c>
      <c r="L40" s="10"/>
      <c r="M40" s="10" t="s">
        <v>940</v>
      </c>
      <c r="P40" s="9" t="str">
        <f t="shared" si="0"/>
        <v>AlgeriaDZ039</v>
      </c>
      <c r="Q40" s="9" t="e">
        <f>VLOOKUP(#REF!,Table1[ID],1,FALSE)</f>
        <v>#REF!</v>
      </c>
      <c r="R40">
        <v>6.8294631137800001</v>
      </c>
      <c r="S40">
        <v>36.770239891199999</v>
      </c>
      <c r="T40" s="9"/>
      <c r="U40" s="9" t="e">
        <f>IF(#REF!&lt;=10,"A:&lt;10",IF(#REF!&lt;=50,"B:10-50",IF(#REF!&lt;=100,"C:50 - 100",IF(#REF!&lt;=250,"D:100 - 250",IF(#REF!&lt;=500,"E:250 - 500",IF(#REF!&lt;=1000,"F:500 - 1000","G:1000 et plus"))))))</f>
        <v>#REF!</v>
      </c>
      <c r="V40" s="9"/>
    </row>
    <row r="41" spans="1:22" hidden="1">
      <c r="A41" t="s">
        <v>799</v>
      </c>
      <c r="B41" t="s">
        <v>878</v>
      </c>
      <c r="C41" t="s">
        <v>879</v>
      </c>
      <c r="D41">
        <v>72</v>
      </c>
      <c r="E41">
        <v>2</v>
      </c>
      <c r="F41" t="s">
        <v>938</v>
      </c>
      <c r="L41" s="10"/>
      <c r="M41" s="10" t="s">
        <v>940</v>
      </c>
      <c r="P41" s="9" t="str">
        <f t="shared" si="0"/>
        <v>AlgeriaDZ040</v>
      </c>
      <c r="Q41" s="9" t="e">
        <f>VLOOKUP(#REF!,Table1[ID],1,FALSE)</f>
        <v>#REF!</v>
      </c>
      <c r="R41">
        <v>7.8646877096800001</v>
      </c>
      <c r="S41">
        <v>36.145318481099999</v>
      </c>
      <c r="T41" s="9"/>
      <c r="U41" s="9" t="e">
        <f>IF(#REF!&lt;=10,"A:&lt;10",IF(#REF!&lt;=50,"B:10-50",IF(#REF!&lt;=100,"C:50 - 100",IF(#REF!&lt;=250,"D:100 - 250",IF(#REF!&lt;=500,"E:250 - 500",IF(#REF!&lt;=1000,"F:500 - 1000","G:1000 et plus"))))))</f>
        <v>#REF!</v>
      </c>
      <c r="V41" s="9"/>
    </row>
    <row r="42" spans="1:22" hidden="1">
      <c r="A42" t="s">
        <v>799</v>
      </c>
      <c r="B42" t="s">
        <v>880</v>
      </c>
      <c r="C42" t="s">
        <v>881</v>
      </c>
      <c r="D42">
        <v>10</v>
      </c>
      <c r="E42">
        <v>1</v>
      </c>
      <c r="F42" t="s">
        <v>938</v>
      </c>
      <c r="L42" s="10"/>
      <c r="M42" s="10" t="s">
        <v>940</v>
      </c>
      <c r="P42" s="9" t="str">
        <f t="shared" si="0"/>
        <v>AlgeriaDZ041</v>
      </c>
      <c r="Q42" s="9" t="e">
        <f>VLOOKUP(#REF!,Table1[ID],1,FALSE)</f>
        <v>#REF!</v>
      </c>
      <c r="R42">
        <v>5.1102078524100003</v>
      </c>
      <c r="S42">
        <v>24.133125660099999</v>
      </c>
      <c r="T42" s="9"/>
      <c r="U42" s="9" t="e">
        <f>IF(#REF!&lt;=10,"A:&lt;10",IF(#REF!&lt;=50,"B:10-50",IF(#REF!&lt;=100,"C:50 - 100",IF(#REF!&lt;=250,"D:100 - 250",IF(#REF!&lt;=500,"E:250 - 500",IF(#REF!&lt;=1000,"F:500 - 1000","G:1000 et plus"))))))</f>
        <v>#REF!</v>
      </c>
      <c r="V42" s="9"/>
    </row>
    <row r="43" spans="1:22" hidden="1">
      <c r="A43" t="s">
        <v>799</v>
      </c>
      <c r="B43" t="s">
        <v>882</v>
      </c>
      <c r="C43" t="s">
        <v>883</v>
      </c>
      <c r="D43">
        <v>76</v>
      </c>
      <c r="E43">
        <v>3</v>
      </c>
      <c r="F43" t="s">
        <v>938</v>
      </c>
      <c r="L43" s="10"/>
      <c r="M43" s="10" t="s">
        <v>940</v>
      </c>
      <c r="P43" s="9" t="str">
        <f t="shared" si="0"/>
        <v>AlgeriaDZ042</v>
      </c>
      <c r="Q43" s="9" t="e">
        <f>VLOOKUP(#REF!,Table1[ID],1,FALSE)</f>
        <v>#REF!</v>
      </c>
      <c r="R43">
        <v>7.8517197624200001</v>
      </c>
      <c r="S43">
        <v>35.093666581699999</v>
      </c>
      <c r="T43" s="9"/>
      <c r="U43" s="9" t="e">
        <f>IF(#REF!&lt;=10,"A:&lt;10",IF(#REF!&lt;=50,"B:10-50",IF(#REF!&lt;=100,"C:50 - 100",IF(#REF!&lt;=250,"D:100 - 250",IF(#REF!&lt;=500,"E:250 - 500",IF(#REF!&lt;=1000,"F:500 - 1000","G:1000 et plus"))))))</f>
        <v>#REF!</v>
      </c>
      <c r="V43" s="9"/>
    </row>
    <row r="44" spans="1:22" hidden="1">
      <c r="A44" t="s">
        <v>799</v>
      </c>
      <c r="B44" t="s">
        <v>884</v>
      </c>
      <c r="C44" t="s">
        <v>885</v>
      </c>
      <c r="D44">
        <v>181</v>
      </c>
      <c r="E44">
        <v>15</v>
      </c>
      <c r="F44" t="s">
        <v>938</v>
      </c>
      <c r="L44" s="10"/>
      <c r="M44" s="10" t="s">
        <v>940</v>
      </c>
      <c r="P44" s="9" t="str">
        <f t="shared" si="0"/>
        <v>AlgeriaDZ043</v>
      </c>
      <c r="Q44" s="9" t="e">
        <f>VLOOKUP(#REF!,Table1[ID],1,FALSE)</f>
        <v>#REF!</v>
      </c>
      <c r="R44">
        <v>1.55130570361</v>
      </c>
      <c r="S44">
        <v>34.931253091400002</v>
      </c>
      <c r="T44" s="9"/>
      <c r="U44" s="9" t="e">
        <f>IF(#REF!&lt;=10,"A:&lt;10",IF(#REF!&lt;=50,"B:10-50",IF(#REF!&lt;=100,"C:50 - 100",IF(#REF!&lt;=250,"D:100 - 250",IF(#REF!&lt;=500,"E:250 - 500",IF(#REF!&lt;=1000,"F:500 - 1000","G:1000 et plus"))))))</f>
        <v>#REF!</v>
      </c>
      <c r="V44" s="9"/>
    </row>
    <row r="45" spans="1:22" hidden="1">
      <c r="A45" t="s">
        <v>799</v>
      </c>
      <c r="B45" t="s">
        <v>886</v>
      </c>
      <c r="C45" t="s">
        <v>887</v>
      </c>
      <c r="D45">
        <v>14</v>
      </c>
      <c r="E45">
        <v>1</v>
      </c>
      <c r="F45" t="s">
        <v>938</v>
      </c>
      <c r="L45" s="10"/>
      <c r="M45" s="10" t="s">
        <v>940</v>
      </c>
      <c r="P45" s="9" t="str">
        <f t="shared" si="0"/>
        <v>AlgeriaDZ044</v>
      </c>
      <c r="Q45" s="9" t="e">
        <f>VLOOKUP(#REF!,Table1[ID],1,FALSE)</f>
        <v>#REF!</v>
      </c>
      <c r="R45">
        <v>-5.9544821690500003</v>
      </c>
      <c r="S45">
        <v>27.631754429400001</v>
      </c>
      <c r="T45" s="9"/>
      <c r="U45" s="9" t="e">
        <f>IF(#REF!&lt;=10,"A:&lt;10",IF(#REF!&lt;=50,"B:10-50",IF(#REF!&lt;=100,"C:50 - 100",IF(#REF!&lt;=250,"D:100 - 250",IF(#REF!&lt;=500,"E:250 - 500",IF(#REF!&lt;=1000,"F:500 - 1000","G:1000 et plus"))))))</f>
        <v>#REF!</v>
      </c>
      <c r="V45" s="9"/>
    </row>
    <row r="46" spans="1:22" hidden="1">
      <c r="A46" t="s">
        <v>799</v>
      </c>
      <c r="B46" t="s">
        <v>888</v>
      </c>
      <c r="C46" t="s">
        <v>889</v>
      </c>
      <c r="D46">
        <v>337</v>
      </c>
      <c r="E46">
        <v>38</v>
      </c>
      <c r="F46" t="s">
        <v>938</v>
      </c>
      <c r="L46" s="10"/>
      <c r="M46" s="10" t="s">
        <v>940</v>
      </c>
      <c r="P46" s="9" t="str">
        <f t="shared" si="0"/>
        <v>AlgeriaDZ045</v>
      </c>
      <c r="Q46" s="9" t="e">
        <f>VLOOKUP(#REF!,Table1[ID],1,FALSE)</f>
        <v>#REF!</v>
      </c>
      <c r="R46">
        <v>2.2287529457000002</v>
      </c>
      <c r="S46">
        <v>36.525664382800002</v>
      </c>
      <c r="T46" s="9"/>
      <c r="U46" s="9" t="e">
        <f>IF(#REF!&lt;=10,"A:&lt;10",IF(#REF!&lt;=50,"B:10-50",IF(#REF!&lt;=100,"C:50 - 100",IF(#REF!&lt;=250,"D:100 - 250",IF(#REF!&lt;=500,"E:250 - 500",IF(#REF!&lt;=1000,"F:500 - 1000","G:1000 et plus"))))))</f>
        <v>#REF!</v>
      </c>
      <c r="V46" s="9"/>
    </row>
    <row r="47" spans="1:22" hidden="1">
      <c r="A47" t="s">
        <v>799</v>
      </c>
      <c r="B47" t="s">
        <v>890</v>
      </c>
      <c r="C47" t="s">
        <v>891</v>
      </c>
      <c r="D47">
        <v>81</v>
      </c>
      <c r="E47">
        <v>2</v>
      </c>
      <c r="F47" t="s">
        <v>938</v>
      </c>
      <c r="L47" s="10"/>
      <c r="M47" s="10" t="s">
        <v>940</v>
      </c>
      <c r="P47" s="9" t="str">
        <f t="shared" si="0"/>
        <v>AlgeriaDZ046</v>
      </c>
      <c r="Q47" s="9" t="e">
        <f>VLOOKUP(#REF!,Table1[ID],1,FALSE)</f>
        <v>#REF!</v>
      </c>
      <c r="R47">
        <v>1.7971738238299999</v>
      </c>
      <c r="S47">
        <v>35.774215273899998</v>
      </c>
      <c r="T47" s="9"/>
      <c r="U47" s="9" t="e">
        <f>IF(#REF!&lt;=10,"A:&lt;10",IF(#REF!&lt;=50,"B:10-50",IF(#REF!&lt;=100,"C:50 - 100",IF(#REF!&lt;=250,"D:100 - 250",IF(#REF!&lt;=500,"E:250 - 500",IF(#REF!&lt;=1000,"F:500 - 1000","G:1000 et plus"))))))</f>
        <v>#REF!</v>
      </c>
      <c r="V47" s="9"/>
    </row>
    <row r="48" spans="1:22" hidden="1">
      <c r="A48" t="s">
        <v>799</v>
      </c>
      <c r="B48" t="s">
        <v>892</v>
      </c>
      <c r="C48" t="s">
        <v>893</v>
      </c>
      <c r="D48">
        <v>165</v>
      </c>
      <c r="E48">
        <v>16</v>
      </c>
      <c r="F48" t="s">
        <v>938</v>
      </c>
      <c r="L48" s="10"/>
      <c r="M48" s="10" t="s">
        <v>940</v>
      </c>
      <c r="P48" s="9" t="str">
        <f t="shared" si="0"/>
        <v>AlgeriaDZ047</v>
      </c>
      <c r="Q48" s="9" t="e">
        <f>VLOOKUP(#REF!,Table1[ID],1,FALSE)</f>
        <v>#REF!</v>
      </c>
      <c r="R48">
        <v>4.1949949495799999</v>
      </c>
      <c r="S48">
        <v>36.679534265400001</v>
      </c>
      <c r="T48" s="9"/>
      <c r="U48" s="9" t="e">
        <f>IF(#REF!&lt;=10,"A:&lt;10",IF(#REF!&lt;=50,"B:10-50",IF(#REF!&lt;=100,"C:50 - 100",IF(#REF!&lt;=250,"D:100 - 250",IF(#REF!&lt;=500,"E:250 - 500",IF(#REF!&lt;=1000,"F:500 - 1000","G:1000 et plus"))))))</f>
        <v>#REF!</v>
      </c>
      <c r="V48" s="9"/>
    </row>
    <row r="49" spans="1:22" hidden="1">
      <c r="A49" t="s">
        <v>799</v>
      </c>
      <c r="B49" t="s">
        <v>894</v>
      </c>
      <c r="C49" t="s">
        <v>895</v>
      </c>
      <c r="D49">
        <v>278</v>
      </c>
      <c r="E49">
        <v>8</v>
      </c>
      <c r="F49" t="s">
        <v>938</v>
      </c>
      <c r="L49" s="10"/>
      <c r="M49" s="10" t="s">
        <v>940</v>
      </c>
      <c r="P49" s="9" t="str">
        <f t="shared" si="0"/>
        <v>AlgeriaDZ048</v>
      </c>
      <c r="Q49" s="9" t="e">
        <f>VLOOKUP(#REF!,Table1[ID],1,FALSE)</f>
        <v>#REF!</v>
      </c>
      <c r="R49">
        <v>-1.4486337036100001</v>
      </c>
      <c r="S49">
        <v>34.700315319300003</v>
      </c>
      <c r="T49" s="9"/>
      <c r="U49" s="9" t="e">
        <f>IF(#REF!&lt;=10,"A:&lt;10",IF(#REF!&lt;=50,"B:10-50",IF(#REF!&lt;=100,"C:50 - 100",IF(#REF!&lt;=250,"D:100 - 250",IF(#REF!&lt;=500,"E:250 - 500",IF(#REF!&lt;=1000,"F:500 - 1000","G:1000 et plus"))))))</f>
        <v>#REF!</v>
      </c>
      <c r="V49" s="9"/>
    </row>
    <row r="50" spans="1:22" hidden="1">
      <c r="A50" t="s">
        <v>896</v>
      </c>
      <c r="B50" t="s">
        <v>898</v>
      </c>
      <c r="C50" t="s">
        <v>899</v>
      </c>
      <c r="D50" t="s">
        <v>938</v>
      </c>
      <c r="E50" t="s">
        <v>938</v>
      </c>
      <c r="F50" t="s">
        <v>938</v>
      </c>
      <c r="M50" s="10" t="s">
        <v>940</v>
      </c>
      <c r="P50" s="9" t="str">
        <f t="shared" si="0"/>
        <v>AngolaAO01</v>
      </c>
      <c r="Q50" s="9" t="e">
        <f>VLOOKUP(#REF!,Table1[ID],1,FALSE)</f>
        <v>#REF!</v>
      </c>
      <c r="R50">
        <v>14.0357561556</v>
      </c>
      <c r="S50">
        <v>-8.29184354693</v>
      </c>
      <c r="T50" s="9"/>
      <c r="U50" s="9" t="e">
        <f>IF(#REF!&lt;=10,"A:&lt;10",IF(#REF!&lt;=50,"B:10-50",IF(#REF!&lt;=100,"C:50 - 100",IF(#REF!&lt;=250,"D:100 - 250",IF(#REF!&lt;=500,"E:250 - 500",IF(#REF!&lt;=1000,"F:500 - 1000","G:1000 et plus"))))))</f>
        <v>#REF!</v>
      </c>
      <c r="V50" s="9"/>
    </row>
    <row r="51" spans="1:22" hidden="1">
      <c r="A51" t="s">
        <v>896</v>
      </c>
      <c r="B51" t="s">
        <v>900</v>
      </c>
      <c r="C51" t="s">
        <v>901</v>
      </c>
      <c r="D51" t="s">
        <v>938</v>
      </c>
      <c r="E51" t="s">
        <v>938</v>
      </c>
      <c r="F51" t="s">
        <v>938</v>
      </c>
      <c r="M51" s="10" t="s">
        <v>940</v>
      </c>
      <c r="P51" s="9" t="str">
        <f t="shared" si="0"/>
        <v>AngolaAO02</v>
      </c>
      <c r="Q51" s="9" t="e">
        <f>VLOOKUP(#REF!,Table1[ID],1,FALSE)</f>
        <v>#REF!</v>
      </c>
      <c r="R51">
        <v>13.9042323372</v>
      </c>
      <c r="S51">
        <v>-12.876367805899999</v>
      </c>
      <c r="T51" s="9"/>
      <c r="U51" s="9" t="e">
        <f>IF(#REF!&lt;=10,"A:&lt;10",IF(#REF!&lt;=50,"B:10-50",IF(#REF!&lt;=100,"C:50 - 100",IF(#REF!&lt;=250,"D:100 - 250",IF(#REF!&lt;=500,"E:250 - 500",IF(#REF!&lt;=1000,"F:500 - 1000","G:1000 et plus"))))))</f>
        <v>#REF!</v>
      </c>
      <c r="V51" s="9"/>
    </row>
    <row r="52" spans="1:22" hidden="1">
      <c r="A52" t="s">
        <v>896</v>
      </c>
      <c r="B52" t="s">
        <v>902</v>
      </c>
      <c r="C52" t="s">
        <v>903</v>
      </c>
      <c r="D52" t="s">
        <v>938</v>
      </c>
      <c r="E52" t="s">
        <v>938</v>
      </c>
      <c r="F52" t="s">
        <v>938</v>
      </c>
      <c r="M52" s="10" t="s">
        <v>940</v>
      </c>
      <c r="P52" s="9" t="str">
        <f t="shared" si="0"/>
        <v>AngolaAO03</v>
      </c>
      <c r="Q52" s="9" t="e">
        <f>VLOOKUP(#REF!,Table1[ID],1,FALSE)</f>
        <v>#REF!</v>
      </c>
      <c r="R52">
        <v>17.431693979799999</v>
      </c>
      <c r="S52">
        <v>-12.3835718972</v>
      </c>
      <c r="T52" s="9"/>
      <c r="U52" s="9" t="e">
        <f>IF(#REF!&lt;=10,"A:&lt;10",IF(#REF!&lt;=50,"B:10-50",IF(#REF!&lt;=100,"C:50 - 100",IF(#REF!&lt;=250,"D:100 - 250",IF(#REF!&lt;=500,"E:250 - 500",IF(#REF!&lt;=1000,"F:500 - 1000","G:1000 et plus"))))))</f>
        <v>#REF!</v>
      </c>
      <c r="V52" s="9"/>
    </row>
    <row r="53" spans="1:22" hidden="1">
      <c r="A53" t="s">
        <v>896</v>
      </c>
      <c r="B53" t="s">
        <v>904</v>
      </c>
      <c r="C53" t="s">
        <v>905</v>
      </c>
      <c r="D53" t="s">
        <v>938</v>
      </c>
      <c r="E53" t="s">
        <v>938</v>
      </c>
      <c r="F53" t="s">
        <v>938</v>
      </c>
      <c r="M53" s="10" t="s">
        <v>940</v>
      </c>
      <c r="P53" s="9" t="str">
        <f t="shared" si="0"/>
        <v>AngolaAO04</v>
      </c>
      <c r="Q53" s="9" t="e">
        <f>VLOOKUP(#REF!,Table1[ID],1,FALSE)</f>
        <v>#REF!</v>
      </c>
      <c r="R53">
        <v>12.517939481200001</v>
      </c>
      <c r="S53">
        <v>-5.0637003705400003</v>
      </c>
      <c r="T53" s="9"/>
      <c r="U53" s="9" t="e">
        <f>IF(#REF!&lt;=10,"A:&lt;10",IF(#REF!&lt;=50,"B:10-50",IF(#REF!&lt;=100,"C:50 - 100",IF(#REF!&lt;=250,"D:100 - 250",IF(#REF!&lt;=500,"E:250 - 500",IF(#REF!&lt;=1000,"F:500 - 1000","G:1000 et plus"))))))</f>
        <v>#REF!</v>
      </c>
      <c r="V53" s="9"/>
    </row>
    <row r="54" spans="1:22" hidden="1">
      <c r="A54" t="s">
        <v>896</v>
      </c>
      <c r="B54" t="s">
        <v>906</v>
      </c>
      <c r="C54" t="s">
        <v>907</v>
      </c>
      <c r="D54" t="s">
        <v>938</v>
      </c>
      <c r="E54" t="s">
        <v>938</v>
      </c>
      <c r="F54" t="s">
        <v>938</v>
      </c>
      <c r="M54" s="10" t="s">
        <v>940</v>
      </c>
      <c r="P54" s="9" t="str">
        <f t="shared" si="0"/>
        <v>AngolaAO05</v>
      </c>
      <c r="Q54" s="9" t="e">
        <f>VLOOKUP(#REF!,Table1[ID],1,FALSE)</f>
        <v>#REF!</v>
      </c>
      <c r="R54">
        <v>19.7315565643</v>
      </c>
      <c r="S54">
        <v>-15.961377219899999</v>
      </c>
      <c r="T54" s="9"/>
      <c r="U54" s="9" t="e">
        <f>IF(#REF!&lt;=10,"A:&lt;10",IF(#REF!&lt;=50,"B:10-50",IF(#REF!&lt;=100,"C:50 - 100",IF(#REF!&lt;=250,"D:100 - 250",IF(#REF!&lt;=500,"E:250 - 500",IF(#REF!&lt;=1000,"F:500 - 1000","G:1000 et plus"))))))</f>
        <v>#REF!</v>
      </c>
      <c r="V54" s="9"/>
    </row>
    <row r="55" spans="1:22" hidden="1">
      <c r="A55" t="s">
        <v>896</v>
      </c>
      <c r="B55" t="s">
        <v>908</v>
      </c>
      <c r="C55" t="s">
        <v>909</v>
      </c>
      <c r="D55" t="s">
        <v>938</v>
      </c>
      <c r="E55" t="s">
        <v>938</v>
      </c>
      <c r="F55" t="s">
        <v>938</v>
      </c>
      <c r="M55" s="10" t="s">
        <v>940</v>
      </c>
      <c r="P55" s="9" t="str">
        <f t="shared" si="0"/>
        <v>AngolaAO06</v>
      </c>
      <c r="Q55" s="9" t="e">
        <f>VLOOKUP(#REF!,Table1[ID],1,FALSE)</f>
        <v>#REF!</v>
      </c>
      <c r="R55">
        <v>14.9737266287</v>
      </c>
      <c r="S55">
        <v>-8.9036836566400002</v>
      </c>
      <c r="T55" s="9"/>
      <c r="U55" s="9" t="e">
        <f>IF(#REF!&lt;=10,"A:&lt;10",IF(#REF!&lt;=50,"B:10-50",IF(#REF!&lt;=100,"C:50 - 100",IF(#REF!&lt;=250,"D:100 - 250",IF(#REF!&lt;=500,"E:250 - 500",IF(#REF!&lt;=1000,"F:500 - 1000","G:1000 et plus"))))))</f>
        <v>#REF!</v>
      </c>
      <c r="V55" s="9"/>
    </row>
    <row r="56" spans="1:22" hidden="1">
      <c r="A56" t="s">
        <v>896</v>
      </c>
      <c r="B56" t="s">
        <v>910</v>
      </c>
      <c r="C56" t="s">
        <v>911</v>
      </c>
      <c r="D56" t="s">
        <v>938</v>
      </c>
      <c r="E56" t="s">
        <v>938</v>
      </c>
      <c r="F56" t="s">
        <v>938</v>
      </c>
      <c r="M56" s="10" t="s">
        <v>940</v>
      </c>
      <c r="P56" s="9" t="str">
        <f t="shared" si="0"/>
        <v>AngolaAO07</v>
      </c>
      <c r="Q56" s="9" t="e">
        <f>VLOOKUP(#REF!,Table1[ID],1,FALSE)</f>
        <v>#REF!</v>
      </c>
      <c r="R56">
        <v>15.0494229857</v>
      </c>
      <c r="S56">
        <v>-10.8840368596</v>
      </c>
      <c r="T56" s="9"/>
      <c r="U56" s="9" t="e">
        <f>IF(#REF!&lt;=10,"A:&lt;10",IF(#REF!&lt;=50,"B:10-50",IF(#REF!&lt;=100,"C:50 - 100",IF(#REF!&lt;=250,"D:100 - 250",IF(#REF!&lt;=500,"E:250 - 500",IF(#REF!&lt;=1000,"F:500 - 1000","G:1000 et plus"))))))</f>
        <v>#REF!</v>
      </c>
      <c r="V56" s="9"/>
    </row>
    <row r="57" spans="1:22" hidden="1">
      <c r="A57" t="s">
        <v>896</v>
      </c>
      <c r="B57" t="s">
        <v>912</v>
      </c>
      <c r="C57" t="s">
        <v>913</v>
      </c>
      <c r="D57" t="s">
        <v>938</v>
      </c>
      <c r="E57" t="s">
        <v>938</v>
      </c>
      <c r="F57" t="s">
        <v>938</v>
      </c>
      <c r="M57" s="10" t="s">
        <v>940</v>
      </c>
      <c r="P57" s="9" t="str">
        <f t="shared" si="0"/>
        <v>AngolaAO08</v>
      </c>
      <c r="Q57" s="9" t="e">
        <f>VLOOKUP(#REF!,Table1[ID],1,FALSE)</f>
        <v>#REF!</v>
      </c>
      <c r="R57">
        <v>15.4281306912</v>
      </c>
      <c r="S57">
        <v>-16.3987927453</v>
      </c>
      <c r="T57" s="9"/>
      <c r="U57" s="9" t="e">
        <f>IF(#REF!&lt;=10,"A:&lt;10",IF(#REF!&lt;=50,"B:10-50",IF(#REF!&lt;=100,"C:50 - 100",IF(#REF!&lt;=250,"D:100 - 250",IF(#REF!&lt;=500,"E:250 - 500",IF(#REF!&lt;=1000,"F:500 - 1000","G:1000 et plus"))))))</f>
        <v>#REF!</v>
      </c>
      <c r="V57" s="9"/>
    </row>
    <row r="58" spans="1:22" hidden="1">
      <c r="A58" t="s">
        <v>896</v>
      </c>
      <c r="B58" t="s">
        <v>914</v>
      </c>
      <c r="C58" t="s">
        <v>915</v>
      </c>
      <c r="D58" t="s">
        <v>938</v>
      </c>
      <c r="E58" t="s">
        <v>938</v>
      </c>
      <c r="F58" t="s">
        <v>938</v>
      </c>
      <c r="M58" s="10" t="s">
        <v>940</v>
      </c>
      <c r="P58" s="9" t="str">
        <f t="shared" si="0"/>
        <v>AngolaAO10</v>
      </c>
      <c r="Q58" s="9" t="e">
        <f>VLOOKUP(#REF!,Table1[ID],1,FALSE)</f>
        <v>#REF!</v>
      </c>
      <c r="R58">
        <v>15.719692348900001</v>
      </c>
      <c r="S58">
        <v>-12.585104574900001</v>
      </c>
      <c r="T58" s="9"/>
      <c r="U58" s="9" t="e">
        <f>IF(#REF!&lt;=10,"A:&lt;10",IF(#REF!&lt;=50,"B:10-50",IF(#REF!&lt;=100,"C:50 - 100",IF(#REF!&lt;=250,"D:100 - 250",IF(#REF!&lt;=500,"E:250 - 500",IF(#REF!&lt;=1000,"F:500 - 1000","G:1000 et plus"))))))</f>
        <v>#REF!</v>
      </c>
      <c r="V58" s="9"/>
    </row>
    <row r="59" spans="1:22" hidden="1">
      <c r="A59" t="s">
        <v>896</v>
      </c>
      <c r="B59" t="s">
        <v>916</v>
      </c>
      <c r="C59" t="s">
        <v>917</v>
      </c>
      <c r="D59" t="s">
        <v>938</v>
      </c>
      <c r="E59" t="s">
        <v>938</v>
      </c>
      <c r="F59" t="s">
        <v>938</v>
      </c>
      <c r="M59" s="10" t="s">
        <v>940</v>
      </c>
      <c r="P59" s="9" t="str">
        <f t="shared" si="0"/>
        <v>AngolaAO09</v>
      </c>
      <c r="Q59" s="9" t="e">
        <f>VLOOKUP(#REF!,Table1[ID],1,FALSE)</f>
        <v>#REF!</v>
      </c>
      <c r="R59">
        <v>14.9653143102</v>
      </c>
      <c r="S59">
        <v>-14.797795759</v>
      </c>
      <c r="T59" s="9"/>
      <c r="U59" s="9" t="e">
        <f>IF(#REF!&lt;=10,"A:&lt;10",IF(#REF!&lt;=50,"B:10-50",IF(#REF!&lt;=100,"C:50 - 100",IF(#REF!&lt;=250,"D:100 - 250",IF(#REF!&lt;=500,"E:250 - 500",IF(#REF!&lt;=1000,"F:500 - 1000","G:1000 et plus"))))))</f>
        <v>#REF!</v>
      </c>
      <c r="V59" s="9"/>
    </row>
    <row r="60" spans="1:22" hidden="1">
      <c r="A60" t="s">
        <v>896</v>
      </c>
      <c r="B60" t="s">
        <v>918</v>
      </c>
      <c r="C60" t="s">
        <v>919</v>
      </c>
      <c r="D60" s="13">
        <v>86</v>
      </c>
      <c r="E60">
        <v>4</v>
      </c>
      <c r="F60">
        <v>18</v>
      </c>
      <c r="L60" s="10"/>
      <c r="M60" s="10" t="s">
        <v>940</v>
      </c>
      <c r="P60" s="9" t="str">
        <f t="shared" si="0"/>
        <v>AngolaAO11</v>
      </c>
      <c r="Q60" s="9" t="e">
        <f>VLOOKUP(#REF!,Table1[ID],1,FALSE)</f>
        <v>#REF!</v>
      </c>
      <c r="R60">
        <v>13.800717044200001</v>
      </c>
      <c r="S60">
        <v>-9.6048273438600003</v>
      </c>
      <c r="T60" s="9"/>
      <c r="U60" s="9" t="e">
        <f>IF(#REF!&lt;=10,"A:&lt;10",IF(#REF!&lt;=50,"B:10-50",IF(#REF!&lt;=100,"C:50 - 100",IF(#REF!&lt;=250,"D:100 - 250",IF(#REF!&lt;=500,"E:250 - 500",IF(#REF!&lt;=1000,"F:500 - 1000","G:1000 et plus"))))))</f>
        <v>#REF!</v>
      </c>
      <c r="V60" s="9"/>
    </row>
    <row r="61" spans="1:22" hidden="1">
      <c r="A61" t="s">
        <v>896</v>
      </c>
      <c r="B61" t="s">
        <v>920</v>
      </c>
      <c r="C61" t="s">
        <v>921</v>
      </c>
      <c r="D61" t="s">
        <v>938</v>
      </c>
      <c r="E61" t="s">
        <v>938</v>
      </c>
      <c r="F61" t="s">
        <v>938</v>
      </c>
      <c r="M61" s="10" t="s">
        <v>940</v>
      </c>
      <c r="P61" s="9" t="str">
        <f t="shared" si="0"/>
        <v>AngolaAO12</v>
      </c>
      <c r="Q61" s="9" t="e">
        <f>VLOOKUP(#REF!,Table1[ID],1,FALSE)</f>
        <v>#REF!</v>
      </c>
      <c r="R61">
        <v>19.6061314765</v>
      </c>
      <c r="S61">
        <v>-8.5579723811800008</v>
      </c>
      <c r="T61" s="9"/>
      <c r="U61" s="9" t="e">
        <f>IF(#REF!&lt;=10,"A:&lt;10",IF(#REF!&lt;=50,"B:10-50",IF(#REF!&lt;=100,"C:50 - 100",IF(#REF!&lt;=250,"D:100 - 250",IF(#REF!&lt;=500,"E:250 - 500",IF(#REF!&lt;=1000,"F:500 - 1000","G:1000 et plus"))))))</f>
        <v>#REF!</v>
      </c>
      <c r="V61" s="9"/>
    </row>
    <row r="62" spans="1:22" hidden="1">
      <c r="A62" t="s">
        <v>896</v>
      </c>
      <c r="B62" t="s">
        <v>922</v>
      </c>
      <c r="C62" t="s">
        <v>923</v>
      </c>
      <c r="D62" t="s">
        <v>938</v>
      </c>
      <c r="E62" t="s">
        <v>938</v>
      </c>
      <c r="F62" t="s">
        <v>938</v>
      </c>
      <c r="M62" s="10" t="s">
        <v>940</v>
      </c>
      <c r="P62" s="9" t="str">
        <f t="shared" si="0"/>
        <v>AngolaAO13</v>
      </c>
      <c r="Q62" s="9" t="e">
        <f>VLOOKUP(#REF!,Table1[ID],1,FALSE)</f>
        <v>#REF!</v>
      </c>
      <c r="R62">
        <v>20.494288345000001</v>
      </c>
      <c r="S62">
        <v>-10.033905667499999</v>
      </c>
      <c r="T62" s="9"/>
      <c r="U62" s="9" t="e">
        <f>IF(#REF!&lt;=10,"A:&lt;10",IF(#REF!&lt;=50,"B:10-50",IF(#REF!&lt;=100,"C:50 - 100",IF(#REF!&lt;=250,"D:100 - 250",IF(#REF!&lt;=500,"E:250 - 500",IF(#REF!&lt;=1000,"F:500 - 1000","G:1000 et plus"))))))</f>
        <v>#REF!</v>
      </c>
      <c r="V62" s="9"/>
    </row>
    <row r="63" spans="1:22" hidden="1">
      <c r="A63" t="s">
        <v>896</v>
      </c>
      <c r="B63" t="s">
        <v>924</v>
      </c>
      <c r="C63" t="s">
        <v>925</v>
      </c>
      <c r="D63" t="s">
        <v>938</v>
      </c>
      <c r="E63" t="s">
        <v>938</v>
      </c>
      <c r="F63" t="s">
        <v>938</v>
      </c>
      <c r="M63" s="10" t="s">
        <v>940</v>
      </c>
      <c r="P63" s="9" t="str">
        <f t="shared" si="0"/>
        <v>AngolaAO14</v>
      </c>
      <c r="Q63" s="9" t="e">
        <f>VLOOKUP(#REF!,Table1[ID],1,FALSE)</f>
        <v>#REF!</v>
      </c>
      <c r="R63">
        <v>17.015393384599999</v>
      </c>
      <c r="S63">
        <v>-9.5315829104199992</v>
      </c>
      <c r="T63" s="9"/>
      <c r="U63" s="9" t="e">
        <f>IF(#REF!&lt;=10,"A:&lt;10",IF(#REF!&lt;=50,"B:10-50",IF(#REF!&lt;=100,"C:50 - 100",IF(#REF!&lt;=250,"D:100 - 250",IF(#REF!&lt;=500,"E:250 - 500",IF(#REF!&lt;=1000,"F:500 - 1000","G:1000 et plus"))))))</f>
        <v>#REF!</v>
      </c>
      <c r="V63" s="9"/>
    </row>
    <row r="64" spans="1:22" hidden="1">
      <c r="A64" t="s">
        <v>896</v>
      </c>
      <c r="B64" t="s">
        <v>926</v>
      </c>
      <c r="C64" t="s">
        <v>927</v>
      </c>
      <c r="D64" t="s">
        <v>938</v>
      </c>
      <c r="E64" t="s">
        <v>938</v>
      </c>
      <c r="F64" t="s">
        <v>938</v>
      </c>
      <c r="M64" s="10" t="s">
        <v>940</v>
      </c>
      <c r="P64" s="9" t="str">
        <f t="shared" si="0"/>
        <v>AngolaAO15</v>
      </c>
      <c r="Q64" s="9" t="e">
        <f>VLOOKUP(#REF!,Table1[ID],1,FALSE)</f>
        <v>#REF!</v>
      </c>
      <c r="R64">
        <v>21.024787518499998</v>
      </c>
      <c r="S64">
        <v>-13.129694843999999</v>
      </c>
      <c r="T64" s="9"/>
      <c r="U64" s="9" t="e">
        <f>IF(#REF!&lt;=10,"A:&lt;10",IF(#REF!&lt;=50,"B:10-50",IF(#REF!&lt;=100,"C:50 - 100",IF(#REF!&lt;=250,"D:100 - 250",IF(#REF!&lt;=500,"E:250 - 500",IF(#REF!&lt;=1000,"F:500 - 1000","G:1000 et plus"))))))</f>
        <v>#REF!</v>
      </c>
      <c r="V64" s="9"/>
    </row>
    <row r="65" spans="1:22" hidden="1">
      <c r="A65" t="s">
        <v>896</v>
      </c>
      <c r="B65" t="s">
        <v>928</v>
      </c>
      <c r="C65" t="s">
        <v>929</v>
      </c>
      <c r="D65" t="s">
        <v>938</v>
      </c>
      <c r="E65" t="s">
        <v>938</v>
      </c>
      <c r="F65" t="s">
        <v>938</v>
      </c>
      <c r="M65" s="10" t="s">
        <v>940</v>
      </c>
      <c r="P65" s="9" t="str">
        <f t="shared" si="0"/>
        <v>AngolaAO16</v>
      </c>
      <c r="Q65" s="9" t="e">
        <f>VLOOKUP(#REF!,Table1[ID],1,FALSE)</f>
        <v>#REF!</v>
      </c>
      <c r="R65">
        <v>12.702332206199999</v>
      </c>
      <c r="S65">
        <v>-15.4420249689</v>
      </c>
      <c r="T65" s="9"/>
      <c r="U65" s="9" t="e">
        <f>IF(#REF!&lt;=10,"A:&lt;10",IF(#REF!&lt;=50,"B:10-50",IF(#REF!&lt;=100,"C:50 - 100",IF(#REF!&lt;=250,"D:100 - 250",IF(#REF!&lt;=500,"E:250 - 500",IF(#REF!&lt;=1000,"F:500 - 1000","G:1000 et plus"))))))</f>
        <v>#REF!</v>
      </c>
      <c r="V65" s="9"/>
    </row>
    <row r="66" spans="1:22" hidden="1">
      <c r="A66" t="s">
        <v>896</v>
      </c>
      <c r="B66" t="s">
        <v>930</v>
      </c>
      <c r="C66" t="s">
        <v>931</v>
      </c>
      <c r="D66" t="s">
        <v>938</v>
      </c>
      <c r="E66" t="s">
        <v>938</v>
      </c>
      <c r="F66" t="s">
        <v>938</v>
      </c>
      <c r="M66" s="10" t="s">
        <v>940</v>
      </c>
      <c r="P66" s="9" t="str">
        <f t="shared" ref="P66:P129" si="1">_xlfn.CONCAT(A66,C66)</f>
        <v>AngolaAO17</v>
      </c>
      <c r="Q66" s="9" t="e">
        <f>VLOOKUP(#REF!,Table1[ID],1,FALSE)</f>
        <v>#REF!</v>
      </c>
      <c r="R66">
        <v>15.4687218535</v>
      </c>
      <c r="S66">
        <v>-7.0814419175900003</v>
      </c>
      <c r="T66" s="9"/>
      <c r="U66" s="9" t="e">
        <f>IF(#REF!&lt;=10,"A:&lt;10",IF(#REF!&lt;=50,"B:10-50",IF(#REF!&lt;=100,"C:50 - 100",IF(#REF!&lt;=250,"D:100 - 250",IF(#REF!&lt;=500,"E:250 - 500",IF(#REF!&lt;=1000,"F:500 - 1000","G:1000 et plus"))))))</f>
        <v>#REF!</v>
      </c>
      <c r="V66" s="9"/>
    </row>
    <row r="67" spans="1:22" hidden="1">
      <c r="A67" t="s">
        <v>896</v>
      </c>
      <c r="B67" t="s">
        <v>932</v>
      </c>
      <c r="C67" t="s">
        <v>933</v>
      </c>
      <c r="D67" t="s">
        <v>938</v>
      </c>
      <c r="E67" t="s">
        <v>938</v>
      </c>
      <c r="F67" t="s">
        <v>938</v>
      </c>
      <c r="M67" s="10" t="s">
        <v>940</v>
      </c>
      <c r="P67" s="9" t="str">
        <f t="shared" si="1"/>
        <v>AngolaAO18</v>
      </c>
      <c r="Q67" s="9" t="e">
        <f>VLOOKUP(#REF!,Table1[ID],1,FALSE)</f>
        <v>#REF!</v>
      </c>
      <c r="R67">
        <v>13.5955294028</v>
      </c>
      <c r="S67">
        <v>-6.7148519893399996</v>
      </c>
      <c r="T67" s="9"/>
      <c r="U67" s="9" t="e">
        <f>IF(#REF!&lt;=10,"A:&lt;10",IF(#REF!&lt;=50,"B:10-50",IF(#REF!&lt;=100,"C:50 - 100",IF(#REF!&lt;=250,"D:100 - 250",IF(#REF!&lt;=500,"E:250 - 500",IF(#REF!&lt;=1000,"F:500 - 1000","G:1000 et plus"))))))</f>
        <v>#REF!</v>
      </c>
      <c r="V67" s="9"/>
    </row>
    <row r="68" spans="1:22" hidden="1">
      <c r="A68" t="s">
        <v>9</v>
      </c>
      <c r="B68" t="s">
        <v>11</v>
      </c>
      <c r="C68" t="s">
        <v>12</v>
      </c>
      <c r="D68">
        <v>12</v>
      </c>
      <c r="L68" s="14"/>
      <c r="M68" s="10" t="s">
        <v>940</v>
      </c>
      <c r="P68" t="str">
        <f t="shared" si="1"/>
        <v>BeninBJ01</v>
      </c>
      <c r="Q68" t="e">
        <f>VLOOKUP(#REF!,Table1[ID],1,FALSE)</f>
        <v>#REF!</v>
      </c>
      <c r="R68" t="e">
        <f>VLOOKUP(#REF!,Table1[[#All],[ID]:[b]],2,FALSE)</f>
        <v>#REF!</v>
      </c>
      <c r="S68" s="9" t="e">
        <f>VLOOKUP(#REF!,Table1[[ID]:[b]],3,FALSE)</f>
        <v>#REF!</v>
      </c>
      <c r="T68" s="9"/>
      <c r="U68" s="9" t="e">
        <f>IF(#REF!&lt;=10,"A:&lt;10",IF(#REF!&lt;=50,"B:10-50",IF(#REF!&lt;=100,"C:50 - 100",IF(#REF!&lt;=250,"D:100 - 250",IF(#REF!&lt;=500,"E:250 - 500",IF(#REF!&lt;=1000,"F:500 - 1000","G:1000 et plus"))))))</f>
        <v>#REF!</v>
      </c>
      <c r="V68" s="9"/>
    </row>
    <row r="69" spans="1:22" hidden="1">
      <c r="A69" t="s">
        <v>9</v>
      </c>
      <c r="B69" t="s">
        <v>13</v>
      </c>
      <c r="C69" t="s">
        <v>14</v>
      </c>
      <c r="D69">
        <v>3</v>
      </c>
      <c r="M69" s="10" t="s">
        <v>940</v>
      </c>
      <c r="P69" t="str">
        <f t="shared" si="1"/>
        <v>BeninBJ02</v>
      </c>
      <c r="Q69" t="e">
        <f>VLOOKUP(#REF!,Table1[ID],1,FALSE)</f>
        <v>#REF!</v>
      </c>
      <c r="R69" t="e">
        <f>VLOOKUP(#REF!,Table1[[#All],[ID]:[b]],2,FALSE)</f>
        <v>#REF!</v>
      </c>
      <c r="S69" s="9" t="e">
        <f>VLOOKUP(#REF!,Table1[[ID]:[b]],3,FALSE)</f>
        <v>#REF!</v>
      </c>
      <c r="T69" s="9"/>
      <c r="U69" s="9" t="e">
        <f>IF(#REF!&lt;=10,"A:&lt;10",IF(#REF!&lt;=50,"B:10-50",IF(#REF!&lt;=100,"C:50 - 100",IF(#REF!&lt;=250,"D:100 - 250",IF(#REF!&lt;=500,"E:250 - 500",IF(#REF!&lt;=1000,"F:500 - 1000","G:1000 et plus"))))))</f>
        <v>#REF!</v>
      </c>
      <c r="V69" s="9"/>
    </row>
    <row r="70" spans="1:22" hidden="1">
      <c r="A70" t="s">
        <v>9</v>
      </c>
      <c r="B70" t="s">
        <v>15</v>
      </c>
      <c r="C70" t="s">
        <v>16</v>
      </c>
      <c r="D70">
        <v>59</v>
      </c>
      <c r="M70" s="10" t="s">
        <v>940</v>
      </c>
      <c r="P70" t="str">
        <f t="shared" si="1"/>
        <v>BeninBJ03</v>
      </c>
      <c r="Q70" t="e">
        <f>VLOOKUP(#REF!,Table1[ID],1,FALSE)</f>
        <v>#REF!</v>
      </c>
      <c r="R70" t="e">
        <f>VLOOKUP(#REF!,Table1[[#All],[ID]:[b]],2,FALSE)</f>
        <v>#REF!</v>
      </c>
      <c r="S70" s="9" t="e">
        <f>VLOOKUP(#REF!,Table1[[ID]:[b]],3,FALSE)</f>
        <v>#REF!</v>
      </c>
      <c r="T70" s="9"/>
      <c r="U70" s="9" t="e">
        <f>IF(#REF!&lt;=10,"A:&lt;10",IF(#REF!&lt;=50,"B:10-50",IF(#REF!&lt;=100,"C:50 - 100",IF(#REF!&lt;=250,"D:100 - 250",IF(#REF!&lt;=500,"E:250 - 500",IF(#REF!&lt;=1000,"F:500 - 1000","G:1000 et plus"))))))</f>
        <v>#REF!</v>
      </c>
      <c r="V70" s="9"/>
    </row>
    <row r="71" spans="1:22" hidden="1">
      <c r="A71" t="s">
        <v>9</v>
      </c>
      <c r="B71" t="s">
        <v>17</v>
      </c>
      <c r="C71" t="s">
        <v>18</v>
      </c>
      <c r="D71">
        <v>9</v>
      </c>
      <c r="M71" s="10" t="s">
        <v>940</v>
      </c>
      <c r="P71" t="str">
        <f t="shared" si="1"/>
        <v>BeninBJ04</v>
      </c>
      <c r="Q71" t="e">
        <f>VLOOKUP(#REF!,Table1[ID],1,FALSE)</f>
        <v>#REF!</v>
      </c>
      <c r="R71" t="e">
        <f>VLOOKUP(#REF!,Table1[[#All],[ID]:[b]],2,FALSE)</f>
        <v>#REF!</v>
      </c>
      <c r="S71" s="9" t="e">
        <f>VLOOKUP(#REF!,Table1[[ID]:[b]],3,FALSE)</f>
        <v>#REF!</v>
      </c>
      <c r="T71" s="9"/>
      <c r="U71" s="9" t="e">
        <f>IF(#REF!&lt;=10,"A:&lt;10",IF(#REF!&lt;=50,"B:10-50",IF(#REF!&lt;=100,"C:50 - 100",IF(#REF!&lt;=250,"D:100 - 250",IF(#REF!&lt;=500,"E:250 - 500",IF(#REF!&lt;=1000,"F:500 - 1000","G:1000 et plus"))))))</f>
        <v>#REF!</v>
      </c>
      <c r="V71" s="9"/>
    </row>
    <row r="72" spans="1:22" hidden="1">
      <c r="A72" t="s">
        <v>9</v>
      </c>
      <c r="B72" t="s">
        <v>19</v>
      </c>
      <c r="C72" t="s">
        <v>20</v>
      </c>
      <c r="D72">
        <v>1</v>
      </c>
      <c r="M72" s="10" t="s">
        <v>940</v>
      </c>
      <c r="P72" t="str">
        <f t="shared" si="1"/>
        <v>BeninBJ05</v>
      </c>
      <c r="Q72" t="e">
        <f>VLOOKUP(#REF!,Table1[ID],1,FALSE)</f>
        <v>#REF!</v>
      </c>
      <c r="R72" t="e">
        <f>VLOOKUP(#REF!,Table1[[#All],[ID]:[b]],2,FALSE)</f>
        <v>#REF!</v>
      </c>
      <c r="S72" s="9" t="e">
        <f>VLOOKUP(#REF!,Table1[[ID]:[b]],3,FALSE)</f>
        <v>#REF!</v>
      </c>
      <c r="T72" s="9"/>
      <c r="U72" s="9" t="e">
        <f>IF(#REF!&lt;=10,"A:&lt;10",IF(#REF!&lt;=50,"B:10-50",IF(#REF!&lt;=100,"C:50 - 100",IF(#REF!&lt;=250,"D:100 - 250",IF(#REF!&lt;=500,"E:250 - 500",IF(#REF!&lt;=1000,"F:500 - 1000","G:1000 et plus"))))))</f>
        <v>#REF!</v>
      </c>
      <c r="V72" s="9"/>
    </row>
    <row r="73" spans="1:22" hidden="1">
      <c r="A73" t="s">
        <v>9</v>
      </c>
      <c r="B73" t="s">
        <v>21</v>
      </c>
      <c r="C73" t="s">
        <v>22</v>
      </c>
      <c r="D73">
        <v>15</v>
      </c>
      <c r="M73" s="10" t="s">
        <v>940</v>
      </c>
      <c r="P73" t="str">
        <f t="shared" si="1"/>
        <v>BeninBJ06</v>
      </c>
      <c r="Q73" t="e">
        <f>VLOOKUP(#REF!,Table1[ID],1,FALSE)</f>
        <v>#REF!</v>
      </c>
      <c r="R73" t="e">
        <f>VLOOKUP(#REF!,Table1[[#All],[ID]:[b]],2,FALSE)</f>
        <v>#REF!</v>
      </c>
      <c r="S73" s="9" t="e">
        <f>VLOOKUP(#REF!,Table1[[ID]:[b]],3,FALSE)</f>
        <v>#REF!</v>
      </c>
      <c r="T73" s="9"/>
      <c r="U73" s="9" t="e">
        <f>IF(#REF!&lt;=10,"A:&lt;10",IF(#REF!&lt;=50,"B:10-50",IF(#REF!&lt;=100,"C:50 - 100",IF(#REF!&lt;=250,"D:100 - 250",IF(#REF!&lt;=500,"E:250 - 500",IF(#REF!&lt;=1000,"F:500 - 1000","G:1000 et plus"))))))</f>
        <v>#REF!</v>
      </c>
      <c r="V73" s="9"/>
    </row>
    <row r="74" spans="1:22" hidden="1">
      <c r="A74" t="s">
        <v>9</v>
      </c>
      <c r="B74" t="s">
        <v>23</v>
      </c>
      <c r="C74" t="s">
        <v>24</v>
      </c>
      <c r="D74">
        <v>0</v>
      </c>
      <c r="M74" s="10" t="s">
        <v>940</v>
      </c>
      <c r="P74" t="str">
        <f t="shared" si="1"/>
        <v>BeninBJ07</v>
      </c>
      <c r="Q74" t="e">
        <f>VLOOKUP(#REF!,Table1[ID],1,FALSE)</f>
        <v>#REF!</v>
      </c>
      <c r="R74" t="e">
        <f>VLOOKUP(#REF!,Table1[[#All],[ID]:[b]],2,FALSE)</f>
        <v>#REF!</v>
      </c>
      <c r="S74" s="9" t="e">
        <f>VLOOKUP(#REF!,Table1[[ID]:[b]],3,FALSE)</f>
        <v>#REF!</v>
      </c>
      <c r="T74" s="9"/>
      <c r="U74" s="9" t="e">
        <f>IF(#REF!&lt;=10,"A:&lt;10",IF(#REF!&lt;=50,"B:10-50",IF(#REF!&lt;=100,"C:50 - 100",IF(#REF!&lt;=250,"D:100 - 250",IF(#REF!&lt;=500,"E:250 - 500",IF(#REF!&lt;=1000,"F:500 - 1000","G:1000 et plus"))))))</f>
        <v>#REF!</v>
      </c>
      <c r="V74" s="9"/>
    </row>
    <row r="75" spans="1:22" hidden="1">
      <c r="A75" t="s">
        <v>9</v>
      </c>
      <c r="B75" t="s">
        <v>25</v>
      </c>
      <c r="C75" t="s">
        <v>26</v>
      </c>
      <c r="D75">
        <v>73</v>
      </c>
      <c r="E75">
        <v>3</v>
      </c>
      <c r="F75">
        <v>147</v>
      </c>
      <c r="L75" s="10"/>
      <c r="M75" s="10" t="s">
        <v>940</v>
      </c>
      <c r="P75" t="str">
        <f t="shared" si="1"/>
        <v>BeninBJ08</v>
      </c>
      <c r="Q75" t="e">
        <f>VLOOKUP(#REF!,Table1[ID],1,FALSE)</f>
        <v>#REF!</v>
      </c>
      <c r="R75" t="e">
        <f>VLOOKUP(#REF!,Table1[[#All],[ID]:[b]],2,FALSE)</f>
        <v>#REF!</v>
      </c>
      <c r="S75" s="9" t="e">
        <f>VLOOKUP(#REF!,Table1[[ID]:[b]],3,FALSE)</f>
        <v>#REF!</v>
      </c>
      <c r="T75" s="9" t="s">
        <v>774</v>
      </c>
      <c r="U75" s="9" t="e">
        <f>IF(#REF!&lt;=10,"A:&lt;10",IF(#REF!&lt;=50,"B:10-50",IF(#REF!&lt;=100,"C:50 - 100",IF(#REF!&lt;=250,"D:100 - 250",IF(#REF!&lt;=500,"E:250 - 500",IF(#REF!&lt;=1000,"F:500 - 1000","G:1000 et plus"))))))</f>
        <v>#REF!</v>
      </c>
      <c r="V75" s="9">
        <v>3</v>
      </c>
    </row>
    <row r="76" spans="1:22" hidden="1">
      <c r="A76" t="s">
        <v>9</v>
      </c>
      <c r="B76" t="s">
        <v>27</v>
      </c>
      <c r="C76" t="s">
        <v>28</v>
      </c>
      <c r="D76">
        <v>12</v>
      </c>
      <c r="M76" s="10" t="s">
        <v>940</v>
      </c>
      <c r="P76" t="str">
        <f t="shared" si="1"/>
        <v>BeninBJ09</v>
      </c>
      <c r="Q76" t="e">
        <f>VLOOKUP(#REF!,Table1[ID],1,FALSE)</f>
        <v>#REF!</v>
      </c>
      <c r="R76" t="e">
        <f>VLOOKUP(#REF!,Table1[[#All],[ID]:[b]],2,FALSE)</f>
        <v>#REF!</v>
      </c>
      <c r="S76" s="9" t="e">
        <f>VLOOKUP(#REF!,Table1[[ID]:[b]],3,FALSE)</f>
        <v>#REF!</v>
      </c>
      <c r="T76" s="9"/>
      <c r="U76" s="9" t="e">
        <f>IF(#REF!&lt;=10,"A:&lt;10",IF(#REF!&lt;=50,"B:10-50",IF(#REF!&lt;=100,"C:50 - 100",IF(#REF!&lt;=250,"D:100 - 250",IF(#REF!&lt;=500,"E:250 - 500",IF(#REF!&lt;=1000,"F:500 - 1000","G:1000 et plus"))))))</f>
        <v>#REF!</v>
      </c>
      <c r="V76" s="9"/>
    </row>
    <row r="77" spans="1:22" hidden="1">
      <c r="A77" t="s">
        <v>9</v>
      </c>
      <c r="B77" t="s">
        <v>29</v>
      </c>
      <c r="C77" t="s">
        <v>30</v>
      </c>
      <c r="D77">
        <v>47</v>
      </c>
      <c r="M77" s="10" t="s">
        <v>940</v>
      </c>
      <c r="P77" t="str">
        <f t="shared" si="1"/>
        <v>BeninBJ10</v>
      </c>
      <c r="Q77" t="e">
        <f>VLOOKUP(#REF!,Table1[ID],1,FALSE)</f>
        <v>#REF!</v>
      </c>
      <c r="R77" t="e">
        <f>VLOOKUP(#REF!,Table1[[#All],[ID]:[b]],2,FALSE)</f>
        <v>#REF!</v>
      </c>
      <c r="S77" s="9" t="e">
        <f>VLOOKUP(#REF!,Table1[[ID]:[b]],3,FALSE)</f>
        <v>#REF!</v>
      </c>
      <c r="T77" s="9"/>
      <c r="U77" s="9" t="e">
        <f>IF(#REF!&lt;=10,"A:&lt;10",IF(#REF!&lt;=50,"B:10-50",IF(#REF!&lt;=100,"C:50 - 100",IF(#REF!&lt;=250,"D:100 - 250",IF(#REF!&lt;=500,"E:250 - 500",IF(#REF!&lt;=1000,"F:500 - 1000","G:1000 et plus"))))))</f>
        <v>#REF!</v>
      </c>
      <c r="V77" s="9"/>
    </row>
    <row r="78" spans="1:22" hidden="1">
      <c r="A78" t="s">
        <v>9</v>
      </c>
      <c r="B78" t="s">
        <v>31</v>
      </c>
      <c r="C78" t="s">
        <v>32</v>
      </c>
      <c r="D78">
        <v>6</v>
      </c>
      <c r="M78" s="10" t="s">
        <v>940</v>
      </c>
      <c r="P78" t="str">
        <f t="shared" si="1"/>
        <v>BeninBJ11</v>
      </c>
      <c r="Q78" t="e">
        <f>VLOOKUP(#REF!,Table1[ID],1,FALSE)</f>
        <v>#REF!</v>
      </c>
      <c r="R78" t="e">
        <f>VLOOKUP(#REF!,Table1[[#All],[ID]:[b]],2,FALSE)</f>
        <v>#REF!</v>
      </c>
      <c r="S78" s="9" t="e">
        <f>VLOOKUP(#REF!,Table1[[ID]:[b]],3,FALSE)</f>
        <v>#REF!</v>
      </c>
      <c r="T78" s="9"/>
      <c r="U78" s="9" t="e">
        <f>IF(#REF!&lt;=10,"A:&lt;10",IF(#REF!&lt;=50,"B:10-50",IF(#REF!&lt;=100,"C:50 - 100",IF(#REF!&lt;=250,"D:100 - 250",IF(#REF!&lt;=500,"E:250 - 500",IF(#REF!&lt;=1000,"F:500 - 1000","G:1000 et plus"))))))</f>
        <v>#REF!</v>
      </c>
      <c r="V78" s="9"/>
    </row>
    <row r="79" spans="1:22" hidden="1">
      <c r="A79" t="s">
        <v>9</v>
      </c>
      <c r="B79" t="s">
        <v>33</v>
      </c>
      <c r="C79" t="s">
        <v>34</v>
      </c>
      <c r="D79">
        <v>6</v>
      </c>
      <c r="M79" s="10" t="s">
        <v>940</v>
      </c>
      <c r="P79" t="str">
        <f t="shared" si="1"/>
        <v>BeninBJ12</v>
      </c>
      <c r="Q79" t="e">
        <f>VLOOKUP(#REF!,Table1[ID],1,FALSE)</f>
        <v>#REF!</v>
      </c>
      <c r="R79" t="e">
        <f>VLOOKUP(#REF!,Table1[[#All],[ID]:[b]],2,FALSE)</f>
        <v>#REF!</v>
      </c>
      <c r="S79" s="9" t="e">
        <f>VLOOKUP(#REF!,Table1[[ID]:[b]],3,FALSE)</f>
        <v>#REF!</v>
      </c>
      <c r="T79" s="9"/>
      <c r="U79" s="9" t="e">
        <f>IF(#REF!&lt;=10,"A:&lt;10",IF(#REF!&lt;=50,"B:10-50",IF(#REF!&lt;=100,"C:50 - 100",IF(#REF!&lt;=250,"D:100 - 250",IF(#REF!&lt;=500,"E:250 - 500",IF(#REF!&lt;=1000,"F:500 - 1000","G:1000 et plus"))))))</f>
        <v>#REF!</v>
      </c>
      <c r="V79" s="9"/>
    </row>
    <row r="80" spans="1:22" hidden="1">
      <c r="A80" t="s">
        <v>35</v>
      </c>
      <c r="B80" t="s">
        <v>39</v>
      </c>
      <c r="C80" t="s">
        <v>40</v>
      </c>
      <c r="D80">
        <v>4</v>
      </c>
      <c r="E80">
        <v>0</v>
      </c>
      <c r="J80">
        <v>562</v>
      </c>
      <c r="K80">
        <v>322</v>
      </c>
      <c r="L80" s="10"/>
      <c r="M80" s="10" t="s">
        <v>940</v>
      </c>
      <c r="P80" t="str">
        <f t="shared" si="1"/>
        <v>Burkina FasoBF47</v>
      </c>
      <c r="Q80" t="e">
        <f>VLOOKUP(#REF!,Table1[ID],1,FALSE)</f>
        <v>#REF!</v>
      </c>
      <c r="R80" t="e">
        <f>VLOOKUP(#REF!,Table1[[#All],[ID]:[b]],2,FALSE)</f>
        <v>#REF!</v>
      </c>
      <c r="S80" s="9" t="e">
        <f>VLOOKUP(#REF!,Table1[[ID]:[b]],3,FALSE)</f>
        <v>#REF!</v>
      </c>
      <c r="T80" s="9" t="s">
        <v>775</v>
      </c>
      <c r="U80" s="9" t="e">
        <f>IF(#REF!&lt;=10,"A:&lt;10",IF(#REF!&lt;=50,"B:10-50",IF(#REF!&lt;=100,"C:50 - 100",IF(#REF!&lt;=250,"D:100 - 250",IF(#REF!&lt;=500,"E:250 - 500",IF(#REF!&lt;=1000,"F:500 - 1000","G:1000 et plus"))))))</f>
        <v>#REF!</v>
      </c>
      <c r="V80" s="9">
        <v>1</v>
      </c>
    </row>
    <row r="81" spans="1:22" hidden="1">
      <c r="A81" t="s">
        <v>35</v>
      </c>
      <c r="B81" t="s">
        <v>45</v>
      </c>
      <c r="C81" t="s">
        <v>46</v>
      </c>
      <c r="D81">
        <v>3</v>
      </c>
      <c r="E81">
        <v>0</v>
      </c>
      <c r="M81" s="10" t="s">
        <v>940</v>
      </c>
      <c r="P81" t="str">
        <f t="shared" si="1"/>
        <v>Burkina FasoBF49</v>
      </c>
      <c r="Q81" t="e">
        <f>VLOOKUP(#REF!,Table1[ID],1,FALSE)</f>
        <v>#REF!</v>
      </c>
      <c r="R81" t="e">
        <f>VLOOKUP(#REF!,Table1[[#All],[ID]:[b]],2,FALSE)</f>
        <v>#REF!</v>
      </c>
      <c r="S81" s="9" t="e">
        <f>VLOOKUP(#REF!,Table1[[ID]:[b]],3,FALSE)</f>
        <v>#REF!</v>
      </c>
      <c r="T81" s="9" t="s">
        <v>775</v>
      </c>
      <c r="U81" s="9" t="e">
        <f>IF(#REF!&lt;=10,"A:&lt;10",IF(#REF!&lt;=50,"B:10-50",IF(#REF!&lt;=100,"C:50 - 100",IF(#REF!&lt;=250,"D:100 - 250",IF(#REF!&lt;=500,"E:250 - 500",IF(#REF!&lt;=1000,"F:500 - 1000","G:1000 et plus"))))))</f>
        <v>#REF!</v>
      </c>
      <c r="V81" s="9">
        <v>1</v>
      </c>
    </row>
    <row r="82" spans="1:22" hidden="1">
      <c r="A82" t="s">
        <v>35</v>
      </c>
      <c r="B82" t="s">
        <v>49</v>
      </c>
      <c r="C82" t="s">
        <v>50</v>
      </c>
      <c r="D82">
        <v>2</v>
      </c>
      <c r="E82">
        <v>0</v>
      </c>
      <c r="M82" s="10" t="s">
        <v>940</v>
      </c>
      <c r="P82" t="str">
        <f t="shared" si="1"/>
        <v>Burkina FasoBF51</v>
      </c>
      <c r="Q82" t="e">
        <f>VLOOKUP(#REF!,Table1[ID],1,FALSE)</f>
        <v>#REF!</v>
      </c>
      <c r="R82" t="e">
        <f>VLOOKUP(#REF!,Table1[[#All],[ID]:[b]],2,FALSE)</f>
        <v>#REF!</v>
      </c>
      <c r="S82" s="9" t="e">
        <f>VLOOKUP(#REF!,Table1[[ID]:[b]],3,FALSE)</f>
        <v>#REF!</v>
      </c>
      <c r="T82" s="9" t="s">
        <v>775</v>
      </c>
      <c r="U82" s="9" t="e">
        <f>IF(#REF!&lt;=10,"A:&lt;10",IF(#REF!&lt;=50,"B:10-50",IF(#REF!&lt;=100,"C:50 - 100",IF(#REF!&lt;=250,"D:100 - 250",IF(#REF!&lt;=500,"E:250 - 500",IF(#REF!&lt;=1000,"F:500 - 1000","G:1000 et plus"))))))</f>
        <v>#REF!</v>
      </c>
      <c r="V82" s="9">
        <v>1</v>
      </c>
    </row>
    <row r="83" spans="1:22" hidden="1">
      <c r="A83" t="s">
        <v>35</v>
      </c>
      <c r="B83" t="s">
        <v>41</v>
      </c>
      <c r="C83" t="s">
        <v>42</v>
      </c>
      <c r="D83">
        <v>744</v>
      </c>
      <c r="E83">
        <v>45</v>
      </c>
      <c r="F83">
        <v>753</v>
      </c>
      <c r="L83" s="7"/>
      <c r="M83" s="10" t="s">
        <v>940</v>
      </c>
      <c r="P83" t="str">
        <f t="shared" si="1"/>
        <v>Burkina FasoBF13</v>
      </c>
      <c r="Q83" t="e">
        <f>VLOOKUP(#REF!,Table1[ID],1,FALSE)</f>
        <v>#REF!</v>
      </c>
      <c r="R83" t="e">
        <f>VLOOKUP(#REF!,Table1[[#All],[ID]:[b]],2,FALSE)</f>
        <v>#REF!</v>
      </c>
      <c r="S83" s="9" t="e">
        <f>VLOOKUP(#REF!,Table1[[ID]:[b]],3,FALSE)</f>
        <v>#REF!</v>
      </c>
      <c r="T83" s="9" t="s">
        <v>776</v>
      </c>
      <c r="U83" s="9" t="e">
        <f>IF(#REF!&lt;=10,"A:&lt;10",IF(#REF!&lt;=50,"B:10-50",IF(#REF!&lt;=100,"C:50 - 100",IF(#REF!&lt;=250,"D:100 - 250",IF(#REF!&lt;=500,"E:250 - 500",IF(#REF!&lt;=1000,"F:500 - 1000","G:1000 et plus"))))))</f>
        <v>#REF!</v>
      </c>
      <c r="V83" s="9">
        <v>6</v>
      </c>
    </row>
    <row r="84" spans="1:22" hidden="1">
      <c r="A84" t="s">
        <v>35</v>
      </c>
      <c r="B84" t="s">
        <v>53</v>
      </c>
      <c r="C84" t="s">
        <v>54</v>
      </c>
      <c r="D84">
        <v>79</v>
      </c>
      <c r="E84">
        <v>8</v>
      </c>
      <c r="M84" s="10" t="s">
        <v>940</v>
      </c>
      <c r="P84" t="str">
        <f t="shared" si="1"/>
        <v>Burkina FasoBF53</v>
      </c>
      <c r="Q84" t="e">
        <f>VLOOKUP(#REF!,Table1[ID],1,FALSE)</f>
        <v>#REF!</v>
      </c>
      <c r="R84" t="e">
        <f>VLOOKUP(#REF!,Table1[[#All],[ID]:[b]],2,FALSE)</f>
        <v>#REF!</v>
      </c>
      <c r="S84" s="9" t="e">
        <f>VLOOKUP(#REF!,Table1[[ID]:[b]],3,FALSE)</f>
        <v>#REF!</v>
      </c>
      <c r="T84" s="9" t="s">
        <v>774</v>
      </c>
      <c r="U84" s="9" t="e">
        <f>IF(#REF!&lt;=10,"A:&lt;10",IF(#REF!&lt;=50,"B:10-50",IF(#REF!&lt;=100,"C:50 - 100",IF(#REF!&lt;=250,"D:100 - 250",IF(#REF!&lt;=500,"E:250 - 500",IF(#REF!&lt;=1000,"F:500 - 1000","G:1000 et plus"))))))</f>
        <v>#REF!</v>
      </c>
      <c r="V84" s="9">
        <v>3</v>
      </c>
    </row>
    <row r="85" spans="1:22" hidden="1">
      <c r="A85" t="s">
        <v>35</v>
      </c>
      <c r="B85" t="s">
        <v>57</v>
      </c>
      <c r="C85" t="s">
        <v>58</v>
      </c>
      <c r="D85">
        <v>9</v>
      </c>
      <c r="E85">
        <v>0</v>
      </c>
      <c r="M85" s="10" t="s">
        <v>940</v>
      </c>
      <c r="P85" t="str">
        <f t="shared" si="1"/>
        <v>Burkina FasoBF55</v>
      </c>
      <c r="Q85" t="e">
        <f>VLOOKUP(#REF!,Table1[ID],1,FALSE)</f>
        <v>#REF!</v>
      </c>
      <c r="R85" t="e">
        <f>VLOOKUP(#REF!,Table1[[#All],[ID]:[b]],2,FALSE)</f>
        <v>#REF!</v>
      </c>
      <c r="S85" s="9" t="e">
        <f>VLOOKUP(#REF!,Table1[[ID]:[b]],3,FALSE)</f>
        <v>#REF!</v>
      </c>
      <c r="T85" s="9" t="s">
        <v>777</v>
      </c>
      <c r="U85" s="9" t="e">
        <f>IF(#REF!&lt;=10,"A:&lt;10",IF(#REF!&lt;=50,"B:10-50",IF(#REF!&lt;=100,"C:50 - 100",IF(#REF!&lt;=250,"D:100 - 250",IF(#REF!&lt;=500,"E:250 - 500",IF(#REF!&lt;=1000,"F:500 - 1000","G:1000 et plus"))))))</f>
        <v>#REF!</v>
      </c>
      <c r="V85" s="9">
        <v>5</v>
      </c>
    </row>
    <row r="86" spans="1:22" hidden="1">
      <c r="A86" t="s">
        <v>35</v>
      </c>
      <c r="B86" t="s">
        <v>59</v>
      </c>
      <c r="C86" t="s">
        <v>60</v>
      </c>
      <c r="D86">
        <v>19</v>
      </c>
      <c r="E86">
        <v>0</v>
      </c>
      <c r="M86" s="10" t="s">
        <v>940</v>
      </c>
      <c r="P86" t="str">
        <f t="shared" si="1"/>
        <v>Burkina FasoBF56</v>
      </c>
      <c r="Q86" t="e">
        <f>VLOOKUP(#REF!,Table1[ID],1,FALSE)</f>
        <v>#REF!</v>
      </c>
      <c r="R86" t="e">
        <f>VLOOKUP(#REF!,Table1[[#All],[ID]:[b]],2,FALSE)</f>
        <v>#REF!</v>
      </c>
      <c r="S86" s="9" t="e">
        <f>VLOOKUP(#REF!,Table1[[ID]:[b]],3,FALSE)</f>
        <v>#REF!</v>
      </c>
      <c r="T86" s="9" t="s">
        <v>778</v>
      </c>
      <c r="U86" s="9" t="e">
        <f>IF(#REF!&lt;=10,"A:&lt;10",IF(#REF!&lt;=50,"B:10-50",IF(#REF!&lt;=100,"C:50 - 100",IF(#REF!&lt;=250,"D:100 - 250",IF(#REF!&lt;=500,"E:250 - 500",IF(#REF!&lt;=1000,"F:500 - 1000","G:1000 et plus"))))))</f>
        <v>#REF!</v>
      </c>
      <c r="V86" s="9">
        <v>2</v>
      </c>
    </row>
    <row r="87" spans="1:22" hidden="1">
      <c r="A87" t="s">
        <v>35</v>
      </c>
      <c r="B87" t="s">
        <v>37</v>
      </c>
      <c r="C87" t="s">
        <v>38</v>
      </c>
      <c r="D87">
        <v>23</v>
      </c>
      <c r="E87">
        <v>0</v>
      </c>
      <c r="M87" s="10" t="s">
        <v>940</v>
      </c>
      <c r="P87" t="str">
        <f t="shared" si="1"/>
        <v>Burkina FasoBF46</v>
      </c>
      <c r="Q87" t="e">
        <f>VLOOKUP(#REF!,Table1[ID],1,FALSE)</f>
        <v>#REF!</v>
      </c>
      <c r="R87" t="e">
        <f>VLOOKUP(#REF!,Table1[[#All],[ID]:[b]],2,FALSE)</f>
        <v>#REF!</v>
      </c>
      <c r="S87" s="9" t="e">
        <f>VLOOKUP(#REF!,Table1[[ID]:[b]],3,FALSE)</f>
        <v>#REF!</v>
      </c>
      <c r="T87" s="9" t="s">
        <v>778</v>
      </c>
      <c r="U87" s="9" t="e">
        <f>IF(#REF!&lt;=10,"A:&lt;10",IF(#REF!&lt;=50,"B:10-50",IF(#REF!&lt;=100,"C:50 - 100",IF(#REF!&lt;=250,"D:100 - 250",IF(#REF!&lt;=500,"E:250 - 500",IF(#REF!&lt;=1000,"F:500 - 1000","G:1000 et plus"))))))</f>
        <v>#REF!</v>
      </c>
      <c r="V87" s="9">
        <v>2</v>
      </c>
    </row>
    <row r="88" spans="1:22" hidden="1">
      <c r="A88" t="s">
        <v>35</v>
      </c>
      <c r="B88" t="s">
        <v>43</v>
      </c>
      <c r="C88" t="s">
        <v>44</v>
      </c>
      <c r="D88">
        <v>0</v>
      </c>
      <c r="E88">
        <v>0</v>
      </c>
      <c r="M88" s="10" t="s">
        <v>940</v>
      </c>
      <c r="P88" t="str">
        <f t="shared" si="1"/>
        <v>Burkina FasoBF48</v>
      </c>
      <c r="Q88" t="e">
        <f>VLOOKUP(#REF!,Table1[ID],1,FALSE)</f>
        <v>#REF!</v>
      </c>
      <c r="R88" t="e">
        <f>VLOOKUP(#REF!,Table1[[#All],[ID]:[b]],2,FALSE)</f>
        <v>#REF!</v>
      </c>
      <c r="S88" s="9" t="e">
        <f>VLOOKUP(#REF!,Table1[[ID]:[b]],3,FALSE)</f>
        <v>#REF!</v>
      </c>
      <c r="T88" s="9"/>
      <c r="U88" s="9" t="e">
        <f>IF(#REF!&lt;=10,"A:&lt;10",IF(#REF!&lt;=50,"B:10-50",IF(#REF!&lt;=100,"C:50 - 100",IF(#REF!&lt;=250,"D:100 - 250",IF(#REF!&lt;=500,"E:250 - 500",IF(#REF!&lt;=1000,"F:500 - 1000","G:1000 et plus"))))))</f>
        <v>#REF!</v>
      </c>
      <c r="V88" s="9"/>
    </row>
    <row r="89" spans="1:22" hidden="1">
      <c r="A89" t="s">
        <v>35</v>
      </c>
      <c r="B89" t="s">
        <v>47</v>
      </c>
      <c r="C89" t="s">
        <v>48</v>
      </c>
      <c r="D89">
        <v>0</v>
      </c>
      <c r="E89">
        <v>0</v>
      </c>
      <c r="M89" s="10" t="s">
        <v>940</v>
      </c>
      <c r="P89" t="str">
        <f t="shared" si="1"/>
        <v>Burkina FasoBF50</v>
      </c>
      <c r="Q89" t="e">
        <f>VLOOKUP(#REF!,Table1[ID],1,FALSE)</f>
        <v>#REF!</v>
      </c>
      <c r="R89" t="e">
        <f>VLOOKUP(#REF!,Table1[[#All],[ID]:[b]],2,FALSE)</f>
        <v>#REF!</v>
      </c>
      <c r="S89" s="9" t="e">
        <f>VLOOKUP(#REF!,Table1[[ID]:[b]],3,FALSE)</f>
        <v>#REF!</v>
      </c>
      <c r="T89" s="9"/>
      <c r="U89" s="9" t="e">
        <f>IF(#REF!&lt;=10,"A:&lt;10",IF(#REF!&lt;=50,"B:10-50",IF(#REF!&lt;=100,"C:50 - 100",IF(#REF!&lt;=250,"D:100 - 250",IF(#REF!&lt;=500,"E:250 - 500",IF(#REF!&lt;=1000,"F:500 - 1000","G:1000 et plus"))))))</f>
        <v>#REF!</v>
      </c>
      <c r="V89" s="9"/>
    </row>
    <row r="90" spans="1:22" hidden="1">
      <c r="A90" t="s">
        <v>35</v>
      </c>
      <c r="B90" t="s">
        <v>51</v>
      </c>
      <c r="C90" t="s">
        <v>52</v>
      </c>
      <c r="D90">
        <v>0</v>
      </c>
      <c r="E90">
        <v>0</v>
      </c>
      <c r="M90" s="10" t="s">
        <v>940</v>
      </c>
      <c r="P90" t="str">
        <f t="shared" si="1"/>
        <v>Burkina FasoBF52</v>
      </c>
      <c r="Q90" t="e">
        <f>VLOOKUP(#REF!,Table1[ID],1,FALSE)</f>
        <v>#REF!</v>
      </c>
      <c r="R90" t="e">
        <f>VLOOKUP(#REF!,Table1[[#All],[ID]:[b]],2,FALSE)</f>
        <v>#REF!</v>
      </c>
      <c r="S90" s="9" t="e">
        <f>VLOOKUP(#REF!,Table1[[ID]:[b]],3,FALSE)</f>
        <v>#REF!</v>
      </c>
      <c r="T90" s="9"/>
      <c r="U90" s="9" t="e">
        <f>IF(#REF!&lt;=10,"A:&lt;10",IF(#REF!&lt;=50,"B:10-50",IF(#REF!&lt;=100,"C:50 - 100",IF(#REF!&lt;=250,"D:100 - 250",IF(#REF!&lt;=500,"E:250 - 500",IF(#REF!&lt;=1000,"F:500 - 1000","G:1000 et plus"))))))</f>
        <v>#REF!</v>
      </c>
      <c r="V90" s="9"/>
    </row>
    <row r="91" spans="1:22" hidden="1">
      <c r="A91" t="s">
        <v>35</v>
      </c>
      <c r="B91" t="s">
        <v>55</v>
      </c>
      <c r="C91" t="s">
        <v>56</v>
      </c>
      <c r="D91">
        <v>0</v>
      </c>
      <c r="E91">
        <v>0</v>
      </c>
      <c r="M91" s="10" t="s">
        <v>940</v>
      </c>
      <c r="P91" t="str">
        <f t="shared" si="1"/>
        <v>Burkina FasoBF54</v>
      </c>
      <c r="Q91" t="e">
        <f>VLOOKUP(#REF!,Table1[ID],1,FALSE)</f>
        <v>#REF!</v>
      </c>
      <c r="R91" t="e">
        <f>VLOOKUP(#REF!,Table1[[#All],[ID]:[b]],2,FALSE)</f>
        <v>#REF!</v>
      </c>
      <c r="S91" s="9" t="e">
        <f>VLOOKUP(#REF!,Table1[[ID]:[b]],3,FALSE)</f>
        <v>#REF!</v>
      </c>
      <c r="T91" s="9"/>
      <c r="U91" s="9" t="e">
        <f>IF(#REF!&lt;=10,"A:&lt;10",IF(#REF!&lt;=50,"B:10-50",IF(#REF!&lt;=100,"C:50 - 100",IF(#REF!&lt;=250,"D:100 - 250",IF(#REF!&lt;=500,"E:250 - 500",IF(#REF!&lt;=1000,"F:500 - 1000","G:1000 et plus"))))))</f>
        <v>#REF!</v>
      </c>
      <c r="V91" s="9"/>
    </row>
    <row r="92" spans="1:22" hidden="1">
      <c r="A92" t="s">
        <v>35</v>
      </c>
      <c r="B92" t="s">
        <v>61</v>
      </c>
      <c r="C92" t="s">
        <v>62</v>
      </c>
      <c r="D92">
        <v>1</v>
      </c>
      <c r="E92">
        <v>0</v>
      </c>
      <c r="M92" s="10" t="s">
        <v>940</v>
      </c>
      <c r="P92" t="str">
        <f t="shared" si="1"/>
        <v>Burkina FasoBF57</v>
      </c>
      <c r="Q92" t="e">
        <f>VLOOKUP(#REF!,Table1[ID],1,FALSE)</f>
        <v>#REF!</v>
      </c>
      <c r="R92" t="e">
        <f>VLOOKUP(#REF!,Table1[[#All],[ID]:[b]],2,FALSE)</f>
        <v>#REF!</v>
      </c>
      <c r="S92" s="9" t="e">
        <f>VLOOKUP(#REF!,Table1[[ID]:[b]],3,FALSE)</f>
        <v>#REF!</v>
      </c>
      <c r="T92" s="9"/>
      <c r="U92" s="9" t="e">
        <f>IF(#REF!&lt;=10,"A:&lt;10",IF(#REF!&lt;=50,"B:10-50",IF(#REF!&lt;=100,"C:50 - 100",IF(#REF!&lt;=250,"D:100 - 250",IF(#REF!&lt;=500,"E:250 - 500",IF(#REF!&lt;=1000,"F:500 - 1000","G:1000 et plus"))))))</f>
        <v>#REF!</v>
      </c>
      <c r="V92" s="9"/>
    </row>
    <row r="93" spans="1:22" hidden="1">
      <c r="A93" s="11" t="s">
        <v>720</v>
      </c>
      <c r="B93" s="11" t="s">
        <v>726</v>
      </c>
      <c r="C93" s="11" t="s">
        <v>727</v>
      </c>
      <c r="D93">
        <v>5</v>
      </c>
      <c r="L93" s="7"/>
      <c r="M93" s="10" t="s">
        <v>940</v>
      </c>
      <c r="P93" s="9" t="str">
        <f t="shared" si="1"/>
        <v>BurundiBDI002</v>
      </c>
      <c r="Q93" s="9" t="e">
        <f>VLOOKUP(#REF!,Table1[ID],1,FALSE)</f>
        <v>#REF!</v>
      </c>
      <c r="R93" s="9" t="e">
        <f>VLOOKUP(#REF!,Table1[[#All],[ID]:[b]],2,FALSE)</f>
        <v>#REF!</v>
      </c>
      <c r="S93" s="9" t="e">
        <f>VLOOKUP(#REF!,Table1[[ID]:[b]],3,FALSE)</f>
        <v>#REF!</v>
      </c>
      <c r="T93" s="9" t="s">
        <v>775</v>
      </c>
      <c r="U93" s="9" t="e">
        <f>IF(#REF!&lt;=10,"A:&lt;10",IF(#REF!&lt;=50,"B:10-50",IF(#REF!&lt;=100,"C:50 - 100",IF(#REF!&lt;=250,"D:100 - 250",IF(#REF!&lt;=500,"E:250 - 500",IF(#REF!&lt;=1000,"F:500 - 1000","G:1000 et plus"))))))</f>
        <v>#REF!</v>
      </c>
      <c r="V93" s="9">
        <v>1</v>
      </c>
    </row>
    <row r="94" spans="1:22" hidden="1">
      <c r="A94" s="11" t="s">
        <v>720</v>
      </c>
      <c r="B94" s="1" t="s">
        <v>724</v>
      </c>
      <c r="C94" s="1" t="s">
        <v>725</v>
      </c>
      <c r="D94">
        <v>54</v>
      </c>
      <c r="M94" s="10" t="s">
        <v>940</v>
      </c>
      <c r="P94" s="9" t="str">
        <f t="shared" si="1"/>
        <v>BurundiBDI017</v>
      </c>
      <c r="Q94" s="9" t="e">
        <f>VLOOKUP(#REF!,Table1[ID],1,FALSE)</f>
        <v>#REF!</v>
      </c>
      <c r="R94" s="9" t="e">
        <f>VLOOKUP(#REF!,Table1[[#All],[ID]:[b]],2,FALSE)</f>
        <v>#REF!</v>
      </c>
      <c r="S94" s="9" t="e">
        <f>VLOOKUP(#REF!,Table1[[ID]:[b]],3,FALSE)</f>
        <v>#REF!</v>
      </c>
      <c r="T94" s="9" t="s">
        <v>778</v>
      </c>
      <c r="U94" s="9" t="e">
        <f>IF(#REF!&lt;=10,"A:&lt;10",IF(#REF!&lt;=50,"B:10-50",IF(#REF!&lt;=100,"C:50 - 100",IF(#REF!&lt;=250,"D:100 - 250",IF(#REF!&lt;=500,"E:250 - 500",IF(#REF!&lt;=1000,"F:500 - 1000","G:1000 et plus"))))))</f>
        <v>#REF!</v>
      </c>
      <c r="V94" s="9">
        <v>2</v>
      </c>
    </row>
    <row r="95" spans="1:22" hidden="1">
      <c r="A95" s="11" t="s">
        <v>720</v>
      </c>
      <c r="B95" s="11" t="s">
        <v>722</v>
      </c>
      <c r="C95" s="11" t="s">
        <v>723</v>
      </c>
      <c r="D95">
        <v>0</v>
      </c>
      <c r="M95" s="10" t="s">
        <v>940</v>
      </c>
      <c r="P95" s="9" t="str">
        <f t="shared" si="1"/>
        <v>BurundiBDI001</v>
      </c>
      <c r="Q95" s="9" t="e">
        <f>VLOOKUP(#REF!,Table1[ID],1,FALSE)</f>
        <v>#REF!</v>
      </c>
      <c r="R95" s="9" t="e">
        <f>VLOOKUP(#REF!,Table1[[#All],[ID]:[b]],2,FALSE)</f>
        <v>#REF!</v>
      </c>
      <c r="S95" s="9" t="e">
        <f>VLOOKUP(#REF!,Table1[[ID]:[b]],3,FALSE)</f>
        <v>#REF!</v>
      </c>
      <c r="T95" s="9"/>
      <c r="U95" s="9" t="e">
        <f>IF(#REF!&lt;=10,"A:&lt;10",IF(#REF!&lt;=50,"B:10-50",IF(#REF!&lt;=100,"C:50 - 100",IF(#REF!&lt;=250,"D:100 - 250",IF(#REF!&lt;=500,"E:250 - 500",IF(#REF!&lt;=1000,"F:500 - 1000","G:1000 et plus"))))))</f>
        <v>#REF!</v>
      </c>
      <c r="V95" s="9"/>
    </row>
    <row r="96" spans="1:22" hidden="1">
      <c r="A96" s="11" t="s">
        <v>720</v>
      </c>
      <c r="B96" s="1" t="s">
        <v>728</v>
      </c>
      <c r="C96" s="1" t="s">
        <v>729</v>
      </c>
      <c r="D96">
        <v>0</v>
      </c>
      <c r="M96" s="10" t="s">
        <v>940</v>
      </c>
      <c r="P96" s="9" t="str">
        <f t="shared" si="1"/>
        <v>BurundiBDI003</v>
      </c>
      <c r="Q96" s="9" t="e">
        <f>VLOOKUP(#REF!,Table1[ID],1,FALSE)</f>
        <v>#REF!</v>
      </c>
      <c r="R96" s="9" t="e">
        <f>VLOOKUP(#REF!,Table1[[#All],[ID]:[b]],2,FALSE)</f>
        <v>#REF!</v>
      </c>
      <c r="S96" s="9" t="e">
        <f>VLOOKUP(#REF!,Table1[[ID]:[b]],3,FALSE)</f>
        <v>#REF!</v>
      </c>
      <c r="T96" s="9"/>
      <c r="U96" s="9" t="e">
        <f>IF(#REF!&lt;=10,"A:&lt;10",IF(#REF!&lt;=50,"B:10-50",IF(#REF!&lt;=100,"C:50 - 100",IF(#REF!&lt;=250,"D:100 - 250",IF(#REF!&lt;=500,"E:250 - 500",IF(#REF!&lt;=1000,"F:500 - 1000","G:1000 et plus"))))))</f>
        <v>#REF!</v>
      </c>
      <c r="V96" s="9"/>
    </row>
    <row r="97" spans="1:22" hidden="1">
      <c r="A97" s="11" t="s">
        <v>720</v>
      </c>
      <c r="B97" s="11" t="s">
        <v>730</v>
      </c>
      <c r="C97" s="11" t="s">
        <v>731</v>
      </c>
      <c r="D97">
        <v>0</v>
      </c>
      <c r="M97" s="10" t="s">
        <v>940</v>
      </c>
      <c r="P97" s="9" t="str">
        <f t="shared" si="1"/>
        <v>BurundiBDI004</v>
      </c>
      <c r="Q97" s="9" t="e">
        <f>VLOOKUP(#REF!,Table1[ID],1,FALSE)</f>
        <v>#REF!</v>
      </c>
      <c r="R97" s="9" t="e">
        <f>VLOOKUP(#REF!,Table1[[#All],[ID]:[b]],2,FALSE)</f>
        <v>#REF!</v>
      </c>
      <c r="S97" s="9" t="e">
        <f>VLOOKUP(#REF!,Table1[[ID]:[b]],3,FALSE)</f>
        <v>#REF!</v>
      </c>
      <c r="T97" s="9"/>
      <c r="U97" s="9" t="e">
        <f>IF(#REF!&lt;=10,"A:&lt;10",IF(#REF!&lt;=50,"B:10-50",IF(#REF!&lt;=100,"C:50 - 100",IF(#REF!&lt;=250,"D:100 - 250",IF(#REF!&lt;=500,"E:250 - 500",IF(#REF!&lt;=1000,"F:500 - 1000","G:1000 et plus"))))))</f>
        <v>#REF!</v>
      </c>
      <c r="V97" s="9"/>
    </row>
    <row r="98" spans="1:22" hidden="1">
      <c r="A98" s="11" t="s">
        <v>720</v>
      </c>
      <c r="B98" s="1" t="s">
        <v>732</v>
      </c>
      <c r="C98" s="1" t="s">
        <v>733</v>
      </c>
      <c r="D98">
        <v>0</v>
      </c>
      <c r="M98" s="10" t="s">
        <v>940</v>
      </c>
      <c r="P98" s="9" t="str">
        <f t="shared" si="1"/>
        <v>BurundiBDI005</v>
      </c>
      <c r="Q98" s="9" t="e">
        <f>VLOOKUP(#REF!,Table1[ID],1,FALSE)</f>
        <v>#REF!</v>
      </c>
      <c r="R98" s="9" t="e">
        <f>VLOOKUP(#REF!,Table1[[#All],[ID]:[b]],2,FALSE)</f>
        <v>#REF!</v>
      </c>
      <c r="S98" s="9" t="e">
        <f>VLOOKUP(#REF!,Table1[[ID]:[b]],3,FALSE)</f>
        <v>#REF!</v>
      </c>
      <c r="T98" s="9"/>
      <c r="U98" s="9" t="e">
        <f>IF(#REF!&lt;=10,"A:&lt;10",IF(#REF!&lt;=50,"B:10-50",IF(#REF!&lt;=100,"C:50 - 100",IF(#REF!&lt;=250,"D:100 - 250",IF(#REF!&lt;=500,"E:250 - 500",IF(#REF!&lt;=1000,"F:500 - 1000","G:1000 et plus"))))))</f>
        <v>#REF!</v>
      </c>
      <c r="V98" s="9"/>
    </row>
    <row r="99" spans="1:22" hidden="1">
      <c r="A99" s="11" t="s">
        <v>720</v>
      </c>
      <c r="B99" s="11" t="s">
        <v>734</v>
      </c>
      <c r="C99" s="11" t="s">
        <v>735</v>
      </c>
      <c r="D99">
        <v>2</v>
      </c>
      <c r="M99" s="10" t="s">
        <v>940</v>
      </c>
      <c r="P99" s="9" t="str">
        <f t="shared" si="1"/>
        <v>BurundiBDI006</v>
      </c>
      <c r="Q99" s="9" t="e">
        <f>VLOOKUP(#REF!,Table1[ID],1,FALSE)</f>
        <v>#REF!</v>
      </c>
      <c r="R99" s="9" t="e">
        <f>VLOOKUP(#REF!,Table1[[#All],[ID]:[b]],2,FALSE)</f>
        <v>#REF!</v>
      </c>
      <c r="S99" s="9" t="e">
        <f>VLOOKUP(#REF!,Table1[[ID]:[b]],3,FALSE)</f>
        <v>#REF!</v>
      </c>
      <c r="T99" s="9"/>
      <c r="U99" s="9" t="e">
        <f>IF(#REF!&lt;=10,"A:&lt;10",IF(#REF!&lt;=50,"B:10-50",IF(#REF!&lt;=100,"C:50 - 100",IF(#REF!&lt;=250,"D:100 - 250",IF(#REF!&lt;=500,"E:250 - 500",IF(#REF!&lt;=1000,"F:500 - 1000","G:1000 et plus"))))))</f>
        <v>#REF!</v>
      </c>
      <c r="V99" s="9"/>
    </row>
    <row r="100" spans="1:22" hidden="1">
      <c r="A100" s="11" t="s">
        <v>720</v>
      </c>
      <c r="B100" s="1" t="s">
        <v>736</v>
      </c>
      <c r="C100" s="1" t="s">
        <v>737</v>
      </c>
      <c r="D100">
        <v>0</v>
      </c>
      <c r="M100" s="10" t="s">
        <v>940</v>
      </c>
      <c r="P100" s="9" t="str">
        <f t="shared" si="1"/>
        <v>BurundiBDI007</v>
      </c>
      <c r="Q100" s="9" t="e">
        <f>VLOOKUP(#REF!,Table1[ID],1,FALSE)</f>
        <v>#REF!</v>
      </c>
      <c r="R100" s="9" t="e">
        <f>VLOOKUP(#REF!,Table1[[#All],[ID]:[b]],2,FALSE)</f>
        <v>#REF!</v>
      </c>
      <c r="S100" s="9" t="e">
        <f>VLOOKUP(#REF!,Table1[[ID]:[b]],3,FALSE)</f>
        <v>#REF!</v>
      </c>
      <c r="T100" s="9"/>
      <c r="U100" s="9" t="e">
        <f>IF(#REF!&lt;=10,"A:&lt;10",IF(#REF!&lt;=50,"B:10-50",IF(#REF!&lt;=100,"C:50 - 100",IF(#REF!&lt;=250,"D:100 - 250",IF(#REF!&lt;=500,"E:250 - 500",IF(#REF!&lt;=1000,"F:500 - 1000","G:1000 et plus"))))))</f>
        <v>#REF!</v>
      </c>
      <c r="V100" s="9"/>
    </row>
    <row r="101" spans="1:22" hidden="1">
      <c r="A101" s="11" t="s">
        <v>720</v>
      </c>
      <c r="B101" s="11" t="s">
        <v>738</v>
      </c>
      <c r="C101" s="11" t="s">
        <v>739</v>
      </c>
      <c r="D101">
        <v>0</v>
      </c>
      <c r="M101" s="10" t="s">
        <v>940</v>
      </c>
      <c r="P101" s="9" t="str">
        <f t="shared" si="1"/>
        <v>BurundiBDI008</v>
      </c>
      <c r="Q101" s="9" t="e">
        <f>VLOOKUP(#REF!,Table1[ID],1,FALSE)</f>
        <v>#REF!</v>
      </c>
      <c r="R101" s="9" t="e">
        <f>VLOOKUP(#REF!,Table1[[#All],[ID]:[b]],2,FALSE)</f>
        <v>#REF!</v>
      </c>
      <c r="S101" s="9" t="e">
        <f>VLOOKUP(#REF!,Table1[[ID]:[b]],3,FALSE)</f>
        <v>#REF!</v>
      </c>
      <c r="T101" s="9"/>
      <c r="U101" s="9" t="e">
        <f>IF(#REF!&lt;=10,"A:&lt;10",IF(#REF!&lt;=50,"B:10-50",IF(#REF!&lt;=100,"C:50 - 100",IF(#REF!&lt;=250,"D:100 - 250",IF(#REF!&lt;=500,"E:250 - 500",IF(#REF!&lt;=1000,"F:500 - 1000","G:1000 et plus"))))))</f>
        <v>#REF!</v>
      </c>
      <c r="V101" s="9"/>
    </row>
    <row r="102" spans="1:22" hidden="1">
      <c r="A102" s="11" t="s">
        <v>720</v>
      </c>
      <c r="B102" s="1" t="s">
        <v>740</v>
      </c>
      <c r="C102" s="1" t="s">
        <v>741</v>
      </c>
      <c r="D102">
        <v>0</v>
      </c>
      <c r="M102" s="10" t="s">
        <v>940</v>
      </c>
      <c r="P102" s="9" t="str">
        <f t="shared" si="1"/>
        <v>BurundiBDI009</v>
      </c>
      <c r="Q102" s="9" t="e">
        <f>VLOOKUP(#REF!,Table1[ID],1,FALSE)</f>
        <v>#REF!</v>
      </c>
      <c r="R102" s="9" t="e">
        <f>VLOOKUP(#REF!,Table1[[#All],[ID]:[b]],2,FALSE)</f>
        <v>#REF!</v>
      </c>
      <c r="S102" s="9" t="e">
        <f>VLOOKUP(#REF!,Table1[[ID]:[b]],3,FALSE)</f>
        <v>#REF!</v>
      </c>
      <c r="T102" s="9"/>
      <c r="U102" s="9" t="e">
        <f>IF(#REF!&lt;=10,"A:&lt;10",IF(#REF!&lt;=50,"B:10-50",IF(#REF!&lt;=100,"C:50 - 100",IF(#REF!&lt;=250,"D:100 - 250",IF(#REF!&lt;=500,"E:250 - 500",IF(#REF!&lt;=1000,"F:500 - 1000","G:1000 et plus"))))))</f>
        <v>#REF!</v>
      </c>
      <c r="V102" s="9"/>
    </row>
    <row r="103" spans="1:22" hidden="1">
      <c r="A103" s="11" t="s">
        <v>720</v>
      </c>
      <c r="B103" s="11" t="s">
        <v>742</v>
      </c>
      <c r="C103" s="11" t="s">
        <v>743</v>
      </c>
      <c r="D103">
        <v>0</v>
      </c>
      <c r="M103" s="10" t="s">
        <v>940</v>
      </c>
      <c r="P103" s="9" t="str">
        <f t="shared" si="1"/>
        <v>BurundiBDI010</v>
      </c>
      <c r="Q103" s="9" t="e">
        <f>VLOOKUP(#REF!,Table1[ID],1,FALSE)</f>
        <v>#REF!</v>
      </c>
      <c r="R103" s="9" t="e">
        <f>VLOOKUP(#REF!,Table1[[#All],[ID]:[b]],2,FALSE)</f>
        <v>#REF!</v>
      </c>
      <c r="S103" s="9" t="e">
        <f>VLOOKUP(#REF!,Table1[[ID]:[b]],3,FALSE)</f>
        <v>#REF!</v>
      </c>
      <c r="T103" s="9"/>
      <c r="U103" s="9" t="e">
        <f>IF(#REF!&lt;=10,"A:&lt;10",IF(#REF!&lt;=50,"B:10-50",IF(#REF!&lt;=100,"C:50 - 100",IF(#REF!&lt;=250,"D:100 - 250",IF(#REF!&lt;=500,"E:250 - 500",IF(#REF!&lt;=1000,"F:500 - 1000","G:1000 et plus"))))))</f>
        <v>#REF!</v>
      </c>
      <c r="V103" s="9"/>
    </row>
    <row r="104" spans="1:22" hidden="1">
      <c r="A104" s="11" t="s">
        <v>720</v>
      </c>
      <c r="B104" s="1" t="s">
        <v>744</v>
      </c>
      <c r="C104" s="1" t="s">
        <v>745</v>
      </c>
      <c r="D104">
        <v>0</v>
      </c>
      <c r="M104" s="10" t="s">
        <v>940</v>
      </c>
      <c r="P104" s="9" t="str">
        <f t="shared" si="1"/>
        <v>BurundiBDI011</v>
      </c>
      <c r="Q104" s="9" t="e">
        <f>VLOOKUP(#REF!,Table1[ID],1,FALSE)</f>
        <v>#REF!</v>
      </c>
      <c r="R104" s="9" t="e">
        <f>VLOOKUP(#REF!,Table1[[#All],[ID]:[b]],2,FALSE)</f>
        <v>#REF!</v>
      </c>
      <c r="S104" s="9" t="e">
        <f>VLOOKUP(#REF!,Table1[[ID]:[b]],3,FALSE)</f>
        <v>#REF!</v>
      </c>
      <c r="T104" s="9"/>
      <c r="U104" s="9" t="e">
        <f>IF(#REF!&lt;=10,"A:&lt;10",IF(#REF!&lt;=50,"B:10-50",IF(#REF!&lt;=100,"C:50 - 100",IF(#REF!&lt;=250,"D:100 - 250",IF(#REF!&lt;=500,"E:250 - 500",IF(#REF!&lt;=1000,"F:500 - 1000","G:1000 et plus"))))))</f>
        <v>#REF!</v>
      </c>
      <c r="V104" s="9"/>
    </row>
    <row r="105" spans="1:22" hidden="1">
      <c r="A105" s="11" t="s">
        <v>720</v>
      </c>
      <c r="B105" s="11" t="s">
        <v>746</v>
      </c>
      <c r="C105" s="11" t="s">
        <v>747</v>
      </c>
      <c r="D105">
        <v>0</v>
      </c>
      <c r="M105" s="10" t="s">
        <v>940</v>
      </c>
      <c r="P105" s="9" t="str">
        <f t="shared" si="1"/>
        <v>BurundiBDI012</v>
      </c>
      <c r="Q105" s="9" t="e">
        <f>VLOOKUP(#REF!,Table1[ID],1,FALSE)</f>
        <v>#REF!</v>
      </c>
      <c r="R105" s="9" t="e">
        <f>VLOOKUP(#REF!,Table1[[#All],[ID]:[b]],2,FALSE)</f>
        <v>#REF!</v>
      </c>
      <c r="S105" s="9" t="e">
        <f>VLOOKUP(#REF!,Table1[[ID]:[b]],3,FALSE)</f>
        <v>#REF!</v>
      </c>
      <c r="T105" s="9"/>
      <c r="U105" s="9" t="e">
        <f>IF(#REF!&lt;=10,"A:&lt;10",IF(#REF!&lt;=50,"B:10-50",IF(#REF!&lt;=100,"C:50 - 100",IF(#REF!&lt;=250,"D:100 - 250",IF(#REF!&lt;=500,"E:250 - 500",IF(#REF!&lt;=1000,"F:500 - 1000","G:1000 et plus"))))))</f>
        <v>#REF!</v>
      </c>
      <c r="V105" s="9"/>
    </row>
    <row r="106" spans="1:22" hidden="1">
      <c r="A106" s="11" t="s">
        <v>720</v>
      </c>
      <c r="B106" s="1" t="s">
        <v>748</v>
      </c>
      <c r="C106" s="1" t="s">
        <v>749</v>
      </c>
      <c r="D106">
        <v>0</v>
      </c>
      <c r="M106" s="10" t="s">
        <v>940</v>
      </c>
      <c r="P106" s="9" t="str">
        <f t="shared" si="1"/>
        <v>BurundiBDI013</v>
      </c>
      <c r="Q106" s="9" t="e">
        <f>VLOOKUP(#REF!,Table1[ID],1,FALSE)</f>
        <v>#REF!</v>
      </c>
      <c r="R106" s="9" t="e">
        <f>VLOOKUP(#REF!,Table1[[#All],[ID]:[b]],2,FALSE)</f>
        <v>#REF!</v>
      </c>
      <c r="S106" s="9" t="e">
        <f>VLOOKUP(#REF!,Table1[[ID]:[b]],3,FALSE)</f>
        <v>#REF!</v>
      </c>
      <c r="T106" s="9"/>
      <c r="U106" s="9" t="e">
        <f>IF(#REF!&lt;=10,"A:&lt;10",IF(#REF!&lt;=50,"B:10-50",IF(#REF!&lt;=100,"C:50 - 100",IF(#REF!&lt;=250,"D:100 - 250",IF(#REF!&lt;=500,"E:250 - 500",IF(#REF!&lt;=1000,"F:500 - 1000","G:1000 et plus"))))))</f>
        <v>#REF!</v>
      </c>
      <c r="V106" s="9"/>
    </row>
    <row r="107" spans="1:22" hidden="1">
      <c r="A107" s="11" t="s">
        <v>720</v>
      </c>
      <c r="B107" s="11" t="s">
        <v>750</v>
      </c>
      <c r="C107" s="11" t="s">
        <v>751</v>
      </c>
      <c r="D107">
        <v>0</v>
      </c>
      <c r="M107" s="10" t="s">
        <v>940</v>
      </c>
      <c r="P107" s="9" t="str">
        <f t="shared" si="1"/>
        <v>BurundiBDI014</v>
      </c>
      <c r="Q107" s="9" t="e">
        <f>VLOOKUP(#REF!,Table1[ID],1,FALSE)</f>
        <v>#REF!</v>
      </c>
      <c r="R107" s="9" t="e">
        <f>VLOOKUP(#REF!,Table1[[#All],[ID]:[b]],2,FALSE)</f>
        <v>#REF!</v>
      </c>
      <c r="S107" s="9" t="e">
        <f>VLOOKUP(#REF!,Table1[[ID]:[b]],3,FALSE)</f>
        <v>#REF!</v>
      </c>
      <c r="T107" s="9"/>
      <c r="U107" s="9" t="e">
        <f>IF(#REF!&lt;=10,"A:&lt;10",IF(#REF!&lt;=50,"B:10-50",IF(#REF!&lt;=100,"C:50 - 100",IF(#REF!&lt;=250,"D:100 - 250",IF(#REF!&lt;=500,"E:250 - 500",IF(#REF!&lt;=1000,"F:500 - 1000","G:1000 et plus"))))))</f>
        <v>#REF!</v>
      </c>
      <c r="V107" s="9"/>
    </row>
    <row r="108" spans="1:22" hidden="1">
      <c r="A108" s="11" t="s">
        <v>720</v>
      </c>
      <c r="B108" s="1" t="s">
        <v>752</v>
      </c>
      <c r="C108" s="1" t="s">
        <v>753</v>
      </c>
      <c r="D108">
        <v>1</v>
      </c>
      <c r="M108" s="10" t="s">
        <v>940</v>
      </c>
      <c r="P108" s="9" t="str">
        <f t="shared" si="1"/>
        <v>BurundiBDI018</v>
      </c>
      <c r="Q108" s="9" t="e">
        <f>VLOOKUP(#REF!,Table1[ID],1,FALSE)</f>
        <v>#REF!</v>
      </c>
      <c r="R108" s="9" t="e">
        <f>VLOOKUP(#REF!,Table1[[#All],[ID]:[b]],2,FALSE)</f>
        <v>#REF!</v>
      </c>
      <c r="S108" s="9" t="e">
        <f>VLOOKUP(#REF!,Table1[[ID]:[b]],3,FALSE)</f>
        <v>#REF!</v>
      </c>
      <c r="T108" s="9"/>
      <c r="U108" s="9" t="e">
        <f>IF(#REF!&lt;=10,"A:&lt;10",IF(#REF!&lt;=50,"B:10-50",IF(#REF!&lt;=100,"C:50 - 100",IF(#REF!&lt;=250,"D:100 - 250",IF(#REF!&lt;=500,"E:250 - 500",IF(#REF!&lt;=1000,"F:500 - 1000","G:1000 et plus"))))))</f>
        <v>#REF!</v>
      </c>
      <c r="V108" s="9"/>
    </row>
    <row r="109" spans="1:22" hidden="1">
      <c r="A109" s="11" t="s">
        <v>720</v>
      </c>
      <c r="B109" s="11" t="s">
        <v>754</v>
      </c>
      <c r="C109" s="11" t="s">
        <v>755</v>
      </c>
      <c r="D109">
        <v>0</v>
      </c>
      <c r="M109" s="10" t="s">
        <v>940</v>
      </c>
      <c r="P109" s="9" t="str">
        <f t="shared" si="1"/>
        <v>BurundiBDI015</v>
      </c>
      <c r="Q109" s="9" t="e">
        <f>VLOOKUP(#REF!,Table1[ID],1,FALSE)</f>
        <v>#REF!</v>
      </c>
      <c r="R109" s="9" t="e">
        <f>VLOOKUP(#REF!,Table1[[#All],[ID]:[b]],2,FALSE)</f>
        <v>#REF!</v>
      </c>
      <c r="S109" s="9" t="e">
        <f>VLOOKUP(#REF!,Table1[[ID]:[b]],3,FALSE)</f>
        <v>#REF!</v>
      </c>
      <c r="T109" s="9"/>
      <c r="U109" s="9" t="e">
        <f>IF(#REF!&lt;=10,"A:&lt;10",IF(#REF!&lt;=50,"B:10-50",IF(#REF!&lt;=100,"C:50 - 100",IF(#REF!&lt;=250,"D:100 - 250",IF(#REF!&lt;=500,"E:250 - 500",IF(#REF!&lt;=1000,"F:500 - 1000","G:1000 et plus"))))))</f>
        <v>#REF!</v>
      </c>
      <c r="V109" s="9"/>
    </row>
    <row r="110" spans="1:22" hidden="1">
      <c r="A110" s="11" t="s">
        <v>720</v>
      </c>
      <c r="B110" s="1" t="s">
        <v>756</v>
      </c>
      <c r="C110" s="1" t="s">
        <v>757</v>
      </c>
      <c r="D110">
        <v>1</v>
      </c>
      <c r="M110" s="10" t="s">
        <v>940</v>
      </c>
      <c r="P110" s="9" t="str">
        <f t="shared" si="1"/>
        <v>BurundiBDI016</v>
      </c>
      <c r="Q110" s="9" t="e">
        <f>VLOOKUP(#REF!,Table1[ID],1,FALSE)</f>
        <v>#REF!</v>
      </c>
      <c r="R110" s="9" t="e">
        <f>VLOOKUP(#REF!,Table1[[#All],[ID]:[b]],2,FALSE)</f>
        <v>#REF!</v>
      </c>
      <c r="S110" s="9" t="e">
        <f>VLOOKUP(#REF!,Table1[[ID]:[b]],3,FALSE)</f>
        <v>#REF!</v>
      </c>
      <c r="T110" s="9"/>
      <c r="U110" s="9" t="e">
        <f>IF(#REF!&lt;=10,"A:&lt;10",IF(#REF!&lt;=50,"B:10-50",IF(#REF!&lt;=100,"C:50 - 100",IF(#REF!&lt;=250,"D:100 - 250",IF(#REF!&lt;=500,"E:250 - 500",IF(#REF!&lt;=1000,"F:500 - 1000","G:1000 et plus"))))))</f>
        <v>#REF!</v>
      </c>
      <c r="V110" s="9"/>
    </row>
    <row r="111" spans="1:22" hidden="1">
      <c r="A111" t="s">
        <v>63</v>
      </c>
      <c r="B111" t="s">
        <v>103</v>
      </c>
      <c r="C111" t="s">
        <v>104</v>
      </c>
      <c r="D111">
        <v>4</v>
      </c>
      <c r="E111">
        <v>0</v>
      </c>
      <c r="F111">
        <v>3</v>
      </c>
      <c r="G111">
        <v>1</v>
      </c>
      <c r="L111" s="10"/>
      <c r="M111" s="10" t="s">
        <v>940</v>
      </c>
      <c r="P111" t="str">
        <f t="shared" si="1"/>
        <v>Cabo VerdeCV20</v>
      </c>
      <c r="Q111" t="e">
        <f>VLOOKUP(#REF!,Table1[ID],1,FALSE)</f>
        <v>#REF!</v>
      </c>
      <c r="R111" t="e">
        <f>VLOOKUP(#REF!,Table1[[#All],[ID]:[b]],2,FALSE)</f>
        <v>#REF!</v>
      </c>
      <c r="S111" s="9" t="e">
        <f>VLOOKUP(#REF!,Table1[[ID]:[b]],3,FALSE)</f>
        <v>#REF!</v>
      </c>
      <c r="T111" s="9" t="s">
        <v>775</v>
      </c>
      <c r="U111" s="9" t="e">
        <f>IF(#REF!&lt;=10,"A:&lt;10",IF(#REF!&lt;=50,"B:10-50",IF(#REF!&lt;=100,"C:50 - 100",IF(#REF!&lt;=250,"D:100 - 250",IF(#REF!&lt;=500,"E:250 - 500",IF(#REF!&lt;=1000,"F:500 - 1000","G:1000 et plus"))))))</f>
        <v>#REF!</v>
      </c>
      <c r="V111" s="9">
        <v>1</v>
      </c>
    </row>
    <row r="112" spans="1:22" hidden="1">
      <c r="A112" t="s">
        <v>63</v>
      </c>
      <c r="B112" t="s">
        <v>77</v>
      </c>
      <c r="C112" t="s">
        <v>78</v>
      </c>
      <c r="D112">
        <v>421</v>
      </c>
      <c r="E112">
        <v>5</v>
      </c>
      <c r="F112">
        <v>239</v>
      </c>
      <c r="G112">
        <v>256</v>
      </c>
      <c r="L112" s="10"/>
      <c r="M112" s="10" t="s">
        <v>940</v>
      </c>
      <c r="P112" t="str">
        <f t="shared" si="1"/>
        <v>Cabo VerdeCV07</v>
      </c>
      <c r="Q112" t="e">
        <f>VLOOKUP(#REF!,Table1[ID],1,FALSE)</f>
        <v>#REF!</v>
      </c>
      <c r="R112" t="e">
        <f>VLOOKUP(#REF!,Table1[[#All],[ID]:[b]],2,FALSE)</f>
        <v>#REF!</v>
      </c>
      <c r="S112" s="9" t="e">
        <f>VLOOKUP(#REF!,Table1[[ID]:[b]],3,FALSE)</f>
        <v>#REF!</v>
      </c>
      <c r="T112" s="9" t="s">
        <v>779</v>
      </c>
      <c r="U112" s="9" t="e">
        <f>IF(#REF!&lt;=10,"A:&lt;10",IF(#REF!&lt;=50,"B:10-50",IF(#REF!&lt;=100,"C:50 - 100",IF(#REF!&lt;=250,"D:100 - 250",IF(#REF!&lt;=500,"E:250 - 500",IF(#REF!&lt;=1000,"F:500 - 1000","G:1000 et plus"))))))</f>
        <v>#REF!</v>
      </c>
      <c r="V112" s="9">
        <v>4</v>
      </c>
    </row>
    <row r="113" spans="1:22" hidden="1">
      <c r="A113" t="s">
        <v>63</v>
      </c>
      <c r="B113" t="s">
        <v>65</v>
      </c>
      <c r="C113" t="s">
        <v>66</v>
      </c>
      <c r="D113">
        <v>56</v>
      </c>
      <c r="E113">
        <v>1</v>
      </c>
      <c r="F113">
        <v>53</v>
      </c>
      <c r="M113" s="10" t="s">
        <v>940</v>
      </c>
      <c r="P113" t="str">
        <f t="shared" si="1"/>
        <v>Cabo VerdeCV01</v>
      </c>
      <c r="Q113" t="e">
        <f>VLOOKUP(#REF!,Table1[ID],1,FALSE)</f>
        <v>#REF!</v>
      </c>
      <c r="R113" t="e">
        <f>VLOOKUP(#REF!,Table1[[#All],[ID]:[b]],2,FALSE)</f>
        <v>#REF!</v>
      </c>
      <c r="S113" s="9" t="e">
        <f>VLOOKUP(#REF!,Table1[[ID]:[b]],3,FALSE)</f>
        <v>#REF!</v>
      </c>
      <c r="T113" s="9" t="s">
        <v>778</v>
      </c>
      <c r="U113" s="9" t="e">
        <f>IF(#REF!&lt;=10,"A:&lt;10",IF(#REF!&lt;=50,"B:10-50",IF(#REF!&lt;=100,"C:50 - 100",IF(#REF!&lt;=250,"D:100 - 250",IF(#REF!&lt;=500,"E:250 - 500",IF(#REF!&lt;=1000,"F:500 - 1000","G:1000 et plus"))))))</f>
        <v>#REF!</v>
      </c>
      <c r="V113" s="9">
        <v>2</v>
      </c>
    </row>
    <row r="114" spans="1:22" hidden="1">
      <c r="A114" t="s">
        <v>63</v>
      </c>
      <c r="B114" t="s">
        <v>67</v>
      </c>
      <c r="C114" t="s">
        <v>68</v>
      </c>
      <c r="D114">
        <v>0</v>
      </c>
      <c r="E114">
        <v>0</v>
      </c>
      <c r="F114">
        <v>0</v>
      </c>
      <c r="M114" s="10" t="s">
        <v>940</v>
      </c>
      <c r="P114" t="str">
        <f t="shared" si="1"/>
        <v>Cabo VerdeCV02</v>
      </c>
      <c r="Q114" t="e">
        <f>VLOOKUP(#REF!,Table1[ID],1,FALSE)</f>
        <v>#REF!</v>
      </c>
      <c r="R114" t="e">
        <f>VLOOKUP(#REF!,Table1[[#All],[ID]:[b]],2,FALSE)</f>
        <v>#REF!</v>
      </c>
      <c r="S114" s="9" t="e">
        <f>VLOOKUP(#REF!,Table1[[ID]:[b]],3,FALSE)</f>
        <v>#REF!</v>
      </c>
      <c r="T114" s="9"/>
      <c r="U114" s="9" t="e">
        <f>IF(#REF!&lt;=10,"A:&lt;10",IF(#REF!&lt;=50,"B:10-50",IF(#REF!&lt;=100,"C:50 - 100",IF(#REF!&lt;=250,"D:100 - 250",IF(#REF!&lt;=500,"E:250 - 500",IF(#REF!&lt;=1000,"F:500 - 1000","G:1000 et plus"))))))</f>
        <v>#REF!</v>
      </c>
      <c r="V114" s="9"/>
    </row>
    <row r="115" spans="1:22" hidden="1">
      <c r="A115" t="s">
        <v>63</v>
      </c>
      <c r="B115" t="s">
        <v>69</v>
      </c>
      <c r="C115" t="s">
        <v>70</v>
      </c>
      <c r="D115">
        <v>0</v>
      </c>
      <c r="E115">
        <v>0</v>
      </c>
      <c r="F115">
        <v>0</v>
      </c>
      <c r="M115" s="10" t="s">
        <v>940</v>
      </c>
      <c r="P115" t="str">
        <f t="shared" si="1"/>
        <v>Cabo VerdeCV03</v>
      </c>
      <c r="Q115" t="e">
        <f>VLOOKUP(#REF!,Table1[ID],1,FALSE)</f>
        <v>#REF!</v>
      </c>
      <c r="R115" t="e">
        <f>VLOOKUP(#REF!,Table1[[#All],[ID]:[b]],2,FALSE)</f>
        <v>#REF!</v>
      </c>
      <c r="S115" s="9" t="e">
        <f>VLOOKUP(#REF!,Table1[[ID]:[b]],3,FALSE)</f>
        <v>#REF!</v>
      </c>
      <c r="T115" s="9"/>
      <c r="U115" s="9" t="e">
        <f>IF(#REF!&lt;=10,"A:&lt;10",IF(#REF!&lt;=50,"B:10-50",IF(#REF!&lt;=100,"C:50 - 100",IF(#REF!&lt;=250,"D:100 - 250",IF(#REF!&lt;=500,"E:250 - 500",IF(#REF!&lt;=1000,"F:500 - 1000","G:1000 et plus"))))))</f>
        <v>#REF!</v>
      </c>
      <c r="V115" s="9"/>
    </row>
    <row r="116" spans="1:22" hidden="1">
      <c r="A116" t="s">
        <v>63</v>
      </c>
      <c r="B116" t="s">
        <v>71</v>
      </c>
      <c r="C116" t="s">
        <v>72</v>
      </c>
      <c r="D116">
        <v>0</v>
      </c>
      <c r="E116">
        <v>0</v>
      </c>
      <c r="F116">
        <v>0</v>
      </c>
      <c r="M116" s="10" t="s">
        <v>940</v>
      </c>
      <c r="P116" t="str">
        <f t="shared" si="1"/>
        <v>Cabo VerdeCV04</v>
      </c>
      <c r="Q116" t="e">
        <f>VLOOKUP(#REF!,Table1[ID],1,FALSE)</f>
        <v>#REF!</v>
      </c>
      <c r="R116" t="e">
        <f>VLOOKUP(#REF!,Table1[[#All],[ID]:[b]],2,FALSE)</f>
        <v>#REF!</v>
      </c>
      <c r="S116" s="9" t="e">
        <f>VLOOKUP(#REF!,Table1[[ID]:[b]],3,FALSE)</f>
        <v>#REF!</v>
      </c>
      <c r="T116" s="9"/>
      <c r="U116" s="9" t="e">
        <f>IF(#REF!&lt;=10,"A:&lt;10",IF(#REF!&lt;=50,"B:10-50",IF(#REF!&lt;=100,"C:50 - 100",IF(#REF!&lt;=250,"D:100 - 250",IF(#REF!&lt;=500,"E:250 - 500",IF(#REF!&lt;=1000,"F:500 - 1000","G:1000 et plus"))))))</f>
        <v>#REF!</v>
      </c>
      <c r="V116" s="9"/>
    </row>
    <row r="117" spans="1:22" hidden="1">
      <c r="A117" t="s">
        <v>63</v>
      </c>
      <c r="B117" t="s">
        <v>73</v>
      </c>
      <c r="C117" t="s">
        <v>74</v>
      </c>
      <c r="D117">
        <v>0</v>
      </c>
      <c r="E117">
        <v>0</v>
      </c>
      <c r="F117">
        <v>0</v>
      </c>
      <c r="M117" s="10" t="s">
        <v>940</v>
      </c>
      <c r="P117" t="str">
        <f t="shared" si="1"/>
        <v>Cabo VerdeCV05</v>
      </c>
      <c r="Q117" t="e">
        <f>VLOOKUP(#REF!,Table1[ID],1,FALSE)</f>
        <v>#REF!</v>
      </c>
      <c r="R117" t="e">
        <f>VLOOKUP(#REF!,Table1[[#All],[ID]:[b]],2,FALSE)</f>
        <v>#REF!</v>
      </c>
      <c r="S117" s="9" t="e">
        <f>VLOOKUP(#REF!,Table1[[ID]:[b]],3,FALSE)</f>
        <v>#REF!</v>
      </c>
      <c r="T117" s="9"/>
      <c r="U117" s="9" t="e">
        <f>IF(#REF!&lt;=10,"A:&lt;10",IF(#REF!&lt;=50,"B:10-50",IF(#REF!&lt;=100,"C:50 - 100",IF(#REF!&lt;=250,"D:100 - 250",IF(#REF!&lt;=500,"E:250 - 500",IF(#REF!&lt;=1000,"F:500 - 1000","G:1000 et plus"))))))</f>
        <v>#REF!</v>
      </c>
      <c r="V117" s="9"/>
    </row>
    <row r="118" spans="1:22" hidden="1">
      <c r="A118" t="s">
        <v>63</v>
      </c>
      <c r="B118" t="s">
        <v>75</v>
      </c>
      <c r="C118" t="s">
        <v>76</v>
      </c>
      <c r="D118">
        <v>0</v>
      </c>
      <c r="E118">
        <v>0</v>
      </c>
      <c r="F118">
        <v>0</v>
      </c>
      <c r="M118" s="10" t="s">
        <v>940</v>
      </c>
      <c r="P118" t="str">
        <f t="shared" si="1"/>
        <v>Cabo VerdeCV06</v>
      </c>
      <c r="Q118" t="e">
        <f>VLOOKUP(#REF!,Table1[ID],1,FALSE)</f>
        <v>#REF!</v>
      </c>
      <c r="R118" t="e">
        <f>VLOOKUP(#REF!,Table1[[#All],[ID]:[b]],2,FALSE)</f>
        <v>#REF!</v>
      </c>
      <c r="S118" s="9" t="e">
        <f>VLOOKUP(#REF!,Table1[[ID]:[b]],3,FALSE)</f>
        <v>#REF!</v>
      </c>
      <c r="T118" s="9"/>
      <c r="U118" s="9" t="e">
        <f>IF(#REF!&lt;=10,"A:&lt;10",IF(#REF!&lt;=50,"B:10-50",IF(#REF!&lt;=100,"C:50 - 100",IF(#REF!&lt;=250,"D:100 - 250",IF(#REF!&lt;=500,"E:250 - 500",IF(#REF!&lt;=1000,"F:500 - 1000","G:1000 et plus"))))))</f>
        <v>#REF!</v>
      </c>
      <c r="V118" s="9"/>
    </row>
    <row r="119" spans="1:22" hidden="1">
      <c r="A119" t="s">
        <v>63</v>
      </c>
      <c r="B119" t="s">
        <v>79</v>
      </c>
      <c r="C119" t="s">
        <v>80</v>
      </c>
      <c r="D119">
        <v>0</v>
      </c>
      <c r="E119">
        <v>0</v>
      </c>
      <c r="F119">
        <v>0</v>
      </c>
      <c r="M119" s="10" t="s">
        <v>940</v>
      </c>
      <c r="P119" t="str">
        <f t="shared" si="1"/>
        <v>Cabo VerdeCV08</v>
      </c>
      <c r="Q119" t="e">
        <f>VLOOKUP(#REF!,Table1[ID],1,FALSE)</f>
        <v>#REF!</v>
      </c>
      <c r="R119" t="e">
        <f>VLOOKUP(#REF!,Table1[[#All],[ID]:[b]],2,FALSE)</f>
        <v>#REF!</v>
      </c>
      <c r="S119" s="9" t="e">
        <f>VLOOKUP(#REF!,Table1[[ID]:[b]],3,FALSE)</f>
        <v>#REF!</v>
      </c>
      <c r="T119" s="9"/>
      <c r="U119" s="9" t="e">
        <f>IF(#REF!&lt;=10,"A:&lt;10",IF(#REF!&lt;=50,"B:10-50",IF(#REF!&lt;=100,"C:50 - 100",IF(#REF!&lt;=250,"D:100 - 250",IF(#REF!&lt;=500,"E:250 - 500",IF(#REF!&lt;=1000,"F:500 - 1000","G:1000 et plus"))))))</f>
        <v>#REF!</v>
      </c>
      <c r="V119" s="9"/>
    </row>
    <row r="120" spans="1:22" hidden="1">
      <c r="A120" t="s">
        <v>63</v>
      </c>
      <c r="B120" t="s">
        <v>81</v>
      </c>
      <c r="C120" t="s">
        <v>82</v>
      </c>
      <c r="D120">
        <v>0</v>
      </c>
      <c r="E120">
        <v>0</v>
      </c>
      <c r="F120">
        <v>0</v>
      </c>
      <c r="M120" s="10" t="s">
        <v>940</v>
      </c>
      <c r="P120" t="str">
        <f t="shared" si="1"/>
        <v>Cabo VerdeCV09</v>
      </c>
      <c r="Q120" t="e">
        <f>VLOOKUP(#REF!,Table1[ID],1,FALSE)</f>
        <v>#REF!</v>
      </c>
      <c r="R120" t="e">
        <f>VLOOKUP(#REF!,Table1[[#All],[ID]:[b]],2,FALSE)</f>
        <v>#REF!</v>
      </c>
      <c r="S120" s="9" t="e">
        <f>VLOOKUP(#REF!,Table1[[ID]:[b]],3,FALSE)</f>
        <v>#REF!</v>
      </c>
      <c r="T120" s="9"/>
      <c r="U120" s="9" t="e">
        <f>IF(#REF!&lt;=10,"A:&lt;10",IF(#REF!&lt;=50,"B:10-50",IF(#REF!&lt;=100,"C:50 - 100",IF(#REF!&lt;=250,"D:100 - 250",IF(#REF!&lt;=500,"E:250 - 500",IF(#REF!&lt;=1000,"F:500 - 1000","G:1000 et plus"))))))</f>
        <v>#REF!</v>
      </c>
      <c r="V120" s="9"/>
    </row>
    <row r="121" spans="1:22" hidden="1">
      <c r="A121" t="s">
        <v>63</v>
      </c>
      <c r="B121" t="s">
        <v>83</v>
      </c>
      <c r="C121" t="s">
        <v>84</v>
      </c>
      <c r="D121">
        <v>0</v>
      </c>
      <c r="E121">
        <v>0</v>
      </c>
      <c r="F121">
        <v>0</v>
      </c>
      <c r="M121" s="10" t="s">
        <v>940</v>
      </c>
      <c r="P121" t="str">
        <f t="shared" si="1"/>
        <v>Cabo VerdeCV10</v>
      </c>
      <c r="Q121" t="e">
        <f>VLOOKUP(#REF!,Table1[ID],1,FALSE)</f>
        <v>#REF!</v>
      </c>
      <c r="R121" t="e">
        <f>VLOOKUP(#REF!,Table1[[#All],[ID]:[b]],2,FALSE)</f>
        <v>#REF!</v>
      </c>
      <c r="S121" s="9" t="e">
        <f>VLOOKUP(#REF!,Table1[[ID]:[b]],3,FALSE)</f>
        <v>#REF!</v>
      </c>
      <c r="T121" s="9"/>
      <c r="U121" s="9" t="e">
        <f>IF(#REF!&lt;=10,"A:&lt;10",IF(#REF!&lt;=50,"B:10-50",IF(#REF!&lt;=100,"C:50 - 100",IF(#REF!&lt;=250,"D:100 - 250",IF(#REF!&lt;=500,"E:250 - 500",IF(#REF!&lt;=1000,"F:500 - 1000","G:1000 et plus"))))))</f>
        <v>#REF!</v>
      </c>
      <c r="V121" s="9"/>
    </row>
    <row r="122" spans="1:22" hidden="1">
      <c r="A122" t="s">
        <v>63</v>
      </c>
      <c r="B122" t="s">
        <v>85</v>
      </c>
      <c r="C122" t="s">
        <v>86</v>
      </c>
      <c r="D122">
        <v>4</v>
      </c>
      <c r="E122">
        <v>0</v>
      </c>
      <c r="F122">
        <v>0</v>
      </c>
      <c r="G122">
        <v>1</v>
      </c>
      <c r="M122" s="10" t="s">
        <v>940</v>
      </c>
      <c r="P122" t="str">
        <f t="shared" si="1"/>
        <v>Cabo VerdeCV11</v>
      </c>
      <c r="Q122" t="e">
        <f>VLOOKUP(#REF!,Table1[ID],1,FALSE)</f>
        <v>#REF!</v>
      </c>
      <c r="R122" t="e">
        <f>VLOOKUP(#REF!,Table1[[#All],[ID]:[b]],2,FALSE)</f>
        <v>#REF!</v>
      </c>
      <c r="S122" s="9" t="e">
        <f>VLOOKUP(#REF!,Table1[[ID]:[b]],3,FALSE)</f>
        <v>#REF!</v>
      </c>
      <c r="T122" s="9"/>
      <c r="U122" s="9" t="e">
        <f>IF(#REF!&lt;=10,"A:&lt;10",IF(#REF!&lt;=50,"B:10-50",IF(#REF!&lt;=100,"C:50 - 100",IF(#REF!&lt;=250,"D:100 - 250",IF(#REF!&lt;=500,"E:250 - 500",IF(#REF!&lt;=1000,"F:500 - 1000","G:1000 et plus"))))))</f>
        <v>#REF!</v>
      </c>
      <c r="V122" s="9"/>
    </row>
    <row r="123" spans="1:22" hidden="1">
      <c r="A123" t="s">
        <v>63</v>
      </c>
      <c r="B123" t="s">
        <v>87</v>
      </c>
      <c r="C123" t="s">
        <v>88</v>
      </c>
      <c r="D123">
        <v>0</v>
      </c>
      <c r="E123">
        <v>0</v>
      </c>
      <c r="F123">
        <v>0</v>
      </c>
      <c r="M123" s="10" t="s">
        <v>940</v>
      </c>
      <c r="P123" t="str">
        <f t="shared" si="1"/>
        <v>Cabo VerdeCV12</v>
      </c>
      <c r="Q123" t="e">
        <f>VLOOKUP(#REF!,Table1[ID],1,FALSE)</f>
        <v>#REF!</v>
      </c>
      <c r="R123" t="e">
        <f>VLOOKUP(#REF!,Table1[[#All],[ID]:[b]],2,FALSE)</f>
        <v>#REF!</v>
      </c>
      <c r="S123" s="9" t="e">
        <f>VLOOKUP(#REF!,Table1[[ID]:[b]],3,FALSE)</f>
        <v>#REF!</v>
      </c>
      <c r="T123" s="9"/>
      <c r="U123" s="9" t="e">
        <f>IF(#REF!&lt;=10,"A:&lt;10",IF(#REF!&lt;=50,"B:10-50",IF(#REF!&lt;=100,"C:50 - 100",IF(#REF!&lt;=250,"D:100 - 250",IF(#REF!&lt;=500,"E:250 - 500",IF(#REF!&lt;=1000,"F:500 - 1000","G:1000 et plus"))))))</f>
        <v>#REF!</v>
      </c>
      <c r="V123" s="9"/>
    </row>
    <row r="124" spans="1:22" hidden="1">
      <c r="A124" t="s">
        <v>63</v>
      </c>
      <c r="B124" t="s">
        <v>89</v>
      </c>
      <c r="C124" t="s">
        <v>90</v>
      </c>
      <c r="D124">
        <v>0</v>
      </c>
      <c r="E124">
        <v>0</v>
      </c>
      <c r="F124">
        <v>0</v>
      </c>
      <c r="M124" s="10" t="s">
        <v>940</v>
      </c>
      <c r="P124" t="str">
        <f t="shared" si="1"/>
        <v>Cabo VerdeCV13</v>
      </c>
      <c r="Q124" t="e">
        <f>VLOOKUP(#REF!,Table1[ID],1,FALSE)</f>
        <v>#REF!</v>
      </c>
      <c r="R124" t="e">
        <f>VLOOKUP(#REF!,Table1[[#All],[ID]:[b]],2,FALSE)</f>
        <v>#REF!</v>
      </c>
      <c r="S124" s="9" t="e">
        <f>VLOOKUP(#REF!,Table1[[ID]:[b]],3,FALSE)</f>
        <v>#REF!</v>
      </c>
      <c r="T124" s="9"/>
      <c r="U124" s="9" t="e">
        <f>IF(#REF!&lt;=10,"A:&lt;10",IF(#REF!&lt;=50,"B:10-50",IF(#REF!&lt;=100,"C:50 - 100",IF(#REF!&lt;=250,"D:100 - 250",IF(#REF!&lt;=500,"E:250 - 500",IF(#REF!&lt;=1000,"F:500 - 1000","G:1000 et plus"))))))</f>
        <v>#REF!</v>
      </c>
      <c r="V124" s="9"/>
    </row>
    <row r="125" spans="1:22" hidden="1">
      <c r="A125" t="s">
        <v>63</v>
      </c>
      <c r="B125" t="s">
        <v>91</v>
      </c>
      <c r="C125" t="s">
        <v>92</v>
      </c>
      <c r="D125">
        <v>11</v>
      </c>
      <c r="E125">
        <v>0</v>
      </c>
      <c r="F125">
        <v>1</v>
      </c>
      <c r="G125">
        <v>2</v>
      </c>
      <c r="M125" s="10" t="s">
        <v>940</v>
      </c>
      <c r="P125" t="str">
        <f t="shared" si="1"/>
        <v>Cabo VerdeCV14</v>
      </c>
      <c r="Q125" t="e">
        <f>VLOOKUP(#REF!,Table1[ID],1,FALSE)</f>
        <v>#REF!</v>
      </c>
      <c r="R125" t="e">
        <f>VLOOKUP(#REF!,Table1[[#All],[ID]:[b]],2,FALSE)</f>
        <v>#REF!</v>
      </c>
      <c r="S125" s="9" t="e">
        <f>VLOOKUP(#REF!,Table1[[ID]:[b]],3,FALSE)</f>
        <v>#REF!</v>
      </c>
      <c r="T125" s="9"/>
      <c r="U125" s="9" t="e">
        <f>IF(#REF!&lt;=10,"A:&lt;10",IF(#REF!&lt;=50,"B:10-50",IF(#REF!&lt;=100,"C:50 - 100",IF(#REF!&lt;=250,"D:100 - 250",IF(#REF!&lt;=500,"E:250 - 500",IF(#REF!&lt;=1000,"F:500 - 1000","G:1000 et plus"))))))</f>
        <v>#REF!</v>
      </c>
      <c r="V125" s="9"/>
    </row>
    <row r="126" spans="1:22" hidden="1">
      <c r="A126" t="s">
        <v>63</v>
      </c>
      <c r="B126" t="s">
        <v>93</v>
      </c>
      <c r="C126" t="s">
        <v>94</v>
      </c>
      <c r="D126">
        <v>4</v>
      </c>
      <c r="E126">
        <v>0</v>
      </c>
      <c r="F126">
        <v>3</v>
      </c>
      <c r="G126">
        <v>1</v>
      </c>
      <c r="M126" s="10" t="s">
        <v>940</v>
      </c>
      <c r="P126" t="str">
        <f t="shared" si="1"/>
        <v>Cabo VerdeCV15</v>
      </c>
      <c r="Q126" t="e">
        <f>VLOOKUP(#REF!,Table1[ID],1,FALSE)</f>
        <v>#REF!</v>
      </c>
      <c r="R126" t="e">
        <f>VLOOKUP(#REF!,Table1[[#All],[ID]:[b]],2,FALSE)</f>
        <v>#REF!</v>
      </c>
      <c r="S126" s="9" t="e">
        <f>VLOOKUP(#REF!,Table1[[ID]:[b]],3,FALSE)</f>
        <v>#REF!</v>
      </c>
      <c r="T126" s="9"/>
      <c r="U126" s="9" t="e">
        <f>IF(#REF!&lt;=10,"A:&lt;10",IF(#REF!&lt;=50,"B:10-50",IF(#REF!&lt;=100,"C:50 - 100",IF(#REF!&lt;=250,"D:100 - 250",IF(#REF!&lt;=500,"E:250 - 500",IF(#REF!&lt;=1000,"F:500 - 1000","G:1000 et plus"))))))</f>
        <v>#REF!</v>
      </c>
      <c r="V126" s="9"/>
    </row>
    <row r="127" spans="1:22" hidden="1">
      <c r="A127" t="s">
        <v>63</v>
      </c>
      <c r="B127" t="s">
        <v>95</v>
      </c>
      <c r="C127" t="s">
        <v>96</v>
      </c>
      <c r="D127">
        <v>0</v>
      </c>
      <c r="E127">
        <v>0</v>
      </c>
      <c r="F127">
        <v>0</v>
      </c>
      <c r="M127" s="10" t="s">
        <v>940</v>
      </c>
      <c r="P127" t="str">
        <f t="shared" si="1"/>
        <v>Cabo VerdeCV16</v>
      </c>
      <c r="Q127" t="e">
        <f>VLOOKUP(#REF!,Table1[ID],1,FALSE)</f>
        <v>#REF!</v>
      </c>
      <c r="R127" t="e">
        <f>VLOOKUP(#REF!,Table1[[#All],[ID]:[b]],2,FALSE)</f>
        <v>#REF!</v>
      </c>
      <c r="S127" s="9" t="e">
        <f>VLOOKUP(#REF!,Table1[[ID]:[b]],3,FALSE)</f>
        <v>#REF!</v>
      </c>
      <c r="T127" s="9"/>
      <c r="U127" s="9" t="e">
        <f>IF(#REF!&lt;=10,"A:&lt;10",IF(#REF!&lt;=50,"B:10-50",IF(#REF!&lt;=100,"C:50 - 100",IF(#REF!&lt;=250,"D:100 - 250",IF(#REF!&lt;=500,"E:250 - 500",IF(#REF!&lt;=1000,"F:500 - 1000","G:1000 et plus"))))))</f>
        <v>#REF!</v>
      </c>
      <c r="V127" s="9"/>
    </row>
    <row r="128" spans="1:22" hidden="1">
      <c r="A128" t="s">
        <v>63</v>
      </c>
      <c r="B128" t="s">
        <v>97</v>
      </c>
      <c r="C128" t="s">
        <v>98</v>
      </c>
      <c r="D128">
        <v>0</v>
      </c>
      <c r="E128">
        <v>0</v>
      </c>
      <c r="F128">
        <v>0</v>
      </c>
      <c r="M128" s="10" t="s">
        <v>940</v>
      </c>
      <c r="P128" t="str">
        <f t="shared" si="1"/>
        <v>Cabo VerdeCV17</v>
      </c>
      <c r="Q128" t="e">
        <f>VLOOKUP(#REF!,Table1[ID],1,FALSE)</f>
        <v>#REF!</v>
      </c>
      <c r="R128" t="e">
        <f>VLOOKUP(#REF!,Table1[[#All],[ID]:[b]],2,FALSE)</f>
        <v>#REF!</v>
      </c>
      <c r="S128" s="9" t="e">
        <f>VLOOKUP(#REF!,Table1[[ID]:[b]],3,FALSE)</f>
        <v>#REF!</v>
      </c>
      <c r="T128" s="9"/>
      <c r="U128" s="9" t="e">
        <f>IF(#REF!&lt;=10,"A:&lt;10",IF(#REF!&lt;=50,"B:10-50",IF(#REF!&lt;=100,"C:50 - 100",IF(#REF!&lt;=250,"D:100 - 250",IF(#REF!&lt;=500,"E:250 - 500",IF(#REF!&lt;=1000,"F:500 - 1000","G:1000 et plus"))))))</f>
        <v>#REF!</v>
      </c>
      <c r="V128" s="9"/>
    </row>
    <row r="129" spans="1:22" hidden="1">
      <c r="A129" t="s">
        <v>63</v>
      </c>
      <c r="B129" t="s">
        <v>99</v>
      </c>
      <c r="C129" t="s">
        <v>100</v>
      </c>
      <c r="D129">
        <v>0</v>
      </c>
      <c r="E129">
        <v>0</v>
      </c>
      <c r="F129">
        <v>0</v>
      </c>
      <c r="M129" s="10" t="s">
        <v>940</v>
      </c>
      <c r="P129" t="str">
        <f t="shared" si="1"/>
        <v>Cabo VerdeCV18</v>
      </c>
      <c r="Q129" t="e">
        <f>VLOOKUP(#REF!,Table1[ID],1,FALSE)</f>
        <v>#REF!</v>
      </c>
      <c r="R129" t="e">
        <f>VLOOKUP(#REF!,Table1[[#All],[ID]:[b]],2,FALSE)</f>
        <v>#REF!</v>
      </c>
      <c r="S129" s="9" t="e">
        <f>VLOOKUP(#REF!,Table1[[ID]:[b]],3,FALSE)</f>
        <v>#REF!</v>
      </c>
      <c r="T129" s="9"/>
      <c r="U129" s="9" t="e">
        <f>IF(#REF!&lt;=10,"A:&lt;10",IF(#REF!&lt;=50,"B:10-50",IF(#REF!&lt;=100,"C:50 - 100",IF(#REF!&lt;=250,"D:100 - 250",IF(#REF!&lt;=500,"E:250 - 500",IF(#REF!&lt;=1000,"F:500 - 1000","G:1000 et plus"))))))</f>
        <v>#REF!</v>
      </c>
      <c r="V129" s="9"/>
    </row>
    <row r="130" spans="1:22" hidden="1">
      <c r="A130" t="s">
        <v>63</v>
      </c>
      <c r="B130" t="s">
        <v>101</v>
      </c>
      <c r="C130" t="s">
        <v>102</v>
      </c>
      <c r="D130">
        <v>0</v>
      </c>
      <c r="E130">
        <v>0</v>
      </c>
      <c r="F130">
        <v>0</v>
      </c>
      <c r="M130" s="10" t="s">
        <v>940</v>
      </c>
      <c r="P130" t="str">
        <f t="shared" ref="P130:P193" si="2">_xlfn.CONCAT(A130,C130)</f>
        <v>Cabo VerdeCV19</v>
      </c>
      <c r="Q130" t="e">
        <f>VLOOKUP(#REF!,Table1[ID],1,FALSE)</f>
        <v>#REF!</v>
      </c>
      <c r="R130" t="e">
        <f>VLOOKUP(#REF!,Table1[[#All],[ID]:[b]],2,FALSE)</f>
        <v>#REF!</v>
      </c>
      <c r="S130" s="9" t="e">
        <f>VLOOKUP(#REF!,Table1[[ID]:[b]],3,FALSE)</f>
        <v>#REF!</v>
      </c>
      <c r="T130" s="9"/>
      <c r="U130" s="9" t="e">
        <f>IF(#REF!&lt;=10,"A:&lt;10",IF(#REF!&lt;=50,"B:10-50",IF(#REF!&lt;=100,"C:50 - 100",IF(#REF!&lt;=250,"D:100 - 250",IF(#REF!&lt;=500,"E:250 - 500",IF(#REF!&lt;=1000,"F:500 - 1000","G:1000 et plus"))))))</f>
        <v>#REF!</v>
      </c>
      <c r="V130" s="9"/>
    </row>
    <row r="131" spans="1:22" hidden="1">
      <c r="A131" t="s">
        <v>63</v>
      </c>
      <c r="B131" t="s">
        <v>105</v>
      </c>
      <c r="C131" t="s">
        <v>106</v>
      </c>
      <c r="D131">
        <v>2</v>
      </c>
      <c r="E131">
        <v>0</v>
      </c>
      <c r="F131">
        <v>1</v>
      </c>
      <c r="G131">
        <v>1</v>
      </c>
      <c r="M131" s="10" t="s">
        <v>940</v>
      </c>
      <c r="P131" t="str">
        <f t="shared" si="2"/>
        <v>Cabo VerdeCV21</v>
      </c>
      <c r="Q131" t="e">
        <f>VLOOKUP(#REF!,Table1[ID],1,FALSE)</f>
        <v>#REF!</v>
      </c>
      <c r="R131" t="e">
        <f>VLOOKUP(#REF!,Table1[[#All],[ID]:[b]],2,FALSE)</f>
        <v>#REF!</v>
      </c>
      <c r="S131" s="9" t="e">
        <f>VLOOKUP(#REF!,Table1[[ID]:[b]],3,FALSE)</f>
        <v>#REF!</v>
      </c>
      <c r="T131" s="9"/>
      <c r="U131" s="9" t="e">
        <f>IF(#REF!&lt;=10,"A:&lt;10",IF(#REF!&lt;=50,"B:10-50",IF(#REF!&lt;=100,"C:50 - 100",IF(#REF!&lt;=250,"D:100 - 250",IF(#REF!&lt;=500,"E:250 - 500",IF(#REF!&lt;=1000,"F:500 - 1000","G:1000 et plus"))))))</f>
        <v>#REF!</v>
      </c>
      <c r="V131" s="9"/>
    </row>
    <row r="132" spans="1:22" hidden="1">
      <c r="A132" t="s">
        <v>63</v>
      </c>
      <c r="B132" t="s">
        <v>107</v>
      </c>
      <c r="C132" t="s">
        <v>108</v>
      </c>
      <c r="D132">
        <v>0</v>
      </c>
      <c r="E132">
        <v>0</v>
      </c>
      <c r="F132">
        <v>0</v>
      </c>
      <c r="M132" s="10" t="s">
        <v>940</v>
      </c>
      <c r="P132" t="str">
        <f t="shared" si="2"/>
        <v>Cabo VerdeCV22</v>
      </c>
      <c r="Q132" t="e">
        <f>VLOOKUP(#REF!,Table1[ID],1,FALSE)</f>
        <v>#REF!</v>
      </c>
      <c r="R132" t="e">
        <f>VLOOKUP(#REF!,Table1[[#All],[ID]:[b]],2,FALSE)</f>
        <v>#REF!</v>
      </c>
      <c r="S132" s="9" t="e">
        <f>VLOOKUP(#REF!,Table1[[ID]:[b]],3,FALSE)</f>
        <v>#REF!</v>
      </c>
      <c r="T132" s="9"/>
      <c r="U132" s="9" t="e">
        <f>IF(#REF!&lt;=10,"A:&lt;10",IF(#REF!&lt;=50,"B:10-50",IF(#REF!&lt;=100,"C:50 - 100",IF(#REF!&lt;=250,"D:100 - 250",IF(#REF!&lt;=500,"E:250 - 500",IF(#REF!&lt;=1000,"F:500 - 1000","G:1000 et plus"))))))</f>
        <v>#REF!</v>
      </c>
      <c r="V132" s="9"/>
    </row>
    <row r="133" spans="1:22" hidden="1">
      <c r="A133" t="s">
        <v>109</v>
      </c>
      <c r="B133" t="s">
        <v>123</v>
      </c>
      <c r="C133" t="s">
        <v>124</v>
      </c>
      <c r="D133">
        <v>169</v>
      </c>
      <c r="E133">
        <v>2</v>
      </c>
      <c r="F133">
        <v>12</v>
      </c>
      <c r="L133" s="10"/>
      <c r="M133" s="10" t="s">
        <v>940</v>
      </c>
      <c r="P133" t="str">
        <f t="shared" si="2"/>
        <v>CameroonCM09</v>
      </c>
      <c r="Q133" t="e">
        <f>VLOOKUP(#REF!,Table1[ID],1,FALSE)</f>
        <v>#REF!</v>
      </c>
      <c r="R133" t="e">
        <f>VLOOKUP(#REF!,Table1[[#All],[ID]:[b]],2,FALSE)</f>
        <v>#REF!</v>
      </c>
      <c r="S133" s="9" t="e">
        <f>VLOOKUP(#REF!,Table1[[ID]:[b]],3,FALSE)</f>
        <v>#REF!</v>
      </c>
      <c r="T133" s="9" t="s">
        <v>775</v>
      </c>
      <c r="U133" s="9" t="e">
        <f>IF(#REF!&lt;=10,"A:&lt;10",IF(#REF!&lt;=50,"B:10-50",IF(#REF!&lt;=100,"C:50 - 100",IF(#REF!&lt;=250,"D:100 - 250",IF(#REF!&lt;=500,"E:250 - 500",IF(#REF!&lt;=1000,"F:500 - 1000","G:1000 et plus"))))))</f>
        <v>#REF!</v>
      </c>
      <c r="V133" s="9">
        <v>1</v>
      </c>
    </row>
    <row r="134" spans="1:22" hidden="1">
      <c r="A134" t="s">
        <v>109</v>
      </c>
      <c r="B134" t="s">
        <v>119</v>
      </c>
      <c r="C134" t="s">
        <v>120</v>
      </c>
      <c r="D134">
        <v>103</v>
      </c>
      <c r="E134">
        <v>4</v>
      </c>
      <c r="F134">
        <v>26</v>
      </c>
      <c r="M134" s="10" t="s">
        <v>940</v>
      </c>
      <c r="P134" t="str">
        <f t="shared" si="2"/>
        <v>CameroonCM07</v>
      </c>
      <c r="Q134" t="e">
        <f>VLOOKUP(#REF!,Table1[ID],1,FALSE)</f>
        <v>#REF!</v>
      </c>
      <c r="R134" t="e">
        <f>VLOOKUP(#REF!,Table1[[#All],[ID]:[b]],2,FALSE)</f>
        <v>#REF!</v>
      </c>
      <c r="S134" s="9" t="e">
        <f>VLOOKUP(#REF!,Table1[[ID]:[b]],3,FALSE)</f>
        <v>#REF!</v>
      </c>
      <c r="T134" s="9" t="s">
        <v>775</v>
      </c>
      <c r="U134" s="9" t="e">
        <f>IF(#REF!&lt;=10,"A:&lt;10",IF(#REF!&lt;=50,"B:10-50",IF(#REF!&lt;=100,"C:50 - 100",IF(#REF!&lt;=250,"D:100 - 250",IF(#REF!&lt;=500,"E:250 - 500",IF(#REF!&lt;=1000,"F:500 - 1000","G:1000 et plus"))))))</f>
        <v>#REF!</v>
      </c>
      <c r="V134" s="9">
        <v>1</v>
      </c>
    </row>
    <row r="135" spans="1:22" hidden="1">
      <c r="A135" t="s">
        <v>109</v>
      </c>
      <c r="B135" t="s">
        <v>51</v>
      </c>
      <c r="C135" t="s">
        <v>114</v>
      </c>
      <c r="D135">
        <v>416</v>
      </c>
      <c r="E135">
        <v>9</v>
      </c>
      <c r="F135">
        <v>33</v>
      </c>
      <c r="M135" s="10" t="s">
        <v>940</v>
      </c>
      <c r="P135" t="str">
        <f t="shared" si="2"/>
        <v>CameroonCM03</v>
      </c>
      <c r="Q135" t="e">
        <f>VLOOKUP(#REF!,Table1[ID],1,FALSE)</f>
        <v>#REF!</v>
      </c>
      <c r="R135" t="e">
        <f>VLOOKUP(#REF!,Table1[[#All],[ID]:[b]],2,FALSE)</f>
        <v>#REF!</v>
      </c>
      <c r="S135" s="9" t="e">
        <f>VLOOKUP(#REF!,Table1[[ID]:[b]],3,FALSE)</f>
        <v>#REF!</v>
      </c>
      <c r="T135" s="9" t="s">
        <v>775</v>
      </c>
      <c r="U135" s="9" t="e">
        <f>IF(#REF!&lt;=10,"A:&lt;10",IF(#REF!&lt;=50,"B:10-50",IF(#REF!&lt;=100,"C:50 - 100",IF(#REF!&lt;=250,"D:100 - 250",IF(#REF!&lt;=500,"E:250 - 500",IF(#REF!&lt;=1000,"F:500 - 1000","G:1000 et plus"))))))</f>
        <v>#REF!</v>
      </c>
      <c r="V135" s="9">
        <v>1</v>
      </c>
    </row>
    <row r="136" spans="1:22" hidden="1">
      <c r="A136" t="s">
        <v>109</v>
      </c>
      <c r="B136" t="s">
        <v>111</v>
      </c>
      <c r="C136" t="s">
        <v>112</v>
      </c>
      <c r="D136">
        <v>29</v>
      </c>
      <c r="E136">
        <v>0</v>
      </c>
      <c r="F136">
        <v>2</v>
      </c>
      <c r="M136" s="10" t="s">
        <v>940</v>
      </c>
      <c r="P136" t="str">
        <f t="shared" si="2"/>
        <v>CameroonCM01</v>
      </c>
      <c r="Q136" t="e">
        <f>VLOOKUP(#REF!,Table1[ID],1,FALSE)</f>
        <v>#REF!</v>
      </c>
      <c r="R136" t="e">
        <f>VLOOKUP(#REF!,Table1[[#All],[ID]:[b]],2,FALSE)</f>
        <v>#REF!</v>
      </c>
      <c r="S136" s="9" t="e">
        <f>VLOOKUP(#REF!,Table1[[ID]:[b]],3,FALSE)</f>
        <v>#REF!</v>
      </c>
      <c r="T136" s="9" t="s">
        <v>775</v>
      </c>
      <c r="U136" s="9" t="e">
        <f>IF(#REF!&lt;=10,"A:&lt;10",IF(#REF!&lt;=50,"B:10-50",IF(#REF!&lt;=100,"C:50 - 100",IF(#REF!&lt;=250,"D:100 - 250",IF(#REF!&lt;=500,"E:250 - 500",IF(#REF!&lt;=1000,"F:500 - 1000","G:1000 et plus"))))))</f>
        <v>#REF!</v>
      </c>
      <c r="V136" s="9">
        <v>1</v>
      </c>
    </row>
    <row r="137" spans="1:22" hidden="1">
      <c r="A137" t="s">
        <v>109</v>
      </c>
      <c r="B137" t="s">
        <v>55</v>
      </c>
      <c r="C137" t="s">
        <v>118</v>
      </c>
      <c r="D137">
        <v>115</v>
      </c>
      <c r="E137">
        <v>6</v>
      </c>
      <c r="F137">
        <v>32</v>
      </c>
      <c r="M137" s="10" t="s">
        <v>940</v>
      </c>
      <c r="P137" t="str">
        <f t="shared" si="2"/>
        <v>CameroonCM06</v>
      </c>
      <c r="Q137" t="e">
        <f>VLOOKUP(#REF!,Table1[ID],1,FALSE)</f>
        <v>#REF!</v>
      </c>
      <c r="R137" t="e">
        <f>VLOOKUP(#REF!,Table1[[#All],[ID]:[b]],2,FALSE)</f>
        <v>#REF!</v>
      </c>
      <c r="S137" s="9" t="e">
        <f>VLOOKUP(#REF!,Table1[[ID]:[b]],3,FALSE)</f>
        <v>#REF!</v>
      </c>
      <c r="T137" s="9" t="s">
        <v>775</v>
      </c>
      <c r="U137" s="9" t="e">
        <f>IF(#REF!&lt;=10,"A:&lt;10",IF(#REF!&lt;=50,"B:10-50",IF(#REF!&lt;=100,"C:50 - 100",IF(#REF!&lt;=250,"D:100 - 250",IF(#REF!&lt;=500,"E:250 - 500",IF(#REF!&lt;=1000,"F:500 - 1000","G:1000 et plus"))))))</f>
        <v>#REF!</v>
      </c>
      <c r="V137" s="9">
        <v>1</v>
      </c>
    </row>
    <row r="138" spans="1:22" hidden="1">
      <c r="A138" t="s">
        <v>109</v>
      </c>
      <c r="B138" t="s">
        <v>41</v>
      </c>
      <c r="C138" t="s">
        <v>113</v>
      </c>
      <c r="D138">
        <v>3139</v>
      </c>
      <c r="E138">
        <v>79</v>
      </c>
      <c r="F138">
        <v>1775</v>
      </c>
      <c r="L138" s="7"/>
      <c r="M138" s="10" t="s">
        <v>940</v>
      </c>
      <c r="P138" t="str">
        <f t="shared" si="2"/>
        <v>CameroonCM02</v>
      </c>
      <c r="Q138" t="e">
        <f>VLOOKUP(#REF!,Table1[ID],1,FALSE)</f>
        <v>#REF!</v>
      </c>
      <c r="R138" t="e">
        <f>VLOOKUP(#REF!,Table1[[#All],[ID]:[b]],2,FALSE)</f>
        <v>#REF!</v>
      </c>
      <c r="S138" s="9" t="e">
        <f>VLOOKUP(#REF!,Table1[[ID]:[b]],3,FALSE)</f>
        <v>#REF!</v>
      </c>
      <c r="T138" s="9" t="s">
        <v>780</v>
      </c>
      <c r="U138" s="9" t="e">
        <f>IF(#REF!&lt;=10,"A:&lt;10",IF(#REF!&lt;=50,"B:10-50",IF(#REF!&lt;=100,"C:50 - 100",IF(#REF!&lt;=250,"D:100 - 250",IF(#REF!&lt;=500,"E:250 - 500",IF(#REF!&lt;=1000,"F:500 - 1000","G:1000 et plus"))))))</f>
        <v>#REF!</v>
      </c>
      <c r="V138" s="9">
        <v>7</v>
      </c>
    </row>
    <row r="139" spans="1:22" hidden="1">
      <c r="A139" t="s">
        <v>109</v>
      </c>
      <c r="B139" t="s">
        <v>121</v>
      </c>
      <c r="C139" t="s">
        <v>122</v>
      </c>
      <c r="D139">
        <v>327</v>
      </c>
      <c r="E139">
        <v>21</v>
      </c>
      <c r="F139">
        <v>127</v>
      </c>
      <c r="M139" s="10" t="s">
        <v>940</v>
      </c>
      <c r="P139" t="str">
        <f t="shared" si="2"/>
        <v>CameroonCM08</v>
      </c>
      <c r="Q139" t="e">
        <f>VLOOKUP(#REF!,Table1[ID],1,FALSE)</f>
        <v>#REF!</v>
      </c>
      <c r="R139" t="e">
        <f>VLOOKUP(#REF!,Table1[[#All],[ID]:[b]],2,FALSE)</f>
        <v>#REF!</v>
      </c>
      <c r="S139" s="9" t="e">
        <f>VLOOKUP(#REF!,Table1[[ID]:[b]],3,FALSE)</f>
        <v>#REF!</v>
      </c>
      <c r="T139" s="9" t="s">
        <v>774</v>
      </c>
      <c r="U139" s="9" t="e">
        <f>IF(#REF!&lt;=10,"A:&lt;10",IF(#REF!&lt;=50,"B:10-50",IF(#REF!&lt;=100,"C:50 - 100",IF(#REF!&lt;=250,"D:100 - 250",IF(#REF!&lt;=500,"E:250 - 500",IF(#REF!&lt;=1000,"F:500 - 1000","G:1000 et plus"))))))</f>
        <v>#REF!</v>
      </c>
      <c r="V139" s="9">
        <v>3</v>
      </c>
    </row>
    <row r="140" spans="1:22" hidden="1">
      <c r="A140" t="s">
        <v>109</v>
      </c>
      <c r="B140" t="s">
        <v>25</v>
      </c>
      <c r="C140" t="s">
        <v>117</v>
      </c>
      <c r="D140">
        <v>1856</v>
      </c>
      <c r="E140">
        <v>71</v>
      </c>
      <c r="F140">
        <v>1559</v>
      </c>
      <c r="M140" s="10" t="s">
        <v>940</v>
      </c>
      <c r="P140" t="str">
        <f t="shared" si="2"/>
        <v>CameroonCM05</v>
      </c>
      <c r="Q140" t="e">
        <f>VLOOKUP(#REF!,Table1[ID],1,FALSE)</f>
        <v>#REF!</v>
      </c>
      <c r="R140" t="e">
        <f>VLOOKUP(#REF!,Table1[[#All],[ID]:[b]],2,FALSE)</f>
        <v>#REF!</v>
      </c>
      <c r="S140" s="9" t="e">
        <f>VLOOKUP(#REF!,Table1[[ID]:[b]],3,FALSE)</f>
        <v>#REF!</v>
      </c>
      <c r="T140" s="9" t="s">
        <v>777</v>
      </c>
      <c r="U140" s="9" t="e">
        <f>IF(#REF!&lt;=10,"A:&lt;10",IF(#REF!&lt;=50,"B:10-50",IF(#REF!&lt;=100,"C:50 - 100",IF(#REF!&lt;=250,"D:100 - 250",IF(#REF!&lt;=500,"E:250 - 500",IF(#REF!&lt;=1000,"F:500 - 1000","G:1000 et plus"))))))</f>
        <v>#REF!</v>
      </c>
      <c r="V140" s="9">
        <v>5</v>
      </c>
    </row>
    <row r="141" spans="1:22" hidden="1">
      <c r="A141" t="s">
        <v>109</v>
      </c>
      <c r="B141" t="s">
        <v>61</v>
      </c>
      <c r="C141" t="s">
        <v>125</v>
      </c>
      <c r="D141">
        <v>154</v>
      </c>
      <c r="E141">
        <v>2</v>
      </c>
      <c r="F141">
        <v>30</v>
      </c>
      <c r="M141" s="10" t="s">
        <v>940</v>
      </c>
      <c r="P141" t="str">
        <f t="shared" si="2"/>
        <v>CameroonCM10</v>
      </c>
      <c r="Q141" t="e">
        <f>VLOOKUP(#REF!,Table1[ID],1,FALSE)</f>
        <v>#REF!</v>
      </c>
      <c r="R141" t="e">
        <f>VLOOKUP(#REF!,Table1[[#All],[ID]:[b]],2,FALSE)</f>
        <v>#REF!</v>
      </c>
      <c r="S141" s="9" t="e">
        <f>VLOOKUP(#REF!,Table1[[ID]:[b]],3,FALSE)</f>
        <v>#REF!</v>
      </c>
      <c r="T141" s="9" t="s">
        <v>778</v>
      </c>
      <c r="U141" s="9" t="e">
        <f>IF(#REF!&lt;=10,"A:&lt;10",IF(#REF!&lt;=50,"B:10-50",IF(#REF!&lt;=100,"C:50 - 100",IF(#REF!&lt;=250,"D:100 - 250",IF(#REF!&lt;=500,"E:250 - 500",IF(#REF!&lt;=1000,"F:500 - 1000","G:1000 et plus"))))))</f>
        <v>#REF!</v>
      </c>
      <c r="V141" s="9">
        <v>2</v>
      </c>
    </row>
    <row r="142" spans="1:22" hidden="1">
      <c r="A142" t="s">
        <v>109</v>
      </c>
      <c r="B142" t="s">
        <v>115</v>
      </c>
      <c r="C142" t="s">
        <v>116</v>
      </c>
      <c r="D142">
        <v>89</v>
      </c>
      <c r="E142">
        <v>5</v>
      </c>
      <c r="F142">
        <v>33</v>
      </c>
      <c r="M142" s="10" t="s">
        <v>940</v>
      </c>
      <c r="P142" t="str">
        <f t="shared" si="2"/>
        <v>CameroonCM04</v>
      </c>
      <c r="Q142" t="e">
        <f>VLOOKUP(#REF!,Table1[ID],1,FALSE)</f>
        <v>#REF!</v>
      </c>
      <c r="R142" t="e">
        <f>VLOOKUP(#REF!,Table1[[#All],[ID]:[b]],2,FALSE)</f>
        <v>#REF!</v>
      </c>
      <c r="S142" s="9" t="e">
        <f>VLOOKUP(#REF!,Table1[[ID]:[b]],3,FALSE)</f>
        <v>#REF!</v>
      </c>
      <c r="T142" s="9"/>
      <c r="U142" s="9" t="e">
        <f>IF(#REF!&lt;=10,"A:&lt;10",IF(#REF!&lt;=50,"B:10-50",IF(#REF!&lt;=100,"C:50 - 100",IF(#REF!&lt;=250,"D:100 - 250",IF(#REF!&lt;=500,"E:250 - 500",IF(#REF!&lt;=1000,"F:500 - 1000","G:1000 et plus"))))))</f>
        <v>#REF!</v>
      </c>
      <c r="V142" s="9"/>
    </row>
    <row r="143" spans="1:22" hidden="1">
      <c r="A143" t="s">
        <v>126</v>
      </c>
      <c r="B143" t="s">
        <v>140</v>
      </c>
      <c r="C143" t="s">
        <v>141</v>
      </c>
      <c r="D143" t="s">
        <v>938</v>
      </c>
      <c r="E143" t="s">
        <v>938</v>
      </c>
      <c r="F143" t="s">
        <v>938</v>
      </c>
      <c r="M143" s="10" t="s">
        <v>940</v>
      </c>
      <c r="N143" s="5">
        <v>1761798540360</v>
      </c>
      <c r="O143" s="5">
        <v>417265988792</v>
      </c>
      <c r="P143" t="str">
        <f t="shared" si="2"/>
        <v>Central African RepublicCF12</v>
      </c>
      <c r="Q143" t="e">
        <f>VLOOKUP(#REF!,Table1[ID],1,FALSE)</f>
        <v>#REF!</v>
      </c>
      <c r="R143" t="e">
        <f>VLOOKUP(#REF!,Table1[[#All],[ID]:[b]],2,FALSE)</f>
        <v>#REF!</v>
      </c>
      <c r="S143" s="9" t="e">
        <f>VLOOKUP(#REF!,Table1[[ID]:[b]],3,FALSE)</f>
        <v>#REF!</v>
      </c>
      <c r="T143" s="9" t="s">
        <v>775</v>
      </c>
      <c r="U143" s="9" t="e">
        <f>IF(#REF!&lt;=10,"A:&lt;10",IF(#REF!&lt;=50,"B:10-50",IF(#REF!&lt;=100,"C:50 - 100",IF(#REF!&lt;=250,"D:100 - 250",IF(#REF!&lt;=500,"E:250 - 500",IF(#REF!&lt;=1000,"F:500 - 1000","G:1000 et plus"))))))</f>
        <v>#REF!</v>
      </c>
      <c r="V143" s="9">
        <v>1</v>
      </c>
    </row>
    <row r="144" spans="1:22" hidden="1">
      <c r="A144" t="s">
        <v>126</v>
      </c>
      <c r="B144" t="s">
        <v>130</v>
      </c>
      <c r="C144" t="s">
        <v>131</v>
      </c>
      <c r="D144">
        <v>1069</v>
      </c>
      <c r="E144">
        <v>4</v>
      </c>
      <c r="F144">
        <v>23</v>
      </c>
      <c r="L144" s="12"/>
      <c r="M144" s="10" t="s">
        <v>940</v>
      </c>
      <c r="N144" s="5">
        <v>1857051880280</v>
      </c>
      <c r="O144" s="5">
        <v>437554641562</v>
      </c>
      <c r="P144" t="str">
        <f t="shared" si="2"/>
        <v>Central African RepublicCF71</v>
      </c>
      <c r="Q144" t="e">
        <f>VLOOKUP(#REF!,Table1[ID],1,FALSE)</f>
        <v>#REF!</v>
      </c>
      <c r="R144" t="e">
        <f>VLOOKUP(#REF!,Table1[[#All],[ID]:[b]],2,FALSE)</f>
        <v>#REF!</v>
      </c>
      <c r="S144" s="9" t="e">
        <f>VLOOKUP(#REF!,Table1[[ID]:[b]],3,FALSE)</f>
        <v>#REF!</v>
      </c>
      <c r="T144" s="9" t="s">
        <v>778</v>
      </c>
      <c r="U144" s="9" t="e">
        <f>IF(#REF!&lt;=10,"A:&lt;10",IF(#REF!&lt;=50,"B:10-50",IF(#REF!&lt;=100,"C:50 - 100",IF(#REF!&lt;=250,"D:100 - 250",IF(#REF!&lt;=500,"E:250 - 500",IF(#REF!&lt;=1000,"F:500 - 1000","G:1000 et plus"))))))</f>
        <v>#REF!</v>
      </c>
      <c r="V144" s="9">
        <v>2</v>
      </c>
    </row>
    <row r="145" spans="1:22" hidden="1">
      <c r="A145" t="s">
        <v>126</v>
      </c>
      <c r="B145" t="s">
        <v>128</v>
      </c>
      <c r="C145" t="s">
        <v>129</v>
      </c>
      <c r="D145" t="s">
        <v>938</v>
      </c>
      <c r="E145" t="s">
        <v>938</v>
      </c>
      <c r="F145" t="s">
        <v>938</v>
      </c>
      <c r="M145" s="10" t="s">
        <v>940</v>
      </c>
      <c r="P145" t="str">
        <f t="shared" si="2"/>
        <v>Central African RepublicCF51</v>
      </c>
      <c r="Q145" t="e">
        <f>VLOOKUP(#REF!,Table1[ID],1,FALSE)</f>
        <v>#REF!</v>
      </c>
      <c r="R145" t="e">
        <f>VLOOKUP(#REF!,Table1[[#All],[ID]:[b]],2,FALSE)</f>
        <v>#REF!</v>
      </c>
      <c r="S145" s="9" t="e">
        <f>VLOOKUP(#REF!,Table1[[ID]:[b]],3,FALSE)</f>
        <v>#REF!</v>
      </c>
      <c r="T145" s="9"/>
      <c r="U145" s="9" t="e">
        <f>IF(#REF!&lt;=10,"A:&lt;10",IF(#REF!&lt;=50,"B:10-50",IF(#REF!&lt;=100,"C:50 - 100",IF(#REF!&lt;=250,"D:100 - 250",IF(#REF!&lt;=500,"E:250 - 500",IF(#REF!&lt;=1000,"F:500 - 1000","G:1000 et plus"))))))</f>
        <v>#REF!</v>
      </c>
      <c r="V145" s="9"/>
    </row>
    <row r="146" spans="1:22" hidden="1">
      <c r="A146" t="s">
        <v>126</v>
      </c>
      <c r="B146" t="s">
        <v>132</v>
      </c>
      <c r="C146" t="s">
        <v>133</v>
      </c>
      <c r="D146" t="s">
        <v>938</v>
      </c>
      <c r="E146" t="s">
        <v>938</v>
      </c>
      <c r="F146" t="s">
        <v>938</v>
      </c>
      <c r="M146" s="10" t="s">
        <v>940</v>
      </c>
      <c r="P146" t="str">
        <f t="shared" si="2"/>
        <v>Central African RepublicCF61</v>
      </c>
      <c r="Q146" t="e">
        <f>VLOOKUP(#REF!,Table1[ID],1,FALSE)</f>
        <v>#REF!</v>
      </c>
      <c r="R146" t="e">
        <f>VLOOKUP(#REF!,Table1[[#All],[ID]:[b]],2,FALSE)</f>
        <v>#REF!</v>
      </c>
      <c r="S146" s="9" t="e">
        <f>VLOOKUP(#REF!,Table1[[ID]:[b]],3,FALSE)</f>
        <v>#REF!</v>
      </c>
      <c r="T146" s="9"/>
      <c r="U146" s="9" t="e">
        <f>IF(#REF!&lt;=10,"A:&lt;10",IF(#REF!&lt;=50,"B:10-50",IF(#REF!&lt;=100,"C:50 - 100",IF(#REF!&lt;=250,"D:100 - 250",IF(#REF!&lt;=500,"E:250 - 500",IF(#REF!&lt;=1000,"F:500 - 1000","G:1000 et plus"))))))</f>
        <v>#REF!</v>
      </c>
      <c r="V146" s="9"/>
    </row>
    <row r="147" spans="1:22" hidden="1">
      <c r="A147" t="s">
        <v>126</v>
      </c>
      <c r="B147" t="s">
        <v>136</v>
      </c>
      <c r="C147" t="s">
        <v>137</v>
      </c>
      <c r="D147" t="s">
        <v>938</v>
      </c>
      <c r="E147" t="s">
        <v>938</v>
      </c>
      <c r="F147" t="s">
        <v>938</v>
      </c>
      <c r="M147" s="10" t="s">
        <v>940</v>
      </c>
      <c r="P147" t="str">
        <f t="shared" si="2"/>
        <v>Central African RepublicCF52</v>
      </c>
      <c r="Q147" t="e">
        <f>VLOOKUP(#REF!,Table1[ID],1,FALSE)</f>
        <v>#REF!</v>
      </c>
      <c r="R147" t="e">
        <f>VLOOKUP(#REF!,Table1[[#All],[ID]:[b]],2,FALSE)</f>
        <v>#REF!</v>
      </c>
      <c r="S147" s="9" t="e">
        <f>VLOOKUP(#REF!,Table1[[ID]:[b]],3,FALSE)</f>
        <v>#REF!</v>
      </c>
      <c r="T147" s="9"/>
      <c r="U147" s="9" t="e">
        <f>IF(#REF!&lt;=10,"A:&lt;10",IF(#REF!&lt;=50,"B:10-50",IF(#REF!&lt;=100,"C:50 - 100",IF(#REF!&lt;=250,"D:100 - 250",IF(#REF!&lt;=500,"E:250 - 500",IF(#REF!&lt;=1000,"F:500 - 1000","G:1000 et plus"))))))</f>
        <v>#REF!</v>
      </c>
      <c r="V147" s="9"/>
    </row>
    <row r="148" spans="1:22" hidden="1">
      <c r="A148" t="s">
        <v>126</v>
      </c>
      <c r="B148" t="s">
        <v>134</v>
      </c>
      <c r="C148" t="s">
        <v>135</v>
      </c>
      <c r="D148" t="s">
        <v>938</v>
      </c>
      <c r="E148" t="s">
        <v>938</v>
      </c>
      <c r="F148" t="s">
        <v>938</v>
      </c>
      <c r="M148" s="10" t="s">
        <v>940</v>
      </c>
      <c r="P148" t="str">
        <f t="shared" si="2"/>
        <v>Central African RepublicCF63</v>
      </c>
      <c r="Q148" t="e">
        <f>VLOOKUP(#REF!,Table1[ID],1,FALSE)</f>
        <v>#REF!</v>
      </c>
      <c r="R148" t="e">
        <f>VLOOKUP(#REF!,Table1[[#All],[ID]:[b]],2,FALSE)</f>
        <v>#REF!</v>
      </c>
      <c r="S148" s="9" t="e">
        <f>VLOOKUP(#REF!,Table1[[ID]:[b]],3,FALSE)</f>
        <v>#REF!</v>
      </c>
      <c r="T148" s="9"/>
      <c r="U148" s="9" t="e">
        <f>IF(#REF!&lt;=10,"A:&lt;10",IF(#REF!&lt;=50,"B:10-50",IF(#REF!&lt;=100,"C:50 - 100",IF(#REF!&lt;=250,"D:100 - 250",IF(#REF!&lt;=500,"E:250 - 500",IF(#REF!&lt;=1000,"F:500 - 1000","G:1000 et plus"))))))</f>
        <v>#REF!</v>
      </c>
      <c r="V148" s="9"/>
    </row>
    <row r="149" spans="1:22" hidden="1">
      <c r="A149" t="s">
        <v>126</v>
      </c>
      <c r="B149" t="s">
        <v>138</v>
      </c>
      <c r="C149" t="s">
        <v>139</v>
      </c>
      <c r="D149" t="s">
        <v>938</v>
      </c>
      <c r="E149" t="s">
        <v>938</v>
      </c>
      <c r="F149" t="s">
        <v>938</v>
      </c>
      <c r="M149" s="10" t="s">
        <v>940</v>
      </c>
      <c r="P149" t="str">
        <f t="shared" si="2"/>
        <v>Central African RepublicCF41</v>
      </c>
      <c r="Q149" t="e">
        <f>VLOOKUP(#REF!,Table1[ID],1,FALSE)</f>
        <v>#REF!</v>
      </c>
      <c r="R149" t="e">
        <f>VLOOKUP(#REF!,Table1[[#All],[ID]:[b]],2,FALSE)</f>
        <v>#REF!</v>
      </c>
      <c r="S149" s="9" t="e">
        <f>VLOOKUP(#REF!,Table1[[ID]:[b]],3,FALSE)</f>
        <v>#REF!</v>
      </c>
      <c r="T149" s="9"/>
      <c r="U149" s="9" t="e">
        <f>IF(#REF!&lt;=10,"A:&lt;10",IF(#REF!&lt;=50,"B:10-50",IF(#REF!&lt;=100,"C:50 - 100",IF(#REF!&lt;=250,"D:100 - 250",IF(#REF!&lt;=500,"E:250 - 500",IF(#REF!&lt;=1000,"F:500 - 1000","G:1000 et plus"))))))</f>
        <v>#REF!</v>
      </c>
      <c r="V149" s="9"/>
    </row>
    <row r="150" spans="1:22" hidden="1">
      <c r="A150" t="s">
        <v>126</v>
      </c>
      <c r="B150" t="s">
        <v>781</v>
      </c>
      <c r="C150" t="s">
        <v>143</v>
      </c>
      <c r="D150" t="s">
        <v>938</v>
      </c>
      <c r="E150" t="s">
        <v>938</v>
      </c>
      <c r="F150" t="s">
        <v>938</v>
      </c>
      <c r="M150" s="10" t="s">
        <v>940</v>
      </c>
      <c r="P150" t="str">
        <f t="shared" si="2"/>
        <v>Central African RepublicCF21</v>
      </c>
      <c r="Q150" t="e">
        <f>VLOOKUP(#REF!,Table1[ID],1,FALSE)</f>
        <v>#REF!</v>
      </c>
      <c r="R150" t="e">
        <f>VLOOKUP(#REF!,Table1[[#All],[ID]:[b]],2,FALSE)</f>
        <v>#REF!</v>
      </c>
      <c r="S150" s="9" t="e">
        <f>VLOOKUP(#REF!,Table1[[ID]:[b]],3,FALSE)</f>
        <v>#REF!</v>
      </c>
      <c r="T150" s="9"/>
      <c r="U150" s="9" t="e">
        <f>IF(#REF!&lt;=10,"A:&lt;10",IF(#REF!&lt;=50,"B:10-50",IF(#REF!&lt;=100,"C:50 - 100",IF(#REF!&lt;=250,"D:100 - 250",IF(#REF!&lt;=500,"E:250 - 500",IF(#REF!&lt;=1000,"F:500 - 1000","G:1000 et plus"))))))</f>
        <v>#REF!</v>
      </c>
      <c r="V150" s="9"/>
    </row>
    <row r="151" spans="1:22" hidden="1">
      <c r="A151" t="s">
        <v>126</v>
      </c>
      <c r="B151" t="s">
        <v>144</v>
      </c>
      <c r="C151" t="s">
        <v>145</v>
      </c>
      <c r="D151" t="s">
        <v>938</v>
      </c>
      <c r="E151" t="s">
        <v>938</v>
      </c>
      <c r="F151" t="s">
        <v>938</v>
      </c>
      <c r="M151" s="10" t="s">
        <v>940</v>
      </c>
      <c r="P151" t="str">
        <f t="shared" si="2"/>
        <v>Central African RepublicCF62</v>
      </c>
      <c r="Q151" t="e">
        <f>VLOOKUP(#REF!,Table1[ID],1,FALSE)</f>
        <v>#REF!</v>
      </c>
      <c r="R151" t="e">
        <f>VLOOKUP(#REF!,Table1[[#All],[ID]:[b]],2,FALSE)</f>
        <v>#REF!</v>
      </c>
      <c r="S151" s="9" t="e">
        <f>VLOOKUP(#REF!,Table1[[ID]:[b]],3,FALSE)</f>
        <v>#REF!</v>
      </c>
      <c r="T151" s="9"/>
      <c r="U151" s="9" t="e">
        <f>IF(#REF!&lt;=10,"A:&lt;10",IF(#REF!&lt;=50,"B:10-50",IF(#REF!&lt;=100,"C:50 - 100",IF(#REF!&lt;=250,"D:100 - 250",IF(#REF!&lt;=500,"E:250 - 500",IF(#REF!&lt;=1000,"F:500 - 1000","G:1000 et plus"))))))</f>
        <v>#REF!</v>
      </c>
      <c r="V151" s="9"/>
    </row>
    <row r="152" spans="1:22" hidden="1">
      <c r="A152" t="s">
        <v>126</v>
      </c>
      <c r="B152" t="s">
        <v>146</v>
      </c>
      <c r="C152" t="s">
        <v>147</v>
      </c>
      <c r="D152" t="s">
        <v>938</v>
      </c>
      <c r="E152" t="s">
        <v>938</v>
      </c>
      <c r="F152" t="s">
        <v>938</v>
      </c>
      <c r="M152" s="10" t="s">
        <v>940</v>
      </c>
      <c r="P152" t="str">
        <f t="shared" si="2"/>
        <v>Central African RepublicCF42</v>
      </c>
      <c r="Q152" t="e">
        <f>VLOOKUP(#REF!,Table1[ID],1,FALSE)</f>
        <v>#REF!</v>
      </c>
      <c r="R152" t="e">
        <f>VLOOKUP(#REF!,Table1[[#All],[ID]:[b]],2,FALSE)</f>
        <v>#REF!</v>
      </c>
      <c r="S152" s="9" t="e">
        <f>VLOOKUP(#REF!,Table1[[ID]:[b]],3,FALSE)</f>
        <v>#REF!</v>
      </c>
      <c r="T152" s="9"/>
      <c r="U152" s="9" t="e">
        <f>IF(#REF!&lt;=10,"A:&lt;10",IF(#REF!&lt;=50,"B:10-50",IF(#REF!&lt;=100,"C:50 - 100",IF(#REF!&lt;=250,"D:100 - 250",IF(#REF!&lt;=500,"E:250 - 500",IF(#REF!&lt;=1000,"F:500 - 1000","G:1000 et plus"))))))</f>
        <v>#REF!</v>
      </c>
      <c r="V152" s="9"/>
    </row>
    <row r="153" spans="1:22" hidden="1">
      <c r="A153" t="s">
        <v>126</v>
      </c>
      <c r="B153" t="s">
        <v>148</v>
      </c>
      <c r="C153" t="s">
        <v>149</v>
      </c>
      <c r="D153" t="s">
        <v>938</v>
      </c>
      <c r="E153" t="s">
        <v>938</v>
      </c>
      <c r="F153" t="s">
        <v>938</v>
      </c>
      <c r="M153" s="10" t="s">
        <v>940</v>
      </c>
      <c r="P153" t="str">
        <f t="shared" si="2"/>
        <v>Central African RepublicCF22</v>
      </c>
      <c r="Q153" t="e">
        <f>VLOOKUP(#REF!,Table1[ID],1,FALSE)</f>
        <v>#REF!</v>
      </c>
      <c r="R153" t="e">
        <f>VLOOKUP(#REF!,Table1[[#All],[ID]:[b]],2,FALSE)</f>
        <v>#REF!</v>
      </c>
      <c r="S153" s="9" t="e">
        <f>VLOOKUP(#REF!,Table1[[ID]:[b]],3,FALSE)</f>
        <v>#REF!</v>
      </c>
      <c r="T153" s="9"/>
      <c r="U153" s="9" t="e">
        <f>IF(#REF!&lt;=10,"A:&lt;10",IF(#REF!&lt;=50,"B:10-50",IF(#REF!&lt;=100,"C:50 - 100",IF(#REF!&lt;=250,"D:100 - 250",IF(#REF!&lt;=500,"E:250 - 500",IF(#REF!&lt;=1000,"F:500 - 1000","G:1000 et plus"))))))</f>
        <v>#REF!</v>
      </c>
      <c r="V153" s="9"/>
    </row>
    <row r="154" spans="1:22" hidden="1">
      <c r="A154" t="s">
        <v>126</v>
      </c>
      <c r="B154" t="s">
        <v>150</v>
      </c>
      <c r="C154" t="s">
        <v>151</v>
      </c>
      <c r="D154" t="s">
        <v>938</v>
      </c>
      <c r="E154" t="s">
        <v>938</v>
      </c>
      <c r="F154" t="s">
        <v>938</v>
      </c>
      <c r="M154" s="10" t="s">
        <v>940</v>
      </c>
      <c r="P154" t="str">
        <f t="shared" si="2"/>
        <v>Central African RepublicCF11</v>
      </c>
      <c r="Q154" t="e">
        <f>VLOOKUP(#REF!,Table1[ID],1,FALSE)</f>
        <v>#REF!</v>
      </c>
      <c r="R154" t="e">
        <f>VLOOKUP(#REF!,Table1[[#All],[ID]:[b]],2,FALSE)</f>
        <v>#REF!</v>
      </c>
      <c r="S154" s="9" t="e">
        <f>VLOOKUP(#REF!,Table1[[ID]:[b]],3,FALSE)</f>
        <v>#REF!</v>
      </c>
      <c r="T154" s="9"/>
      <c r="U154" s="9" t="e">
        <f>IF(#REF!&lt;=10,"A:&lt;10",IF(#REF!&lt;=50,"B:10-50",IF(#REF!&lt;=100,"C:50 - 100",IF(#REF!&lt;=250,"D:100 - 250",IF(#REF!&lt;=500,"E:250 - 500",IF(#REF!&lt;=1000,"F:500 - 1000","G:1000 et plus"))))))</f>
        <v>#REF!</v>
      </c>
      <c r="V154" s="9"/>
    </row>
    <row r="155" spans="1:22" hidden="1">
      <c r="A155" t="s">
        <v>126</v>
      </c>
      <c r="B155" t="s">
        <v>152</v>
      </c>
      <c r="C155" t="s">
        <v>153</v>
      </c>
      <c r="D155" t="s">
        <v>938</v>
      </c>
      <c r="E155" t="s">
        <v>938</v>
      </c>
      <c r="F155" t="s">
        <v>938</v>
      </c>
      <c r="M155" s="10" t="s">
        <v>940</v>
      </c>
      <c r="P155" t="str">
        <f t="shared" si="2"/>
        <v>Central African RepublicCF43</v>
      </c>
      <c r="Q155" t="e">
        <f>VLOOKUP(#REF!,Table1[ID],1,FALSE)</f>
        <v>#REF!</v>
      </c>
      <c r="R155" t="e">
        <f>VLOOKUP(#REF!,Table1[[#All],[ID]:[b]],2,FALSE)</f>
        <v>#REF!</v>
      </c>
      <c r="S155" s="9" t="e">
        <f>VLOOKUP(#REF!,Table1[[ID]:[b]],3,FALSE)</f>
        <v>#REF!</v>
      </c>
      <c r="T155" s="9"/>
      <c r="U155" s="9" t="e">
        <f>IF(#REF!&lt;=10,"A:&lt;10",IF(#REF!&lt;=50,"B:10-50",IF(#REF!&lt;=100,"C:50 - 100",IF(#REF!&lt;=250,"D:100 - 250",IF(#REF!&lt;=500,"E:250 - 500",IF(#REF!&lt;=1000,"F:500 - 1000","G:1000 et plus"))))))</f>
        <v>#REF!</v>
      </c>
      <c r="V155" s="9"/>
    </row>
    <row r="156" spans="1:22" hidden="1">
      <c r="A156" t="s">
        <v>126</v>
      </c>
      <c r="B156" t="s">
        <v>154</v>
      </c>
      <c r="C156" t="s">
        <v>155</v>
      </c>
      <c r="D156" t="s">
        <v>938</v>
      </c>
      <c r="E156" t="s">
        <v>938</v>
      </c>
      <c r="F156" t="s">
        <v>938</v>
      </c>
      <c r="M156" s="10" t="s">
        <v>940</v>
      </c>
      <c r="P156" t="str">
        <f t="shared" si="2"/>
        <v>Central African RepublicCF32</v>
      </c>
      <c r="Q156" t="e">
        <f>VLOOKUP(#REF!,Table1[ID],1,FALSE)</f>
        <v>#REF!</v>
      </c>
      <c r="R156" t="e">
        <f>VLOOKUP(#REF!,Table1[[#All],[ID]:[b]],2,FALSE)</f>
        <v>#REF!</v>
      </c>
      <c r="S156" s="9" t="e">
        <f>VLOOKUP(#REF!,Table1[[ID]:[b]],3,FALSE)</f>
        <v>#REF!</v>
      </c>
      <c r="T156" s="9"/>
      <c r="U156" s="9" t="e">
        <f>IF(#REF!&lt;=10,"A:&lt;10",IF(#REF!&lt;=50,"B:10-50",IF(#REF!&lt;=100,"C:50 - 100",IF(#REF!&lt;=250,"D:100 - 250",IF(#REF!&lt;=500,"E:250 - 500",IF(#REF!&lt;=1000,"F:500 - 1000","G:1000 et plus"))))))</f>
        <v>#REF!</v>
      </c>
      <c r="V156" s="9"/>
    </row>
    <row r="157" spans="1:22" hidden="1">
      <c r="A157" t="s">
        <v>126</v>
      </c>
      <c r="B157" t="s">
        <v>156</v>
      </c>
      <c r="C157" t="s">
        <v>157</v>
      </c>
      <c r="D157" t="s">
        <v>938</v>
      </c>
      <c r="E157" t="s">
        <v>938</v>
      </c>
      <c r="F157" t="s">
        <v>938</v>
      </c>
      <c r="M157" s="10" t="s">
        <v>940</v>
      </c>
      <c r="P157" t="str">
        <f t="shared" si="2"/>
        <v>Central African RepublicCF31</v>
      </c>
      <c r="Q157" t="e">
        <f>VLOOKUP(#REF!,Table1[ID],1,FALSE)</f>
        <v>#REF!</v>
      </c>
      <c r="R157" t="e">
        <f>VLOOKUP(#REF!,Table1[[#All],[ID]:[b]],2,FALSE)</f>
        <v>#REF!</v>
      </c>
      <c r="S157" s="9" t="e">
        <f>VLOOKUP(#REF!,Table1[[ID]:[b]],3,FALSE)</f>
        <v>#REF!</v>
      </c>
      <c r="T157" s="9"/>
      <c r="U157" s="9" t="e">
        <f>IF(#REF!&lt;=10,"A:&lt;10",IF(#REF!&lt;=50,"B:10-50",IF(#REF!&lt;=100,"C:50 - 100",IF(#REF!&lt;=250,"D:100 - 250",IF(#REF!&lt;=500,"E:250 - 500",IF(#REF!&lt;=1000,"F:500 - 1000","G:1000 et plus"))))))</f>
        <v>#REF!</v>
      </c>
      <c r="V157" s="9"/>
    </row>
    <row r="158" spans="1:22" hidden="1">
      <c r="A158" t="s">
        <v>126</v>
      </c>
      <c r="B158" t="s">
        <v>158</v>
      </c>
      <c r="C158" t="s">
        <v>159</v>
      </c>
      <c r="D158" t="s">
        <v>938</v>
      </c>
      <c r="E158" t="s">
        <v>938</v>
      </c>
      <c r="F158" t="s">
        <v>938</v>
      </c>
      <c r="M158" s="10" t="s">
        <v>940</v>
      </c>
      <c r="P158" t="str">
        <f t="shared" si="2"/>
        <v>Central African RepublicCF23</v>
      </c>
      <c r="Q158" t="e">
        <f>VLOOKUP(#REF!,Table1[ID],1,FALSE)</f>
        <v>#REF!</v>
      </c>
      <c r="R158" t="e">
        <f>VLOOKUP(#REF!,Table1[[#All],[ID]:[b]],2,FALSE)</f>
        <v>#REF!</v>
      </c>
      <c r="S158" s="9" t="e">
        <f>VLOOKUP(#REF!,Table1[[ID]:[b]],3,FALSE)</f>
        <v>#REF!</v>
      </c>
      <c r="T158" s="9"/>
      <c r="U158" s="9" t="e">
        <f>IF(#REF!&lt;=10,"A:&lt;10",IF(#REF!&lt;=50,"B:10-50",IF(#REF!&lt;=100,"C:50 - 100",IF(#REF!&lt;=250,"D:100 - 250",IF(#REF!&lt;=500,"E:250 - 500",IF(#REF!&lt;=1000,"F:500 - 1000","G:1000 et plus"))))))</f>
        <v>#REF!</v>
      </c>
      <c r="V158" s="9"/>
    </row>
    <row r="159" spans="1:22" hidden="1">
      <c r="A159" t="s">
        <v>126</v>
      </c>
      <c r="B159" t="s">
        <v>160</v>
      </c>
      <c r="C159" t="s">
        <v>161</v>
      </c>
      <c r="D159" t="s">
        <v>938</v>
      </c>
      <c r="E159" t="s">
        <v>938</v>
      </c>
      <c r="F159" t="s">
        <v>938</v>
      </c>
      <c r="M159" s="10" t="s">
        <v>940</v>
      </c>
      <c r="P159" t="str">
        <f t="shared" si="2"/>
        <v>Central African RepublicCF53</v>
      </c>
      <c r="Q159" t="e">
        <f>VLOOKUP(#REF!,Table1[ID],1,FALSE)</f>
        <v>#REF!</v>
      </c>
      <c r="R159" t="e">
        <f>VLOOKUP(#REF!,Table1[[#All],[ID]:[b]],2,FALSE)</f>
        <v>#REF!</v>
      </c>
      <c r="S159" s="9" t="e">
        <f>VLOOKUP(#REF!,Table1[[ID]:[b]],3,FALSE)</f>
        <v>#REF!</v>
      </c>
      <c r="T159" s="9"/>
      <c r="U159" s="9" t="e">
        <f>IF(#REF!&lt;=10,"A:&lt;10",IF(#REF!&lt;=50,"B:10-50",IF(#REF!&lt;=100,"C:50 - 100",IF(#REF!&lt;=250,"D:100 - 250",IF(#REF!&lt;=500,"E:250 - 500",IF(#REF!&lt;=1000,"F:500 - 1000","G:1000 et plus"))))))</f>
        <v>#REF!</v>
      </c>
      <c r="V159" s="9"/>
    </row>
    <row r="160" spans="1:22" hidden="1">
      <c r="A160" t="s">
        <v>162</v>
      </c>
      <c r="B160" t="s">
        <v>198</v>
      </c>
      <c r="C160" t="s">
        <v>199</v>
      </c>
      <c r="D160">
        <v>6</v>
      </c>
      <c r="E160">
        <v>0</v>
      </c>
      <c r="F160">
        <v>0</v>
      </c>
      <c r="L160" s="12"/>
      <c r="M160" s="10" t="s">
        <v>940</v>
      </c>
      <c r="N160" s="5">
        <v>2115633897080</v>
      </c>
      <c r="O160" s="5">
        <v>1354140651770</v>
      </c>
      <c r="P160" t="str">
        <f t="shared" si="2"/>
        <v>ChadTD14</v>
      </c>
      <c r="Q160" t="e">
        <f>VLOOKUP(#REF!,Table1[ID],1,FALSE)</f>
        <v>#REF!</v>
      </c>
      <c r="R160" t="e">
        <f>VLOOKUP(#REF!,Table1[[#All],[ID]:[b]],2,FALSE)</f>
        <v>#REF!</v>
      </c>
      <c r="S160" s="9" t="e">
        <f>VLOOKUP(#REF!,Table1[[ID]:[b]],3,FALSE)</f>
        <v>#REF!</v>
      </c>
      <c r="T160" s="9" t="s">
        <v>775</v>
      </c>
      <c r="U160" s="9" t="e">
        <f>IF(#REF!&lt;=10,"A:&lt;10",IF(#REF!&lt;=50,"B:10-50",IF(#REF!&lt;=100,"C:50 - 100",IF(#REF!&lt;=250,"D:100 - 250",IF(#REF!&lt;=500,"E:250 - 500",IF(#REF!&lt;=1000,"F:500 - 1000","G:1000 et plus"))))))</f>
        <v>#REF!</v>
      </c>
      <c r="V160" s="9">
        <v>1</v>
      </c>
    </row>
    <row r="161" spans="1:22" hidden="1">
      <c r="A161" t="s">
        <v>162</v>
      </c>
      <c r="B161" t="s">
        <v>196</v>
      </c>
      <c r="C161" t="s">
        <v>197</v>
      </c>
      <c r="D161">
        <v>740</v>
      </c>
      <c r="E161">
        <v>66</v>
      </c>
      <c r="F161">
        <v>590</v>
      </c>
      <c r="G161">
        <v>164</v>
      </c>
      <c r="L161" s="10"/>
      <c r="M161" s="10" t="s">
        <v>940</v>
      </c>
      <c r="N161" s="5">
        <v>1505158992050</v>
      </c>
      <c r="O161" s="5">
        <v>1212026562140</v>
      </c>
      <c r="P161" t="str">
        <f t="shared" si="2"/>
        <v>ChadTD18</v>
      </c>
      <c r="Q161" t="e">
        <f>VLOOKUP(#REF!,Table1[ID],1,FALSE)</f>
        <v>#REF!</v>
      </c>
      <c r="R161" t="e">
        <f>VLOOKUP(#REF!,Table1[[#All],[ID]:[b]],2,FALSE)</f>
        <v>#REF!</v>
      </c>
      <c r="S161" s="9" t="e">
        <f>VLOOKUP(#REF!,Table1[[ID]:[b]],3,FALSE)</f>
        <v>#REF!</v>
      </c>
      <c r="T161" s="9" t="s">
        <v>774</v>
      </c>
      <c r="U161" s="9" t="e">
        <f>IF(#REF!&lt;=10,"A:&lt;10",IF(#REF!&lt;=50,"B:10-50",IF(#REF!&lt;=100,"C:50 - 100",IF(#REF!&lt;=250,"D:100 - 250",IF(#REF!&lt;=500,"E:250 - 500",IF(#REF!&lt;=1000,"F:500 - 1000","G:1000 et plus"))))))</f>
        <v>#REF!</v>
      </c>
      <c r="V161" s="9">
        <v>3</v>
      </c>
    </row>
    <row r="162" spans="1:22" hidden="1">
      <c r="A162" t="s">
        <v>162</v>
      </c>
      <c r="B162" t="s">
        <v>164</v>
      </c>
      <c r="C162" t="s">
        <v>165</v>
      </c>
      <c r="D162">
        <v>0</v>
      </c>
      <c r="E162">
        <v>0</v>
      </c>
      <c r="F162">
        <v>0</v>
      </c>
      <c r="M162" s="10" t="s">
        <v>940</v>
      </c>
      <c r="P162" t="str">
        <f t="shared" si="2"/>
        <v>ChadTD19</v>
      </c>
      <c r="Q162" t="e">
        <f>VLOOKUP(#REF!,Table1[ID],1,FALSE)</f>
        <v>#REF!</v>
      </c>
      <c r="R162" t="e">
        <f>VLOOKUP(#REF!,Table1[[#All],[ID]:[b]],2,FALSE)</f>
        <v>#REF!</v>
      </c>
      <c r="S162" s="9" t="e">
        <f>VLOOKUP(#REF!,Table1[[ID]:[b]],3,FALSE)</f>
        <v>#REF!</v>
      </c>
      <c r="T162" s="9"/>
      <c r="U162" s="9" t="e">
        <f>IF(#REF!&lt;=10,"A:&lt;10",IF(#REF!&lt;=50,"B:10-50",IF(#REF!&lt;=100,"C:50 - 100",IF(#REF!&lt;=250,"D:100 - 250",IF(#REF!&lt;=500,"E:250 - 500",IF(#REF!&lt;=1000,"F:500 - 1000","G:1000 et plus"))))))</f>
        <v>#REF!</v>
      </c>
      <c r="V162" s="9"/>
    </row>
    <row r="163" spans="1:22" hidden="1">
      <c r="A163" t="s">
        <v>162</v>
      </c>
      <c r="B163" t="s">
        <v>166</v>
      </c>
      <c r="C163" t="s">
        <v>167</v>
      </c>
      <c r="D163">
        <v>4</v>
      </c>
      <c r="E163">
        <v>0</v>
      </c>
      <c r="F163">
        <v>0</v>
      </c>
      <c r="M163" s="10" t="s">
        <v>940</v>
      </c>
      <c r="P163" t="str">
        <f t="shared" si="2"/>
        <v>ChadTD01</v>
      </c>
      <c r="Q163" t="e">
        <f>VLOOKUP(#REF!,Table1[ID],1,FALSE)</f>
        <v>#REF!</v>
      </c>
      <c r="R163" t="e">
        <f>VLOOKUP(#REF!,Table1[[#All],[ID]:[b]],2,FALSE)</f>
        <v>#REF!</v>
      </c>
      <c r="S163" s="9" t="e">
        <f>VLOOKUP(#REF!,Table1[[ID]:[b]],3,FALSE)</f>
        <v>#REF!</v>
      </c>
      <c r="T163" s="9"/>
      <c r="U163" s="9" t="e">
        <f>IF(#REF!&lt;=10,"A:&lt;10",IF(#REF!&lt;=50,"B:10-50",IF(#REF!&lt;=100,"C:50 - 100",IF(#REF!&lt;=250,"D:100 - 250",IF(#REF!&lt;=500,"E:250 - 500",IF(#REF!&lt;=1000,"F:500 - 1000","G:1000 et plus"))))))</f>
        <v>#REF!</v>
      </c>
      <c r="V163" s="9"/>
    </row>
    <row r="164" spans="1:22" hidden="1">
      <c r="A164" t="s">
        <v>162</v>
      </c>
      <c r="B164" t="s">
        <v>168</v>
      </c>
      <c r="C164" t="s">
        <v>169</v>
      </c>
      <c r="D164">
        <v>0</v>
      </c>
      <c r="E164">
        <v>0</v>
      </c>
      <c r="F164">
        <v>0</v>
      </c>
      <c r="M164" s="10" t="s">
        <v>940</v>
      </c>
      <c r="P164" t="str">
        <f t="shared" si="2"/>
        <v>ChadTD02</v>
      </c>
      <c r="Q164" t="e">
        <f>VLOOKUP(#REF!,Table1[ID],1,FALSE)</f>
        <v>#REF!</v>
      </c>
      <c r="R164" t="e">
        <f>VLOOKUP(#REF!,Table1[[#All],[ID]:[b]],2,FALSE)</f>
        <v>#REF!</v>
      </c>
      <c r="S164" s="9" t="e">
        <f>VLOOKUP(#REF!,Table1[[ID]:[b]],3,FALSE)</f>
        <v>#REF!</v>
      </c>
      <c r="T164" s="9"/>
      <c r="U164" s="9" t="e">
        <f>IF(#REF!&lt;=10,"A:&lt;10",IF(#REF!&lt;=50,"B:10-50",IF(#REF!&lt;=100,"C:50 - 100",IF(#REF!&lt;=250,"D:100 - 250",IF(#REF!&lt;=500,"E:250 - 500",IF(#REF!&lt;=1000,"F:500 - 1000","G:1000 et plus"))))))</f>
        <v>#REF!</v>
      </c>
      <c r="V164" s="9"/>
    </row>
    <row r="165" spans="1:22" hidden="1">
      <c r="A165" t="s">
        <v>162</v>
      </c>
      <c r="B165" t="s">
        <v>170</v>
      </c>
      <c r="C165" t="s">
        <v>171</v>
      </c>
      <c r="D165">
        <v>0</v>
      </c>
      <c r="E165">
        <v>0</v>
      </c>
      <c r="F165">
        <v>0</v>
      </c>
      <c r="M165" s="10" t="s">
        <v>940</v>
      </c>
      <c r="P165" t="str">
        <f t="shared" si="2"/>
        <v>ChadTD03</v>
      </c>
      <c r="Q165" t="e">
        <f>VLOOKUP(#REF!,Table1[ID],1,FALSE)</f>
        <v>#REF!</v>
      </c>
      <c r="R165" t="e">
        <f>VLOOKUP(#REF!,Table1[[#All],[ID]:[b]],2,FALSE)</f>
        <v>#REF!</v>
      </c>
      <c r="S165" s="9" t="e">
        <f>VLOOKUP(#REF!,Table1[[ID]:[b]],3,FALSE)</f>
        <v>#REF!</v>
      </c>
      <c r="T165" s="9"/>
      <c r="U165" s="9" t="e">
        <f>IF(#REF!&lt;=10,"A:&lt;10",IF(#REF!&lt;=50,"B:10-50",IF(#REF!&lt;=100,"C:50 - 100",IF(#REF!&lt;=250,"D:100 - 250",IF(#REF!&lt;=500,"E:250 - 500",IF(#REF!&lt;=1000,"F:500 - 1000","G:1000 et plus"))))))</f>
        <v>#REF!</v>
      </c>
      <c r="V165" s="9"/>
    </row>
    <row r="166" spans="1:22" hidden="1">
      <c r="A166" t="s">
        <v>162</v>
      </c>
      <c r="B166" t="s">
        <v>174</v>
      </c>
      <c r="C166" t="s">
        <v>175</v>
      </c>
      <c r="D166">
        <v>0</v>
      </c>
      <c r="E166">
        <v>0</v>
      </c>
      <c r="F166">
        <v>0</v>
      </c>
      <c r="M166" s="10" t="s">
        <v>940</v>
      </c>
      <c r="P166" t="str">
        <f t="shared" si="2"/>
        <v>ChadTD23</v>
      </c>
      <c r="Q166" t="e">
        <f>VLOOKUP(#REF!,Table1[ID],1,FALSE)</f>
        <v>#REF!</v>
      </c>
      <c r="R166" t="e">
        <f>VLOOKUP(#REF!,Table1[[#All],[ID]:[b]],2,FALSE)</f>
        <v>#REF!</v>
      </c>
      <c r="S166" s="9" t="e">
        <f>VLOOKUP(#REF!,Table1[[ID]:[b]],3,FALSE)</f>
        <v>#REF!</v>
      </c>
      <c r="T166" s="9"/>
      <c r="U166" s="9" t="e">
        <f>IF(#REF!&lt;=10,"A:&lt;10",IF(#REF!&lt;=50,"B:10-50",IF(#REF!&lt;=100,"C:50 - 100",IF(#REF!&lt;=250,"D:100 - 250",IF(#REF!&lt;=500,"E:250 - 500",IF(#REF!&lt;=1000,"F:500 - 1000","G:1000 et plus"))))))</f>
        <v>#REF!</v>
      </c>
      <c r="V166" s="9"/>
    </row>
    <row r="167" spans="1:22" hidden="1">
      <c r="A167" t="s">
        <v>162</v>
      </c>
      <c r="B167" t="s">
        <v>172</v>
      </c>
      <c r="C167" t="s">
        <v>173</v>
      </c>
      <c r="D167">
        <v>1</v>
      </c>
      <c r="E167">
        <v>0</v>
      </c>
      <c r="F167">
        <v>0</v>
      </c>
      <c r="M167" s="10" t="s">
        <v>940</v>
      </c>
      <c r="P167" t="str">
        <f t="shared" si="2"/>
        <v>ChadTD20</v>
      </c>
      <c r="Q167" t="e">
        <f>VLOOKUP(#REF!,Table1[ID],1,FALSE)</f>
        <v>#REF!</v>
      </c>
      <c r="R167" t="e">
        <f>VLOOKUP(#REF!,Table1[[#All],[ID]:[b]],2,FALSE)</f>
        <v>#REF!</v>
      </c>
      <c r="S167" s="9" t="e">
        <f>VLOOKUP(#REF!,Table1[[ID]:[b]],3,FALSE)</f>
        <v>#REF!</v>
      </c>
      <c r="T167" s="9"/>
      <c r="U167" s="9" t="e">
        <f>IF(#REF!&lt;=10,"A:&lt;10",IF(#REF!&lt;=50,"B:10-50",IF(#REF!&lt;=100,"C:50 - 100",IF(#REF!&lt;=250,"D:100 - 250",IF(#REF!&lt;=500,"E:250 - 500",IF(#REF!&lt;=1000,"F:500 - 1000","G:1000 et plus"))))))</f>
        <v>#REF!</v>
      </c>
      <c r="V167" s="9"/>
    </row>
    <row r="168" spans="1:22" hidden="1">
      <c r="A168" t="s">
        <v>162</v>
      </c>
      <c r="B168" t="s">
        <v>176</v>
      </c>
      <c r="C168" t="s">
        <v>177</v>
      </c>
      <c r="D168">
        <v>13</v>
      </c>
      <c r="E168">
        <v>0</v>
      </c>
      <c r="F168">
        <v>0</v>
      </c>
      <c r="M168" s="10" t="s">
        <v>940</v>
      </c>
      <c r="P168" t="str">
        <f t="shared" si="2"/>
        <v>ChadTD04</v>
      </c>
      <c r="Q168" t="e">
        <f>VLOOKUP(#REF!,Table1[ID],1,FALSE)</f>
        <v>#REF!</v>
      </c>
      <c r="R168" t="e">
        <f>VLOOKUP(#REF!,Table1[[#All],[ID]:[b]],2,FALSE)</f>
        <v>#REF!</v>
      </c>
      <c r="S168" s="9" t="e">
        <f>VLOOKUP(#REF!,Table1[[ID]:[b]],3,FALSE)</f>
        <v>#REF!</v>
      </c>
      <c r="T168" s="9"/>
      <c r="U168" s="9" t="e">
        <f>IF(#REF!&lt;=10,"A:&lt;10",IF(#REF!&lt;=50,"B:10-50",IF(#REF!&lt;=100,"C:50 - 100",IF(#REF!&lt;=250,"D:100 - 250",IF(#REF!&lt;=500,"E:250 - 500",IF(#REF!&lt;=1000,"F:500 - 1000","G:1000 et plus"))))))</f>
        <v>#REF!</v>
      </c>
      <c r="V168" s="9"/>
    </row>
    <row r="169" spans="1:22" hidden="1">
      <c r="A169" t="s">
        <v>162</v>
      </c>
      <c r="B169" t="s">
        <v>178</v>
      </c>
      <c r="C169" t="s">
        <v>179</v>
      </c>
      <c r="D169">
        <v>0</v>
      </c>
      <c r="E169">
        <v>0</v>
      </c>
      <c r="F169">
        <v>0</v>
      </c>
      <c r="M169" s="10" t="s">
        <v>940</v>
      </c>
      <c r="P169" t="str">
        <f t="shared" si="2"/>
        <v>ChadTD05</v>
      </c>
      <c r="Q169" t="e">
        <f>VLOOKUP(#REF!,Table1[ID],1,FALSE)</f>
        <v>#REF!</v>
      </c>
      <c r="R169" t="e">
        <f>VLOOKUP(#REF!,Table1[[#All],[ID]:[b]],2,FALSE)</f>
        <v>#REF!</v>
      </c>
      <c r="S169" s="9" t="e">
        <f>VLOOKUP(#REF!,Table1[[ID]:[b]],3,FALSE)</f>
        <v>#REF!</v>
      </c>
      <c r="T169" s="9"/>
      <c r="U169" s="9" t="e">
        <f>IF(#REF!&lt;=10,"A:&lt;10",IF(#REF!&lt;=50,"B:10-50",IF(#REF!&lt;=100,"C:50 - 100",IF(#REF!&lt;=250,"D:100 - 250",IF(#REF!&lt;=500,"E:250 - 500",IF(#REF!&lt;=1000,"F:500 - 1000","G:1000 et plus"))))))</f>
        <v>#REF!</v>
      </c>
      <c r="V169" s="9"/>
    </row>
    <row r="170" spans="1:22" hidden="1">
      <c r="A170" t="s">
        <v>162</v>
      </c>
      <c r="B170" t="s">
        <v>180</v>
      </c>
      <c r="C170" t="s">
        <v>181</v>
      </c>
      <c r="D170">
        <v>15</v>
      </c>
      <c r="E170">
        <v>0</v>
      </c>
      <c r="F170">
        <v>0</v>
      </c>
      <c r="M170" s="10" t="s">
        <v>940</v>
      </c>
      <c r="P170" t="str">
        <f t="shared" si="2"/>
        <v>ChadTD06</v>
      </c>
      <c r="Q170" t="e">
        <f>VLOOKUP(#REF!,Table1[ID],1,FALSE)</f>
        <v>#REF!</v>
      </c>
      <c r="R170" t="e">
        <f>VLOOKUP(#REF!,Table1[[#All],[ID]:[b]],2,FALSE)</f>
        <v>#REF!</v>
      </c>
      <c r="S170" s="9" t="e">
        <f>VLOOKUP(#REF!,Table1[[ID]:[b]],3,FALSE)</f>
        <v>#REF!</v>
      </c>
      <c r="T170" s="9"/>
      <c r="U170" s="9" t="e">
        <f>IF(#REF!&lt;=10,"A:&lt;10",IF(#REF!&lt;=50,"B:10-50",IF(#REF!&lt;=100,"C:50 - 100",IF(#REF!&lt;=250,"D:100 - 250",IF(#REF!&lt;=500,"E:250 - 500",IF(#REF!&lt;=1000,"F:500 - 1000","G:1000 et plus"))))))</f>
        <v>#REF!</v>
      </c>
      <c r="V170" s="9"/>
    </row>
    <row r="171" spans="1:22" hidden="1">
      <c r="A171" t="s">
        <v>162</v>
      </c>
      <c r="B171" t="s">
        <v>182</v>
      </c>
      <c r="C171" t="s">
        <v>183</v>
      </c>
      <c r="D171">
        <v>5</v>
      </c>
      <c r="E171">
        <v>0</v>
      </c>
      <c r="F171">
        <v>0</v>
      </c>
      <c r="M171" s="10" t="s">
        <v>940</v>
      </c>
      <c r="P171" t="str">
        <f t="shared" si="2"/>
        <v>ChadTD07</v>
      </c>
      <c r="Q171" t="e">
        <f>VLOOKUP(#REF!,Table1[ID],1,FALSE)</f>
        <v>#REF!</v>
      </c>
      <c r="R171" t="e">
        <f>VLOOKUP(#REF!,Table1[[#All],[ID]:[b]],2,FALSE)</f>
        <v>#REF!</v>
      </c>
      <c r="S171" s="9" t="e">
        <f>VLOOKUP(#REF!,Table1[[ID]:[b]],3,FALSE)</f>
        <v>#REF!</v>
      </c>
      <c r="T171" s="9"/>
      <c r="U171" s="9" t="e">
        <f>IF(#REF!&lt;=10,"A:&lt;10",IF(#REF!&lt;=50,"B:10-50",IF(#REF!&lt;=100,"C:50 - 100",IF(#REF!&lt;=250,"D:100 - 250",IF(#REF!&lt;=500,"E:250 - 500",IF(#REF!&lt;=1000,"F:500 - 1000","G:1000 et plus"))))))</f>
        <v>#REF!</v>
      </c>
      <c r="V171" s="9"/>
    </row>
    <row r="172" spans="1:22" hidden="1">
      <c r="A172" t="s">
        <v>162</v>
      </c>
      <c r="B172" t="s">
        <v>184</v>
      </c>
      <c r="C172" t="s">
        <v>185</v>
      </c>
      <c r="D172">
        <v>10</v>
      </c>
      <c r="E172">
        <v>0</v>
      </c>
      <c r="F172">
        <v>0</v>
      </c>
      <c r="M172" s="10" t="s">
        <v>940</v>
      </c>
      <c r="P172" t="str">
        <f t="shared" si="2"/>
        <v>ChadTD08</v>
      </c>
      <c r="Q172" t="e">
        <f>VLOOKUP(#REF!,Table1[ID],1,FALSE)</f>
        <v>#REF!</v>
      </c>
      <c r="R172" t="e">
        <f>VLOOKUP(#REF!,Table1[[#All],[ID]:[b]],2,FALSE)</f>
        <v>#REF!</v>
      </c>
      <c r="S172" s="9" t="e">
        <f>VLOOKUP(#REF!,Table1[[ID]:[b]],3,FALSE)</f>
        <v>#REF!</v>
      </c>
      <c r="T172" s="9"/>
      <c r="U172" s="9" t="e">
        <f>IF(#REF!&lt;=10,"A:&lt;10",IF(#REF!&lt;=50,"B:10-50",IF(#REF!&lt;=100,"C:50 - 100",IF(#REF!&lt;=250,"D:100 - 250",IF(#REF!&lt;=500,"E:250 - 500",IF(#REF!&lt;=1000,"F:500 - 1000","G:1000 et plus"))))))</f>
        <v>#REF!</v>
      </c>
      <c r="V172" s="9"/>
    </row>
    <row r="173" spans="1:22" hidden="1">
      <c r="A173" t="s">
        <v>162</v>
      </c>
      <c r="B173" t="s">
        <v>186</v>
      </c>
      <c r="C173" t="s">
        <v>187</v>
      </c>
      <c r="D173">
        <v>8</v>
      </c>
      <c r="E173">
        <v>0</v>
      </c>
      <c r="F173">
        <v>0</v>
      </c>
      <c r="M173" s="10" t="s">
        <v>940</v>
      </c>
      <c r="P173" t="str">
        <f t="shared" si="2"/>
        <v>ChadTD09</v>
      </c>
      <c r="Q173" t="e">
        <f>VLOOKUP(#REF!,Table1[ID],1,FALSE)</f>
        <v>#REF!</v>
      </c>
      <c r="R173" t="e">
        <f>VLOOKUP(#REF!,Table1[[#All],[ID]:[b]],2,FALSE)</f>
        <v>#REF!</v>
      </c>
      <c r="S173" s="9" t="e">
        <f>VLOOKUP(#REF!,Table1[[ID]:[b]],3,FALSE)</f>
        <v>#REF!</v>
      </c>
      <c r="T173" s="9"/>
      <c r="U173" s="9" t="e">
        <f>IF(#REF!&lt;=10,"A:&lt;10",IF(#REF!&lt;=50,"B:10-50",IF(#REF!&lt;=100,"C:50 - 100",IF(#REF!&lt;=250,"D:100 - 250",IF(#REF!&lt;=500,"E:250 - 500",IF(#REF!&lt;=1000,"F:500 - 1000","G:1000 et plus"))))))</f>
        <v>#REF!</v>
      </c>
      <c r="V173" s="9"/>
    </row>
    <row r="174" spans="1:22" hidden="1">
      <c r="A174" t="s">
        <v>162</v>
      </c>
      <c r="B174" t="s">
        <v>188</v>
      </c>
      <c r="C174" t="s">
        <v>189</v>
      </c>
      <c r="D174">
        <v>1</v>
      </c>
      <c r="E174">
        <v>0</v>
      </c>
      <c r="F174">
        <v>0</v>
      </c>
      <c r="M174" s="10" t="s">
        <v>940</v>
      </c>
      <c r="P174" t="str">
        <f t="shared" si="2"/>
        <v>ChadTD10</v>
      </c>
      <c r="Q174" t="e">
        <f>VLOOKUP(#REF!,Table1[ID],1,FALSE)</f>
        <v>#REF!</v>
      </c>
      <c r="R174" t="e">
        <f>VLOOKUP(#REF!,Table1[[#All],[ID]:[b]],2,FALSE)</f>
        <v>#REF!</v>
      </c>
      <c r="S174" s="9" t="e">
        <f>VLOOKUP(#REF!,Table1[[ID]:[b]],3,FALSE)</f>
        <v>#REF!</v>
      </c>
      <c r="T174" s="9"/>
      <c r="U174" s="9" t="e">
        <f>IF(#REF!&lt;=10,"A:&lt;10",IF(#REF!&lt;=50,"B:10-50",IF(#REF!&lt;=100,"C:50 - 100",IF(#REF!&lt;=250,"D:100 - 250",IF(#REF!&lt;=500,"E:250 - 500",IF(#REF!&lt;=1000,"F:500 - 1000","G:1000 et plus"))))))</f>
        <v>#REF!</v>
      </c>
      <c r="V174" s="9"/>
    </row>
    <row r="175" spans="1:22" hidden="1">
      <c r="A175" t="s">
        <v>162</v>
      </c>
      <c r="B175" t="s">
        <v>192</v>
      </c>
      <c r="C175" t="s">
        <v>193</v>
      </c>
      <c r="D175">
        <v>3</v>
      </c>
      <c r="E175">
        <v>0</v>
      </c>
      <c r="F175">
        <v>0</v>
      </c>
      <c r="M175" s="10" t="s">
        <v>940</v>
      </c>
      <c r="P175" t="str">
        <f t="shared" si="2"/>
        <v>ChadTD11</v>
      </c>
      <c r="Q175" t="e">
        <f>VLOOKUP(#REF!,Table1[ID],1,FALSE)</f>
        <v>#REF!</v>
      </c>
      <c r="R175" t="e">
        <f>VLOOKUP(#REF!,Table1[[#All],[ID]:[b]],2,FALSE)</f>
        <v>#REF!</v>
      </c>
      <c r="S175" s="9" t="e">
        <f>VLOOKUP(#REF!,Table1[[ID]:[b]],3,FALSE)</f>
        <v>#REF!</v>
      </c>
      <c r="T175" s="9"/>
      <c r="U175" s="9" t="e">
        <f>IF(#REF!&lt;=10,"A:&lt;10",IF(#REF!&lt;=50,"B:10-50",IF(#REF!&lt;=100,"C:50 - 100",IF(#REF!&lt;=250,"D:100 - 250",IF(#REF!&lt;=500,"E:250 - 500",IF(#REF!&lt;=1000,"F:500 - 1000","G:1000 et plus"))))))</f>
        <v>#REF!</v>
      </c>
      <c r="V175" s="9"/>
    </row>
    <row r="176" spans="1:22" hidden="1">
      <c r="A176" t="s">
        <v>162</v>
      </c>
      <c r="B176" t="s">
        <v>190</v>
      </c>
      <c r="C176" t="s">
        <v>191</v>
      </c>
      <c r="D176">
        <v>0</v>
      </c>
      <c r="E176">
        <v>0</v>
      </c>
      <c r="F176">
        <v>0</v>
      </c>
      <c r="M176" s="10" t="s">
        <v>940</v>
      </c>
      <c r="P176" t="str">
        <f t="shared" si="2"/>
        <v>ChadTD12</v>
      </c>
      <c r="Q176" t="e">
        <f>VLOOKUP(#REF!,Table1[ID],1,FALSE)</f>
        <v>#REF!</v>
      </c>
      <c r="R176" t="e">
        <f>VLOOKUP(#REF!,Table1[[#All],[ID]:[b]],2,FALSE)</f>
        <v>#REF!</v>
      </c>
      <c r="S176" s="9" t="e">
        <f>VLOOKUP(#REF!,Table1[[ID]:[b]],3,FALSE)</f>
        <v>#REF!</v>
      </c>
      <c r="T176" s="9"/>
      <c r="U176" s="9" t="e">
        <f>IF(#REF!&lt;=10,"A:&lt;10",IF(#REF!&lt;=50,"B:10-50",IF(#REF!&lt;=100,"C:50 - 100",IF(#REF!&lt;=250,"D:100 - 250",IF(#REF!&lt;=500,"E:250 - 500",IF(#REF!&lt;=1000,"F:500 - 1000","G:1000 et plus"))))))</f>
        <v>#REF!</v>
      </c>
      <c r="V176" s="9"/>
    </row>
    <row r="177" spans="1:22" hidden="1">
      <c r="A177" t="s">
        <v>162</v>
      </c>
      <c r="B177" t="s">
        <v>194</v>
      </c>
      <c r="C177" t="s">
        <v>195</v>
      </c>
      <c r="D177">
        <v>7</v>
      </c>
      <c r="E177">
        <v>0</v>
      </c>
      <c r="F177">
        <v>0</v>
      </c>
      <c r="M177" s="10" t="s">
        <v>940</v>
      </c>
      <c r="P177" t="str">
        <f t="shared" si="2"/>
        <v>ChadTD13</v>
      </c>
      <c r="Q177" t="e">
        <f>VLOOKUP(#REF!,Table1[ID],1,FALSE)</f>
        <v>#REF!</v>
      </c>
      <c r="R177" t="e">
        <f>VLOOKUP(#REF!,Table1[[#All],[ID]:[b]],2,FALSE)</f>
        <v>#REF!</v>
      </c>
      <c r="S177" s="9" t="e">
        <f>VLOOKUP(#REF!,Table1[[ID]:[b]],3,FALSE)</f>
        <v>#REF!</v>
      </c>
      <c r="T177" s="9"/>
      <c r="U177" s="9" t="e">
        <f>IF(#REF!&lt;=10,"A:&lt;10",IF(#REF!&lt;=50,"B:10-50",IF(#REF!&lt;=100,"C:50 - 100",IF(#REF!&lt;=250,"D:100 - 250",IF(#REF!&lt;=500,"E:250 - 500",IF(#REF!&lt;=1000,"F:500 - 1000","G:1000 et plus"))))))</f>
        <v>#REF!</v>
      </c>
      <c r="V177" s="9"/>
    </row>
    <row r="178" spans="1:22" hidden="1">
      <c r="A178" t="s">
        <v>162</v>
      </c>
      <c r="B178" t="s">
        <v>200</v>
      </c>
      <c r="C178" t="s">
        <v>201</v>
      </c>
      <c r="D178">
        <v>0</v>
      </c>
      <c r="E178">
        <v>0</v>
      </c>
      <c r="F178">
        <v>0</v>
      </c>
      <c r="M178" s="10" t="s">
        <v>940</v>
      </c>
      <c r="P178" t="str">
        <f t="shared" si="2"/>
        <v>ChadTD15</v>
      </c>
      <c r="Q178" t="e">
        <f>VLOOKUP(#REF!,Table1[ID],1,FALSE)</f>
        <v>#REF!</v>
      </c>
      <c r="R178" t="e">
        <f>VLOOKUP(#REF!,Table1[[#All],[ID]:[b]],2,FALSE)</f>
        <v>#REF!</v>
      </c>
      <c r="S178" s="9" t="e">
        <f>VLOOKUP(#REF!,Table1[[ID]:[b]],3,FALSE)</f>
        <v>#REF!</v>
      </c>
      <c r="T178" s="9"/>
      <c r="U178" s="9" t="e">
        <f>IF(#REF!&lt;=10,"A:&lt;10",IF(#REF!&lt;=50,"B:10-50",IF(#REF!&lt;=100,"C:50 - 100",IF(#REF!&lt;=250,"D:100 - 250",IF(#REF!&lt;=500,"E:250 - 500",IF(#REF!&lt;=1000,"F:500 - 1000","G:1000 et plus"))))))</f>
        <v>#REF!</v>
      </c>
      <c r="V178" s="9"/>
    </row>
    <row r="179" spans="1:22" hidden="1">
      <c r="A179" t="s">
        <v>162</v>
      </c>
      <c r="B179" t="s">
        <v>202</v>
      </c>
      <c r="C179" t="s">
        <v>203</v>
      </c>
      <c r="D179">
        <v>1</v>
      </c>
      <c r="E179">
        <v>0</v>
      </c>
      <c r="F179">
        <v>0</v>
      </c>
      <c r="M179" s="10" t="s">
        <v>940</v>
      </c>
      <c r="P179" t="str">
        <f t="shared" si="2"/>
        <v>ChadTD21</v>
      </c>
      <c r="Q179" t="e">
        <f>VLOOKUP(#REF!,Table1[ID],1,FALSE)</f>
        <v>#REF!</v>
      </c>
      <c r="R179" t="e">
        <f>VLOOKUP(#REF!,Table1[[#All],[ID]:[b]],2,FALSE)</f>
        <v>#REF!</v>
      </c>
      <c r="S179" s="9" t="e">
        <f>VLOOKUP(#REF!,Table1[[ID]:[b]],3,FALSE)</f>
        <v>#REF!</v>
      </c>
      <c r="T179" s="9"/>
      <c r="U179" s="9" t="e">
        <f>IF(#REF!&lt;=10,"A:&lt;10",IF(#REF!&lt;=50,"B:10-50",IF(#REF!&lt;=100,"C:50 - 100",IF(#REF!&lt;=250,"D:100 - 250",IF(#REF!&lt;=500,"E:250 - 500",IF(#REF!&lt;=1000,"F:500 - 1000","G:1000 et plus"))))))</f>
        <v>#REF!</v>
      </c>
      <c r="V179" s="9"/>
    </row>
    <row r="180" spans="1:22" hidden="1">
      <c r="A180" t="s">
        <v>162</v>
      </c>
      <c r="B180" t="s">
        <v>204</v>
      </c>
      <c r="C180" t="s">
        <v>205</v>
      </c>
      <c r="D180">
        <v>0</v>
      </c>
      <c r="E180">
        <v>0</v>
      </c>
      <c r="F180">
        <v>0</v>
      </c>
      <c r="M180" s="10" t="s">
        <v>940</v>
      </c>
      <c r="P180" t="str">
        <f t="shared" si="2"/>
        <v>ChadTD16</v>
      </c>
      <c r="Q180" t="e">
        <f>VLOOKUP(#REF!,Table1[ID],1,FALSE)</f>
        <v>#REF!</v>
      </c>
      <c r="R180" t="e">
        <f>VLOOKUP(#REF!,Table1[[#All],[ID]:[b]],2,FALSE)</f>
        <v>#REF!</v>
      </c>
      <c r="S180" s="9" t="e">
        <f>VLOOKUP(#REF!,Table1[[ID]:[b]],3,FALSE)</f>
        <v>#REF!</v>
      </c>
      <c r="T180" s="9"/>
      <c r="U180" s="9" t="e">
        <f>IF(#REF!&lt;=10,"A:&lt;10",IF(#REF!&lt;=50,"B:10-50",IF(#REF!&lt;=100,"C:50 - 100",IF(#REF!&lt;=250,"D:100 - 250",IF(#REF!&lt;=500,"E:250 - 500",IF(#REF!&lt;=1000,"F:500 - 1000","G:1000 et plus"))))))</f>
        <v>#REF!</v>
      </c>
      <c r="V180" s="9"/>
    </row>
    <row r="181" spans="1:22" hidden="1">
      <c r="A181" t="s">
        <v>162</v>
      </c>
      <c r="B181" t="s">
        <v>206</v>
      </c>
      <c r="C181" t="s">
        <v>207</v>
      </c>
      <c r="D181">
        <v>0</v>
      </c>
      <c r="E181">
        <v>0</v>
      </c>
      <c r="F181">
        <v>0</v>
      </c>
      <c r="M181" s="10" t="s">
        <v>940</v>
      </c>
      <c r="P181" t="str">
        <f t="shared" si="2"/>
        <v>ChadTD22</v>
      </c>
      <c r="Q181" t="e">
        <f>VLOOKUP(#REF!,Table1[ID],1,FALSE)</f>
        <v>#REF!</v>
      </c>
      <c r="R181" t="e">
        <f>VLOOKUP(#REF!,Table1[[#All],[ID]:[b]],2,FALSE)</f>
        <v>#REF!</v>
      </c>
      <c r="S181" s="9" t="e">
        <f>VLOOKUP(#REF!,Table1[[ID]:[b]],3,FALSE)</f>
        <v>#REF!</v>
      </c>
      <c r="T181" s="9"/>
      <c r="U181" s="9" t="e">
        <f>IF(#REF!&lt;=10,"A:&lt;10",IF(#REF!&lt;=50,"B:10-50",IF(#REF!&lt;=100,"C:50 - 100",IF(#REF!&lt;=250,"D:100 - 250",IF(#REF!&lt;=500,"E:250 - 500",IF(#REF!&lt;=1000,"F:500 - 1000","G:1000 et plus"))))))</f>
        <v>#REF!</v>
      </c>
      <c r="V181" s="9"/>
    </row>
    <row r="182" spans="1:22" hidden="1">
      <c r="A182" t="s">
        <v>162</v>
      </c>
      <c r="B182" t="s">
        <v>208</v>
      </c>
      <c r="C182" t="s">
        <v>209</v>
      </c>
      <c r="D182">
        <v>6</v>
      </c>
      <c r="E182">
        <v>0</v>
      </c>
      <c r="F182">
        <v>0</v>
      </c>
      <c r="M182" s="10" t="s">
        <v>940</v>
      </c>
      <c r="P182" t="str">
        <f t="shared" si="2"/>
        <v>ChadTD17</v>
      </c>
      <c r="Q182" t="e">
        <f>VLOOKUP(#REF!,Table1[ID],1,FALSE)</f>
        <v>#REF!</v>
      </c>
      <c r="R182" t="e">
        <f>VLOOKUP(#REF!,Table1[[#All],[ID]:[b]],2,FALSE)</f>
        <v>#REF!</v>
      </c>
      <c r="S182" s="9" t="e">
        <f>VLOOKUP(#REF!,Table1[[ID]:[b]],3,FALSE)</f>
        <v>#REF!</v>
      </c>
      <c r="T182" s="9"/>
      <c r="U182" s="9" t="e">
        <f>IF(#REF!&lt;=10,"A:&lt;10",IF(#REF!&lt;=50,"B:10-50",IF(#REF!&lt;=100,"C:50 - 100",IF(#REF!&lt;=250,"D:100 - 250",IF(#REF!&lt;=500,"E:250 - 500",IF(#REF!&lt;=1000,"F:500 - 1000","G:1000 et plus"))))))</f>
        <v>#REF!</v>
      </c>
      <c r="V182" s="9"/>
    </row>
    <row r="183" spans="1:22" hidden="1">
      <c r="A183" t="s">
        <v>782</v>
      </c>
      <c r="B183" t="s">
        <v>268</v>
      </c>
      <c r="C183" t="s">
        <v>269</v>
      </c>
      <c r="D183">
        <v>10</v>
      </c>
      <c r="L183" s="10"/>
      <c r="M183" s="10" t="s">
        <v>940</v>
      </c>
      <c r="N183" s="5">
        <v>-704357749627</v>
      </c>
      <c r="O183" s="5">
        <v>501445442640</v>
      </c>
      <c r="P183" t="str">
        <f t="shared" si="2"/>
        <v>Côte d'IvoireCI29</v>
      </c>
      <c r="Q183" t="e">
        <f>VLOOKUP(#REF!,Table1[ID],1,FALSE)</f>
        <v>#REF!</v>
      </c>
      <c r="R183" t="e">
        <f>VLOOKUP(#REF!,Table1[[#All],[ID]:[b]],2,FALSE)</f>
        <v>#REF!</v>
      </c>
      <c r="S183" s="9" t="e">
        <f>VLOOKUP(#REF!,Table1[[ID]:[b]],3,FALSE)</f>
        <v>#REF!</v>
      </c>
      <c r="T183" s="9" t="s">
        <v>775</v>
      </c>
      <c r="U183" s="9" t="e">
        <f>IF(#REF!&lt;=10,"A:&lt;10",IF(#REF!&lt;=50,"B:10-50",IF(#REF!&lt;=100,"C:50 - 100",IF(#REF!&lt;=250,"D:100 - 250",IF(#REF!&lt;=500,"E:250 - 500",IF(#REF!&lt;=1000,"F:500 - 1000","G:1000 et plus"))))))</f>
        <v>#REF!</v>
      </c>
      <c r="V183" s="9">
        <v>1</v>
      </c>
    </row>
    <row r="184" spans="1:22" hidden="1">
      <c r="A184" t="s">
        <v>782</v>
      </c>
      <c r="B184" t="s">
        <v>783</v>
      </c>
      <c r="C184" t="s">
        <v>229</v>
      </c>
      <c r="D184">
        <v>0</v>
      </c>
      <c r="M184" s="10" t="s">
        <v>940</v>
      </c>
      <c r="N184" s="5">
        <v>-526877269737</v>
      </c>
      <c r="O184" s="5">
        <v>685579452444</v>
      </c>
      <c r="P184" t="str">
        <f t="shared" si="2"/>
        <v>Côte d'IvoireCI02</v>
      </c>
      <c r="Q184" t="e">
        <f>VLOOKUP(#REF!,Table1[ID],1,FALSE)</f>
        <v>#REF!</v>
      </c>
      <c r="R184" t="e">
        <f>VLOOKUP(#REF!,Table1[[#All],[ID]:[b]],2,FALSE)</f>
        <v>#REF!</v>
      </c>
      <c r="S184" s="9" t="e">
        <f>VLOOKUP(#REF!,Table1[[ID]:[b]],3,FALSE)</f>
        <v>#REF!</v>
      </c>
      <c r="T184" s="9" t="s">
        <v>775</v>
      </c>
      <c r="U184" s="9" t="e">
        <f>IF(#REF!&lt;=10,"A:&lt;10",IF(#REF!&lt;=50,"B:10-50",IF(#REF!&lt;=100,"C:50 - 100",IF(#REF!&lt;=250,"D:100 - 250",IF(#REF!&lt;=500,"E:250 - 500",IF(#REF!&lt;=1000,"F:500 - 1000","G:1000 et plus"))))))</f>
        <v>#REF!</v>
      </c>
      <c r="V184" s="9">
        <v>1</v>
      </c>
    </row>
    <row r="185" spans="1:22" hidden="1">
      <c r="A185" t="s">
        <v>782</v>
      </c>
      <c r="B185" t="s">
        <v>232</v>
      </c>
      <c r="C185" t="s">
        <v>233</v>
      </c>
      <c r="D185">
        <v>6</v>
      </c>
      <c r="M185" s="10" t="s">
        <v>940</v>
      </c>
      <c r="N185" s="5">
        <v>-521639312732</v>
      </c>
      <c r="O185" s="5">
        <v>770291934346</v>
      </c>
      <c r="P185" t="str">
        <f t="shared" si="2"/>
        <v>Côte d'IvoireCI11</v>
      </c>
      <c r="Q185" t="e">
        <f>VLOOKUP(#REF!,Table1[ID],1,FALSE)</f>
        <v>#REF!</v>
      </c>
      <c r="R185" t="e">
        <f>VLOOKUP(#REF!,Table1[[#All],[ID]:[b]],2,FALSE)</f>
        <v>#REF!</v>
      </c>
      <c r="S185" s="9" t="e">
        <f>VLOOKUP(#REF!,Table1[[ID]:[b]],3,FALSE)</f>
        <v>#REF!</v>
      </c>
      <c r="T185" s="9" t="s">
        <v>775</v>
      </c>
      <c r="U185" s="9" t="e">
        <f>IF(#REF!&lt;=10,"A:&lt;10",IF(#REF!&lt;=50,"B:10-50",IF(#REF!&lt;=100,"C:50 - 100",IF(#REF!&lt;=250,"D:100 - 250",IF(#REF!&lt;=500,"E:250 - 500",IF(#REF!&lt;=1000,"F:500 - 1000","G:1000 et plus"))))))</f>
        <v>#REF!</v>
      </c>
      <c r="V185" s="9">
        <v>1</v>
      </c>
    </row>
    <row r="186" spans="1:22" hidden="1">
      <c r="A186" t="s">
        <v>782</v>
      </c>
      <c r="B186" t="s">
        <v>274</v>
      </c>
      <c r="C186" t="s">
        <v>275</v>
      </c>
      <c r="D186">
        <v>6</v>
      </c>
      <c r="M186" s="10" t="s">
        <v>940</v>
      </c>
      <c r="N186" s="5">
        <v>-782023979815</v>
      </c>
      <c r="O186" s="5">
        <v>747066875597</v>
      </c>
      <c r="P186" t="str">
        <f t="shared" si="2"/>
        <v>Côte d'IvoireCI32</v>
      </c>
      <c r="Q186" t="e">
        <f>VLOOKUP(#REF!,Table1[ID],1,FALSE)</f>
        <v>#REF!</v>
      </c>
      <c r="R186" t="e">
        <f>VLOOKUP(#REF!,Table1[[#All],[ID]:[b]],2,FALSE)</f>
        <v>#REF!</v>
      </c>
      <c r="S186" s="9" t="e">
        <f>VLOOKUP(#REF!,Table1[[ID]:[b]],3,FALSE)</f>
        <v>#REF!</v>
      </c>
      <c r="T186" s="9" t="s">
        <v>775</v>
      </c>
      <c r="U186" s="9" t="e">
        <f>IF(#REF!&lt;=10,"A:&lt;10",IF(#REF!&lt;=50,"B:10-50",IF(#REF!&lt;=100,"C:50 - 100",IF(#REF!&lt;=250,"D:100 - 250",IF(#REF!&lt;=500,"E:250 - 500",IF(#REF!&lt;=1000,"F:500 - 1000","G:1000 et plus"))))))</f>
        <v>#REF!</v>
      </c>
      <c r="V186" s="9">
        <v>1</v>
      </c>
    </row>
    <row r="187" spans="1:22" hidden="1">
      <c r="A187" t="s">
        <v>782</v>
      </c>
      <c r="B187" t="s">
        <v>234</v>
      </c>
      <c r="C187" t="s">
        <v>235</v>
      </c>
      <c r="D187">
        <v>2</v>
      </c>
      <c r="M187" s="10" t="s">
        <v>940</v>
      </c>
      <c r="N187" s="5">
        <v>-597179291744</v>
      </c>
      <c r="O187" s="5">
        <v>526706118126</v>
      </c>
      <c r="P187" t="str">
        <f t="shared" si="2"/>
        <v>Côte d'IvoireCI12</v>
      </c>
      <c r="Q187" t="e">
        <f>VLOOKUP(#REF!,Table1[ID],1,FALSE)</f>
        <v>#REF!</v>
      </c>
      <c r="R187" t="e">
        <f>VLOOKUP(#REF!,Table1[[#All],[ID]:[b]],2,FALSE)</f>
        <v>#REF!</v>
      </c>
      <c r="S187" s="9" t="e">
        <f>VLOOKUP(#REF!,Table1[[ID]:[b]],3,FALSE)</f>
        <v>#REF!</v>
      </c>
      <c r="T187" s="9" t="s">
        <v>775</v>
      </c>
      <c r="U187" s="9" t="e">
        <f>IF(#REF!&lt;=10,"A:&lt;10",IF(#REF!&lt;=50,"B:10-50",IF(#REF!&lt;=100,"C:50 - 100",IF(#REF!&lt;=250,"D:100 - 250",IF(#REF!&lt;=500,"E:250 - 500",IF(#REF!&lt;=1000,"F:500 - 1000","G:1000 et plus"))))))</f>
        <v>#REF!</v>
      </c>
      <c r="V187" s="9">
        <v>1</v>
      </c>
    </row>
    <row r="188" spans="1:22" hidden="1">
      <c r="A188" t="s">
        <v>782</v>
      </c>
      <c r="B188" t="s">
        <v>240</v>
      </c>
      <c r="C188" t="s">
        <v>241</v>
      </c>
      <c r="D188">
        <v>7</v>
      </c>
      <c r="M188" s="10" t="s">
        <v>940</v>
      </c>
      <c r="N188" s="5">
        <v>-477652740076</v>
      </c>
      <c r="O188" s="5">
        <v>536019588302</v>
      </c>
      <c r="P188" t="str">
        <f t="shared" si="2"/>
        <v>Côte d'IvoireCI15</v>
      </c>
      <c r="Q188" t="e">
        <f>VLOOKUP(#REF!,Table1[ID],1,FALSE)</f>
        <v>#REF!</v>
      </c>
      <c r="R188" t="e">
        <f>VLOOKUP(#REF!,Table1[[#All],[ID]:[b]],2,FALSE)</f>
        <v>#REF!</v>
      </c>
      <c r="S188" s="9" t="e">
        <f>VLOOKUP(#REF!,Table1[[ID]:[b]],3,FALSE)</f>
        <v>#REF!</v>
      </c>
      <c r="T188" s="9" t="s">
        <v>775</v>
      </c>
      <c r="U188" s="9" t="e">
        <f>IF(#REF!&lt;=10,"A:&lt;10",IF(#REF!&lt;=50,"B:10-50",IF(#REF!&lt;=100,"C:50 - 100",IF(#REF!&lt;=250,"D:100 - 250",IF(#REF!&lt;=500,"E:250 - 500",IF(#REF!&lt;=1000,"F:500 - 1000","G:1000 et plus"))))))</f>
        <v>#REF!</v>
      </c>
      <c r="V188" s="9">
        <v>1</v>
      </c>
    </row>
    <row r="189" spans="1:22" hidden="1">
      <c r="A189" t="s">
        <v>782</v>
      </c>
      <c r="B189" t="s">
        <v>256</v>
      </c>
      <c r="C189" t="s">
        <v>257</v>
      </c>
      <c r="D189">
        <v>3</v>
      </c>
      <c r="M189" s="10" t="s">
        <v>940</v>
      </c>
      <c r="N189" s="5">
        <v>-589282382685</v>
      </c>
      <c r="O189" s="5">
        <v>708514497967</v>
      </c>
      <c r="P189" t="str">
        <f t="shared" si="2"/>
        <v>Côte d'IvoireCI23</v>
      </c>
      <c r="Q189" t="e">
        <f>VLOOKUP(#REF!,Table1[ID],1,FALSE)</f>
        <v>#REF!</v>
      </c>
      <c r="R189" t="e">
        <f>VLOOKUP(#REF!,Table1[[#All],[ID]:[b]],2,FALSE)</f>
        <v>#REF!</v>
      </c>
      <c r="S189" s="9" t="e">
        <f>VLOOKUP(#REF!,Table1[[ID]:[b]],3,FALSE)</f>
        <v>#REF!</v>
      </c>
      <c r="T189" s="9" t="s">
        <v>775</v>
      </c>
      <c r="U189" s="9" t="e">
        <f>IF(#REF!&lt;=10,"A:&lt;10",IF(#REF!&lt;=50,"B:10-50",IF(#REF!&lt;=100,"C:50 - 100",IF(#REF!&lt;=250,"D:100 - 250",IF(#REF!&lt;=500,"E:250 - 500",IF(#REF!&lt;=1000,"F:500 - 1000","G:1000 et plus"))))))</f>
        <v>#REF!</v>
      </c>
      <c r="V189" s="9">
        <v>1</v>
      </c>
    </row>
    <row r="190" spans="1:22" hidden="1">
      <c r="A190" t="s">
        <v>782</v>
      </c>
      <c r="B190" t="s">
        <v>264</v>
      </c>
      <c r="C190" t="s">
        <v>265</v>
      </c>
      <c r="D190">
        <v>2</v>
      </c>
      <c r="M190" s="10" t="s">
        <v>940</v>
      </c>
      <c r="N190" s="5">
        <v>-666919118514</v>
      </c>
      <c r="O190" s="5">
        <v>585312063233</v>
      </c>
      <c r="P190" t="str">
        <f t="shared" si="2"/>
        <v>Côte d'IvoireCI26</v>
      </c>
      <c r="Q190" t="e">
        <f>VLOOKUP(#REF!,Table1[ID],1,FALSE)</f>
        <v>#REF!</v>
      </c>
      <c r="R190" t="e">
        <f>VLOOKUP(#REF!,Table1[[#All],[ID]:[b]],2,FALSE)</f>
        <v>#REF!</v>
      </c>
      <c r="S190" s="9" t="e">
        <f>VLOOKUP(#REF!,Table1[[ID]:[b]],3,FALSE)</f>
        <v>#REF!</v>
      </c>
      <c r="T190" s="9" t="s">
        <v>775</v>
      </c>
      <c r="U190" s="9" t="e">
        <f>IF(#REF!&lt;=10,"A:&lt;10",IF(#REF!&lt;=50,"B:10-50",IF(#REF!&lt;=100,"C:50 - 100",IF(#REF!&lt;=250,"D:100 - 250",IF(#REF!&lt;=500,"E:250 - 500",IF(#REF!&lt;=1000,"F:500 - 1000","G:1000 et plus"))))))</f>
        <v>#REF!</v>
      </c>
      <c r="V190" s="9">
        <v>1</v>
      </c>
    </row>
    <row r="191" spans="1:22" hidden="1">
      <c r="A191" t="s">
        <v>782</v>
      </c>
      <c r="B191" t="s">
        <v>266</v>
      </c>
      <c r="C191" t="s">
        <v>267</v>
      </c>
      <c r="D191">
        <v>3</v>
      </c>
      <c r="M191" s="10" t="s">
        <v>940</v>
      </c>
      <c r="N191" s="5">
        <v>-583310270935</v>
      </c>
      <c r="O191" s="5">
        <v>941950114701</v>
      </c>
      <c r="P191" t="str">
        <f t="shared" si="2"/>
        <v>Côte d'IvoireCI28</v>
      </c>
      <c r="Q191" t="e">
        <f>VLOOKUP(#REF!,Table1[ID],1,FALSE)</f>
        <v>#REF!</v>
      </c>
      <c r="R191" t="e">
        <f>VLOOKUP(#REF!,Table1[[#All],[ID]:[b]],2,FALSE)</f>
        <v>#REF!</v>
      </c>
      <c r="S191" s="9" t="e">
        <f>VLOOKUP(#REF!,Table1[[ID]:[b]],3,FALSE)</f>
        <v>#REF!</v>
      </c>
      <c r="T191" s="9" t="s">
        <v>775</v>
      </c>
      <c r="U191" s="9" t="e">
        <f>IF(#REF!&lt;=10,"A:&lt;10",IF(#REF!&lt;=50,"B:10-50",IF(#REF!&lt;=100,"C:50 - 100",IF(#REF!&lt;=250,"D:100 - 250",IF(#REF!&lt;=500,"E:250 - 500",IF(#REF!&lt;=1000,"F:500 - 1000","G:1000 et plus"))))))</f>
        <v>#REF!</v>
      </c>
      <c r="V191" s="9">
        <v>1</v>
      </c>
    </row>
    <row r="192" spans="1:22" hidden="1">
      <c r="A192" t="s">
        <v>782</v>
      </c>
      <c r="B192" t="s">
        <v>212</v>
      </c>
      <c r="C192" t="s">
        <v>213</v>
      </c>
      <c r="D192">
        <v>3</v>
      </c>
      <c r="M192" s="10" t="s">
        <v>940</v>
      </c>
      <c r="N192" s="5">
        <v>-451782607941</v>
      </c>
      <c r="O192" s="5">
        <v>593544147496</v>
      </c>
      <c r="P192" t="str">
        <f t="shared" si="2"/>
        <v>Côte d'IvoireCI03</v>
      </c>
      <c r="Q192" t="e">
        <f>VLOOKUP(#REF!,Table1[ID],1,FALSE)</f>
        <v>#REF!</v>
      </c>
      <c r="R192" t="e">
        <f>VLOOKUP(#REF!,Table1[[#All],[ID]:[b]],2,FALSE)</f>
        <v>#REF!</v>
      </c>
      <c r="S192" s="9" t="e">
        <f>VLOOKUP(#REF!,Table1[[ID]:[b]],3,FALSE)</f>
        <v>#REF!</v>
      </c>
      <c r="T192" s="9" t="s">
        <v>775</v>
      </c>
      <c r="U192" s="9" t="e">
        <f>IF(#REF!&lt;=10,"A:&lt;10",IF(#REF!&lt;=50,"B:10-50",IF(#REF!&lt;=100,"C:50 - 100",IF(#REF!&lt;=250,"D:100 - 250",IF(#REF!&lt;=500,"E:250 - 500",IF(#REF!&lt;=1000,"F:500 - 1000","G:1000 et plus"))))))</f>
        <v>#REF!</v>
      </c>
      <c r="V192" s="9">
        <v>1</v>
      </c>
    </row>
    <row r="193" spans="1:22" hidden="1">
      <c r="A193" t="s">
        <v>782</v>
      </c>
      <c r="B193" t="s">
        <v>224</v>
      </c>
      <c r="C193" t="s">
        <v>225</v>
      </c>
      <c r="D193">
        <v>1</v>
      </c>
      <c r="M193" s="10" t="s">
        <v>940</v>
      </c>
      <c r="N193" s="5">
        <v>-768560381841</v>
      </c>
      <c r="O193" s="5">
        <v>633436522765</v>
      </c>
      <c r="P193" t="str">
        <f t="shared" si="2"/>
        <v>Côte d'IvoireCI09</v>
      </c>
      <c r="Q193" t="e">
        <f>VLOOKUP(#REF!,Table1[ID],1,FALSE)</f>
        <v>#REF!</v>
      </c>
      <c r="R193" t="e">
        <f>VLOOKUP(#REF!,Table1[[#All],[ID]:[b]],2,FALSE)</f>
        <v>#REF!</v>
      </c>
      <c r="S193" s="9" t="e">
        <f>VLOOKUP(#REF!,Table1[[ID]:[b]],3,FALSE)</f>
        <v>#REF!</v>
      </c>
      <c r="T193" s="9" t="s">
        <v>775</v>
      </c>
      <c r="U193" s="9" t="e">
        <f>IF(#REF!&lt;=10,"A:&lt;10",IF(#REF!&lt;=50,"B:10-50",IF(#REF!&lt;=100,"C:50 - 100",IF(#REF!&lt;=250,"D:100 - 250",IF(#REF!&lt;=500,"E:250 - 500",IF(#REF!&lt;=1000,"F:500 - 1000","G:1000 et plus"))))))</f>
        <v>#REF!</v>
      </c>
      <c r="V193" s="9">
        <v>1</v>
      </c>
    </row>
    <row r="194" spans="1:22" hidden="1">
      <c r="A194" t="s">
        <v>782</v>
      </c>
      <c r="B194" t="s">
        <v>242</v>
      </c>
      <c r="C194" t="s">
        <v>243</v>
      </c>
      <c r="D194">
        <v>5</v>
      </c>
      <c r="M194" s="10" t="s">
        <v>940</v>
      </c>
      <c r="N194" s="6">
        <v>-731606796213</v>
      </c>
      <c r="O194" s="5">
        <v>701805742123</v>
      </c>
      <c r="P194" t="str">
        <f t="shared" ref="P194:P257" si="3">_xlfn.CONCAT(A194,C194)</f>
        <v>Côte d'IvoireCI16</v>
      </c>
      <c r="Q194" t="e">
        <f>VLOOKUP(#REF!,Table1[ID],1,FALSE)</f>
        <v>#REF!</v>
      </c>
      <c r="R194" t="e">
        <f>VLOOKUP(#REF!,Table1[[#All],[ID]:[b]],2,FALSE)</f>
        <v>#REF!</v>
      </c>
      <c r="S194" s="9" t="e">
        <f>VLOOKUP(#REF!,Table1[[ID]:[b]],3,FALSE)</f>
        <v>#REF!</v>
      </c>
      <c r="T194" s="9" t="s">
        <v>775</v>
      </c>
      <c r="U194" s="9" t="e">
        <f>IF(#REF!&lt;=10,"A:&lt;10",IF(#REF!&lt;=50,"B:10-50",IF(#REF!&lt;=100,"C:50 - 100",IF(#REF!&lt;=250,"D:100 - 250",IF(#REF!&lt;=500,"E:250 - 500",IF(#REF!&lt;=1000,"F:500 - 1000","G:1000 et plus"))))))</f>
        <v>#REF!</v>
      </c>
      <c r="V194" s="9">
        <v>1</v>
      </c>
    </row>
    <row r="195" spans="1:22" hidden="1">
      <c r="A195" t="s">
        <v>782</v>
      </c>
      <c r="B195" t="s">
        <v>246</v>
      </c>
      <c r="C195" t="s">
        <v>247</v>
      </c>
      <c r="D195">
        <v>2</v>
      </c>
      <c r="M195" s="10" t="s">
        <v>940</v>
      </c>
      <c r="N195" s="5">
        <v>-660351685216</v>
      </c>
      <c r="O195" s="5">
        <v>703601894249</v>
      </c>
      <c r="P195" t="str">
        <f t="shared" si="3"/>
        <v>Côte d'IvoireCI18</v>
      </c>
      <c r="Q195" t="e">
        <f>VLOOKUP(#REF!,Table1[ID],1,FALSE)</f>
        <v>#REF!</v>
      </c>
      <c r="R195" t="e">
        <f>VLOOKUP(#REF!,Table1[[#All],[ID]:[b]],2,FALSE)</f>
        <v>#REF!</v>
      </c>
      <c r="S195" s="9" t="e">
        <f>VLOOKUP(#REF!,Table1[[ID]:[b]],3,FALSE)</f>
        <v>#REF!</v>
      </c>
      <c r="T195" s="9" t="s">
        <v>775</v>
      </c>
      <c r="U195" s="9" t="e">
        <f>IF(#REF!&lt;=10,"A:&lt;10",IF(#REF!&lt;=50,"B:10-50",IF(#REF!&lt;=100,"C:50 - 100",IF(#REF!&lt;=250,"D:100 - 250",IF(#REF!&lt;=500,"E:250 - 500",IF(#REF!&lt;=1000,"F:500 - 1000","G:1000 et plus"))))))</f>
        <v>#REF!</v>
      </c>
      <c r="V195" s="9">
        <v>1</v>
      </c>
    </row>
    <row r="196" spans="1:22" hidden="1">
      <c r="A196" t="s">
        <v>782</v>
      </c>
      <c r="B196" t="s">
        <v>254</v>
      </c>
      <c r="C196" t="s">
        <v>255</v>
      </c>
      <c r="D196">
        <v>0</v>
      </c>
      <c r="M196" s="10" t="s">
        <v>940</v>
      </c>
      <c r="N196" s="5">
        <v>-540426652821</v>
      </c>
      <c r="O196" s="5">
        <v>575720476717</v>
      </c>
      <c r="P196" t="str">
        <f t="shared" si="3"/>
        <v>Côte d'IvoireCI22</v>
      </c>
      <c r="Q196" t="e">
        <f>VLOOKUP(#REF!,Table1[ID],1,FALSE)</f>
        <v>#REF!</v>
      </c>
      <c r="R196" t="e">
        <f>VLOOKUP(#REF!,Table1[[#All],[ID]:[b]],2,FALSE)</f>
        <v>#REF!</v>
      </c>
      <c r="S196" s="9" t="e">
        <f>VLOOKUP(#REF!,Table1[[ID]:[b]],3,FALSE)</f>
        <v>#REF!</v>
      </c>
      <c r="T196" s="9" t="s">
        <v>775</v>
      </c>
      <c r="U196" s="9" t="e">
        <f>IF(#REF!&lt;=10,"A:&lt;10",IF(#REF!&lt;=50,"B:10-50",IF(#REF!&lt;=100,"C:50 - 100",IF(#REF!&lt;=250,"D:100 - 250",IF(#REF!&lt;=500,"E:250 - 500",IF(#REF!&lt;=1000,"F:500 - 1000","G:1000 et plus"))))))</f>
        <v>#REF!</v>
      </c>
      <c r="V196" s="9">
        <v>1</v>
      </c>
    </row>
    <row r="197" spans="1:22" hidden="1">
      <c r="A197" t="s">
        <v>782</v>
      </c>
      <c r="B197" t="s">
        <v>260</v>
      </c>
      <c r="C197" t="s">
        <v>261</v>
      </c>
      <c r="D197">
        <v>0</v>
      </c>
      <c r="M197" s="10" t="s">
        <v>940</v>
      </c>
      <c r="N197" s="5">
        <v>-423917274729</v>
      </c>
      <c r="O197" s="5">
        <v>660301864407</v>
      </c>
      <c r="P197" t="str">
        <f t="shared" si="3"/>
        <v>Côte d'IvoireCI25</v>
      </c>
      <c r="Q197" t="e">
        <f>VLOOKUP(#REF!,Table1[ID],1,FALSE)</f>
        <v>#REF!</v>
      </c>
      <c r="R197" t="e">
        <f>VLOOKUP(#REF!,Table1[[#All],[ID]:[b]],2,FALSE)</f>
        <v>#REF!</v>
      </c>
      <c r="S197" s="9" t="e">
        <f>VLOOKUP(#REF!,Table1[[ID]:[b]],3,FALSE)</f>
        <v>#REF!</v>
      </c>
      <c r="T197" s="9" t="s">
        <v>775</v>
      </c>
      <c r="U197" s="9" t="e">
        <f>IF(#REF!&lt;=10,"A:&lt;10",IF(#REF!&lt;=50,"B:10-50",IF(#REF!&lt;=100,"C:50 - 100",IF(#REF!&lt;=250,"D:100 - 250",IF(#REF!&lt;=500,"E:250 - 500",IF(#REF!&lt;=1000,"F:500 - 1000","G:1000 et plus"))))))</f>
        <v>#REF!</v>
      </c>
      <c r="V197" s="9">
        <v>1</v>
      </c>
    </row>
    <row r="198" spans="1:22" hidden="1">
      <c r="A198" t="s">
        <v>782</v>
      </c>
      <c r="B198" t="s">
        <v>262</v>
      </c>
      <c r="C198" t="s">
        <v>263</v>
      </c>
      <c r="D198">
        <v>1</v>
      </c>
      <c r="M198" s="10" t="s">
        <v>940</v>
      </c>
      <c r="N198" s="5">
        <v>-456075350968</v>
      </c>
      <c r="O198" s="5">
        <v>697378692407</v>
      </c>
      <c r="P198" t="str">
        <f t="shared" si="3"/>
        <v>Côte d'IvoireCI27</v>
      </c>
      <c r="Q198" t="e">
        <f>VLOOKUP(#REF!,Table1[ID],1,FALSE)</f>
        <v>#REF!</v>
      </c>
      <c r="R198" t="e">
        <f>VLOOKUP(#REF!,Table1[[#All],[ID]:[b]],2,FALSE)</f>
        <v>#REF!</v>
      </c>
      <c r="S198" s="9" t="e">
        <f>VLOOKUP(#REF!,Table1[[ID]:[b]],3,FALSE)</f>
        <v>#REF!</v>
      </c>
      <c r="T198" s="9" t="s">
        <v>775</v>
      </c>
      <c r="U198" s="9" t="e">
        <f>IF(#REF!&lt;=10,"A:&lt;10",IF(#REF!&lt;=50,"B:10-50",IF(#REF!&lt;=100,"C:50 - 100",IF(#REF!&lt;=250,"D:100 - 250",IF(#REF!&lt;=500,"E:250 - 500",IF(#REF!&lt;=1000,"F:500 - 1000","G:1000 et plus"))))))</f>
        <v>#REF!</v>
      </c>
      <c r="V198" s="9">
        <v>1</v>
      </c>
    </row>
    <row r="199" spans="1:22" hidden="1">
      <c r="A199" t="s">
        <v>782</v>
      </c>
      <c r="B199" t="s">
        <v>784</v>
      </c>
      <c r="C199" t="s">
        <v>227</v>
      </c>
      <c r="D199">
        <v>2820</v>
      </c>
      <c r="E199">
        <v>33</v>
      </c>
      <c r="F199">
        <v>1530</v>
      </c>
      <c r="L199" s="7"/>
      <c r="M199" s="10" t="s">
        <v>940</v>
      </c>
      <c r="N199" s="5">
        <v>-407512099906</v>
      </c>
      <c r="O199" s="5">
        <v>541390615342</v>
      </c>
      <c r="P199" t="str">
        <f t="shared" si="3"/>
        <v>Côte d'IvoireCI01</v>
      </c>
      <c r="Q199" t="e">
        <f>VLOOKUP(#REF!,Table1[ID],1,FALSE)</f>
        <v>#REF!</v>
      </c>
      <c r="R199" t="e">
        <f>VLOOKUP(#REF!,Table1[[#All],[ID]:[b]],2,FALSE)</f>
        <v>#REF!</v>
      </c>
      <c r="S199" s="9" t="e">
        <f>VLOOKUP(#REF!,Table1[[ID]:[b]],3,FALSE)</f>
        <v>#REF!</v>
      </c>
      <c r="T199" s="9" t="s">
        <v>776</v>
      </c>
      <c r="U199" s="9" t="e">
        <f>IF(#REF!&lt;=10,"A:&lt;10",IF(#REF!&lt;=50,"B:10-50",IF(#REF!&lt;=100,"C:50 - 100",IF(#REF!&lt;=250,"D:100 - 250",IF(#REF!&lt;=500,"E:250 - 500",IF(#REF!&lt;=1000,"F:500 - 1000","G:1000 et plus"))))))</f>
        <v>#REF!</v>
      </c>
      <c r="V199" s="9">
        <v>6</v>
      </c>
    </row>
    <row r="200" spans="1:22" hidden="1">
      <c r="A200" t="s">
        <v>782</v>
      </c>
      <c r="B200" t="s">
        <v>270</v>
      </c>
      <c r="C200" t="s">
        <v>271</v>
      </c>
      <c r="D200">
        <v>75</v>
      </c>
      <c r="M200" s="10" t="s">
        <v>940</v>
      </c>
      <c r="N200" s="5">
        <v>-317970254681</v>
      </c>
      <c r="O200" s="5">
        <v>548531837382</v>
      </c>
      <c r="P200" t="str">
        <f t="shared" si="3"/>
        <v>Côte d'IvoireCI30</v>
      </c>
      <c r="Q200" t="e">
        <f>VLOOKUP(#REF!,Table1[ID],1,FALSE)</f>
        <v>#REF!</v>
      </c>
      <c r="R200" t="e">
        <f>VLOOKUP(#REF!,Table1[[#All],[ID]:[b]],2,FALSE)</f>
        <v>#REF!</v>
      </c>
      <c r="S200" s="9" t="e">
        <f>VLOOKUP(#REF!,Table1[[ID]:[b]],3,FALSE)</f>
        <v>#REF!</v>
      </c>
      <c r="T200" s="9" t="s">
        <v>778</v>
      </c>
      <c r="U200" s="9" t="e">
        <f>IF(#REF!&lt;=10,"A:&lt;10",IF(#REF!&lt;=50,"B:10-50",IF(#REF!&lt;=100,"C:50 - 100",IF(#REF!&lt;=250,"D:100 - 250",IF(#REF!&lt;=500,"E:250 - 500",IF(#REF!&lt;=1000,"F:500 - 1000","G:1000 et plus"))))))</f>
        <v>#REF!</v>
      </c>
      <c r="V200" s="9">
        <v>2</v>
      </c>
    </row>
    <row r="201" spans="1:22" hidden="1">
      <c r="A201" t="s">
        <v>782</v>
      </c>
      <c r="B201" t="s">
        <v>214</v>
      </c>
      <c r="C201" t="s">
        <v>215</v>
      </c>
      <c r="D201">
        <v>0</v>
      </c>
      <c r="M201" s="10" t="s">
        <v>940</v>
      </c>
      <c r="P201" t="str">
        <f t="shared" si="3"/>
        <v>Côte d'IvoireCI04</v>
      </c>
      <c r="Q201" t="e">
        <f>VLOOKUP(#REF!,Table1[ID],1,FALSE)</f>
        <v>#REF!</v>
      </c>
      <c r="R201" t="e">
        <f>VLOOKUP(#REF!,Table1[[#All],[ID]:[b]],2,FALSE)</f>
        <v>#REF!</v>
      </c>
      <c r="S201" s="9" t="e">
        <f>VLOOKUP(#REF!,Table1[[ID]:[b]],3,FALSE)</f>
        <v>#REF!</v>
      </c>
      <c r="T201" s="9"/>
      <c r="U201" s="9" t="e">
        <f>IF(#REF!&lt;=10,"A:&lt;10",IF(#REF!&lt;=50,"B:10-50",IF(#REF!&lt;=100,"C:50 - 100",IF(#REF!&lt;=250,"D:100 - 250",IF(#REF!&lt;=500,"E:250 - 500",IF(#REF!&lt;=1000,"F:500 - 1000","G:1000 et plus"))))))</f>
        <v>#REF!</v>
      </c>
      <c r="V201" s="9"/>
    </row>
    <row r="202" spans="1:22" hidden="1">
      <c r="A202" t="s">
        <v>782</v>
      </c>
      <c r="B202" t="s">
        <v>216</v>
      </c>
      <c r="C202" t="s">
        <v>217</v>
      </c>
      <c r="D202">
        <v>0</v>
      </c>
      <c r="M202" s="10" t="s">
        <v>940</v>
      </c>
      <c r="P202" t="str">
        <f t="shared" si="3"/>
        <v>Côte d'IvoireCI05</v>
      </c>
      <c r="Q202" t="e">
        <f>VLOOKUP(#REF!,Table1[ID],1,FALSE)</f>
        <v>#REF!</v>
      </c>
      <c r="R202" t="e">
        <f>VLOOKUP(#REF!,Table1[[#All],[ID]:[b]],2,FALSE)</f>
        <v>#REF!</v>
      </c>
      <c r="S202" s="9" t="e">
        <f>VLOOKUP(#REF!,Table1[[ID]:[b]],3,FALSE)</f>
        <v>#REF!</v>
      </c>
      <c r="T202" s="9"/>
      <c r="U202" s="9" t="e">
        <f>IF(#REF!&lt;=10,"A:&lt;10",IF(#REF!&lt;=50,"B:10-50",IF(#REF!&lt;=100,"C:50 - 100",IF(#REF!&lt;=250,"D:100 - 250",IF(#REF!&lt;=500,"E:250 - 500",IF(#REF!&lt;=1000,"F:500 - 1000","G:1000 et plus"))))))</f>
        <v>#REF!</v>
      </c>
      <c r="V202" s="9"/>
    </row>
    <row r="203" spans="1:22" hidden="1">
      <c r="A203" t="s">
        <v>782</v>
      </c>
      <c r="B203" t="s">
        <v>218</v>
      </c>
      <c r="C203" t="s">
        <v>219</v>
      </c>
      <c r="D203">
        <v>2</v>
      </c>
      <c r="M203" s="10" t="s">
        <v>940</v>
      </c>
      <c r="P203" t="str">
        <f t="shared" si="3"/>
        <v>Côte d'IvoireCI06</v>
      </c>
      <c r="Q203" t="e">
        <f>VLOOKUP(#REF!,Table1[ID],1,FALSE)</f>
        <v>#REF!</v>
      </c>
      <c r="R203" t="e">
        <f>VLOOKUP(#REF!,Table1[[#All],[ID]:[b]],2,FALSE)</f>
        <v>#REF!</v>
      </c>
      <c r="S203" s="9" t="e">
        <f>VLOOKUP(#REF!,Table1[[ID]:[b]],3,FALSE)</f>
        <v>#REF!</v>
      </c>
      <c r="T203" s="9"/>
      <c r="U203" s="9" t="e">
        <f>IF(#REF!&lt;=10,"A:&lt;10",IF(#REF!&lt;=50,"B:10-50",IF(#REF!&lt;=100,"C:50 - 100",IF(#REF!&lt;=250,"D:100 - 250",IF(#REF!&lt;=500,"E:250 - 500",IF(#REF!&lt;=1000,"F:500 - 1000","G:1000 et plus"))))))</f>
        <v>#REF!</v>
      </c>
      <c r="V203" s="9"/>
    </row>
    <row r="204" spans="1:22" hidden="1">
      <c r="A204" t="s">
        <v>782</v>
      </c>
      <c r="B204" t="s">
        <v>220</v>
      </c>
      <c r="C204" t="s">
        <v>221</v>
      </c>
      <c r="D204">
        <v>0</v>
      </c>
      <c r="M204" s="10" t="s">
        <v>940</v>
      </c>
      <c r="P204" t="str">
        <f t="shared" si="3"/>
        <v>Côte d'IvoireCI07</v>
      </c>
      <c r="Q204" t="e">
        <f>VLOOKUP(#REF!,Table1[ID],1,FALSE)</f>
        <v>#REF!</v>
      </c>
      <c r="R204" t="e">
        <f>VLOOKUP(#REF!,Table1[[#All],[ID]:[b]],2,FALSE)</f>
        <v>#REF!</v>
      </c>
      <c r="S204" s="9" t="e">
        <f>VLOOKUP(#REF!,Table1[[ID]:[b]],3,FALSE)</f>
        <v>#REF!</v>
      </c>
      <c r="T204" s="9"/>
      <c r="U204" s="9" t="e">
        <f>IF(#REF!&lt;=10,"A:&lt;10",IF(#REF!&lt;=50,"B:10-50",IF(#REF!&lt;=100,"C:50 - 100",IF(#REF!&lt;=250,"D:100 - 250",IF(#REF!&lt;=500,"E:250 - 500",IF(#REF!&lt;=1000,"F:500 - 1000","G:1000 et plus"))))))</f>
        <v>#REF!</v>
      </c>
      <c r="V204" s="9"/>
    </row>
    <row r="205" spans="1:22" hidden="1">
      <c r="A205" t="s">
        <v>782</v>
      </c>
      <c r="B205" t="s">
        <v>222</v>
      </c>
      <c r="C205" t="s">
        <v>223</v>
      </c>
      <c r="D205">
        <v>0</v>
      </c>
      <c r="M205" s="10" t="s">
        <v>940</v>
      </c>
      <c r="P205" t="str">
        <f t="shared" si="3"/>
        <v>Côte d'IvoireCI08</v>
      </c>
      <c r="Q205" t="e">
        <f>VLOOKUP(#REF!,Table1[ID],1,FALSE)</f>
        <v>#REF!</v>
      </c>
      <c r="R205" t="e">
        <f>VLOOKUP(#REF!,Table1[[#All],[ID]:[b]],2,FALSE)</f>
        <v>#REF!</v>
      </c>
      <c r="S205" s="9" t="e">
        <f>VLOOKUP(#REF!,Table1[[ID]:[b]],3,FALSE)</f>
        <v>#REF!</v>
      </c>
      <c r="T205" s="9"/>
      <c r="U205" s="9" t="e">
        <f>IF(#REF!&lt;=10,"A:&lt;10",IF(#REF!&lt;=50,"B:10-50",IF(#REF!&lt;=100,"C:50 - 100",IF(#REF!&lt;=250,"D:100 - 250",IF(#REF!&lt;=500,"E:250 - 500",IF(#REF!&lt;=1000,"F:500 - 1000","G:1000 et plus"))))))</f>
        <v>#REF!</v>
      </c>
      <c r="V205" s="9"/>
    </row>
    <row r="206" spans="1:22" hidden="1">
      <c r="A206" t="s">
        <v>782</v>
      </c>
      <c r="B206" t="s">
        <v>230</v>
      </c>
      <c r="C206" t="s">
        <v>231</v>
      </c>
      <c r="D206">
        <v>0</v>
      </c>
      <c r="M206" s="10" t="s">
        <v>940</v>
      </c>
      <c r="P206" t="str">
        <f t="shared" si="3"/>
        <v>Côte d'IvoireCI10</v>
      </c>
      <c r="Q206" t="e">
        <f>VLOOKUP(#REF!,Table1[ID],1,FALSE)</f>
        <v>#REF!</v>
      </c>
      <c r="R206" t="e">
        <f>VLOOKUP(#REF!,Table1[[#All],[ID]:[b]],2,FALSE)</f>
        <v>#REF!</v>
      </c>
      <c r="S206" s="9" t="e">
        <f>VLOOKUP(#REF!,Table1[[ID]:[b]],3,FALSE)</f>
        <v>#REF!</v>
      </c>
      <c r="T206" s="9"/>
      <c r="U206" s="9" t="e">
        <f>IF(#REF!&lt;=10,"A:&lt;10",IF(#REF!&lt;=50,"B:10-50",IF(#REF!&lt;=100,"C:50 - 100",IF(#REF!&lt;=250,"D:100 - 250",IF(#REF!&lt;=500,"E:250 - 500",IF(#REF!&lt;=1000,"F:500 - 1000","G:1000 et plus"))))))</f>
        <v>#REF!</v>
      </c>
      <c r="V206" s="9"/>
    </row>
    <row r="207" spans="1:22" hidden="1">
      <c r="A207" t="s">
        <v>782</v>
      </c>
      <c r="B207" t="s">
        <v>236</v>
      </c>
      <c r="C207" t="s">
        <v>237</v>
      </c>
      <c r="D207">
        <v>0</v>
      </c>
      <c r="M207" s="10" t="s">
        <v>940</v>
      </c>
      <c r="P207" t="str">
        <f t="shared" si="3"/>
        <v>Côte d'IvoireCI13</v>
      </c>
      <c r="Q207" t="e">
        <f>VLOOKUP(#REF!,Table1[ID],1,FALSE)</f>
        <v>#REF!</v>
      </c>
      <c r="R207" t="e">
        <f>VLOOKUP(#REF!,Table1[[#All],[ID]:[b]],2,FALSE)</f>
        <v>#REF!</v>
      </c>
      <c r="S207" s="9" t="e">
        <f>VLOOKUP(#REF!,Table1[[ID]:[b]],3,FALSE)</f>
        <v>#REF!</v>
      </c>
      <c r="T207" s="9"/>
      <c r="U207" s="9" t="e">
        <f>IF(#REF!&lt;=10,"A:&lt;10",IF(#REF!&lt;=50,"B:10-50",IF(#REF!&lt;=100,"C:50 - 100",IF(#REF!&lt;=250,"D:100 - 250",IF(#REF!&lt;=500,"E:250 - 500",IF(#REF!&lt;=1000,"F:500 - 1000","G:1000 et plus"))))))</f>
        <v>#REF!</v>
      </c>
      <c r="V207" s="9"/>
    </row>
    <row r="208" spans="1:22" hidden="1">
      <c r="A208" t="s">
        <v>782</v>
      </c>
      <c r="B208" t="s">
        <v>238</v>
      </c>
      <c r="C208" t="s">
        <v>239</v>
      </c>
      <c r="D208">
        <v>0</v>
      </c>
      <c r="M208" s="10" t="s">
        <v>940</v>
      </c>
      <c r="P208" t="str">
        <f t="shared" si="3"/>
        <v>Côte d'IvoireCI14</v>
      </c>
      <c r="Q208" t="e">
        <f>VLOOKUP(#REF!,Table1[ID],1,FALSE)</f>
        <v>#REF!</v>
      </c>
      <c r="R208" t="e">
        <f>VLOOKUP(#REF!,Table1[[#All],[ID]:[b]],2,FALSE)</f>
        <v>#REF!</v>
      </c>
      <c r="S208" s="9" t="e">
        <f>VLOOKUP(#REF!,Table1[[ID]:[b]],3,FALSE)</f>
        <v>#REF!</v>
      </c>
      <c r="T208" s="9"/>
      <c r="U208" s="9" t="e">
        <f>IF(#REF!&lt;=10,"A:&lt;10",IF(#REF!&lt;=50,"B:10-50",IF(#REF!&lt;=100,"C:50 - 100",IF(#REF!&lt;=250,"D:100 - 250",IF(#REF!&lt;=500,"E:250 - 500",IF(#REF!&lt;=1000,"F:500 - 1000","G:1000 et plus"))))))</f>
        <v>#REF!</v>
      </c>
      <c r="V208" s="9"/>
    </row>
    <row r="209" spans="1:22" hidden="1">
      <c r="A209" t="s">
        <v>782</v>
      </c>
      <c r="B209" t="s">
        <v>244</v>
      </c>
      <c r="C209" t="s">
        <v>245</v>
      </c>
      <c r="D209">
        <v>0</v>
      </c>
      <c r="M209" s="10" t="s">
        <v>940</v>
      </c>
      <c r="P209" t="str">
        <f t="shared" si="3"/>
        <v>Côte d'IvoireCI17</v>
      </c>
      <c r="Q209" t="e">
        <f>VLOOKUP(#REF!,Table1[ID],1,FALSE)</f>
        <v>#REF!</v>
      </c>
      <c r="R209" t="e">
        <f>VLOOKUP(#REF!,Table1[[#All],[ID]:[b]],2,FALSE)</f>
        <v>#REF!</v>
      </c>
      <c r="S209" s="9" t="e">
        <f>VLOOKUP(#REF!,Table1[[ID]:[b]],3,FALSE)</f>
        <v>#REF!</v>
      </c>
      <c r="T209" s="9"/>
      <c r="U209" s="9" t="e">
        <f>IF(#REF!&lt;=10,"A:&lt;10",IF(#REF!&lt;=50,"B:10-50",IF(#REF!&lt;=100,"C:50 - 100",IF(#REF!&lt;=250,"D:100 - 250",IF(#REF!&lt;=500,"E:250 - 500",IF(#REF!&lt;=1000,"F:500 - 1000","G:1000 et plus"))))))</f>
        <v>#REF!</v>
      </c>
      <c r="V209" s="9"/>
    </row>
    <row r="210" spans="1:22" hidden="1">
      <c r="A210" t="s">
        <v>782</v>
      </c>
      <c r="B210" t="s">
        <v>248</v>
      </c>
      <c r="C210" t="s">
        <v>249</v>
      </c>
      <c r="D210">
        <v>0</v>
      </c>
      <c r="M210" s="10" t="s">
        <v>940</v>
      </c>
      <c r="P210" t="str">
        <f t="shared" si="3"/>
        <v>Côte d'IvoireCI19</v>
      </c>
      <c r="Q210" t="e">
        <f>VLOOKUP(#REF!,Table1[ID],1,FALSE)</f>
        <v>#REF!</v>
      </c>
      <c r="R210" t="e">
        <f>VLOOKUP(#REF!,Table1[[#All],[ID]:[b]],2,FALSE)</f>
        <v>#REF!</v>
      </c>
      <c r="S210" s="9" t="e">
        <f>VLOOKUP(#REF!,Table1[[ID]:[b]],3,FALSE)</f>
        <v>#REF!</v>
      </c>
      <c r="T210" s="9"/>
      <c r="U210" s="9" t="e">
        <f>IF(#REF!&lt;=10,"A:&lt;10",IF(#REF!&lt;=50,"B:10-50",IF(#REF!&lt;=100,"C:50 - 100",IF(#REF!&lt;=250,"D:100 - 250",IF(#REF!&lt;=500,"E:250 - 500",IF(#REF!&lt;=1000,"F:500 - 1000","G:1000 et plus"))))))</f>
        <v>#REF!</v>
      </c>
      <c r="V210" s="9"/>
    </row>
    <row r="211" spans="1:22" hidden="1">
      <c r="A211" t="s">
        <v>782</v>
      </c>
      <c r="B211" t="s">
        <v>250</v>
      </c>
      <c r="C211" t="s">
        <v>251</v>
      </c>
      <c r="D211">
        <v>1</v>
      </c>
      <c r="M211" s="10" t="s">
        <v>940</v>
      </c>
      <c r="P211" t="str">
        <f t="shared" si="3"/>
        <v>Côte d'IvoireCI20</v>
      </c>
      <c r="Q211" t="e">
        <f>VLOOKUP(#REF!,Table1[ID],1,FALSE)</f>
        <v>#REF!</v>
      </c>
      <c r="R211" t="e">
        <f>VLOOKUP(#REF!,Table1[[#All],[ID]:[b]],2,FALSE)</f>
        <v>#REF!</v>
      </c>
      <c r="S211" s="9" t="e">
        <f>VLOOKUP(#REF!,Table1[[ID]:[b]],3,FALSE)</f>
        <v>#REF!</v>
      </c>
      <c r="T211" s="9"/>
      <c r="U211" s="9" t="e">
        <f>IF(#REF!&lt;=10,"A:&lt;10",IF(#REF!&lt;=50,"B:10-50",IF(#REF!&lt;=100,"C:50 - 100",IF(#REF!&lt;=250,"D:100 - 250",IF(#REF!&lt;=500,"E:250 - 500",IF(#REF!&lt;=1000,"F:500 - 1000","G:1000 et plus"))))))</f>
        <v>#REF!</v>
      </c>
      <c r="V211" s="9"/>
    </row>
    <row r="212" spans="1:22" hidden="1">
      <c r="A212" t="s">
        <v>782</v>
      </c>
      <c r="B212" t="s">
        <v>252</v>
      </c>
      <c r="C212" t="s">
        <v>253</v>
      </c>
      <c r="D212">
        <v>0</v>
      </c>
      <c r="M212" s="10" t="s">
        <v>940</v>
      </c>
      <c r="P212" t="str">
        <f t="shared" si="3"/>
        <v>Côte d'IvoireCI21</v>
      </c>
      <c r="Q212" t="e">
        <f>VLOOKUP(#REF!,Table1[ID],1,FALSE)</f>
        <v>#REF!</v>
      </c>
      <c r="R212" t="e">
        <f>VLOOKUP(#REF!,Table1[[#All],[ID]:[b]],2,FALSE)</f>
        <v>#REF!</v>
      </c>
      <c r="S212" s="9" t="e">
        <f>VLOOKUP(#REF!,Table1[[ID]:[b]],3,FALSE)</f>
        <v>#REF!</v>
      </c>
      <c r="T212" s="9"/>
      <c r="U212" s="9" t="e">
        <f>IF(#REF!&lt;=10,"A:&lt;10",IF(#REF!&lt;=50,"B:10-50",IF(#REF!&lt;=100,"C:50 - 100",IF(#REF!&lt;=250,"D:100 - 250",IF(#REF!&lt;=500,"E:250 - 500",IF(#REF!&lt;=1000,"F:500 - 1000","G:1000 et plus"))))))</f>
        <v>#REF!</v>
      </c>
      <c r="V212" s="9"/>
    </row>
    <row r="213" spans="1:22" hidden="1">
      <c r="A213" t="s">
        <v>782</v>
      </c>
      <c r="B213" t="s">
        <v>258</v>
      </c>
      <c r="C213" t="s">
        <v>259</v>
      </c>
      <c r="D213">
        <v>1</v>
      </c>
      <c r="M213" s="10" t="s">
        <v>940</v>
      </c>
      <c r="P213" t="str">
        <f t="shared" si="3"/>
        <v>Côte d'IvoireCI24</v>
      </c>
      <c r="Q213" t="e">
        <f>VLOOKUP(#REF!,Table1[ID],1,FALSE)</f>
        <v>#REF!</v>
      </c>
      <c r="R213" t="e">
        <f>VLOOKUP(#REF!,Table1[[#All],[ID]:[b]],2,FALSE)</f>
        <v>#REF!</v>
      </c>
      <c r="S213" s="9" t="e">
        <f>VLOOKUP(#REF!,Table1[[ID]:[b]],3,FALSE)</f>
        <v>#REF!</v>
      </c>
      <c r="T213" s="9"/>
      <c r="U213" s="9" t="e">
        <f>IF(#REF!&lt;=10,"A:&lt;10",IF(#REF!&lt;=50,"B:10-50",IF(#REF!&lt;=100,"C:50 - 100",IF(#REF!&lt;=250,"D:100 - 250",IF(#REF!&lt;=500,"E:250 - 500",IF(#REF!&lt;=1000,"F:500 - 1000","G:1000 et plus"))))))</f>
        <v>#REF!</v>
      </c>
      <c r="V213" s="9"/>
    </row>
    <row r="214" spans="1:22" hidden="1">
      <c r="A214" t="s">
        <v>782</v>
      </c>
      <c r="B214" t="s">
        <v>272</v>
      </c>
      <c r="C214" t="s">
        <v>273</v>
      </c>
      <c r="D214">
        <v>1</v>
      </c>
      <c r="M214" s="10" t="s">
        <v>940</v>
      </c>
      <c r="P214" t="str">
        <f t="shared" si="3"/>
        <v>Côte d'IvoireCI31</v>
      </c>
      <c r="Q214" t="e">
        <f>VLOOKUP(#REF!,Table1[ID],1,FALSE)</f>
        <v>#REF!</v>
      </c>
      <c r="R214" t="e">
        <f>VLOOKUP(#REF!,Table1[[#All],[ID]:[b]],2,FALSE)</f>
        <v>#REF!</v>
      </c>
      <c r="S214" s="9" t="e">
        <f>VLOOKUP(#REF!,Table1[[ID]:[b]],3,FALSE)</f>
        <v>#REF!</v>
      </c>
      <c r="T214" s="9"/>
      <c r="U214" s="9" t="e">
        <f>IF(#REF!&lt;=10,"A:&lt;10",IF(#REF!&lt;=50,"B:10-50",IF(#REF!&lt;=100,"C:50 - 100",IF(#REF!&lt;=250,"D:100 - 250",IF(#REF!&lt;=500,"E:250 - 500",IF(#REF!&lt;=1000,"F:500 - 1000","G:1000 et plus"))))))</f>
        <v>#REF!</v>
      </c>
      <c r="V214" s="9"/>
    </row>
    <row r="215" spans="1:22" hidden="1">
      <c r="A215" t="s">
        <v>782</v>
      </c>
      <c r="B215" t="s">
        <v>276</v>
      </c>
      <c r="C215" t="s">
        <v>277</v>
      </c>
      <c r="D215">
        <v>0</v>
      </c>
      <c r="M215" s="10" t="s">
        <v>940</v>
      </c>
      <c r="N215" s="5"/>
      <c r="O215" s="5"/>
      <c r="P215" t="str">
        <f t="shared" si="3"/>
        <v>Côte d'IvoireCI33</v>
      </c>
      <c r="Q215" t="e">
        <f>VLOOKUP(#REF!,Table1[ID],1,FALSE)</f>
        <v>#REF!</v>
      </c>
      <c r="R215" t="e">
        <f>VLOOKUP(#REF!,Table1[[#All],[ID]:[b]],2,FALSE)</f>
        <v>#REF!</v>
      </c>
      <c r="S215" s="9" t="e">
        <f>VLOOKUP(#REF!,Table1[[ID]:[b]],3,FALSE)</f>
        <v>#REF!</v>
      </c>
      <c r="T215" s="9"/>
      <c r="U215" s="9" t="e">
        <f>IF(#REF!&lt;=10,"A:&lt;10",IF(#REF!&lt;=50,"B:10-50",IF(#REF!&lt;=100,"C:50 - 100",IF(#REF!&lt;=250,"D:100 - 250",IF(#REF!&lt;=500,"E:250 - 500",IF(#REF!&lt;=1000,"F:500 - 1000","G:1000 et plus"))))))</f>
        <v>#REF!</v>
      </c>
      <c r="V215" s="9"/>
    </row>
    <row r="216" spans="1:22" hidden="1">
      <c r="A216" t="s">
        <v>278</v>
      </c>
      <c r="B216" t="s">
        <v>284</v>
      </c>
      <c r="C216" t="s">
        <v>285</v>
      </c>
      <c r="D216">
        <v>33</v>
      </c>
      <c r="L216" s="10"/>
      <c r="M216" s="10" t="s">
        <v>940</v>
      </c>
      <c r="N216" s="5">
        <v>2783105588380</v>
      </c>
      <c r="O216" s="5">
        <v>-1045810873830</v>
      </c>
      <c r="P216" t="str">
        <f t="shared" si="3"/>
        <v>Democratic Republic of CongoCD71</v>
      </c>
      <c r="Q216" t="e">
        <f>VLOOKUP(#REF!,Table1[ID],1,FALSE)</f>
        <v>#REF!</v>
      </c>
      <c r="R216" t="e">
        <f>VLOOKUP(#REF!,Table1[[#All],[ID]:[b]],2,FALSE)</f>
        <v>#REF!</v>
      </c>
      <c r="S216" s="9" t="e">
        <f>VLOOKUP(#REF!,Table1[[ID]:[b]],3,FALSE)</f>
        <v>#REF!</v>
      </c>
      <c r="T216" s="9" t="s">
        <v>775</v>
      </c>
      <c r="U216" s="9" t="e">
        <f>IF(#REF!&lt;=10,"A:&lt;10",IF(#REF!&lt;=50,"B:10-50",IF(#REF!&lt;=100,"C:50 - 100",IF(#REF!&lt;=250,"D:100 - 250",IF(#REF!&lt;=500,"E:250 - 500",IF(#REF!&lt;=1000,"F:500 - 1000","G:1000 et plus"))))))</f>
        <v>#REF!</v>
      </c>
      <c r="V216" s="9">
        <v>1</v>
      </c>
    </row>
    <row r="217" spans="1:22" hidden="1">
      <c r="A217" t="s">
        <v>278</v>
      </c>
      <c r="B217" t="s">
        <v>300</v>
      </c>
      <c r="C217" t="s">
        <v>301</v>
      </c>
      <c r="D217">
        <v>190</v>
      </c>
      <c r="L217" s="10"/>
      <c r="M217" s="10" t="s">
        <v>940</v>
      </c>
      <c r="P217" t="str">
        <f t="shared" si="3"/>
        <v>Democratic Republic of CongoCD20</v>
      </c>
      <c r="Q217" t="e">
        <f>VLOOKUP(#REF!,Table1[ID],1,FALSE)</f>
        <v>#REF!</v>
      </c>
      <c r="R217" t="e">
        <f>VLOOKUP(#REF!,Table1[[#All],[ID]:[b]],2,FALSE)</f>
        <v>#REF!</v>
      </c>
      <c r="S217" s="9" t="e">
        <f>VLOOKUP(#REF!,Table1[[ID]:[b]],3,FALSE)</f>
        <v>#REF!</v>
      </c>
      <c r="T217" s="9" t="s">
        <v>775</v>
      </c>
      <c r="U217" s="9" t="e">
        <f>IF(#REF!&lt;=10,"A:&lt;10",IF(#REF!&lt;=50,"B:10-50",IF(#REF!&lt;=100,"C:50 - 100",IF(#REF!&lt;=250,"D:100 - 250",IF(#REF!&lt;=500,"E:250 - 500",IF(#REF!&lt;=1000,"F:500 - 1000","G:1000 et plus"))))))</f>
        <v>#REF!</v>
      </c>
      <c r="V217" s="9">
        <v>1</v>
      </c>
    </row>
    <row r="218" spans="1:22" hidden="1">
      <c r="A218" t="s">
        <v>278</v>
      </c>
      <c r="B218" t="s">
        <v>316</v>
      </c>
      <c r="C218" t="s">
        <v>317</v>
      </c>
      <c r="D218">
        <v>48</v>
      </c>
      <c r="L218" s="10"/>
      <c r="M218" s="10" t="s">
        <v>940</v>
      </c>
      <c r="N218" s="5">
        <v>2870216930320</v>
      </c>
      <c r="O218" t="s">
        <v>785</v>
      </c>
      <c r="P218" t="str">
        <f t="shared" si="3"/>
        <v>Democratic Republic of CongoCD61</v>
      </c>
      <c r="Q218" t="e">
        <f>VLOOKUP(#REF!,Table1[ID],1,FALSE)</f>
        <v>#REF!</v>
      </c>
      <c r="R218" t="e">
        <f>VLOOKUP(#REF!,Table1[[#All],[ID]:[b]],2,FALSE)</f>
        <v>#REF!</v>
      </c>
      <c r="S218" s="9" t="e">
        <f>VLOOKUP(#REF!,Table1[[ID]:[b]],3,FALSE)</f>
        <v>#REF!</v>
      </c>
      <c r="T218" s="9" t="s">
        <v>775</v>
      </c>
      <c r="U218" s="9" t="e">
        <f>IF(#REF!&lt;=10,"A:&lt;10",IF(#REF!&lt;=50,"B:10-50",IF(#REF!&lt;=100,"C:50 - 100",IF(#REF!&lt;=250,"D:100 - 250",IF(#REF!&lt;=500,"E:250 - 500",IF(#REF!&lt;=1000,"F:500 - 1000","G:1000 et plus"))))))</f>
        <v>#REF!</v>
      </c>
      <c r="V218" s="9">
        <v>1</v>
      </c>
    </row>
    <row r="219" spans="1:22" hidden="1">
      <c r="A219" t="s">
        <v>278</v>
      </c>
      <c r="B219" t="s">
        <v>322</v>
      </c>
      <c r="C219" t="s">
        <v>323</v>
      </c>
      <c r="D219">
        <v>1</v>
      </c>
      <c r="L219" s="10"/>
      <c r="M219" s="10" t="s">
        <v>940</v>
      </c>
      <c r="N219" s="5">
        <v>2825541350030</v>
      </c>
      <c r="O219" s="5">
        <v>-322651293657</v>
      </c>
      <c r="P219" t="str">
        <f t="shared" si="3"/>
        <v>Democratic Republic of CongoCD62</v>
      </c>
      <c r="Q219" t="e">
        <f>VLOOKUP(#REF!,Table1[ID],1,FALSE)</f>
        <v>#REF!</v>
      </c>
      <c r="R219" t="e">
        <f>VLOOKUP(#REF!,Table1[[#All],[ID]:[b]],2,FALSE)</f>
        <v>#REF!</v>
      </c>
      <c r="S219" s="9" t="e">
        <f>VLOOKUP(#REF!,Table1[[ID]:[b]],3,FALSE)</f>
        <v>#REF!</v>
      </c>
      <c r="T219" s="9" t="s">
        <v>775</v>
      </c>
      <c r="U219" s="9" t="e">
        <f>IF(#REF!&lt;=10,"A:&lt;10",IF(#REF!&lt;=50,"B:10-50",IF(#REF!&lt;=100,"C:50 - 100",IF(#REF!&lt;=250,"D:100 - 250",IF(#REF!&lt;=500,"E:250 - 500",IF(#REF!&lt;=1000,"F:500 - 1000","G:1000 et plus"))))))</f>
        <v>#REF!</v>
      </c>
      <c r="V219" s="9">
        <v>1</v>
      </c>
    </row>
    <row r="220" spans="1:22" hidden="1">
      <c r="A220" t="s">
        <v>278</v>
      </c>
      <c r="B220" t="s">
        <v>290</v>
      </c>
      <c r="C220" t="s">
        <v>291</v>
      </c>
      <c r="D220">
        <v>2</v>
      </c>
      <c r="L220" s="10"/>
      <c r="M220" s="10" t="s">
        <v>940</v>
      </c>
      <c r="N220" s="5">
        <v>2949892328600</v>
      </c>
      <c r="O220" s="5">
        <v>175432325487</v>
      </c>
      <c r="P220" t="str">
        <f t="shared" si="3"/>
        <v>Democratic Republic of CongoCD54</v>
      </c>
      <c r="Q220" t="e">
        <f>VLOOKUP(#REF!,Table1[ID],1,FALSE)</f>
        <v>#REF!</v>
      </c>
      <c r="R220" t="e">
        <f>VLOOKUP(#REF!,Table1[[#All],[ID]:[b]],2,FALSE)</f>
        <v>#REF!</v>
      </c>
      <c r="S220" s="9" t="e">
        <f>VLOOKUP(#REF!,Table1[[ID]:[b]],3,FALSE)</f>
        <v>#REF!</v>
      </c>
      <c r="T220" s="9" t="s">
        <v>775</v>
      </c>
      <c r="U220" s="9" t="e">
        <f>IF(#REF!&lt;=10,"A:&lt;10",IF(#REF!&lt;=50,"B:10-50",IF(#REF!&lt;=100,"C:50 - 100",IF(#REF!&lt;=250,"D:100 - 250",IF(#REF!&lt;=500,"E:250 - 500",IF(#REF!&lt;=1000,"F:500 - 1000","G:1000 et plus"))))))</f>
        <v>#REF!</v>
      </c>
      <c r="V220" s="9">
        <v>1</v>
      </c>
    </row>
    <row r="221" spans="1:22" hidden="1">
      <c r="A221" t="s">
        <v>278</v>
      </c>
      <c r="B221" t="s">
        <v>304</v>
      </c>
      <c r="C221" t="s">
        <v>305</v>
      </c>
      <c r="D221">
        <v>2</v>
      </c>
      <c r="L221" s="10"/>
      <c r="M221" s="10" t="s">
        <v>940</v>
      </c>
      <c r="N221" s="5">
        <v>1865494266580</v>
      </c>
      <c r="O221" s="5">
        <v>-478252014449</v>
      </c>
      <c r="P221" t="str">
        <f t="shared" si="3"/>
        <v>Democratic Republic of CongoCD32</v>
      </c>
      <c r="Q221" t="e">
        <f>VLOOKUP(#REF!,Table1[ID],1,FALSE)</f>
        <v>#REF!</v>
      </c>
      <c r="R221" t="e">
        <f>VLOOKUP(#REF!,Table1[[#All],[ID]:[b]],2,FALSE)</f>
        <v>#REF!</v>
      </c>
      <c r="S221" s="9" t="e">
        <f>VLOOKUP(#REF!,Table1[[ID]:[b]],3,FALSE)</f>
        <v>#REF!</v>
      </c>
      <c r="T221" s="9" t="s">
        <v>775</v>
      </c>
      <c r="U221" s="9" t="e">
        <f>IF(#REF!&lt;=10,"A:&lt;10",IF(#REF!&lt;=50,"B:10-50",IF(#REF!&lt;=100,"C:50 - 100",IF(#REF!&lt;=250,"D:100 - 250",IF(#REF!&lt;=500,"E:250 - 500",IF(#REF!&lt;=1000,"F:500 - 1000","G:1000 et plus"))))))</f>
        <v>#REF!</v>
      </c>
      <c r="V221" s="9">
        <v>1</v>
      </c>
    </row>
    <row r="222" spans="1:22" hidden="1">
      <c r="A222" t="s">
        <v>278</v>
      </c>
      <c r="B222" t="s">
        <v>298</v>
      </c>
      <c r="C222" t="s">
        <v>299</v>
      </c>
      <c r="D222">
        <v>3175</v>
      </c>
      <c r="E222">
        <v>78</v>
      </c>
      <c r="F222">
        <v>492</v>
      </c>
      <c r="L222" s="10"/>
      <c r="M222" s="10" t="s">
        <v>940</v>
      </c>
      <c r="N222" s="5">
        <v>1590849109850</v>
      </c>
      <c r="O222" s="5">
        <v>-443590657637</v>
      </c>
      <c r="P222" t="str">
        <f t="shared" si="3"/>
        <v>Democratic Republic of CongoCD10</v>
      </c>
      <c r="Q222" t="e">
        <f>VLOOKUP(#REF!,Table1[ID],1,FALSE)</f>
        <v>#REF!</v>
      </c>
      <c r="R222" t="e">
        <f>VLOOKUP(#REF!,Table1[[#All],[ID]:[b]],2,FALSE)</f>
        <v>#REF!</v>
      </c>
      <c r="S222" s="9" t="e">
        <f>VLOOKUP(#REF!,Table1[[ID]:[b]],3,FALSE)</f>
        <v>#REF!</v>
      </c>
      <c r="T222" s="9" t="s">
        <v>777</v>
      </c>
      <c r="U222" s="9" t="e">
        <f>IF(#REF!&lt;=10,"A:&lt;10",IF(#REF!&lt;=50,"B:10-50",IF(#REF!&lt;=100,"C:50 - 100",IF(#REF!&lt;=250,"D:100 - 250",IF(#REF!&lt;=500,"E:250 - 500",IF(#REF!&lt;=1000,"F:500 - 1000","G:1000 et plus"))))))</f>
        <v>#REF!</v>
      </c>
      <c r="V222" s="9">
        <v>5</v>
      </c>
    </row>
    <row r="223" spans="1:22" hidden="1">
      <c r="A223" t="s">
        <v>278</v>
      </c>
      <c r="B223" t="s">
        <v>280</v>
      </c>
      <c r="C223" t="s">
        <v>281</v>
      </c>
      <c r="D223">
        <v>0</v>
      </c>
      <c r="L223" s="10"/>
      <c r="M223" s="10" t="s">
        <v>940</v>
      </c>
      <c r="P223" t="str">
        <f t="shared" si="3"/>
        <v>Democratic Republic of CongoCD52</v>
      </c>
      <c r="Q223" t="e">
        <f>VLOOKUP(#REF!,Table1[ID],1,FALSE)</f>
        <v>#REF!</v>
      </c>
      <c r="R223" t="e">
        <f>VLOOKUP(#REF!,Table1[[#All],[ID]:[b]],2,FALSE)</f>
        <v>#REF!</v>
      </c>
      <c r="S223" s="9" t="e">
        <f>VLOOKUP(#REF!,Table1[[ID]:[b]],3,FALSE)</f>
        <v>#REF!</v>
      </c>
      <c r="T223" s="9"/>
      <c r="U223" s="9" t="e">
        <f>IF(#REF!&lt;=10,"A:&lt;10",IF(#REF!&lt;=50,"B:10-50",IF(#REF!&lt;=100,"C:50 - 100",IF(#REF!&lt;=250,"D:100 - 250",IF(#REF!&lt;=500,"E:250 - 500",IF(#REF!&lt;=1000,"F:500 - 1000","G:1000 et plus"))))))</f>
        <v>#REF!</v>
      </c>
      <c r="V223" s="9"/>
    </row>
    <row r="224" spans="1:22" hidden="1">
      <c r="A224" t="s">
        <v>278</v>
      </c>
      <c r="B224" t="s">
        <v>282</v>
      </c>
      <c r="C224" t="s">
        <v>283</v>
      </c>
      <c r="D224">
        <v>0</v>
      </c>
      <c r="L224" s="10"/>
      <c r="M224" s="10" t="s">
        <v>940</v>
      </c>
      <c r="P224" t="str">
        <f t="shared" si="3"/>
        <v>Democratic Republic of CongoCD41</v>
      </c>
      <c r="Q224" t="e">
        <f>VLOOKUP(#REF!,Table1[ID],1,FALSE)</f>
        <v>#REF!</v>
      </c>
      <c r="R224" t="e">
        <f>VLOOKUP(#REF!,Table1[[#All],[ID]:[b]],2,FALSE)</f>
        <v>#REF!</v>
      </c>
      <c r="S224" s="9" t="e">
        <f>VLOOKUP(#REF!,Table1[[ID]:[b]],3,FALSE)</f>
        <v>#REF!</v>
      </c>
      <c r="T224" s="9"/>
      <c r="U224" s="9" t="e">
        <f>IF(#REF!&lt;=10,"A:&lt;10",IF(#REF!&lt;=50,"B:10-50",IF(#REF!&lt;=100,"C:50 - 100",IF(#REF!&lt;=250,"D:100 - 250",IF(#REF!&lt;=500,"E:250 - 500",IF(#REF!&lt;=1000,"F:500 - 1000","G:1000 et plus"))))))</f>
        <v>#REF!</v>
      </c>
      <c r="V224" s="9"/>
    </row>
    <row r="225" spans="1:22" hidden="1">
      <c r="A225" t="s">
        <v>278</v>
      </c>
      <c r="B225" t="s">
        <v>286</v>
      </c>
      <c r="C225" t="s">
        <v>287</v>
      </c>
      <c r="D225">
        <v>1</v>
      </c>
      <c r="L225" s="10"/>
      <c r="M225" s="10" t="s">
        <v>940</v>
      </c>
      <c r="P225" t="str">
        <f t="shared" si="3"/>
        <v>Democratic Republic of CongoCD73</v>
      </c>
      <c r="Q225" t="e">
        <f>VLOOKUP(#REF!,Table1[ID],1,FALSE)</f>
        <v>#REF!</v>
      </c>
      <c r="R225" t="e">
        <f>VLOOKUP(#REF!,Table1[[#All],[ID]:[b]],2,FALSE)</f>
        <v>#REF!</v>
      </c>
      <c r="S225" s="9" t="e">
        <f>VLOOKUP(#REF!,Table1[[ID]:[b]],3,FALSE)</f>
        <v>#REF!</v>
      </c>
      <c r="T225" s="9"/>
      <c r="U225" s="9" t="e">
        <f>IF(#REF!&lt;=10,"A:&lt;10",IF(#REF!&lt;=50,"B:10-50",IF(#REF!&lt;=100,"C:50 - 100",IF(#REF!&lt;=250,"D:100 - 250",IF(#REF!&lt;=500,"E:250 - 500",IF(#REF!&lt;=1000,"F:500 - 1000","G:1000 et plus"))))))</f>
        <v>#REF!</v>
      </c>
      <c r="V225" s="9"/>
    </row>
    <row r="226" spans="1:22" hidden="1">
      <c r="A226" t="s">
        <v>278</v>
      </c>
      <c r="B226" t="s">
        <v>288</v>
      </c>
      <c r="C226" t="s">
        <v>289</v>
      </c>
      <c r="D226">
        <v>0</v>
      </c>
      <c r="L226" s="10"/>
      <c r="M226" s="10" t="s">
        <v>940</v>
      </c>
      <c r="P226" t="str">
        <f t="shared" si="3"/>
        <v>Democratic Republic of CongoCD53</v>
      </c>
      <c r="Q226" t="e">
        <f>VLOOKUP(#REF!,Table1[ID],1,FALSE)</f>
        <v>#REF!</v>
      </c>
      <c r="R226" t="e">
        <f>VLOOKUP(#REF!,Table1[[#All],[ID]:[b]],2,FALSE)</f>
        <v>#REF!</v>
      </c>
      <c r="S226" s="9" t="e">
        <f>VLOOKUP(#REF!,Table1[[ID]:[b]],3,FALSE)</f>
        <v>#REF!</v>
      </c>
      <c r="T226" s="9"/>
      <c r="U226" s="9" t="e">
        <f>IF(#REF!&lt;=10,"A:&lt;10",IF(#REF!&lt;=50,"B:10-50",IF(#REF!&lt;=100,"C:50 - 100",IF(#REF!&lt;=250,"D:100 - 250",IF(#REF!&lt;=500,"E:250 - 500",IF(#REF!&lt;=1000,"F:500 - 1000","G:1000 et plus"))))))</f>
        <v>#REF!</v>
      </c>
      <c r="V226" s="9"/>
    </row>
    <row r="227" spans="1:22" hidden="1">
      <c r="A227" t="s">
        <v>278</v>
      </c>
      <c r="B227" t="s">
        <v>292</v>
      </c>
      <c r="C227" t="s">
        <v>293</v>
      </c>
      <c r="D227">
        <v>0</v>
      </c>
      <c r="L227" s="10"/>
      <c r="M227" s="10" t="s">
        <v>940</v>
      </c>
      <c r="P227" t="str">
        <f t="shared" si="3"/>
        <v>Democratic Republic of CongoCD92</v>
      </c>
      <c r="Q227" t="e">
        <f>VLOOKUP(#REF!,Table1[ID],1,FALSE)</f>
        <v>#REF!</v>
      </c>
      <c r="R227" t="e">
        <f>VLOOKUP(#REF!,Table1[[#All],[ID]:[b]],2,FALSE)</f>
        <v>#REF!</v>
      </c>
      <c r="S227" s="9" t="e">
        <f>VLOOKUP(#REF!,Table1[[ID]:[b]],3,FALSE)</f>
        <v>#REF!</v>
      </c>
      <c r="T227" s="9"/>
      <c r="U227" s="9" t="e">
        <f>IF(#REF!&lt;=10,"A:&lt;10",IF(#REF!&lt;=50,"B:10-50",IF(#REF!&lt;=100,"C:50 - 100",IF(#REF!&lt;=250,"D:100 - 250",IF(#REF!&lt;=500,"E:250 - 500",IF(#REF!&lt;=1000,"F:500 - 1000","G:1000 et plus"))))))</f>
        <v>#REF!</v>
      </c>
      <c r="V227" s="9"/>
    </row>
    <row r="228" spans="1:22" hidden="1">
      <c r="A228" t="s">
        <v>278</v>
      </c>
      <c r="B228" t="s">
        <v>294</v>
      </c>
      <c r="C228" t="s">
        <v>295</v>
      </c>
      <c r="D228">
        <v>0</v>
      </c>
      <c r="L228" s="10"/>
      <c r="M228" s="10" t="s">
        <v>940</v>
      </c>
      <c r="P228" t="str">
        <f t="shared" si="3"/>
        <v>Democratic Republic of CongoCD91</v>
      </c>
      <c r="Q228" t="e">
        <f>VLOOKUP(#REF!,Table1[ID],1,FALSE)</f>
        <v>#REF!</v>
      </c>
      <c r="R228" t="e">
        <f>VLOOKUP(#REF!,Table1[[#All],[ID]:[b]],2,FALSE)</f>
        <v>#REF!</v>
      </c>
      <c r="S228" s="9" t="e">
        <f>VLOOKUP(#REF!,Table1[[ID]:[b]],3,FALSE)</f>
        <v>#REF!</v>
      </c>
      <c r="T228" s="9"/>
      <c r="U228" s="9" t="e">
        <f>IF(#REF!&lt;=10,"A:&lt;10",IF(#REF!&lt;=50,"B:10-50",IF(#REF!&lt;=100,"C:50 - 100",IF(#REF!&lt;=250,"D:100 - 250",IF(#REF!&lt;=500,"E:250 - 500",IF(#REF!&lt;=1000,"F:500 - 1000","G:1000 et plus"))))))</f>
        <v>#REF!</v>
      </c>
      <c r="V228" s="9"/>
    </row>
    <row r="229" spans="1:22" hidden="1">
      <c r="A229" t="s">
        <v>278</v>
      </c>
      <c r="B229" t="s">
        <v>296</v>
      </c>
      <c r="C229" t="s">
        <v>297</v>
      </c>
      <c r="D229">
        <v>0</v>
      </c>
      <c r="L229" s="10"/>
      <c r="M229" s="10" t="s">
        <v>940</v>
      </c>
      <c r="P229" t="str">
        <f t="shared" si="3"/>
        <v>Democratic Republic of CongoCD82</v>
      </c>
      <c r="Q229" t="e">
        <f>VLOOKUP(#REF!,Table1[ID],1,FALSE)</f>
        <v>#REF!</v>
      </c>
      <c r="R229" t="e">
        <f>VLOOKUP(#REF!,Table1[[#All],[ID]:[b]],2,FALSE)</f>
        <v>#REF!</v>
      </c>
      <c r="S229" s="9" t="e">
        <f>VLOOKUP(#REF!,Table1[[ID]:[b]],3,FALSE)</f>
        <v>#REF!</v>
      </c>
      <c r="T229" s="9"/>
      <c r="U229" s="9" t="e">
        <f>IF(#REF!&lt;=10,"A:&lt;10",IF(#REF!&lt;=50,"B:10-50",IF(#REF!&lt;=100,"C:50 - 100",IF(#REF!&lt;=250,"D:100 - 250",IF(#REF!&lt;=500,"E:250 - 500",IF(#REF!&lt;=1000,"F:500 - 1000","G:1000 et plus"))))))</f>
        <v>#REF!</v>
      </c>
      <c r="V229" s="9"/>
    </row>
    <row r="230" spans="1:22" hidden="1">
      <c r="A230" t="s">
        <v>278</v>
      </c>
      <c r="B230" t="s">
        <v>302</v>
      </c>
      <c r="C230" t="s">
        <v>303</v>
      </c>
      <c r="D230">
        <v>1</v>
      </c>
      <c r="L230" s="10"/>
      <c r="M230" s="10" t="s">
        <v>940</v>
      </c>
      <c r="P230" t="str">
        <f t="shared" si="3"/>
        <v>Democratic Republic of CongoCD31</v>
      </c>
      <c r="Q230" t="e">
        <f>VLOOKUP(#REF!,Table1[ID],1,FALSE)</f>
        <v>#REF!</v>
      </c>
      <c r="R230" t="e">
        <f>VLOOKUP(#REF!,Table1[[#All],[ID]:[b]],2,FALSE)</f>
        <v>#REF!</v>
      </c>
      <c r="S230" s="9" t="e">
        <f>VLOOKUP(#REF!,Table1[[ID]:[b]],3,FALSE)</f>
        <v>#REF!</v>
      </c>
      <c r="T230" s="9"/>
      <c r="U230" s="9" t="e">
        <f>IF(#REF!&lt;=10,"A:&lt;10",IF(#REF!&lt;=50,"B:10-50",IF(#REF!&lt;=100,"C:50 - 100",IF(#REF!&lt;=250,"D:100 - 250",IF(#REF!&lt;=500,"E:250 - 500",IF(#REF!&lt;=1000,"F:500 - 1000","G:1000 et plus"))))))</f>
        <v>#REF!</v>
      </c>
      <c r="V230" s="9"/>
    </row>
    <row r="231" spans="1:22" hidden="1">
      <c r="A231" t="s">
        <v>278</v>
      </c>
      <c r="B231" t="s">
        <v>306</v>
      </c>
      <c r="C231" t="s">
        <v>307</v>
      </c>
      <c r="D231">
        <v>0</v>
      </c>
      <c r="L231" s="10"/>
      <c r="M231" s="10" t="s">
        <v>940</v>
      </c>
      <c r="P231" t="str">
        <f t="shared" si="3"/>
        <v>Democratic Republic of CongoCD81</v>
      </c>
      <c r="Q231" t="e">
        <f>VLOOKUP(#REF!,Table1[ID],1,FALSE)</f>
        <v>#REF!</v>
      </c>
      <c r="R231" t="e">
        <f>VLOOKUP(#REF!,Table1[[#All],[ID]:[b]],2,FALSE)</f>
        <v>#REF!</v>
      </c>
      <c r="S231" s="9" t="e">
        <f>VLOOKUP(#REF!,Table1[[ID]:[b]],3,FALSE)</f>
        <v>#REF!</v>
      </c>
      <c r="T231" s="9"/>
      <c r="U231" s="9" t="e">
        <f>IF(#REF!&lt;=10,"A:&lt;10",IF(#REF!&lt;=50,"B:10-50",IF(#REF!&lt;=100,"C:50 - 100",IF(#REF!&lt;=250,"D:100 - 250",IF(#REF!&lt;=500,"E:250 - 500",IF(#REF!&lt;=1000,"F:500 - 1000","G:1000 et plus"))))))</f>
        <v>#REF!</v>
      </c>
      <c r="V231" s="9"/>
    </row>
    <row r="232" spans="1:22" hidden="1">
      <c r="A232" t="s">
        <v>278</v>
      </c>
      <c r="B232" t="s">
        <v>308</v>
      </c>
      <c r="C232" t="s">
        <v>309</v>
      </c>
      <c r="D232">
        <v>0</v>
      </c>
      <c r="L232" s="10"/>
      <c r="M232" s="10" t="s">
        <v>940</v>
      </c>
      <c r="P232" t="str">
        <f t="shared" si="3"/>
        <v>Democratic Republic of CongoCD72</v>
      </c>
      <c r="Q232" t="e">
        <f>VLOOKUP(#REF!,Table1[ID],1,FALSE)</f>
        <v>#REF!</v>
      </c>
      <c r="R232" t="e">
        <f>VLOOKUP(#REF!,Table1[[#All],[ID]:[b]],2,FALSE)</f>
        <v>#REF!</v>
      </c>
      <c r="S232" s="9" t="e">
        <f>VLOOKUP(#REF!,Table1[[ID]:[b]],3,FALSE)</f>
        <v>#REF!</v>
      </c>
      <c r="T232" s="9"/>
      <c r="U232" s="9" t="e">
        <f>IF(#REF!&lt;=10,"A:&lt;10",IF(#REF!&lt;=50,"B:10-50",IF(#REF!&lt;=100,"C:50 - 100",IF(#REF!&lt;=250,"D:100 - 250",IF(#REF!&lt;=500,"E:250 - 500",IF(#REF!&lt;=1000,"F:500 - 1000","G:1000 et plus"))))))</f>
        <v>#REF!</v>
      </c>
      <c r="V232" s="9"/>
    </row>
    <row r="233" spans="1:22" hidden="1">
      <c r="A233" t="s">
        <v>278</v>
      </c>
      <c r="B233" t="s">
        <v>310</v>
      </c>
      <c r="C233" t="s">
        <v>311</v>
      </c>
      <c r="D233">
        <v>0</v>
      </c>
      <c r="L233" s="10"/>
      <c r="M233" s="10" t="s">
        <v>940</v>
      </c>
      <c r="P233" t="str">
        <f t="shared" si="3"/>
        <v>Democratic Republic of CongoCD33</v>
      </c>
      <c r="Q233" t="e">
        <f>VLOOKUP(#REF!,Table1[ID],1,FALSE)</f>
        <v>#REF!</v>
      </c>
      <c r="R233" t="e">
        <f>VLOOKUP(#REF!,Table1[[#All],[ID]:[b]],2,FALSE)</f>
        <v>#REF!</v>
      </c>
      <c r="S233" s="9" t="e">
        <f>VLOOKUP(#REF!,Table1[[ID]:[b]],3,FALSE)</f>
        <v>#REF!</v>
      </c>
      <c r="T233" s="9"/>
      <c r="U233" s="9" t="e">
        <f>IF(#REF!&lt;=10,"A:&lt;10",IF(#REF!&lt;=50,"B:10-50",IF(#REF!&lt;=100,"C:50 - 100",IF(#REF!&lt;=250,"D:100 - 250",IF(#REF!&lt;=500,"E:250 - 500",IF(#REF!&lt;=1000,"F:500 - 1000","G:1000 et plus"))))))</f>
        <v>#REF!</v>
      </c>
      <c r="V233" s="9"/>
    </row>
    <row r="234" spans="1:22" hidden="1">
      <c r="A234" t="s">
        <v>278</v>
      </c>
      <c r="B234" t="s">
        <v>312</v>
      </c>
      <c r="C234" t="s">
        <v>313</v>
      </c>
      <c r="D234">
        <v>0</v>
      </c>
      <c r="L234" s="10"/>
      <c r="M234" s="10" t="s">
        <v>940</v>
      </c>
      <c r="P234" t="str">
        <f t="shared" si="3"/>
        <v>Democratic Republic of CongoCD63</v>
      </c>
      <c r="Q234" t="e">
        <f>VLOOKUP(#REF!,Table1[ID],1,FALSE)</f>
        <v>#REF!</v>
      </c>
      <c r="R234" t="e">
        <f>VLOOKUP(#REF!,Table1[[#All],[ID]:[b]],2,FALSE)</f>
        <v>#REF!</v>
      </c>
      <c r="S234" s="9" t="e">
        <f>VLOOKUP(#REF!,Table1[[ID]:[b]],3,FALSE)</f>
        <v>#REF!</v>
      </c>
      <c r="T234" s="9"/>
      <c r="U234" s="9" t="e">
        <f>IF(#REF!&lt;=10,"A:&lt;10",IF(#REF!&lt;=50,"B:10-50",IF(#REF!&lt;=100,"C:50 - 100",IF(#REF!&lt;=250,"D:100 - 250",IF(#REF!&lt;=500,"E:250 - 500",IF(#REF!&lt;=1000,"F:500 - 1000","G:1000 et plus"))))))</f>
        <v>#REF!</v>
      </c>
      <c r="V234" s="9"/>
    </row>
    <row r="235" spans="1:22" hidden="1">
      <c r="A235" t="s">
        <v>278</v>
      </c>
      <c r="B235" t="s">
        <v>314</v>
      </c>
      <c r="C235" t="s">
        <v>315</v>
      </c>
      <c r="D235">
        <v>0</v>
      </c>
      <c r="L235" s="10"/>
      <c r="M235" s="10" t="s">
        <v>940</v>
      </c>
      <c r="P235" t="str">
        <f t="shared" si="3"/>
        <v>Democratic Republic of CongoCD44</v>
      </c>
      <c r="Q235" t="e">
        <f>VLOOKUP(#REF!,Table1[ID],1,FALSE)</f>
        <v>#REF!</v>
      </c>
      <c r="R235" t="e">
        <f>VLOOKUP(#REF!,Table1[[#All],[ID]:[b]],2,FALSE)</f>
        <v>#REF!</v>
      </c>
      <c r="S235" s="9" t="e">
        <f>VLOOKUP(#REF!,Table1[[ID]:[b]],3,FALSE)</f>
        <v>#REF!</v>
      </c>
      <c r="T235" s="9"/>
      <c r="U235" s="9" t="e">
        <f>IF(#REF!&lt;=10,"A:&lt;10",IF(#REF!&lt;=50,"B:10-50",IF(#REF!&lt;=100,"C:50 - 100",IF(#REF!&lt;=250,"D:100 - 250",IF(#REF!&lt;=500,"E:250 - 500",IF(#REF!&lt;=1000,"F:500 - 1000","G:1000 et plus"))))))</f>
        <v>#REF!</v>
      </c>
      <c r="V235" s="9"/>
    </row>
    <row r="236" spans="1:22" hidden="1">
      <c r="A236" t="s">
        <v>278</v>
      </c>
      <c r="B236" t="s">
        <v>318</v>
      </c>
      <c r="C236" t="s">
        <v>319</v>
      </c>
      <c r="D236">
        <v>0</v>
      </c>
      <c r="L236" s="10"/>
      <c r="M236" s="10" t="s">
        <v>940</v>
      </c>
      <c r="P236" t="str">
        <f t="shared" si="3"/>
        <v>Democratic Republic of CongoCD43</v>
      </c>
      <c r="Q236" t="e">
        <f>VLOOKUP(#REF!,Table1[ID],1,FALSE)</f>
        <v>#REF!</v>
      </c>
      <c r="R236" t="e">
        <f>VLOOKUP(#REF!,Table1[[#All],[ID]:[b]],2,FALSE)</f>
        <v>#REF!</v>
      </c>
      <c r="S236" s="9" t="e">
        <f>VLOOKUP(#REF!,Table1[[ID]:[b]],3,FALSE)</f>
        <v>#REF!</v>
      </c>
      <c r="T236" s="9"/>
      <c r="U236" s="9" t="e">
        <f>IF(#REF!&lt;=10,"A:&lt;10",IF(#REF!&lt;=50,"B:10-50",IF(#REF!&lt;=100,"C:50 - 100",IF(#REF!&lt;=250,"D:100 - 250",IF(#REF!&lt;=500,"E:250 - 500",IF(#REF!&lt;=1000,"F:500 - 1000","G:1000 et plus"))))))</f>
        <v>#REF!</v>
      </c>
      <c r="V236" s="9"/>
    </row>
    <row r="237" spans="1:22" hidden="1">
      <c r="A237" t="s">
        <v>278</v>
      </c>
      <c r="B237" t="s">
        <v>320</v>
      </c>
      <c r="C237" t="s">
        <v>321</v>
      </c>
      <c r="D237">
        <v>0</v>
      </c>
      <c r="L237" s="10"/>
      <c r="M237" s="10" t="s">
        <v>940</v>
      </c>
      <c r="P237" t="str">
        <f t="shared" si="3"/>
        <v>Democratic Republic of CongoCD83</v>
      </c>
      <c r="Q237" t="e">
        <f>VLOOKUP(#REF!,Table1[ID],1,FALSE)</f>
        <v>#REF!</v>
      </c>
      <c r="R237" t="e">
        <f>VLOOKUP(#REF!,Table1[[#All],[ID]:[b]],2,FALSE)</f>
        <v>#REF!</v>
      </c>
      <c r="S237" s="9" t="e">
        <f>VLOOKUP(#REF!,Table1[[ID]:[b]],3,FALSE)</f>
        <v>#REF!</v>
      </c>
      <c r="T237" s="9"/>
      <c r="U237" s="9" t="e">
        <f>IF(#REF!&lt;=10,"A:&lt;10",IF(#REF!&lt;=50,"B:10-50",IF(#REF!&lt;=100,"C:50 - 100",IF(#REF!&lt;=250,"D:100 - 250",IF(#REF!&lt;=500,"E:250 - 500",IF(#REF!&lt;=1000,"F:500 - 1000","G:1000 et plus"))))))</f>
        <v>#REF!</v>
      </c>
      <c r="V237" s="9"/>
    </row>
    <row r="238" spans="1:22" hidden="1">
      <c r="A238" t="s">
        <v>278</v>
      </c>
      <c r="B238" t="s">
        <v>324</v>
      </c>
      <c r="C238" t="s">
        <v>325</v>
      </c>
      <c r="D238">
        <v>0</v>
      </c>
      <c r="L238" s="10"/>
      <c r="M238" s="10" t="s">
        <v>940</v>
      </c>
      <c r="P238" t="str">
        <f t="shared" si="3"/>
        <v>Democratic Republic of CongoCD42</v>
      </c>
      <c r="Q238" t="e">
        <f>VLOOKUP(#REF!,Table1[ID],1,FALSE)</f>
        <v>#REF!</v>
      </c>
      <c r="R238" t="e">
        <f>VLOOKUP(#REF!,Table1[[#All],[ID]:[b]],2,FALSE)</f>
        <v>#REF!</v>
      </c>
      <c r="S238" s="9" t="e">
        <f>VLOOKUP(#REF!,Table1[[ID]:[b]],3,FALSE)</f>
        <v>#REF!</v>
      </c>
      <c r="T238" s="9"/>
      <c r="U238" s="9" t="e">
        <f>IF(#REF!&lt;=10,"A:&lt;10",IF(#REF!&lt;=50,"B:10-50",IF(#REF!&lt;=100,"C:50 - 100",IF(#REF!&lt;=250,"D:100 - 250",IF(#REF!&lt;=500,"E:250 - 500",IF(#REF!&lt;=1000,"F:500 - 1000","G:1000 et plus"))))))</f>
        <v>#REF!</v>
      </c>
      <c r="V238" s="9"/>
    </row>
    <row r="239" spans="1:22" hidden="1">
      <c r="A239" t="s">
        <v>278</v>
      </c>
      <c r="B239" t="s">
        <v>326</v>
      </c>
      <c r="C239" t="s">
        <v>327</v>
      </c>
      <c r="D239">
        <v>0</v>
      </c>
      <c r="L239" s="10"/>
      <c r="M239" s="10" t="s">
        <v>940</v>
      </c>
      <c r="P239" t="str">
        <f t="shared" si="3"/>
        <v>Democratic Republic of CongoCD74</v>
      </c>
      <c r="Q239" t="e">
        <f>VLOOKUP(#REF!,Table1[ID],1,FALSE)</f>
        <v>#REF!</v>
      </c>
      <c r="R239" t="e">
        <f>VLOOKUP(#REF!,Table1[[#All],[ID]:[b]],2,FALSE)</f>
        <v>#REF!</v>
      </c>
      <c r="S239" s="9" t="e">
        <f>VLOOKUP(#REF!,Table1[[ID]:[b]],3,FALSE)</f>
        <v>#REF!</v>
      </c>
      <c r="T239" s="9"/>
      <c r="U239" s="9" t="e">
        <f>IF(#REF!&lt;=10,"A:&lt;10",IF(#REF!&lt;=50,"B:10-50",IF(#REF!&lt;=100,"C:50 - 100",IF(#REF!&lt;=250,"D:100 - 250",IF(#REF!&lt;=500,"E:250 - 500",IF(#REF!&lt;=1000,"F:500 - 1000","G:1000 et plus"))))))</f>
        <v>#REF!</v>
      </c>
      <c r="V239" s="9"/>
    </row>
    <row r="240" spans="1:22" hidden="1">
      <c r="A240" t="s">
        <v>278</v>
      </c>
      <c r="B240" t="s">
        <v>328</v>
      </c>
      <c r="C240" t="s">
        <v>329</v>
      </c>
      <c r="D240">
        <v>41</v>
      </c>
      <c r="L240" s="10"/>
      <c r="M240" s="10" t="s">
        <v>940</v>
      </c>
      <c r="P240" t="str">
        <f t="shared" si="3"/>
        <v>Democratic Republic of CongoCD51</v>
      </c>
      <c r="Q240" t="e">
        <f>VLOOKUP(#REF!,Table1[ID],1,FALSE)</f>
        <v>#REF!</v>
      </c>
      <c r="R240" t="e">
        <f>VLOOKUP(#REF!,Table1[[#All],[ID]:[b]],2,FALSE)</f>
        <v>#REF!</v>
      </c>
      <c r="S240" s="9" t="e">
        <f>VLOOKUP(#REF!,Table1[[ID]:[b]],3,FALSE)</f>
        <v>#REF!</v>
      </c>
      <c r="T240" s="9"/>
      <c r="U240" s="9" t="e">
        <f>IF(#REF!&lt;=10,"A:&lt;10",IF(#REF!&lt;=50,"B:10-50",IF(#REF!&lt;=100,"C:50 - 100",IF(#REF!&lt;=250,"D:100 - 250",IF(#REF!&lt;=500,"E:250 - 500",IF(#REF!&lt;=1000,"F:500 - 1000","G:1000 et plus"))))))</f>
        <v>#REF!</v>
      </c>
      <c r="V240" s="9"/>
    </row>
    <row r="241" spans="1:22" hidden="1">
      <c r="A241" t="s">
        <v>278</v>
      </c>
      <c r="B241" t="s">
        <v>330</v>
      </c>
      <c r="C241" t="s">
        <v>331</v>
      </c>
      <c r="D241">
        <v>0</v>
      </c>
      <c r="L241" s="10"/>
      <c r="M241" s="10" t="s">
        <v>940</v>
      </c>
      <c r="P241" t="str">
        <f t="shared" si="3"/>
        <v>Democratic Republic of CongoCD45</v>
      </c>
      <c r="Q241" t="e">
        <f>VLOOKUP(#REF!,Table1[ID],1,FALSE)</f>
        <v>#REF!</v>
      </c>
      <c r="R241" t="e">
        <f>VLOOKUP(#REF!,Table1[[#All],[ID]:[b]],2,FALSE)</f>
        <v>#REF!</v>
      </c>
      <c r="S241" s="9" t="e">
        <f>VLOOKUP(#REF!,Table1[[ID]:[b]],3,FALSE)</f>
        <v>#REF!</v>
      </c>
      <c r="T241" s="9"/>
      <c r="U241" s="9" t="e">
        <f>IF(#REF!&lt;=10,"A:&lt;10",IF(#REF!&lt;=50,"B:10-50",IF(#REF!&lt;=100,"C:50 - 100",IF(#REF!&lt;=250,"D:100 - 250",IF(#REF!&lt;=500,"E:250 - 500",IF(#REF!&lt;=1000,"F:500 - 1000","G:1000 et plus"))))))</f>
        <v>#REF!</v>
      </c>
      <c r="V241" s="9"/>
    </row>
    <row r="242" spans="1:22" hidden="1">
      <c r="A242" t="s">
        <v>332</v>
      </c>
      <c r="B242" t="s">
        <v>336</v>
      </c>
      <c r="C242" t="s">
        <v>337</v>
      </c>
      <c r="D242" t="s">
        <v>938</v>
      </c>
      <c r="E242" t="s">
        <v>938</v>
      </c>
      <c r="F242" t="s">
        <v>938</v>
      </c>
      <c r="L242" s="10"/>
      <c r="M242" s="10" t="s">
        <v>940</v>
      </c>
      <c r="P242" t="str">
        <f t="shared" si="3"/>
        <v>Equatorial GuineaGQ99</v>
      </c>
      <c r="Q242" t="e">
        <f>VLOOKUP(#REF!,Table1[ID],1,FALSE)</f>
        <v>#REF!</v>
      </c>
      <c r="R242" t="e">
        <f>VLOOKUP(#REF!,Table1[[#All],[ID]:[b]],2,FALSE)</f>
        <v>#REF!</v>
      </c>
      <c r="S242" s="9" t="e">
        <f>VLOOKUP(#REF!,Table1[[ID]:[b]],3,FALSE)</f>
        <v>#REF!</v>
      </c>
      <c r="T242" s="9" t="s">
        <v>778</v>
      </c>
      <c r="U242" s="9" t="e">
        <f>IF(#REF!&lt;=10,"A:&lt;10",IF(#REF!&lt;=50,"B:10-50",IF(#REF!&lt;=100,"C:50 - 100",IF(#REF!&lt;=250,"D:100 - 250",IF(#REF!&lt;=500,"E:250 - 500",IF(#REF!&lt;=1000,"F:500 - 1000","G:1000 et plus"))))))</f>
        <v>#REF!</v>
      </c>
      <c r="V242" s="9">
        <v>2</v>
      </c>
    </row>
    <row r="243" spans="1:22" hidden="1">
      <c r="A243" t="s">
        <v>332</v>
      </c>
      <c r="B243" t="s">
        <v>25</v>
      </c>
      <c r="C243" t="s">
        <v>344</v>
      </c>
      <c r="D243" t="s">
        <v>938</v>
      </c>
      <c r="E243" t="s">
        <v>938</v>
      </c>
      <c r="F243" t="s">
        <v>938</v>
      </c>
      <c r="L243" s="10"/>
      <c r="M243" s="10" t="s">
        <v>940</v>
      </c>
      <c r="P243" t="str">
        <f t="shared" si="3"/>
        <v>Equatorial GuineaGQ03</v>
      </c>
      <c r="Q243" t="e">
        <f>VLOOKUP(#REF!,Table1[ID],1,FALSE)</f>
        <v>#REF!</v>
      </c>
      <c r="R243" t="e">
        <f>VLOOKUP(#REF!,Table1[[#All],[ID]:[b]],2,FALSE)</f>
        <v>#REF!</v>
      </c>
      <c r="S243" s="9" t="e">
        <f>VLOOKUP(#REF!,Table1[[ID]:[b]],3,FALSE)</f>
        <v>#REF!</v>
      </c>
      <c r="T243" s="9" t="s">
        <v>778</v>
      </c>
      <c r="U243" s="9" t="e">
        <f>IF(#REF!&lt;=10,"A:&lt;10",IF(#REF!&lt;=50,"B:10-50",IF(#REF!&lt;=100,"C:50 - 100",IF(#REF!&lt;=250,"D:100 - 250",IF(#REF!&lt;=500,"E:250 - 500",IF(#REF!&lt;=1000,"F:500 - 1000","G:1000 et plus"))))))</f>
        <v>#REF!</v>
      </c>
      <c r="V243" s="9">
        <v>2</v>
      </c>
    </row>
    <row r="244" spans="1:22" hidden="1">
      <c r="A244" t="s">
        <v>332</v>
      </c>
      <c r="B244" t="s">
        <v>334</v>
      </c>
      <c r="C244" t="s">
        <v>335</v>
      </c>
      <c r="D244" t="s">
        <v>938</v>
      </c>
      <c r="E244" t="s">
        <v>938</v>
      </c>
      <c r="F244" t="s">
        <v>938</v>
      </c>
      <c r="M244" s="10" t="s">
        <v>940</v>
      </c>
      <c r="P244" t="str">
        <f t="shared" si="3"/>
        <v>Equatorial GuineaGQ98</v>
      </c>
      <c r="Q244" t="e">
        <f>VLOOKUP(#REF!,Table1[ID],1,FALSE)</f>
        <v>#REF!</v>
      </c>
      <c r="R244" t="e">
        <f>VLOOKUP(#REF!,Table1[[#All],[ID]:[b]],2,FALSE)</f>
        <v>#REF!</v>
      </c>
      <c r="S244" s="9" t="e">
        <f>VLOOKUP(#REF!,Table1[[ID]:[b]],3,FALSE)</f>
        <v>#REF!</v>
      </c>
      <c r="T244" s="9"/>
      <c r="U244" s="9" t="e">
        <f>IF(#REF!&lt;=10,"A:&lt;10",IF(#REF!&lt;=50,"B:10-50",IF(#REF!&lt;=100,"C:50 - 100",IF(#REF!&lt;=250,"D:100 - 250",IF(#REF!&lt;=500,"E:250 - 500",IF(#REF!&lt;=1000,"F:500 - 1000","G:1000 et plus"))))))</f>
        <v>#REF!</v>
      </c>
      <c r="V244" s="9"/>
    </row>
    <row r="245" spans="1:22" hidden="1">
      <c r="A245" t="s">
        <v>332</v>
      </c>
      <c r="B245" t="s">
        <v>338</v>
      </c>
      <c r="C245" t="s">
        <v>339</v>
      </c>
      <c r="D245" t="s">
        <v>938</v>
      </c>
      <c r="E245" t="s">
        <v>938</v>
      </c>
      <c r="F245" t="s">
        <v>938</v>
      </c>
      <c r="M245" s="10" t="s">
        <v>940</v>
      </c>
      <c r="P245" t="str">
        <f t="shared" si="3"/>
        <v>Equatorial GuineaGQ00</v>
      </c>
      <c r="Q245" t="e">
        <f>VLOOKUP(#REF!,Table1[ID],1,FALSE)</f>
        <v>#REF!</v>
      </c>
      <c r="R245" t="e">
        <f>VLOOKUP(#REF!,Table1[[#All],[ID]:[b]],2,FALSE)</f>
        <v>#REF!</v>
      </c>
      <c r="S245" s="9" t="e">
        <f>VLOOKUP(#REF!,Table1[[ID]:[b]],3,FALSE)</f>
        <v>#REF!</v>
      </c>
      <c r="T245" s="9"/>
      <c r="U245" s="9" t="e">
        <f>IF(#REF!&lt;=10,"A:&lt;10",IF(#REF!&lt;=50,"B:10-50",IF(#REF!&lt;=100,"C:50 - 100",IF(#REF!&lt;=250,"D:100 - 250",IF(#REF!&lt;=500,"E:250 - 500",IF(#REF!&lt;=1000,"F:500 - 1000","G:1000 et plus"))))))</f>
        <v>#REF!</v>
      </c>
      <c r="V245" s="9"/>
    </row>
    <row r="246" spans="1:22" hidden="1">
      <c r="A246" t="s">
        <v>332</v>
      </c>
      <c r="B246" t="s">
        <v>340</v>
      </c>
      <c r="C246" t="s">
        <v>341</v>
      </c>
      <c r="D246" t="s">
        <v>938</v>
      </c>
      <c r="E246" t="s">
        <v>938</v>
      </c>
      <c r="F246" t="s">
        <v>938</v>
      </c>
      <c r="M246" s="10" t="s">
        <v>940</v>
      </c>
      <c r="P246" t="str">
        <f t="shared" si="3"/>
        <v>Equatorial GuineaGQ01</v>
      </c>
      <c r="Q246" t="e">
        <f>VLOOKUP(#REF!,Table1[ID],1,FALSE)</f>
        <v>#REF!</v>
      </c>
      <c r="R246" t="e">
        <f>VLOOKUP(#REF!,Table1[[#All],[ID]:[b]],2,FALSE)</f>
        <v>#REF!</v>
      </c>
      <c r="S246" s="9" t="e">
        <f>VLOOKUP(#REF!,Table1[[ID]:[b]],3,FALSE)</f>
        <v>#REF!</v>
      </c>
      <c r="T246" s="9"/>
      <c r="U246" s="9" t="e">
        <f>IF(#REF!&lt;=10,"A:&lt;10",IF(#REF!&lt;=50,"B:10-50",IF(#REF!&lt;=100,"C:50 - 100",IF(#REF!&lt;=250,"D:100 - 250",IF(#REF!&lt;=500,"E:250 - 500",IF(#REF!&lt;=1000,"F:500 - 1000","G:1000 et plus"))))))</f>
        <v>#REF!</v>
      </c>
      <c r="V246" s="9"/>
    </row>
    <row r="247" spans="1:22" hidden="1">
      <c r="A247" t="s">
        <v>332</v>
      </c>
      <c r="B247" t="s">
        <v>342</v>
      </c>
      <c r="C247" t="s">
        <v>343</v>
      </c>
      <c r="D247" t="s">
        <v>938</v>
      </c>
      <c r="E247" t="s">
        <v>938</v>
      </c>
      <c r="F247" t="s">
        <v>938</v>
      </c>
      <c r="M247" s="10" t="s">
        <v>940</v>
      </c>
      <c r="P247" t="str">
        <f t="shared" si="3"/>
        <v>Equatorial GuineaGQ02</v>
      </c>
      <c r="Q247" t="e">
        <f>VLOOKUP(#REF!,Table1[ID],1,FALSE)</f>
        <v>#REF!</v>
      </c>
      <c r="R247" t="e">
        <f>VLOOKUP(#REF!,Table1[[#All],[ID]:[b]],2,FALSE)</f>
        <v>#REF!</v>
      </c>
      <c r="S247" s="9" t="e">
        <f>VLOOKUP(#REF!,Table1[[ID]:[b]],3,FALSE)</f>
        <v>#REF!</v>
      </c>
      <c r="T247" s="9"/>
      <c r="U247" s="9" t="e">
        <f>IF(#REF!&lt;=10,"A:&lt;10",IF(#REF!&lt;=50,"B:10-50",IF(#REF!&lt;=100,"C:50 - 100",IF(#REF!&lt;=250,"D:100 - 250",IF(#REF!&lt;=500,"E:250 - 500",IF(#REF!&lt;=1000,"F:500 - 1000","G:1000 et plus"))))))</f>
        <v>#REF!</v>
      </c>
      <c r="V247" s="9"/>
    </row>
    <row r="248" spans="1:22" hidden="1">
      <c r="A248" t="s">
        <v>332</v>
      </c>
      <c r="B248" t="s">
        <v>345</v>
      </c>
      <c r="C248" t="s">
        <v>346</v>
      </c>
      <c r="D248" t="s">
        <v>938</v>
      </c>
      <c r="E248" t="s">
        <v>938</v>
      </c>
      <c r="F248" t="s">
        <v>938</v>
      </c>
      <c r="M248" s="10" t="s">
        <v>940</v>
      </c>
      <c r="P248" t="str">
        <f t="shared" si="3"/>
        <v>Equatorial GuineaGQ04</v>
      </c>
      <c r="Q248" t="e">
        <f>VLOOKUP(#REF!,Table1[ID],1,FALSE)</f>
        <v>#REF!</v>
      </c>
      <c r="R248" t="e">
        <f>VLOOKUP(#REF!,Table1[[#All],[ID]:[b]],2,FALSE)</f>
        <v>#REF!</v>
      </c>
      <c r="S248" s="9" t="e">
        <f>VLOOKUP(#REF!,Table1[[ID]:[b]],3,FALSE)</f>
        <v>#REF!</v>
      </c>
      <c r="T248" s="9"/>
      <c r="U248" s="9" t="e">
        <f>IF(#REF!&lt;=10,"A:&lt;10",IF(#REF!&lt;=50,"B:10-50",IF(#REF!&lt;=100,"C:50 - 100",IF(#REF!&lt;=250,"D:100 - 250",IF(#REF!&lt;=500,"E:250 - 500",IF(#REF!&lt;=1000,"F:500 - 1000","G:1000 et plus"))))))</f>
        <v>#REF!</v>
      </c>
      <c r="V248" s="9"/>
    </row>
    <row r="249" spans="1:22" hidden="1">
      <c r="A249" t="s">
        <v>347</v>
      </c>
      <c r="B249" t="s">
        <v>365</v>
      </c>
      <c r="C249" t="s">
        <v>366</v>
      </c>
      <c r="D249">
        <v>10</v>
      </c>
      <c r="M249" s="10" t="s">
        <v>940</v>
      </c>
      <c r="P249" t="str">
        <f t="shared" si="3"/>
        <v>GabonGA09</v>
      </c>
      <c r="Q249" t="e">
        <f>VLOOKUP(#REF!,Table1[ID],1,FALSE)</f>
        <v>#REF!</v>
      </c>
      <c r="R249" t="e">
        <f>VLOOKUP(#REF!,Table1[[#All],[ID]:[b]],2,FALSE)</f>
        <v>#REF!</v>
      </c>
      <c r="S249" s="9" t="e">
        <f>VLOOKUP(#REF!,Table1[[ID]:[b]],3,FALSE)</f>
        <v>#REF!</v>
      </c>
      <c r="T249" s="9" t="s">
        <v>775</v>
      </c>
      <c r="U249" s="9" t="e">
        <f>IF(#REF!&lt;=10,"A:&lt;10",IF(#REF!&lt;=50,"B:10-50",IF(#REF!&lt;=100,"C:50 - 100",IF(#REF!&lt;=250,"D:100 - 250",IF(#REF!&lt;=500,"E:250 - 500",IF(#REF!&lt;=1000,"F:500 - 1000","G:1000 et plus"))))))</f>
        <v>#REF!</v>
      </c>
      <c r="V249" s="9">
        <v>1</v>
      </c>
    </row>
    <row r="250" spans="1:22" hidden="1">
      <c r="A250" t="s">
        <v>347</v>
      </c>
      <c r="B250" t="s">
        <v>353</v>
      </c>
      <c r="C250" t="s">
        <v>354</v>
      </c>
      <c r="D250">
        <f>1+5+16+65+1</f>
        <v>88</v>
      </c>
      <c r="M250" s="10" t="s">
        <v>940</v>
      </c>
      <c r="P250" t="str">
        <f t="shared" si="3"/>
        <v>GabonGA03</v>
      </c>
      <c r="Q250" t="e">
        <f>VLOOKUP(#REF!,Table1[ID],1,FALSE)</f>
        <v>#REF!</v>
      </c>
      <c r="R250" t="e">
        <f>VLOOKUP(#REF!,Table1[[#All],[ID]:[b]],2,FALSE)</f>
        <v>#REF!</v>
      </c>
      <c r="S250" s="9" t="e">
        <f>VLOOKUP(#REF!,Table1[[ID]:[b]],3,FALSE)</f>
        <v>#REF!</v>
      </c>
      <c r="T250" s="9" t="s">
        <v>775</v>
      </c>
      <c r="U250" s="9" t="e">
        <f>IF(#REF!&lt;=10,"A:&lt;10",IF(#REF!&lt;=50,"B:10-50",IF(#REF!&lt;=100,"C:50 - 100",IF(#REF!&lt;=250,"D:100 - 250",IF(#REF!&lt;=500,"E:250 - 500",IF(#REF!&lt;=1000,"F:500 - 1000","G:1000 et plus"))))))</f>
        <v>#REF!</v>
      </c>
      <c r="V250" s="9">
        <v>1</v>
      </c>
    </row>
    <row r="251" spans="1:22" hidden="1">
      <c r="A251" t="s">
        <v>347</v>
      </c>
      <c r="B251" t="s">
        <v>363</v>
      </c>
      <c r="C251" t="s">
        <v>364</v>
      </c>
      <c r="D251">
        <v>3</v>
      </c>
      <c r="M251" s="10" t="s">
        <v>940</v>
      </c>
      <c r="P251" t="str">
        <f t="shared" si="3"/>
        <v>GabonGA08</v>
      </c>
      <c r="Q251" t="e">
        <f>VLOOKUP(#REF!,Table1[ID],1,FALSE)</f>
        <v>#REF!</v>
      </c>
      <c r="R251" t="e">
        <f>VLOOKUP(#REF!,Table1[[#All],[ID]:[b]],2,FALSE)</f>
        <v>#REF!</v>
      </c>
      <c r="S251" s="9" t="e">
        <f>VLOOKUP(#REF!,Table1[[ID]:[b]],3,FALSE)</f>
        <v>#REF!</v>
      </c>
      <c r="T251" s="9" t="s">
        <v>775</v>
      </c>
      <c r="U251" s="9" t="e">
        <f>IF(#REF!&lt;=10,"A:&lt;10",IF(#REF!&lt;=50,"B:10-50",IF(#REF!&lt;=100,"C:50 - 100",IF(#REF!&lt;=250,"D:100 - 250",IF(#REF!&lt;=500,"E:250 - 500",IF(#REF!&lt;=1000,"F:500 - 1000","G:1000 et plus"))))))</f>
        <v>#REF!</v>
      </c>
      <c r="V251" s="9">
        <v>1</v>
      </c>
    </row>
    <row r="252" spans="1:22" hidden="1">
      <c r="A252" t="s">
        <v>347</v>
      </c>
      <c r="B252" t="s">
        <v>349</v>
      </c>
      <c r="C252" t="s">
        <v>350</v>
      </c>
      <c r="D252">
        <v>2332</v>
      </c>
      <c r="E252">
        <v>20</v>
      </c>
      <c r="F252">
        <v>801</v>
      </c>
      <c r="L252" s="10"/>
      <c r="M252" s="10" t="s">
        <v>940</v>
      </c>
      <c r="P252" t="str">
        <f t="shared" si="3"/>
        <v>GabonGA01</v>
      </c>
      <c r="Q252" t="e">
        <f>VLOOKUP(#REF!,Table1[ID],1,FALSE)</f>
        <v>#REF!</v>
      </c>
      <c r="R252" t="e">
        <f>VLOOKUP(#REF!,Table1[[#All],[ID]:[b]],2,FALSE)</f>
        <v>#REF!</v>
      </c>
      <c r="S252" s="9" t="e">
        <f>VLOOKUP(#REF!,Table1[[ID]:[b]],3,FALSE)</f>
        <v>#REF!</v>
      </c>
      <c r="T252" s="9" t="s">
        <v>779</v>
      </c>
      <c r="U252" s="9" t="e">
        <f>IF(#REF!&lt;=10,"A:&lt;10",IF(#REF!&lt;=50,"B:10-50",IF(#REF!&lt;=100,"C:50 - 100",IF(#REF!&lt;=250,"D:100 - 250",IF(#REF!&lt;=500,"E:250 - 500",IF(#REF!&lt;=1000,"F:500 - 1000","G:1000 et plus"))))))</f>
        <v>#REF!</v>
      </c>
      <c r="V252" s="9">
        <v>4</v>
      </c>
    </row>
    <row r="253" spans="1:22" hidden="1">
      <c r="A253" t="s">
        <v>347</v>
      </c>
      <c r="B253" t="s">
        <v>351</v>
      </c>
      <c r="C253" t="s">
        <v>352</v>
      </c>
      <c r="D253">
        <f>7+84+16+386</f>
        <v>493</v>
      </c>
      <c r="M253" s="10" t="s">
        <v>940</v>
      </c>
      <c r="P253" t="str">
        <f t="shared" si="3"/>
        <v>GabonGA02</v>
      </c>
      <c r="Q253" t="e">
        <f>VLOOKUP(#REF!,Table1[ID],1,FALSE)</f>
        <v>#REF!</v>
      </c>
      <c r="R253" t="e">
        <f>VLOOKUP(#REF!,Table1[[#All],[ID]:[b]],2,FALSE)</f>
        <v>#REF!</v>
      </c>
      <c r="S253" s="9" t="e">
        <f>VLOOKUP(#REF!,Table1[[ID]:[b]],3,FALSE)</f>
        <v>#REF!</v>
      </c>
      <c r="T253" s="9"/>
      <c r="U253" s="9" t="e">
        <f>IF(#REF!&lt;=10,"A:&lt;10",IF(#REF!&lt;=50,"B:10-50",IF(#REF!&lt;=100,"C:50 - 100",IF(#REF!&lt;=250,"D:100 - 250",IF(#REF!&lt;=500,"E:250 - 500",IF(#REF!&lt;=1000,"F:500 - 1000","G:1000 et plus"))))))</f>
        <v>#REF!</v>
      </c>
      <c r="V253" s="9"/>
    </row>
    <row r="254" spans="1:22" hidden="1">
      <c r="A254" t="s">
        <v>347</v>
      </c>
      <c r="B254" t="s">
        <v>355</v>
      </c>
      <c r="C254" t="s">
        <v>356</v>
      </c>
      <c r="D254">
        <v>3</v>
      </c>
      <c r="M254" s="10" t="s">
        <v>940</v>
      </c>
      <c r="P254" t="str">
        <f t="shared" si="3"/>
        <v>GabonGA04</v>
      </c>
      <c r="Q254" t="e">
        <f>VLOOKUP(#REF!,Table1[ID],1,FALSE)</f>
        <v>#REF!</v>
      </c>
      <c r="R254" t="e">
        <f>VLOOKUP(#REF!,Table1[[#All],[ID]:[b]],2,FALSE)</f>
        <v>#REF!</v>
      </c>
      <c r="S254" s="9" t="e">
        <f>VLOOKUP(#REF!,Table1[[ID]:[b]],3,FALSE)</f>
        <v>#REF!</v>
      </c>
      <c r="T254" s="9"/>
      <c r="U254" s="9" t="e">
        <f>IF(#REF!&lt;=10,"A:&lt;10",IF(#REF!&lt;=50,"B:10-50",IF(#REF!&lt;=100,"C:50 - 100",IF(#REF!&lt;=250,"D:100 - 250",IF(#REF!&lt;=500,"E:250 - 500",IF(#REF!&lt;=1000,"F:500 - 1000","G:1000 et plus"))))))</f>
        <v>#REF!</v>
      </c>
      <c r="V254" s="9"/>
    </row>
    <row r="255" spans="1:22" hidden="1">
      <c r="A255" t="s">
        <v>347</v>
      </c>
      <c r="B255" t="s">
        <v>357</v>
      </c>
      <c r="C255" t="s">
        <v>358</v>
      </c>
      <c r="D255">
        <v>0</v>
      </c>
      <c r="M255" s="10" t="s">
        <v>940</v>
      </c>
      <c r="P255" t="str">
        <f t="shared" si="3"/>
        <v>GabonGA05</v>
      </c>
      <c r="Q255" t="e">
        <f>VLOOKUP(#REF!,Table1[ID],1,FALSE)</f>
        <v>#REF!</v>
      </c>
      <c r="R255" t="e">
        <f>VLOOKUP(#REF!,Table1[[#All],[ID]:[b]],2,FALSE)</f>
        <v>#REF!</v>
      </c>
      <c r="S255" s="9" t="e">
        <f>VLOOKUP(#REF!,Table1[[ID]:[b]],3,FALSE)</f>
        <v>#REF!</v>
      </c>
      <c r="T255" s="9"/>
      <c r="U255" s="9" t="e">
        <f>IF(#REF!&lt;=10,"A:&lt;10",IF(#REF!&lt;=50,"B:10-50",IF(#REF!&lt;=100,"C:50 - 100",IF(#REF!&lt;=250,"D:100 - 250",IF(#REF!&lt;=500,"E:250 - 500",IF(#REF!&lt;=1000,"F:500 - 1000","G:1000 et plus"))))))</f>
        <v>#REF!</v>
      </c>
      <c r="V255" s="9"/>
    </row>
    <row r="256" spans="1:22" hidden="1">
      <c r="A256" t="s">
        <v>347</v>
      </c>
      <c r="B256" t="s">
        <v>359</v>
      </c>
      <c r="C256" t="s">
        <v>360</v>
      </c>
      <c r="D256">
        <v>0</v>
      </c>
      <c r="M256" s="10" t="s">
        <v>940</v>
      </c>
      <c r="P256" t="str">
        <f t="shared" si="3"/>
        <v>GabonGA06</v>
      </c>
      <c r="Q256" t="e">
        <f>VLOOKUP(#REF!,Table1[ID],1,FALSE)</f>
        <v>#REF!</v>
      </c>
      <c r="R256" t="e">
        <f>VLOOKUP(#REF!,Table1[[#All],[ID]:[b]],2,FALSE)</f>
        <v>#REF!</v>
      </c>
      <c r="S256" s="9" t="e">
        <f>VLOOKUP(#REF!,Table1[[ID]:[b]],3,FALSE)</f>
        <v>#REF!</v>
      </c>
      <c r="T256" s="9"/>
      <c r="U256" s="9" t="e">
        <f>IF(#REF!&lt;=10,"A:&lt;10",IF(#REF!&lt;=50,"B:10-50",IF(#REF!&lt;=100,"C:50 - 100",IF(#REF!&lt;=250,"D:100 - 250",IF(#REF!&lt;=500,"E:250 - 500",IF(#REF!&lt;=1000,"F:500 - 1000","G:1000 et plus"))))))</f>
        <v>#REF!</v>
      </c>
      <c r="V256" s="9"/>
    </row>
    <row r="257" spans="1:22" hidden="1">
      <c r="A257" t="s">
        <v>347</v>
      </c>
      <c r="B257" t="s">
        <v>361</v>
      </c>
      <c r="C257" t="s">
        <v>362</v>
      </c>
      <c r="D257">
        <v>9</v>
      </c>
      <c r="M257" s="10" t="s">
        <v>940</v>
      </c>
      <c r="P257" t="str">
        <f t="shared" si="3"/>
        <v>GabonGA07</v>
      </c>
      <c r="Q257" t="e">
        <f>VLOOKUP(#REF!,Table1[ID],1,FALSE)</f>
        <v>#REF!</v>
      </c>
      <c r="R257" t="e">
        <f>VLOOKUP(#REF!,Table1[[#All],[ID]:[b]],2,FALSE)</f>
        <v>#REF!</v>
      </c>
      <c r="S257" s="9" t="e">
        <f>VLOOKUP(#REF!,Table1[[ID]:[b]],3,FALSE)</f>
        <v>#REF!</v>
      </c>
      <c r="T257" s="9"/>
      <c r="U257" s="9" t="e">
        <f>IF(#REF!&lt;=10,"A:&lt;10",IF(#REF!&lt;=50,"B:10-50",IF(#REF!&lt;=100,"C:50 - 100",IF(#REF!&lt;=250,"D:100 - 250",IF(#REF!&lt;=500,"E:250 - 500",IF(#REF!&lt;=1000,"F:500 - 1000","G:1000 et plus"))))))</f>
        <v>#REF!</v>
      </c>
      <c r="V257" s="9"/>
    </row>
    <row r="258" spans="1:22" hidden="1">
      <c r="A258" t="s">
        <v>367</v>
      </c>
      <c r="B258" t="s">
        <v>369</v>
      </c>
      <c r="C258" t="s">
        <v>370</v>
      </c>
      <c r="D258">
        <v>24</v>
      </c>
      <c r="E258">
        <v>1</v>
      </c>
      <c r="F258">
        <v>17</v>
      </c>
      <c r="L258" s="7"/>
      <c r="M258" s="10" t="s">
        <v>940</v>
      </c>
      <c r="N258" t="s">
        <v>778</v>
      </c>
      <c r="P258" t="str">
        <f t="shared" ref="P258:P266" si="4">_xlfn.CONCAT(A258,C258)</f>
        <v>GambiaGM01</v>
      </c>
      <c r="Q258" t="e">
        <f>VLOOKUP(#REF!,Table1[ID],1,FALSE)</f>
        <v>#REF!</v>
      </c>
      <c r="R258" t="e">
        <f>VLOOKUP(#REF!,Table1[[#All],[ID]:[b]],2,FALSE)</f>
        <v>#REF!</v>
      </c>
      <c r="S258" s="9" t="e">
        <f>VLOOKUP(#REF!,Table1[[ID]:[b]],3,FALSE)</f>
        <v>#REF!</v>
      </c>
      <c r="T258" s="9" t="s">
        <v>778</v>
      </c>
      <c r="U258" s="9" t="e">
        <f>IF(#REF!&lt;=10,"A:&lt;10",IF(#REF!&lt;=50,"B:10-50",IF(#REF!&lt;=100,"C:50 - 100",IF(#REF!&lt;=250,"D:100 - 250",IF(#REF!&lt;=500,"E:250 - 500",IF(#REF!&lt;=1000,"F:500 - 1000","G:1000 et plus"))))))</f>
        <v>#REF!</v>
      </c>
      <c r="V258" s="9">
        <v>2</v>
      </c>
    </row>
    <row r="259" spans="1:22" hidden="1">
      <c r="A259" t="s">
        <v>367</v>
      </c>
      <c r="B259" t="s">
        <v>371</v>
      </c>
      <c r="C259" t="s">
        <v>372</v>
      </c>
      <c r="D259">
        <v>0</v>
      </c>
      <c r="E259">
        <v>0</v>
      </c>
      <c r="F259">
        <v>0</v>
      </c>
      <c r="L259" s="7"/>
      <c r="M259" s="10" t="s">
        <v>940</v>
      </c>
      <c r="N259" t="s">
        <v>775</v>
      </c>
      <c r="P259" t="str">
        <f t="shared" si="4"/>
        <v>GambiaGM02</v>
      </c>
      <c r="Q259" t="e">
        <f>VLOOKUP(#REF!,Table1[ID],1,FALSE)</f>
        <v>#REF!</v>
      </c>
      <c r="R259" t="e">
        <f>VLOOKUP(#REF!,Table1[[#All],[ID]:[b]],2,FALSE)</f>
        <v>#REF!</v>
      </c>
      <c r="S259" s="9" t="e">
        <f>VLOOKUP(#REF!,Table1[[ID]:[b]],3,FALSE)</f>
        <v>#REF!</v>
      </c>
      <c r="T259" t="s">
        <v>775</v>
      </c>
      <c r="U259" t="e">
        <f>IF(#REF!&lt;=10,"A:&lt;10",IF(#REF!&lt;=50,"B:10-50",IF(#REF!&lt;=100,"C:50 - 100",IF(#REF!&lt;=250,"D:100 - 250",IF(#REF!&lt;=500,"E:250 - 500",IF(#REF!&lt;=1000,"F:500 - 1000","G:1000 et plus"))))))</f>
        <v>#REF!</v>
      </c>
      <c r="V259" s="9">
        <v>1</v>
      </c>
    </row>
    <row r="260" spans="1:22" hidden="1">
      <c r="A260" t="s">
        <v>367</v>
      </c>
      <c r="B260" t="s">
        <v>373</v>
      </c>
      <c r="C260" t="s">
        <v>374</v>
      </c>
      <c r="D260">
        <v>0</v>
      </c>
      <c r="E260">
        <v>0</v>
      </c>
      <c r="F260">
        <v>0</v>
      </c>
      <c r="M260" s="10" t="s">
        <v>940</v>
      </c>
      <c r="P260" t="str">
        <f t="shared" si="4"/>
        <v>GambiaGM03</v>
      </c>
      <c r="Q260" t="e">
        <f>VLOOKUP(#REF!,Table1[ID],1,FALSE)</f>
        <v>#REF!</v>
      </c>
      <c r="R260" t="e">
        <f>VLOOKUP(#REF!,Table1[[#All],[ID]:[b]],2,FALSE)</f>
        <v>#REF!</v>
      </c>
      <c r="S260" s="9" t="e">
        <f>VLOOKUP(#REF!,Table1[[ID]:[b]],3,FALSE)</f>
        <v>#REF!</v>
      </c>
      <c r="U260" t="e">
        <f>IF(#REF!&lt;=10,"A:&lt;10",IF(#REF!&lt;=50,"B:10-50",IF(#REF!&lt;=100,"C:50 - 100",IF(#REF!&lt;=250,"D:100 - 250",IF(#REF!&lt;=500,"E:250 - 500",IF(#REF!&lt;=1000,"F:500 - 1000","G:1000 et plus"))))))</f>
        <v>#REF!</v>
      </c>
      <c r="V260" s="9"/>
    </row>
    <row r="261" spans="1:22" hidden="1">
      <c r="A261" t="s">
        <v>367</v>
      </c>
      <c r="B261" t="s">
        <v>375</v>
      </c>
      <c r="C261" t="s">
        <v>376</v>
      </c>
      <c r="D261">
        <v>2</v>
      </c>
      <c r="E261">
        <v>0</v>
      </c>
      <c r="F261">
        <v>2</v>
      </c>
      <c r="L261" s="7"/>
      <c r="M261" s="10" t="s">
        <v>940</v>
      </c>
      <c r="N261" t="s">
        <v>775</v>
      </c>
      <c r="P261" t="str">
        <f t="shared" si="4"/>
        <v>GambiaGM04</v>
      </c>
      <c r="Q261" t="e">
        <f>VLOOKUP(#REF!,Table1[ID],1,FALSE)</f>
        <v>#REF!</v>
      </c>
      <c r="R261" t="e">
        <f>VLOOKUP(#REF!,Table1[[#All],[ID]:[b]],2,FALSE)</f>
        <v>#REF!</v>
      </c>
      <c r="S261" s="9" t="e">
        <f>VLOOKUP(#REF!,Table1[[ID]:[b]],3,FALSE)</f>
        <v>#REF!</v>
      </c>
      <c r="T261" t="s">
        <v>775</v>
      </c>
      <c r="U261" t="e">
        <f>IF(#REF!&lt;=10,"A:&lt;10",IF(#REF!&lt;=50,"B:10-50",IF(#REF!&lt;=100,"C:50 - 100",IF(#REF!&lt;=250,"D:100 - 250",IF(#REF!&lt;=500,"E:250 - 500",IF(#REF!&lt;=1000,"F:500 - 1000","G:1000 et plus"))))))</f>
        <v>#REF!</v>
      </c>
      <c r="V261" s="9">
        <v>1</v>
      </c>
    </row>
    <row r="262" spans="1:22" hidden="1">
      <c r="A262" t="s">
        <v>367</v>
      </c>
      <c r="B262" t="s">
        <v>377</v>
      </c>
      <c r="C262" t="s">
        <v>378</v>
      </c>
      <c r="D262">
        <v>0</v>
      </c>
      <c r="E262">
        <v>0</v>
      </c>
      <c r="F262">
        <v>0</v>
      </c>
      <c r="M262" s="10" t="s">
        <v>940</v>
      </c>
      <c r="P262" t="str">
        <f t="shared" si="4"/>
        <v>GambiaGM05</v>
      </c>
      <c r="Q262" t="e">
        <f>VLOOKUP(#REF!,Table1[ID],1,FALSE)</f>
        <v>#REF!</v>
      </c>
      <c r="R262" t="e">
        <f>VLOOKUP(#REF!,Table1[[#All],[ID]:[b]],2,FALSE)</f>
        <v>#REF!</v>
      </c>
      <c r="S262" s="9" t="e">
        <f>VLOOKUP(#REF!,Table1[[ID]:[b]],3,FALSE)</f>
        <v>#REF!</v>
      </c>
      <c r="T262" s="9"/>
      <c r="U262" s="9" t="e">
        <f>IF(#REF!&lt;=10,"A:&lt;10",IF(#REF!&lt;=50,"B:10-50",IF(#REF!&lt;=100,"C:50 - 100",IF(#REF!&lt;=250,"D:100 - 250",IF(#REF!&lt;=500,"E:250 - 500",IF(#REF!&lt;=1000,"F:500 - 1000","G:1000 et plus"))))))</f>
        <v>#REF!</v>
      </c>
      <c r="V262" s="9"/>
    </row>
    <row r="263" spans="1:22" hidden="1">
      <c r="A263" t="s">
        <v>367</v>
      </c>
      <c r="B263" t="s">
        <v>379</v>
      </c>
      <c r="C263" t="s">
        <v>380</v>
      </c>
      <c r="D263">
        <v>0</v>
      </c>
      <c r="E263">
        <v>0</v>
      </c>
      <c r="F263">
        <v>0</v>
      </c>
      <c r="M263" s="10" t="s">
        <v>940</v>
      </c>
      <c r="P263" t="str">
        <f t="shared" si="4"/>
        <v>GambiaGM06</v>
      </c>
      <c r="Q263" t="e">
        <f>VLOOKUP(#REF!,Table1[ID],1,FALSE)</f>
        <v>#REF!</v>
      </c>
      <c r="R263" t="e">
        <f>VLOOKUP(#REF!,Table1[[#All],[ID]:[b]],2,FALSE)</f>
        <v>#REF!</v>
      </c>
      <c r="S263" s="9" t="e">
        <f>VLOOKUP(#REF!,Table1[[ID]:[b]],3,FALSE)</f>
        <v>#REF!</v>
      </c>
      <c r="T263" s="9"/>
      <c r="U263" s="9" t="e">
        <f>IF(#REF!&lt;=10,"A:&lt;10",IF(#REF!&lt;=50,"B:10-50",IF(#REF!&lt;=100,"C:50 - 100",IF(#REF!&lt;=250,"D:100 - 250",IF(#REF!&lt;=500,"E:250 - 500",IF(#REF!&lt;=1000,"F:500 - 1000","G:1000 et plus"))))))</f>
        <v>#REF!</v>
      </c>
      <c r="V263" s="9"/>
    </row>
    <row r="264" spans="1:22" hidden="1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M264" s="10" t="s">
        <v>940</v>
      </c>
      <c r="P264" t="str">
        <f t="shared" si="4"/>
        <v>GambiaGM07</v>
      </c>
      <c r="Q264" t="e">
        <f>VLOOKUP(#REF!,Table1[ID],1,FALSE)</f>
        <v>#REF!</v>
      </c>
      <c r="R264" t="e">
        <f>VLOOKUP(#REF!,Table1[[#All],[ID]:[b]],2,FALSE)</f>
        <v>#REF!</v>
      </c>
      <c r="S264" s="9" t="e">
        <f>VLOOKUP(#REF!,Table1[[ID]:[b]],3,FALSE)</f>
        <v>#REF!</v>
      </c>
      <c r="T264" s="9"/>
      <c r="U264" s="9" t="e">
        <f>IF(#REF!&lt;=10,"A:&lt;10",IF(#REF!&lt;=50,"B:10-50",IF(#REF!&lt;=100,"C:50 - 100",IF(#REF!&lt;=250,"D:100 - 250",IF(#REF!&lt;=500,"E:250 - 500",IF(#REF!&lt;=1000,"F:500 - 1000","G:1000 et plus"))))))</f>
        <v>#REF!</v>
      </c>
      <c r="V264" s="9"/>
    </row>
    <row r="265" spans="1:22" hidden="1">
      <c r="A265" t="s">
        <v>367</v>
      </c>
      <c r="B265" t="s">
        <v>383</v>
      </c>
      <c r="C265" t="s">
        <v>384</v>
      </c>
      <c r="D265">
        <v>0</v>
      </c>
      <c r="E265">
        <v>0</v>
      </c>
      <c r="F265">
        <v>0</v>
      </c>
      <c r="M265" s="10" t="s">
        <v>940</v>
      </c>
      <c r="P265" t="str">
        <f t="shared" si="4"/>
        <v>GambiaGM08</v>
      </c>
      <c r="Q265" t="e">
        <f>VLOOKUP(#REF!,Table1[ID],1,FALSE)</f>
        <v>#REF!</v>
      </c>
      <c r="R265" t="e">
        <f>VLOOKUP(#REF!,Table1[[#All],[ID]:[b]],2,FALSE)</f>
        <v>#REF!</v>
      </c>
      <c r="S265" s="9" t="e">
        <f>VLOOKUP(#REF!,Table1[[ID]:[b]],3,FALSE)</f>
        <v>#REF!</v>
      </c>
      <c r="T265" s="9"/>
      <c r="U265" s="9" t="e">
        <f>IF(#REF!&lt;=10,"A:&lt;10",IF(#REF!&lt;=50,"B:10-50",IF(#REF!&lt;=100,"C:50 - 100",IF(#REF!&lt;=250,"D:100 - 250",IF(#REF!&lt;=500,"E:250 - 500",IF(#REF!&lt;=1000,"F:500 - 1000","G:1000 et plus"))))))</f>
        <v>#REF!</v>
      </c>
      <c r="V265" s="9"/>
    </row>
    <row r="266" spans="1:22" hidden="1">
      <c r="A266" t="s">
        <v>385</v>
      </c>
      <c r="B266" t="s">
        <v>405</v>
      </c>
      <c r="C266" t="s">
        <v>406</v>
      </c>
      <c r="D266">
        <v>449</v>
      </c>
      <c r="L266" s="10"/>
      <c r="M266" s="10" t="s">
        <v>940</v>
      </c>
      <c r="N266" s="5">
        <v>-241292035674</v>
      </c>
      <c r="O266" s="5">
        <v>574251458216</v>
      </c>
      <c r="P266" t="str">
        <f t="shared" si="4"/>
        <v>GhanaGH33</v>
      </c>
      <c r="Q266" t="e">
        <f>VLOOKUP(#REF!,Table1[ID],1,FALSE)</f>
        <v>#REF!</v>
      </c>
      <c r="R266" t="e">
        <f>VLOOKUP(#REF!,Table1[[#All],[ID]:[b]],2,FALSE)</f>
        <v>#REF!</v>
      </c>
      <c r="S266" s="9" t="e">
        <f>VLOOKUP(#REF!,Table1[[ID]:[b]],3,FALSE)</f>
        <v>#REF!</v>
      </c>
      <c r="T266" s="9" t="s">
        <v>775</v>
      </c>
      <c r="U266" s="9" t="e">
        <f>IF(#REF!&lt;=10,"A:&lt;10",IF(#REF!&lt;=50,"B:10-50",IF(#REF!&lt;=100,"C:50 - 100",IF(#REF!&lt;=250,"D:100 - 250",IF(#REF!&lt;=500,"E:250 - 500",IF(#REF!&lt;=1000,"F:500 - 1000","G:1000 et plus"))))))</f>
        <v>#REF!</v>
      </c>
      <c r="V266" s="9">
        <v>1</v>
      </c>
    </row>
    <row r="267" spans="1:22" hidden="1">
      <c r="A267" t="s">
        <v>385</v>
      </c>
      <c r="B267" t="s">
        <v>786</v>
      </c>
      <c r="D267">
        <v>68</v>
      </c>
      <c r="M267" s="10" t="s">
        <v>940</v>
      </c>
      <c r="P267" s="9" t="str">
        <f>_xlfn.CONCAT(B267,C267)</f>
        <v>Western North Region</v>
      </c>
      <c r="Q267" s="9" t="e">
        <f>VLOOKUP(#REF!,Table1[ID],1,FALSE)</f>
        <v>#REF!</v>
      </c>
      <c r="R267" s="9" t="e">
        <f>VLOOKUP(#REF!,Table1[[#All],[ID]:[b]],2,FALSE)</f>
        <v>#REF!</v>
      </c>
      <c r="S267" s="9" t="e">
        <f>VLOOKUP(#REF!,Table1[[ID]:[b]],3,FALSE)</f>
        <v>#REF!</v>
      </c>
      <c r="T267" s="9" t="s">
        <v>775</v>
      </c>
      <c r="U267" s="9" t="e">
        <f>IF(#REF!&lt;=10,"A:&lt;10",IF(#REF!&lt;=50,"B:10-50",IF(#REF!&lt;=100,"C:50 - 100",IF(#REF!&lt;=250,"D:100 - 250",IF(#REF!&lt;=500,"E:250 - 500",IF(#REF!&lt;=1000,"F:500 - 1000","G:1000 et plus"))))))</f>
        <v>#REF!</v>
      </c>
      <c r="V267" s="9">
        <v>1</v>
      </c>
    </row>
    <row r="268" spans="1:22" hidden="1">
      <c r="A268" t="s">
        <v>385</v>
      </c>
      <c r="B268" t="s">
        <v>787</v>
      </c>
      <c r="D268">
        <v>2</v>
      </c>
      <c r="M268" s="10" t="s">
        <v>940</v>
      </c>
      <c r="P268" s="9" t="str">
        <f t="shared" ref="P268:P331" si="5">_xlfn.CONCAT(A268,C268)</f>
        <v>Ghana</v>
      </c>
      <c r="Q268" s="9" t="e">
        <f>VLOOKUP(#REF!,Table1[ID],1,FALSE)</f>
        <v>#REF!</v>
      </c>
      <c r="R268" s="9" t="e">
        <f>VLOOKUP(#REF!,Table1[[#All],[ID]:[b]],2,FALSE)</f>
        <v>#REF!</v>
      </c>
      <c r="S268" s="9" t="e">
        <f>VLOOKUP(#REF!,Table1[[ID]:[b]],3,FALSE)</f>
        <v>#REF!</v>
      </c>
      <c r="T268" s="9" t="s">
        <v>775</v>
      </c>
      <c r="U268" s="9" t="e">
        <f>IF(#REF!&lt;=10,"A:&lt;10",IF(#REF!&lt;=50,"B:10-50",IF(#REF!&lt;=100,"C:50 - 100",IF(#REF!&lt;=250,"D:100 - 250",IF(#REF!&lt;=500,"E:250 - 500",IF(#REF!&lt;=1000,"F:500 - 1000","G:1000 et plus"))))))</f>
        <v>#REF!</v>
      </c>
      <c r="V268" s="9">
        <v>1</v>
      </c>
    </row>
    <row r="269" spans="1:22" hidden="1">
      <c r="A269" t="s">
        <v>385</v>
      </c>
      <c r="B269" t="s">
        <v>395</v>
      </c>
      <c r="C269" t="s">
        <v>396</v>
      </c>
      <c r="D269">
        <v>5894</v>
      </c>
      <c r="E269">
        <v>38</v>
      </c>
      <c r="F269">
        <v>3132</v>
      </c>
      <c r="L269" s="7"/>
      <c r="M269" s="10" t="s">
        <v>940</v>
      </c>
      <c r="N269" t="s">
        <v>788</v>
      </c>
      <c r="O269" s="5">
        <v>580396008178</v>
      </c>
      <c r="P269" t="str">
        <f t="shared" si="5"/>
        <v>GhanaGH28</v>
      </c>
      <c r="Q269" t="e">
        <f>VLOOKUP(#REF!,Table1[ID],1,FALSE)</f>
        <v>#REF!</v>
      </c>
      <c r="R269" t="e">
        <f>VLOOKUP(#REF!,Table1[[#All],[ID]:[b]],2,FALSE)</f>
        <v>#REF!</v>
      </c>
      <c r="S269" s="9" t="e">
        <f>VLOOKUP(#REF!,Table1[[ID]:[b]],3,FALSE)</f>
        <v>#REF!</v>
      </c>
      <c r="T269" s="9" t="s">
        <v>780</v>
      </c>
      <c r="U269" s="9" t="e">
        <f>IF(#REF!&lt;=10,"A:&lt;10",IF(#REF!&lt;=50,"B:10-50",IF(#REF!&lt;=100,"C:50 - 100",IF(#REF!&lt;=250,"D:100 - 250",IF(#REF!&lt;=500,"E:250 - 500",IF(#REF!&lt;=1000,"F:500 - 1000","G:1000 et plus"))))))</f>
        <v>#REF!</v>
      </c>
      <c r="V269" s="9">
        <v>7</v>
      </c>
    </row>
    <row r="270" spans="1:22" hidden="1">
      <c r="A270" t="s">
        <v>385</v>
      </c>
      <c r="B270" t="s">
        <v>393</v>
      </c>
      <c r="C270" t="s">
        <v>394</v>
      </c>
      <c r="D270">
        <v>134</v>
      </c>
      <c r="M270" s="10" t="s">
        <v>940</v>
      </c>
      <c r="N270" t="s">
        <v>789</v>
      </c>
      <c r="O270" s="5">
        <v>641358310957</v>
      </c>
      <c r="P270" t="str">
        <f t="shared" si="5"/>
        <v>GhanaGH27</v>
      </c>
      <c r="Q270" t="e">
        <f>VLOOKUP(#REF!,Table1[ID],1,FALSE)</f>
        <v>#REF!</v>
      </c>
      <c r="R270" t="e">
        <f>VLOOKUP(#REF!,Table1[[#All],[ID]:[b]],2,FALSE)</f>
        <v>#REF!</v>
      </c>
      <c r="S270" s="9" t="e">
        <f>VLOOKUP(#REF!,Table1[[ID]:[b]],3,FALSE)</f>
        <v>#REF!</v>
      </c>
      <c r="T270" s="9" t="s">
        <v>774</v>
      </c>
      <c r="U270" s="9" t="e">
        <f>IF(#REF!&lt;=10,"A:&lt;10",IF(#REF!&lt;=50,"B:10-50",IF(#REF!&lt;=100,"C:50 - 100",IF(#REF!&lt;=250,"D:100 - 250",IF(#REF!&lt;=500,"E:250 - 500",IF(#REF!&lt;=1000,"F:500 - 1000","G:1000 et plus"))))))</f>
        <v>#REF!</v>
      </c>
      <c r="V270" s="9">
        <v>3</v>
      </c>
    </row>
    <row r="271" spans="1:22" hidden="1">
      <c r="A271" t="s">
        <v>385</v>
      </c>
      <c r="B271" t="s">
        <v>387</v>
      </c>
      <c r="C271" t="s">
        <v>388</v>
      </c>
      <c r="D271">
        <v>1342</v>
      </c>
      <c r="M271" s="10" t="s">
        <v>940</v>
      </c>
      <c r="N271" s="5">
        <v>-145465197582</v>
      </c>
      <c r="O271" s="5">
        <v>680233239042</v>
      </c>
      <c r="P271" t="str">
        <f t="shared" si="5"/>
        <v>GhanaGH24</v>
      </c>
      <c r="Q271" t="e">
        <f>VLOOKUP(#REF!,Table1[ID],1,FALSE)</f>
        <v>#REF!</v>
      </c>
      <c r="R271" t="e">
        <f>VLOOKUP(#REF!,Table1[[#All],[ID]:[b]],2,FALSE)</f>
        <v>#REF!</v>
      </c>
      <c r="S271" s="9" t="e">
        <f>VLOOKUP(#REF!,Table1[[ID]:[b]],3,FALSE)</f>
        <v>#REF!</v>
      </c>
      <c r="T271" s="9" t="s">
        <v>779</v>
      </c>
      <c r="U271" s="9" t="e">
        <f>IF(#REF!&lt;=10,"A:&lt;10",IF(#REF!&lt;=50,"B:10-50",IF(#REF!&lt;=100,"C:50 - 100",IF(#REF!&lt;=250,"D:100 - 250",IF(#REF!&lt;=500,"E:250 - 500",IF(#REF!&lt;=1000,"F:500 - 1000","G:1000 et plus"))))))</f>
        <v>#REF!</v>
      </c>
      <c r="V271" s="9">
        <v>4</v>
      </c>
    </row>
    <row r="272" spans="1:22" hidden="1">
      <c r="A272" t="s">
        <v>385</v>
      </c>
      <c r="B272" t="s">
        <v>391</v>
      </c>
      <c r="C272" t="s">
        <v>392</v>
      </c>
      <c r="D272">
        <v>438</v>
      </c>
      <c r="M272" s="10" t="s">
        <v>940</v>
      </c>
      <c r="N272" s="5">
        <v>-121158138876</v>
      </c>
      <c r="O272" s="5">
        <v>556583208459</v>
      </c>
      <c r="P272" t="str">
        <f t="shared" si="5"/>
        <v>GhanaGH26</v>
      </c>
      <c r="Q272" t="e">
        <f>VLOOKUP(#REF!,Table1[ID],1,FALSE)</f>
        <v>#REF!</v>
      </c>
      <c r="R272" t="e">
        <f>VLOOKUP(#REF!,Table1[[#All],[ID]:[b]],2,FALSE)</f>
        <v>#REF!</v>
      </c>
      <c r="S272" s="9" t="e">
        <f>VLOOKUP(#REF!,Table1[[ID]:[b]],3,FALSE)</f>
        <v>#REF!</v>
      </c>
      <c r="T272" s="9" t="s">
        <v>778</v>
      </c>
      <c r="U272" s="9" t="e">
        <f>IF(#REF!&lt;=10,"A:&lt;10",IF(#REF!&lt;=50,"B:10-50",IF(#REF!&lt;=100,"C:50 - 100",IF(#REF!&lt;=250,"D:100 - 250",IF(#REF!&lt;=500,"E:250 - 500",IF(#REF!&lt;=1000,"F:500 - 1000","G:1000 et plus"))))))</f>
        <v>#REF!</v>
      </c>
      <c r="V272" s="9">
        <v>2</v>
      </c>
    </row>
    <row r="273" spans="1:22" hidden="1">
      <c r="A273" t="s">
        <v>385</v>
      </c>
      <c r="B273" t="s">
        <v>399</v>
      </c>
      <c r="C273" t="s">
        <v>400</v>
      </c>
      <c r="D273">
        <v>42</v>
      </c>
      <c r="M273" s="10" t="s">
        <v>940</v>
      </c>
      <c r="N273" t="s">
        <v>790</v>
      </c>
      <c r="O273" s="5">
        <v>1077930798300</v>
      </c>
      <c r="P273" t="str">
        <f t="shared" si="5"/>
        <v>GhanaGH30</v>
      </c>
      <c r="Q273" t="e">
        <f>VLOOKUP(#REF!,Table1[ID],1,FALSE)</f>
        <v>#REF!</v>
      </c>
      <c r="R273" t="e">
        <f>VLOOKUP(#REF!,Table1[[#All],[ID]:[b]],2,FALSE)</f>
        <v>#REF!</v>
      </c>
      <c r="S273" s="9" t="e">
        <f>VLOOKUP(#REF!,Table1[[ID]:[b]],3,FALSE)</f>
        <v>#REF!</v>
      </c>
      <c r="T273" s="9" t="s">
        <v>778</v>
      </c>
      <c r="U273" s="9" t="e">
        <f>IF(#REF!&lt;=10,"A:&lt;10",IF(#REF!&lt;=50,"B:10-50",IF(#REF!&lt;=100,"C:50 - 100",IF(#REF!&lt;=250,"D:100 - 250",IF(#REF!&lt;=500,"E:250 - 500",IF(#REF!&lt;=1000,"F:500 - 1000","G:1000 et plus"))))))</f>
        <v>#REF!</v>
      </c>
      <c r="V273" s="9">
        <v>2</v>
      </c>
    </row>
    <row r="274" spans="1:22" hidden="1">
      <c r="A274" t="s">
        <v>385</v>
      </c>
      <c r="B274" t="s">
        <v>791</v>
      </c>
      <c r="D274">
        <v>26</v>
      </c>
      <c r="M274" s="10" t="s">
        <v>940</v>
      </c>
      <c r="P274" t="str">
        <f t="shared" si="5"/>
        <v>Ghana</v>
      </c>
      <c r="Q274" t="e">
        <f>VLOOKUP(#REF!,Table1[ID],1,FALSE)</f>
        <v>#REF!</v>
      </c>
      <c r="R274" t="e">
        <f>VLOOKUP(#REF!,Table1[[#All],[ID]:[b]],2,FALSE)</f>
        <v>#REF!</v>
      </c>
      <c r="S274" s="9" t="e">
        <f>VLOOKUP(#REF!,Table1[[ID]:[b]],3,FALSE)</f>
        <v>#REF!</v>
      </c>
      <c r="T274" s="9" t="s">
        <v>778</v>
      </c>
      <c r="U274" s="9" t="e">
        <f>IF(#REF!&lt;=10,"A:&lt;10",IF(#REF!&lt;=50,"B:10-50",IF(#REF!&lt;=100,"C:50 - 100",IF(#REF!&lt;=250,"D:100 - 250",IF(#REF!&lt;=500,"E:250 - 500",IF(#REF!&lt;=1000,"F:500 - 1000","G:1000 et plus"))))))</f>
        <v>#REF!</v>
      </c>
      <c r="V274" s="9">
        <v>2</v>
      </c>
    </row>
    <row r="275" spans="1:22" hidden="1">
      <c r="A275" t="s">
        <v>385</v>
      </c>
      <c r="B275" t="s">
        <v>403</v>
      </c>
      <c r="C275" t="s">
        <v>404</v>
      </c>
      <c r="D275">
        <v>866</v>
      </c>
      <c r="M275" s="10" t="s">
        <v>940</v>
      </c>
      <c r="N275" t="s">
        <v>792</v>
      </c>
      <c r="O275" s="5">
        <v>723735932736</v>
      </c>
      <c r="P275" t="str">
        <f t="shared" si="5"/>
        <v>GhanaGH32</v>
      </c>
      <c r="Q275" t="e">
        <f>VLOOKUP(#REF!,Table1[ID],1,FALSE)</f>
        <v>#REF!</v>
      </c>
      <c r="R275" t="e">
        <f>VLOOKUP(#REF!,Table1[[#All],[ID]:[b]],2,FALSE)</f>
        <v>#REF!</v>
      </c>
      <c r="S275" s="9" t="e">
        <f>VLOOKUP(#REF!,Table1[[ID]:[b]],3,FALSE)</f>
        <v>#REF!</v>
      </c>
      <c r="T275" s="9" t="s">
        <v>778</v>
      </c>
      <c r="U275" s="9" t="e">
        <f>IF(#REF!&lt;=10,"A:&lt;10",IF(#REF!&lt;=50,"B:10-50",IF(#REF!&lt;=100,"C:50 - 100",IF(#REF!&lt;=250,"D:100 - 250",IF(#REF!&lt;=500,"E:250 - 500",IF(#REF!&lt;=1000,"F:500 - 1000","G:1000 et plus"))))))</f>
        <v>#REF!</v>
      </c>
      <c r="V275" s="9">
        <v>2</v>
      </c>
    </row>
    <row r="276" spans="1:22" hidden="1">
      <c r="A276" t="s">
        <v>385</v>
      </c>
      <c r="B276" t="s">
        <v>397</v>
      </c>
      <c r="C276" t="s">
        <v>398</v>
      </c>
      <c r="D276">
        <v>37</v>
      </c>
      <c r="M276" s="10" t="s">
        <v>940</v>
      </c>
      <c r="N276" t="s">
        <v>793</v>
      </c>
      <c r="O276" s="5">
        <v>935318776009</v>
      </c>
      <c r="P276" t="str">
        <f t="shared" si="5"/>
        <v>GhanaGH29</v>
      </c>
      <c r="Q276" t="e">
        <f>VLOOKUP(#REF!,Table1[ID],1,FALSE)</f>
        <v>#REF!</v>
      </c>
      <c r="R276" t="e">
        <f>VLOOKUP(#REF!,Table1[[#All],[ID]:[b]],2,FALSE)</f>
        <v>#REF!</v>
      </c>
      <c r="S276" s="9" t="e">
        <f>VLOOKUP(#REF!,Table1[[ID]:[b]],3,FALSE)</f>
        <v>#REF!</v>
      </c>
      <c r="T276" s="9" t="s">
        <v>778</v>
      </c>
      <c r="U276" s="9" t="e">
        <f>IF(#REF!&lt;=10,"A:&lt;10",IF(#REF!&lt;=50,"B:10-50",IF(#REF!&lt;=100,"C:50 - 100",IF(#REF!&lt;=250,"D:100 - 250",IF(#REF!&lt;=500,"E:250 - 500",IF(#REF!&lt;=1000,"F:500 - 1000","G:1000 et plus"))))))</f>
        <v>#REF!</v>
      </c>
      <c r="V276" s="9">
        <v>2</v>
      </c>
    </row>
    <row r="277" spans="1:22" hidden="1">
      <c r="A277" t="s">
        <v>385</v>
      </c>
      <c r="B277" t="s">
        <v>401</v>
      </c>
      <c r="C277" t="s">
        <v>402</v>
      </c>
      <c r="D277">
        <v>22</v>
      </c>
      <c r="M277" s="10" t="s">
        <v>940</v>
      </c>
      <c r="N277" s="5">
        <v>-221686530251</v>
      </c>
      <c r="O277" s="5">
        <v>1041127367870</v>
      </c>
      <c r="P277" t="str">
        <f t="shared" si="5"/>
        <v>GhanaGH31</v>
      </c>
      <c r="Q277" t="e">
        <f>VLOOKUP(#REF!,Table1[ID],1,FALSE)</f>
        <v>#REF!</v>
      </c>
      <c r="R277" t="e">
        <f>VLOOKUP(#REF!,Table1[[#All],[ID]:[b]],2,FALSE)</f>
        <v>#REF!</v>
      </c>
      <c r="S277" s="9" t="e">
        <f>VLOOKUP(#REF!,Table1[[ID]:[b]],3,FALSE)</f>
        <v>#REF!</v>
      </c>
      <c r="T277" s="9" t="s">
        <v>778</v>
      </c>
      <c r="U277" s="9" t="e">
        <f>IF(#REF!&lt;=10,"A:&lt;10",IF(#REF!&lt;=50,"B:10-50",IF(#REF!&lt;=100,"C:50 - 100",IF(#REF!&lt;=250,"D:100 - 250",IF(#REF!&lt;=500,"E:250 - 500",IF(#REF!&lt;=1000,"F:500 - 1000","G:1000 et plus"))))))</f>
        <v>#REF!</v>
      </c>
      <c r="V277" s="9">
        <v>2</v>
      </c>
    </row>
    <row r="278" spans="1:22" hidden="1">
      <c r="A278" t="s">
        <v>385</v>
      </c>
      <c r="B278" t="s">
        <v>389</v>
      </c>
      <c r="C278" t="s">
        <v>390</v>
      </c>
      <c r="D278">
        <v>8</v>
      </c>
      <c r="M278" s="10" t="s">
        <v>940</v>
      </c>
      <c r="P278" t="str">
        <f t="shared" si="5"/>
        <v>GhanaGH25</v>
      </c>
      <c r="Q278" t="e">
        <f>VLOOKUP(#REF!,Table1[ID],1,FALSE)</f>
        <v>#REF!</v>
      </c>
      <c r="R278" t="e">
        <f>VLOOKUP(#REF!,Table1[[#All],[ID]:[b]],2,FALSE)</f>
        <v>#REF!</v>
      </c>
      <c r="S278" s="9" t="e">
        <f>VLOOKUP(#REF!,Table1[[ID]:[b]],3,FALSE)</f>
        <v>#REF!</v>
      </c>
      <c r="T278" s="9"/>
      <c r="U278" s="9" t="e">
        <f>IF(#REF!&lt;=10,"A:&lt;10",IF(#REF!&lt;=50,"B:10-50",IF(#REF!&lt;=100,"C:50 - 100",IF(#REF!&lt;=250,"D:100 - 250",IF(#REF!&lt;=500,"E:250 - 500",IF(#REF!&lt;=1000,"F:500 - 1000","G:1000 et plus"))))))</f>
        <v>#REF!</v>
      </c>
      <c r="V278" s="9"/>
    </row>
    <row r="279" spans="1:22">
      <c r="A279" t="s">
        <v>407</v>
      </c>
      <c r="B279" t="s">
        <v>411</v>
      </c>
      <c r="C279" t="s">
        <v>412</v>
      </c>
      <c r="D279">
        <v>3411</v>
      </c>
      <c r="L279" s="7"/>
      <c r="M279" s="10" t="s">
        <v>940</v>
      </c>
      <c r="P279" t="str">
        <f t="shared" si="5"/>
        <v>GuineaGN02</v>
      </c>
      <c r="Q279" t="e">
        <f>VLOOKUP(#REF!,Table1[ID],1,FALSE)</f>
        <v>#REF!</v>
      </c>
      <c r="R279" t="e">
        <f>VLOOKUP(#REF!,Table1[[#All],[ID]:[b]],2,FALSE)</f>
        <v>#REF!</v>
      </c>
      <c r="S279" s="9" t="e">
        <f>VLOOKUP(#REF!,Table1[[ID]:[b]],3,FALSE)</f>
        <v>#REF!</v>
      </c>
      <c r="T279" s="9" t="s">
        <v>780</v>
      </c>
      <c r="U279" s="9" t="e">
        <f>IF(#REF!&lt;=10,"A:&lt;10",IF(#REF!&lt;=50,"B:10-50",IF(#REF!&lt;=100,"C:50 - 100",IF(#REF!&lt;=250,"D:100 - 250",IF(#REF!&lt;=500,"E:250 - 500",IF(#REF!&lt;=1000,"F:500 - 1000","G:1000 et plus"))))))</f>
        <v>#REF!</v>
      </c>
      <c r="V279" s="9">
        <v>7</v>
      </c>
    </row>
    <row r="280" spans="1:22">
      <c r="A280" t="s">
        <v>407</v>
      </c>
      <c r="B280" t="s">
        <v>409</v>
      </c>
      <c r="C280" t="s">
        <v>410</v>
      </c>
      <c r="D280">
        <v>10</v>
      </c>
      <c r="L280" s="7"/>
      <c r="M280" s="10" t="s">
        <v>940</v>
      </c>
      <c r="P280" t="str">
        <f t="shared" si="5"/>
        <v>GuineaGN01</v>
      </c>
      <c r="Q280" t="e">
        <f>VLOOKUP(#REF!,Table1[ID],1,FALSE)</f>
        <v>#REF!</v>
      </c>
      <c r="R280" t="e">
        <f>VLOOKUP(#REF!,Table1[[#All],[ID]:[b]],2,FALSE)</f>
        <v>#REF!</v>
      </c>
      <c r="S280" s="9" t="e">
        <f>VLOOKUP(#REF!,Table1[[ID]:[b]],3,FALSE)</f>
        <v>#REF!</v>
      </c>
      <c r="T280" s="9"/>
      <c r="U280" s="9" t="e">
        <f>IF(#REF!&lt;=10,"A:&lt;10",IF(#REF!&lt;=50,"B:10-50",IF(#REF!&lt;=100,"C:50 - 100",IF(#REF!&lt;=250,"D:100 - 250",IF(#REF!&lt;=500,"E:250 - 500",IF(#REF!&lt;=1000,"F:500 - 1000","G:1000 et plus"))))))</f>
        <v>#REF!</v>
      </c>
      <c r="V280" s="9"/>
    </row>
    <row r="281" spans="1:22">
      <c r="A281" t="s">
        <v>407</v>
      </c>
      <c r="B281" t="s">
        <v>413</v>
      </c>
      <c r="C281" t="s">
        <v>414</v>
      </c>
      <c r="D281">
        <v>1</v>
      </c>
      <c r="L281" s="7"/>
      <c r="M281" s="10" t="s">
        <v>940</v>
      </c>
      <c r="P281" t="str">
        <f t="shared" si="5"/>
        <v>GuineaGN03</v>
      </c>
      <c r="Q281" t="e">
        <f>VLOOKUP(#REF!,Table1[ID],1,FALSE)</f>
        <v>#REF!</v>
      </c>
      <c r="R281" t="e">
        <f>VLOOKUP(#REF!,Table1[[#All],[ID]:[b]],2,FALSE)</f>
        <v>#REF!</v>
      </c>
      <c r="S281" s="9" t="e">
        <f>VLOOKUP(#REF!,Table1[[ID]:[b]],3,FALSE)</f>
        <v>#REF!</v>
      </c>
      <c r="T281" s="9"/>
      <c r="U281" s="9" t="e">
        <f>IF(#REF!&lt;=10,"A:&lt;10",IF(#REF!&lt;=50,"B:10-50",IF(#REF!&lt;=100,"C:50 - 100",IF(#REF!&lt;=250,"D:100 - 250",IF(#REF!&lt;=500,"E:250 - 500",IF(#REF!&lt;=1000,"F:500 - 1000","G:1000 et plus"))))))</f>
        <v>#REF!</v>
      </c>
      <c r="V281" s="9"/>
    </row>
    <row r="282" spans="1:22">
      <c r="A282" t="s">
        <v>407</v>
      </c>
      <c r="B282" t="s">
        <v>415</v>
      </c>
      <c r="C282" t="s">
        <v>416</v>
      </c>
      <c r="D282">
        <v>1</v>
      </c>
      <c r="L282" s="7"/>
      <c r="M282" s="10" t="s">
        <v>940</v>
      </c>
      <c r="P282" t="str">
        <f t="shared" si="5"/>
        <v>GuineaGN04</v>
      </c>
      <c r="Q282" t="e">
        <f>VLOOKUP(#REF!,Table1[ID],1,FALSE)</f>
        <v>#REF!</v>
      </c>
      <c r="R282" t="e">
        <f>VLOOKUP(#REF!,Table1[[#All],[ID]:[b]],2,FALSE)</f>
        <v>#REF!</v>
      </c>
      <c r="S282" s="9" t="e">
        <f>VLOOKUP(#REF!,Table1[[ID]:[b]],3,FALSE)</f>
        <v>#REF!</v>
      </c>
      <c r="T282" s="9"/>
      <c r="U282" s="9" t="e">
        <f>IF(#REF!&lt;=10,"A:&lt;10",IF(#REF!&lt;=50,"B:10-50",IF(#REF!&lt;=100,"C:50 - 100",IF(#REF!&lt;=250,"D:100 - 250",IF(#REF!&lt;=500,"E:250 - 500",IF(#REF!&lt;=1000,"F:500 - 1000","G:1000 et plus"))))))</f>
        <v>#REF!</v>
      </c>
      <c r="V282" s="9"/>
    </row>
    <row r="283" spans="1:22">
      <c r="A283" t="s">
        <v>407</v>
      </c>
      <c r="B283" t="s">
        <v>417</v>
      </c>
      <c r="C283" t="s">
        <v>418</v>
      </c>
      <c r="D283">
        <v>232</v>
      </c>
      <c r="L283" s="7"/>
      <c r="M283" s="10" t="s">
        <v>940</v>
      </c>
      <c r="P283" t="str">
        <f t="shared" si="5"/>
        <v>GuineaGN05</v>
      </c>
      <c r="Q283" t="e">
        <f>VLOOKUP(#REF!,Table1[ID],1,FALSE)</f>
        <v>#REF!</v>
      </c>
      <c r="R283" t="e">
        <f>VLOOKUP(#REF!,Table1[[#All],[ID]:[b]],2,FALSE)</f>
        <v>#REF!</v>
      </c>
      <c r="S283" s="9" t="e">
        <f>VLOOKUP(#REF!,Table1[[ID]:[b]],3,FALSE)</f>
        <v>#REF!</v>
      </c>
      <c r="T283" s="9"/>
      <c r="U283" s="9" t="e">
        <f>IF(#REF!&lt;=10,"A:&lt;10",IF(#REF!&lt;=50,"B:10-50",IF(#REF!&lt;=100,"C:50 - 100",IF(#REF!&lt;=250,"D:100 - 250",IF(#REF!&lt;=500,"E:250 - 500",IF(#REF!&lt;=1000,"F:500 - 1000","G:1000 et plus"))))))</f>
        <v>#REF!</v>
      </c>
      <c r="V283" s="9"/>
    </row>
    <row r="284" spans="1:22">
      <c r="A284" t="s">
        <v>407</v>
      </c>
      <c r="B284" t="s">
        <v>419</v>
      </c>
      <c r="C284" t="s">
        <v>420</v>
      </c>
      <c r="D284">
        <v>1</v>
      </c>
      <c r="L284" s="7"/>
      <c r="M284" s="10" t="s">
        <v>940</v>
      </c>
      <c r="P284" t="str">
        <f t="shared" si="5"/>
        <v>GuineaGN06</v>
      </c>
      <c r="Q284" t="e">
        <f>VLOOKUP(#REF!,Table1[ID],1,FALSE)</f>
        <v>#REF!</v>
      </c>
      <c r="R284" t="e">
        <f>VLOOKUP(#REF!,Table1[[#All],[ID]:[b]],2,FALSE)</f>
        <v>#REF!</v>
      </c>
      <c r="S284" s="9" t="e">
        <f>VLOOKUP(#REF!,Table1[[ID]:[b]],3,FALSE)</f>
        <v>#REF!</v>
      </c>
      <c r="T284" s="9"/>
      <c r="U284" s="9" t="e">
        <f>IF(#REF!&lt;=10,"A:&lt;10",IF(#REF!&lt;=50,"B:10-50",IF(#REF!&lt;=100,"C:50 - 100",IF(#REF!&lt;=250,"D:100 - 250",IF(#REF!&lt;=500,"E:250 - 500",IF(#REF!&lt;=1000,"F:500 - 1000","G:1000 et plus"))))))</f>
        <v>#REF!</v>
      </c>
      <c r="V284" s="9"/>
    </row>
    <row r="285" spans="1:22">
      <c r="A285" t="s">
        <v>407</v>
      </c>
      <c r="B285" t="s">
        <v>421</v>
      </c>
      <c r="C285" t="s">
        <v>422</v>
      </c>
      <c r="D285">
        <v>1</v>
      </c>
      <c r="L285" s="7"/>
      <c r="M285" s="10" t="s">
        <v>940</v>
      </c>
      <c r="P285" t="str">
        <f t="shared" si="5"/>
        <v>GuineaGN07</v>
      </c>
      <c r="Q285" t="e">
        <f>VLOOKUP(#REF!,Table1[ID],1,FALSE)</f>
        <v>#REF!</v>
      </c>
      <c r="R285" t="e">
        <f>VLOOKUP(#REF!,Table1[[#All],[ID]:[b]],2,FALSE)</f>
        <v>#REF!</v>
      </c>
      <c r="S285" s="9" t="e">
        <f>VLOOKUP(#REF!,Table1[[ID]:[b]],3,FALSE)</f>
        <v>#REF!</v>
      </c>
      <c r="T285" s="9"/>
      <c r="U285" s="9" t="e">
        <f>IF(#REF!&lt;=10,"A:&lt;10",IF(#REF!&lt;=50,"B:10-50",IF(#REF!&lt;=100,"C:50 - 100",IF(#REF!&lt;=250,"D:100 - 250",IF(#REF!&lt;=500,"E:250 - 500",IF(#REF!&lt;=1000,"F:500 - 1000","G:1000 et plus"))))))</f>
        <v>#REF!</v>
      </c>
      <c r="V285" s="9"/>
    </row>
    <row r="286" spans="1:22">
      <c r="A286" t="s">
        <v>407</v>
      </c>
      <c r="B286" t="s">
        <v>423</v>
      </c>
      <c r="C286" t="s">
        <v>424</v>
      </c>
      <c r="D286">
        <v>0</v>
      </c>
      <c r="L286" s="7"/>
      <c r="M286" s="10" t="s">
        <v>940</v>
      </c>
      <c r="P286" t="str">
        <f t="shared" si="5"/>
        <v>GuineaGN08</v>
      </c>
      <c r="Q286" t="e">
        <f>VLOOKUP(#REF!,Table1[ID],1,FALSE)</f>
        <v>#REF!</v>
      </c>
      <c r="R286" t="e">
        <f>VLOOKUP(#REF!,Table1[[#All],[ID]:[b]],2,FALSE)</f>
        <v>#REF!</v>
      </c>
      <c r="S286" s="9" t="e">
        <f>VLOOKUP(#REF!,Table1[[ID]:[b]],3,FALSE)</f>
        <v>#REF!</v>
      </c>
      <c r="T286" s="9"/>
      <c r="U286" s="9" t="e">
        <f>IF(#REF!&lt;=10,"A:&lt;10",IF(#REF!&lt;=50,"B:10-50",IF(#REF!&lt;=100,"C:50 - 100",IF(#REF!&lt;=250,"D:100 - 250",IF(#REF!&lt;=500,"E:250 - 500",IF(#REF!&lt;=1000,"F:500 - 1000","G:1000 et plus"))))))</f>
        <v>#REF!</v>
      </c>
      <c r="V286" s="9"/>
    </row>
    <row r="287" spans="1:22" hidden="1">
      <c r="A287" t="s">
        <v>425</v>
      </c>
      <c r="B287" t="s">
        <v>431</v>
      </c>
      <c r="C287" t="s">
        <v>432</v>
      </c>
      <c r="D287">
        <v>1270</v>
      </c>
      <c r="E287">
        <v>53</v>
      </c>
      <c r="F287">
        <v>8</v>
      </c>
      <c r="L287" s="10"/>
      <c r="M287" s="10" t="s">
        <v>940</v>
      </c>
      <c r="P287" t="str">
        <f t="shared" si="5"/>
        <v>Guinea BissauGW08</v>
      </c>
      <c r="Q287" t="e">
        <f>VLOOKUP(#REF!,Table1[ID],1,FALSE)</f>
        <v>#REF!</v>
      </c>
      <c r="R287" t="e">
        <f>VLOOKUP(#REF!,Table1[[#All],[ID]:[b]],2,FALSE)</f>
        <v>#REF!</v>
      </c>
      <c r="S287" s="9" t="e">
        <f>VLOOKUP(#REF!,Table1[[ID]:[b]],3,FALSE)</f>
        <v>#REF!</v>
      </c>
      <c r="T287" s="9" t="s">
        <v>777</v>
      </c>
      <c r="U287" s="9" t="e">
        <f>IF(#REF!&lt;=10,"A:&lt;10",IF(#REF!&lt;=50,"B:10-50",IF(#REF!&lt;=100,"C:50 - 100",IF(#REF!&lt;=250,"D:100 - 250",IF(#REF!&lt;=500,"E:250 - 500",IF(#REF!&lt;=1000,"F:500 - 1000","G:1000 et plus"))))))</f>
        <v>#REF!</v>
      </c>
      <c r="V287" s="9">
        <v>5</v>
      </c>
    </row>
    <row r="288" spans="1:22" hidden="1">
      <c r="A288" t="s">
        <v>425</v>
      </c>
      <c r="B288" t="s">
        <v>427</v>
      </c>
      <c r="C288" t="s">
        <v>428</v>
      </c>
      <c r="D288">
        <v>3</v>
      </c>
      <c r="M288" s="10" t="s">
        <v>940</v>
      </c>
      <c r="P288" t="str">
        <f t="shared" si="5"/>
        <v>Guinea BissauGW01</v>
      </c>
      <c r="Q288" t="e">
        <f>VLOOKUP(#REF!,Table1[ID],1,FALSE)</f>
        <v>#REF!</v>
      </c>
      <c r="R288" t="e">
        <f>VLOOKUP(#REF!,Table1[[#All],[ID]:[b]],2,FALSE)</f>
        <v>#REF!</v>
      </c>
      <c r="S288" s="9" t="e">
        <f>VLOOKUP(#REF!,Table1[[ID]:[b]],3,FALSE)</f>
        <v>#REF!</v>
      </c>
      <c r="T288" s="9"/>
      <c r="U288" s="9" t="e">
        <f>IF(#REF!&lt;=10,"A:&lt;10",IF(#REF!&lt;=50,"B:10-50",IF(#REF!&lt;=100,"C:50 - 100",IF(#REF!&lt;=250,"D:100 - 250",IF(#REF!&lt;=500,"E:250 - 500",IF(#REF!&lt;=1000,"F:500 - 1000","G:1000 et plus"))))))</f>
        <v>#REF!</v>
      </c>
      <c r="V288" s="9"/>
    </row>
    <row r="289" spans="1:22" hidden="1">
      <c r="A289" t="s">
        <v>425</v>
      </c>
      <c r="B289" t="s">
        <v>429</v>
      </c>
      <c r="C289" t="s">
        <v>430</v>
      </c>
      <c r="D289">
        <v>42</v>
      </c>
      <c r="M289" s="10" t="s">
        <v>940</v>
      </c>
      <c r="P289" t="str">
        <f t="shared" si="5"/>
        <v>Guinea BissauGW02</v>
      </c>
      <c r="Q289" t="e">
        <f>VLOOKUP(#REF!,Table1[ID],1,FALSE)</f>
        <v>#REF!</v>
      </c>
      <c r="R289" t="e">
        <f>VLOOKUP(#REF!,Table1[[#All],[ID]:[b]],2,FALSE)</f>
        <v>#REF!</v>
      </c>
      <c r="S289" s="9" t="e">
        <f>VLOOKUP(#REF!,Table1[[ID]:[b]],3,FALSE)</f>
        <v>#REF!</v>
      </c>
      <c r="T289" s="9"/>
      <c r="U289" s="9" t="e">
        <f>IF(#REF!&lt;=10,"A:&lt;10",IF(#REF!&lt;=50,"B:10-50",IF(#REF!&lt;=100,"C:50 - 100",IF(#REF!&lt;=250,"D:100 - 250",IF(#REF!&lt;=500,"E:250 - 500",IF(#REF!&lt;=1000,"F:500 - 1000","G:1000 et plus"))))))</f>
        <v>#REF!</v>
      </c>
      <c r="V289" s="9"/>
    </row>
    <row r="290" spans="1:22" hidden="1">
      <c r="A290" t="s">
        <v>425</v>
      </c>
      <c r="B290" t="s">
        <v>433</v>
      </c>
      <c r="C290" t="s">
        <v>434</v>
      </c>
      <c r="D290">
        <v>0</v>
      </c>
      <c r="M290" s="10" t="s">
        <v>940</v>
      </c>
      <c r="P290" t="str">
        <f t="shared" si="5"/>
        <v>Guinea BissauGW03</v>
      </c>
      <c r="Q290" t="e">
        <f>VLOOKUP(#REF!,Table1[ID],1,FALSE)</f>
        <v>#REF!</v>
      </c>
      <c r="R290" t="e">
        <f>VLOOKUP(#REF!,Table1[[#All],[ID]:[b]],2,FALSE)</f>
        <v>#REF!</v>
      </c>
      <c r="S290" s="9" t="e">
        <f>VLOOKUP(#REF!,Table1[[ID]:[b]],3,FALSE)</f>
        <v>#REF!</v>
      </c>
      <c r="T290" s="9"/>
      <c r="U290" s="9" t="e">
        <f>IF(#REF!&lt;=10,"A:&lt;10",IF(#REF!&lt;=50,"B:10-50",IF(#REF!&lt;=100,"C:50 - 100",IF(#REF!&lt;=250,"D:100 - 250",IF(#REF!&lt;=500,"E:250 - 500",IF(#REF!&lt;=1000,"F:500 - 1000","G:1000 et plus"))))))</f>
        <v>#REF!</v>
      </c>
      <c r="V290" s="9"/>
    </row>
    <row r="291" spans="1:22" hidden="1">
      <c r="A291" t="s">
        <v>425</v>
      </c>
      <c r="B291" t="s">
        <v>435</v>
      </c>
      <c r="C291" t="s">
        <v>436</v>
      </c>
      <c r="D291">
        <v>22</v>
      </c>
      <c r="M291" s="10" t="s">
        <v>940</v>
      </c>
      <c r="P291" t="str">
        <f t="shared" si="5"/>
        <v>Guinea BissauGW04</v>
      </c>
      <c r="Q291" t="e">
        <f>VLOOKUP(#REF!,Table1[ID],1,FALSE)</f>
        <v>#REF!</v>
      </c>
      <c r="R291" t="e">
        <f>VLOOKUP(#REF!,Table1[[#All],[ID]:[b]],2,FALSE)</f>
        <v>#REF!</v>
      </c>
      <c r="S291" s="9" t="e">
        <f>VLOOKUP(#REF!,Table1[[ID]:[b]],3,FALSE)</f>
        <v>#REF!</v>
      </c>
      <c r="T291" s="9"/>
      <c r="U291" s="9" t="e">
        <f>IF(#REF!&lt;=10,"A:&lt;10",IF(#REF!&lt;=50,"B:10-50",IF(#REF!&lt;=100,"C:50 - 100",IF(#REF!&lt;=250,"D:100 - 250",IF(#REF!&lt;=500,"E:250 - 500",IF(#REF!&lt;=1000,"F:500 - 1000","G:1000 et plus"))))))</f>
        <v>#REF!</v>
      </c>
      <c r="V291" s="9"/>
    </row>
    <row r="292" spans="1:22" hidden="1">
      <c r="A292" t="s">
        <v>425</v>
      </c>
      <c r="B292" t="s">
        <v>437</v>
      </c>
      <c r="C292" t="s">
        <v>438</v>
      </c>
      <c r="D292">
        <v>2</v>
      </c>
      <c r="M292" s="10" t="s">
        <v>940</v>
      </c>
      <c r="P292" t="str">
        <f t="shared" si="5"/>
        <v>Guinea BissauGW05</v>
      </c>
      <c r="Q292" t="e">
        <f>VLOOKUP(#REF!,Table1[ID],1,FALSE)</f>
        <v>#REF!</v>
      </c>
      <c r="R292" t="e">
        <f>VLOOKUP(#REF!,Table1[[#All],[ID]:[b]],2,FALSE)</f>
        <v>#REF!</v>
      </c>
      <c r="S292" s="9" t="e">
        <f>VLOOKUP(#REF!,Table1[[ID]:[b]],3,FALSE)</f>
        <v>#REF!</v>
      </c>
      <c r="T292" s="9"/>
      <c r="U292" s="9" t="e">
        <f>IF(#REF!&lt;=10,"A:&lt;10",IF(#REF!&lt;=50,"B:10-50",IF(#REF!&lt;=100,"C:50 - 100",IF(#REF!&lt;=250,"D:100 - 250",IF(#REF!&lt;=500,"E:250 - 500",IF(#REF!&lt;=1000,"F:500 - 1000","G:1000 et plus"))))))</f>
        <v>#REF!</v>
      </c>
      <c r="V292" s="9"/>
    </row>
    <row r="293" spans="1:22" hidden="1">
      <c r="A293" t="s">
        <v>425</v>
      </c>
      <c r="B293" t="s">
        <v>439</v>
      </c>
      <c r="C293" t="s">
        <v>440</v>
      </c>
      <c r="D293">
        <v>0</v>
      </c>
      <c r="M293" s="10" t="s">
        <v>940</v>
      </c>
      <c r="P293" t="str">
        <f t="shared" si="5"/>
        <v>Guinea BissauGW06</v>
      </c>
      <c r="Q293" t="e">
        <f>VLOOKUP(#REF!,Table1[ID],1,FALSE)</f>
        <v>#REF!</v>
      </c>
      <c r="R293" t="e">
        <f>VLOOKUP(#REF!,Table1[[#All],[ID]:[b]],2,FALSE)</f>
        <v>#REF!</v>
      </c>
      <c r="S293" s="9" t="e">
        <f>VLOOKUP(#REF!,Table1[[ID]:[b]],3,FALSE)</f>
        <v>#REF!</v>
      </c>
      <c r="T293" s="9"/>
      <c r="U293" s="9" t="e">
        <f>IF(#REF!&lt;=10,"A:&lt;10",IF(#REF!&lt;=50,"B:10-50",IF(#REF!&lt;=100,"C:50 - 100",IF(#REF!&lt;=250,"D:100 - 250",IF(#REF!&lt;=500,"E:250 - 500",IF(#REF!&lt;=1000,"F:500 - 1000","G:1000 et plus"))))))</f>
        <v>#REF!</v>
      </c>
      <c r="V293" s="9"/>
    </row>
    <row r="294" spans="1:22" hidden="1">
      <c r="A294" t="s">
        <v>425</v>
      </c>
      <c r="B294" t="s">
        <v>441</v>
      </c>
      <c r="C294" t="s">
        <v>442</v>
      </c>
      <c r="D294">
        <v>0</v>
      </c>
      <c r="M294" s="10" t="s">
        <v>940</v>
      </c>
      <c r="P294" t="str">
        <f t="shared" si="5"/>
        <v>Guinea BissauGW07</v>
      </c>
      <c r="Q294" t="e">
        <f>VLOOKUP(#REF!,Table1[ID],1,FALSE)</f>
        <v>#REF!</v>
      </c>
      <c r="R294" t="e">
        <f>VLOOKUP(#REF!,Table1[[#All],[ID]:[b]],2,FALSE)</f>
        <v>#REF!</v>
      </c>
      <c r="S294" s="9" t="e">
        <f>VLOOKUP(#REF!,Table1[[ID]:[b]],3,FALSE)</f>
        <v>#REF!</v>
      </c>
      <c r="T294" s="9"/>
      <c r="U294" s="9" t="e">
        <f>IF(#REF!&lt;=10,"A:&lt;10",IF(#REF!&lt;=50,"B:10-50",IF(#REF!&lt;=100,"C:50 - 100",IF(#REF!&lt;=250,"D:100 - 250",IF(#REF!&lt;=500,"E:250 - 500",IF(#REF!&lt;=1000,"F:500 - 1000","G:1000 et plus"))))))</f>
        <v>#REF!</v>
      </c>
      <c r="V294" s="9"/>
    </row>
    <row r="295" spans="1:22" hidden="1">
      <c r="A295" t="s">
        <v>425</v>
      </c>
      <c r="B295" t="s">
        <v>443</v>
      </c>
      <c r="C295" t="s">
        <v>444</v>
      </c>
      <c r="D295">
        <v>0</v>
      </c>
      <c r="M295" s="10" t="s">
        <v>940</v>
      </c>
      <c r="P295" t="str">
        <f t="shared" si="5"/>
        <v>Guinea BissauGW09</v>
      </c>
      <c r="Q295" t="e">
        <f>VLOOKUP(#REF!,Table1[ID],1,FALSE)</f>
        <v>#REF!</v>
      </c>
      <c r="R295" t="e">
        <f>VLOOKUP(#REF!,Table1[[#All],[ID]:[b]],2,FALSE)</f>
        <v>#REF!</v>
      </c>
      <c r="S295" s="9" t="e">
        <f>VLOOKUP(#REF!,Table1[[ID]:[b]],3,FALSE)</f>
        <v>#REF!</v>
      </c>
      <c r="T295" s="9"/>
      <c r="U295" s="9" t="e">
        <f>IF(#REF!&lt;=10,"A:&lt;10",IF(#REF!&lt;=50,"B:10-50",IF(#REF!&lt;=100,"C:50 - 100",IF(#REF!&lt;=250,"D:100 - 250",IF(#REF!&lt;=500,"E:250 - 500",IF(#REF!&lt;=1000,"F:500 - 1000","G:1000 et plus"))))))</f>
        <v>#REF!</v>
      </c>
      <c r="V295" s="9"/>
    </row>
    <row r="296" spans="1:22" hidden="1">
      <c r="A296" t="s">
        <v>445</v>
      </c>
      <c r="B296" t="s">
        <v>455</v>
      </c>
      <c r="C296" t="s">
        <v>456</v>
      </c>
      <c r="D296">
        <v>0</v>
      </c>
      <c r="E296">
        <v>0</v>
      </c>
      <c r="F296">
        <v>0</v>
      </c>
      <c r="L296" s="7"/>
      <c r="M296" s="10" t="s">
        <v>940</v>
      </c>
      <c r="P296" t="str">
        <f t="shared" si="5"/>
        <v>LiberiaLR05</v>
      </c>
      <c r="Q296" t="e">
        <f>VLOOKUP(#REF!,Table1[ID],1,FALSE)</f>
        <v>#REF!</v>
      </c>
      <c r="R296" t="e">
        <f>VLOOKUP(#REF!,Table1[[#All],[ID]:[b]],2,FALSE)</f>
        <v>#REF!</v>
      </c>
      <c r="S296" s="9" t="e">
        <f>VLOOKUP(#REF!,Table1[[ID]:[b]],3,FALSE)</f>
        <v>#REF!</v>
      </c>
      <c r="T296" s="9"/>
      <c r="U296" s="9" t="e">
        <f>IF(#REF!&lt;=10,"A:&lt;10",IF(#REF!&lt;=50,"B:10-50",IF(#REF!&lt;=100,"C:50 - 100",IF(#REF!&lt;=250,"D:100 - 250",IF(#REF!&lt;=500,"E:250 - 500",IF(#REF!&lt;=1000,"F:500 - 1000","G:1000 et plus"))))))</f>
        <v>#REF!</v>
      </c>
      <c r="V296" s="9"/>
    </row>
    <row r="297" spans="1:22" hidden="1">
      <c r="A297" t="s">
        <v>445</v>
      </c>
      <c r="B297" t="s">
        <v>447</v>
      </c>
      <c r="C297" t="s">
        <v>448</v>
      </c>
      <c r="D297">
        <v>0</v>
      </c>
      <c r="E297">
        <v>0</v>
      </c>
      <c r="F297">
        <v>0</v>
      </c>
      <c r="M297" s="10" t="s">
        <v>940</v>
      </c>
      <c r="P297" t="str">
        <f t="shared" si="5"/>
        <v>LiberiaLR01</v>
      </c>
      <c r="Q297" t="e">
        <f>VLOOKUP(#REF!,Table1[ID],1,FALSE)</f>
        <v>#REF!</v>
      </c>
      <c r="R297" t="e">
        <f>VLOOKUP(#REF!,Table1[[#All],[ID]:[b]],2,FALSE)</f>
        <v>#REF!</v>
      </c>
      <c r="S297" s="9" t="e">
        <f>VLOOKUP(#REF!,Table1[[ID]:[b]],3,FALSE)</f>
        <v>#REF!</v>
      </c>
      <c r="T297" s="9"/>
      <c r="U297" s="9" t="e">
        <f>IF(#REF!&lt;=10,"A:&lt;10",IF(#REF!&lt;=50,"B:10-50",IF(#REF!&lt;=100,"C:50 - 100",IF(#REF!&lt;=250,"D:100 - 250",IF(#REF!&lt;=500,"E:250 - 500",IF(#REF!&lt;=1000,"F:500 - 1000","G:1000 et plus"))))))</f>
        <v>#REF!</v>
      </c>
      <c r="V297" s="9"/>
    </row>
    <row r="298" spans="1:22" hidden="1">
      <c r="A298" t="s">
        <v>445</v>
      </c>
      <c r="B298" t="s">
        <v>449</v>
      </c>
      <c r="C298" t="s">
        <v>450</v>
      </c>
      <c r="D298">
        <v>0</v>
      </c>
      <c r="E298">
        <v>0</v>
      </c>
      <c r="F298">
        <v>0</v>
      </c>
      <c r="M298" s="10" t="s">
        <v>940</v>
      </c>
      <c r="P298" t="str">
        <f t="shared" si="5"/>
        <v>LiberiaLR02</v>
      </c>
      <c r="Q298" t="e">
        <f>VLOOKUP(#REF!,Table1[ID],1,FALSE)</f>
        <v>#REF!</v>
      </c>
      <c r="R298" t="e">
        <f>VLOOKUP(#REF!,Table1[[#All],[ID]:[b]],2,FALSE)</f>
        <v>#REF!</v>
      </c>
      <c r="S298" s="9" t="e">
        <f>VLOOKUP(#REF!,Table1[[ID]:[b]],3,FALSE)</f>
        <v>#REF!</v>
      </c>
      <c r="T298" s="9"/>
      <c r="U298" s="9" t="e">
        <f>IF(#REF!&lt;=10,"A:&lt;10",IF(#REF!&lt;=50,"B:10-50",IF(#REF!&lt;=100,"C:50 - 100",IF(#REF!&lt;=250,"D:100 - 250",IF(#REF!&lt;=500,"E:250 - 500",IF(#REF!&lt;=1000,"F:500 - 1000","G:1000 et plus"))))))</f>
        <v>#REF!</v>
      </c>
      <c r="V298" s="9"/>
    </row>
    <row r="299" spans="1:22" hidden="1">
      <c r="A299" t="s">
        <v>445</v>
      </c>
      <c r="B299" t="s">
        <v>451</v>
      </c>
      <c r="C299" t="s">
        <v>452</v>
      </c>
      <c r="D299">
        <v>6</v>
      </c>
      <c r="E299">
        <v>2</v>
      </c>
      <c r="F299">
        <v>0</v>
      </c>
      <c r="M299" s="10" t="s">
        <v>940</v>
      </c>
      <c r="P299" t="str">
        <f t="shared" si="5"/>
        <v>LiberiaLR03</v>
      </c>
      <c r="Q299" t="e">
        <f>VLOOKUP(#REF!,Table1[ID],1,FALSE)</f>
        <v>#REF!</v>
      </c>
      <c r="R299" t="e">
        <f>VLOOKUP(#REF!,Table1[[#All],[ID]:[b]],2,FALSE)</f>
        <v>#REF!</v>
      </c>
      <c r="S299" s="9" t="e">
        <f>VLOOKUP(#REF!,Table1[[ID]:[b]],3,FALSE)</f>
        <v>#REF!</v>
      </c>
      <c r="T299" s="9"/>
      <c r="U299" s="9" t="e">
        <f>IF(#REF!&lt;=10,"A:&lt;10",IF(#REF!&lt;=50,"B:10-50",IF(#REF!&lt;=100,"C:50 - 100",IF(#REF!&lt;=250,"D:100 - 250",IF(#REF!&lt;=500,"E:250 - 500",IF(#REF!&lt;=1000,"F:500 - 1000","G:1000 et plus"))))))</f>
        <v>#REF!</v>
      </c>
      <c r="V299" s="9"/>
    </row>
    <row r="300" spans="1:22" hidden="1">
      <c r="A300" t="s">
        <v>445</v>
      </c>
      <c r="B300" t="s">
        <v>453</v>
      </c>
      <c r="C300" t="s">
        <v>454</v>
      </c>
      <c r="D300">
        <v>6</v>
      </c>
      <c r="E300">
        <v>0</v>
      </c>
      <c r="F300">
        <v>3</v>
      </c>
      <c r="M300" s="10" t="s">
        <v>940</v>
      </c>
      <c r="P300" t="str">
        <f t="shared" si="5"/>
        <v>LiberiaLR04</v>
      </c>
      <c r="Q300" t="e">
        <f>VLOOKUP(#REF!,Table1[ID],1,FALSE)</f>
        <v>#REF!</v>
      </c>
      <c r="R300" t="e">
        <f>VLOOKUP(#REF!,Table1[[#All],[ID]:[b]],2,FALSE)</f>
        <v>#REF!</v>
      </c>
      <c r="S300" s="9" t="e">
        <f>VLOOKUP(#REF!,Table1[[ID]:[b]],3,FALSE)</f>
        <v>#REF!</v>
      </c>
      <c r="T300" s="9"/>
      <c r="U300" s="9" t="e">
        <f>IF(#REF!&lt;=10,"A:&lt;10",IF(#REF!&lt;=50,"B:10-50",IF(#REF!&lt;=100,"C:50 - 100",IF(#REF!&lt;=250,"D:100 - 250",IF(#REF!&lt;=500,"E:250 - 500",IF(#REF!&lt;=1000,"F:500 - 1000","G:1000 et plus"))))))</f>
        <v>#REF!</v>
      </c>
      <c r="V300" s="9"/>
    </row>
    <row r="301" spans="1:22" hidden="1">
      <c r="A301" t="s">
        <v>445</v>
      </c>
      <c r="B301" t="s">
        <v>457</v>
      </c>
      <c r="C301" t="s">
        <v>458</v>
      </c>
      <c r="D301">
        <v>0</v>
      </c>
      <c r="E301">
        <v>0</v>
      </c>
      <c r="F301">
        <v>0</v>
      </c>
      <c r="M301" s="10" t="s">
        <v>940</v>
      </c>
      <c r="P301" t="str">
        <f t="shared" si="5"/>
        <v>LiberiaLR06</v>
      </c>
      <c r="Q301" t="e">
        <f>VLOOKUP(#REF!,Table1[ID],1,FALSE)</f>
        <v>#REF!</v>
      </c>
      <c r="R301" t="e">
        <f>VLOOKUP(#REF!,Table1[[#All],[ID]:[b]],2,FALSE)</f>
        <v>#REF!</v>
      </c>
      <c r="S301" s="9" t="e">
        <f>VLOOKUP(#REF!,Table1[[ID]:[b]],3,FALSE)</f>
        <v>#REF!</v>
      </c>
      <c r="T301" s="9"/>
      <c r="U301" s="9" t="e">
        <f>IF(#REF!&lt;=10,"A:&lt;10",IF(#REF!&lt;=50,"B:10-50",IF(#REF!&lt;=100,"C:50 - 100",IF(#REF!&lt;=250,"D:100 - 250",IF(#REF!&lt;=500,"E:250 - 500",IF(#REF!&lt;=1000,"F:500 - 1000","G:1000 et plus"))))))</f>
        <v>#REF!</v>
      </c>
      <c r="V301" s="9"/>
    </row>
    <row r="302" spans="1:22" hidden="1">
      <c r="A302" t="s">
        <v>445</v>
      </c>
      <c r="B302" t="s">
        <v>459</v>
      </c>
      <c r="C302" t="s">
        <v>460</v>
      </c>
      <c r="D302">
        <v>1</v>
      </c>
      <c r="E302">
        <v>0</v>
      </c>
      <c r="F302">
        <v>1</v>
      </c>
      <c r="M302" s="10" t="s">
        <v>940</v>
      </c>
      <c r="P302" t="str">
        <f t="shared" si="5"/>
        <v>LiberiaLR07</v>
      </c>
      <c r="Q302" t="e">
        <f>VLOOKUP(#REF!,Table1[ID],1,FALSE)</f>
        <v>#REF!</v>
      </c>
      <c r="R302" t="e">
        <f>VLOOKUP(#REF!,Table1[[#All],[ID]:[b]],2,FALSE)</f>
        <v>#REF!</v>
      </c>
      <c r="S302" s="9" t="e">
        <f>VLOOKUP(#REF!,Table1[[ID]:[b]],3,FALSE)</f>
        <v>#REF!</v>
      </c>
      <c r="T302" s="9"/>
      <c r="U302" s="9" t="e">
        <f>IF(#REF!&lt;=10,"A:&lt;10",IF(#REF!&lt;=50,"B:10-50",IF(#REF!&lt;=100,"C:50 - 100",IF(#REF!&lt;=250,"D:100 - 250",IF(#REF!&lt;=500,"E:250 - 500",IF(#REF!&lt;=1000,"F:500 - 1000","G:1000 et plus"))))))</f>
        <v>#REF!</v>
      </c>
      <c r="V302" s="9"/>
    </row>
    <row r="303" spans="1:22" hidden="1">
      <c r="A303" t="s">
        <v>445</v>
      </c>
      <c r="B303" t="s">
        <v>461</v>
      </c>
      <c r="C303" t="s">
        <v>462</v>
      </c>
      <c r="D303">
        <v>3</v>
      </c>
      <c r="E303">
        <v>2</v>
      </c>
      <c r="F303">
        <v>0</v>
      </c>
      <c r="M303" s="10" t="s">
        <v>940</v>
      </c>
      <c r="P303" t="str">
        <f t="shared" si="5"/>
        <v>LiberiaLR08</v>
      </c>
      <c r="Q303" t="e">
        <f>VLOOKUP(#REF!,Table1[ID],1,FALSE)</f>
        <v>#REF!</v>
      </c>
      <c r="R303" t="e">
        <f>VLOOKUP(#REF!,Table1[[#All],[ID]:[b]],2,FALSE)</f>
        <v>#REF!</v>
      </c>
      <c r="S303" s="9" t="e">
        <f>VLOOKUP(#REF!,Table1[[ID]:[b]],3,FALSE)</f>
        <v>#REF!</v>
      </c>
      <c r="T303" s="9"/>
      <c r="U303" s="9" t="e">
        <f>IF(#REF!&lt;=10,"A:&lt;10",IF(#REF!&lt;=50,"B:10-50",IF(#REF!&lt;=100,"C:50 - 100",IF(#REF!&lt;=250,"D:100 - 250",IF(#REF!&lt;=500,"E:250 - 500",IF(#REF!&lt;=1000,"F:500 - 1000","G:1000 et plus"))))))</f>
        <v>#REF!</v>
      </c>
      <c r="V303" s="9"/>
    </row>
    <row r="304" spans="1:22" hidden="1">
      <c r="A304" t="s">
        <v>445</v>
      </c>
      <c r="B304" t="s">
        <v>463</v>
      </c>
      <c r="C304" t="s">
        <v>464</v>
      </c>
      <c r="D304">
        <v>25</v>
      </c>
      <c r="E304">
        <v>1</v>
      </c>
      <c r="F304">
        <v>12</v>
      </c>
      <c r="M304" s="10" t="s">
        <v>940</v>
      </c>
      <c r="P304" t="str">
        <f t="shared" si="5"/>
        <v>LiberiaLR09</v>
      </c>
      <c r="Q304" t="e">
        <f>VLOOKUP(#REF!,Table1[ID],1,FALSE)</f>
        <v>#REF!</v>
      </c>
      <c r="R304" t="e">
        <f>VLOOKUP(#REF!,Table1[[#All],[ID]:[b]],2,FALSE)</f>
        <v>#REF!</v>
      </c>
      <c r="S304" s="9" t="e">
        <f>VLOOKUP(#REF!,Table1[[ID]:[b]],3,FALSE)</f>
        <v>#REF!</v>
      </c>
      <c r="T304" s="9"/>
      <c r="U304" s="9" t="e">
        <f>IF(#REF!&lt;=10,"A:&lt;10",IF(#REF!&lt;=50,"B:10-50",IF(#REF!&lt;=100,"C:50 - 100",IF(#REF!&lt;=250,"D:100 - 250",IF(#REF!&lt;=500,"E:250 - 500",IF(#REF!&lt;=1000,"F:500 - 1000","G:1000 et plus"))))))</f>
        <v>#REF!</v>
      </c>
      <c r="V304" s="9"/>
    </row>
    <row r="305" spans="1:22" hidden="1">
      <c r="A305" t="s">
        <v>445</v>
      </c>
      <c r="B305" t="s">
        <v>465</v>
      </c>
      <c r="C305" t="s">
        <v>466</v>
      </c>
      <c r="D305">
        <v>1</v>
      </c>
      <c r="E305">
        <v>0</v>
      </c>
      <c r="F305">
        <v>1</v>
      </c>
      <c r="M305" s="10" t="s">
        <v>940</v>
      </c>
      <c r="P305" t="str">
        <f t="shared" si="5"/>
        <v>LiberiaLR10</v>
      </c>
      <c r="Q305" t="e">
        <f>VLOOKUP(#REF!,Table1[ID],1,FALSE)</f>
        <v>#REF!</v>
      </c>
      <c r="R305" t="e">
        <f>VLOOKUP(#REF!,Table1[[#All],[ID]:[b]],2,FALSE)</f>
        <v>#REF!</v>
      </c>
      <c r="S305" s="9" t="e">
        <f>VLOOKUP(#REF!,Table1[[ID]:[b]],3,FALSE)</f>
        <v>#REF!</v>
      </c>
      <c r="T305" s="9"/>
      <c r="U305" s="9" t="e">
        <f>IF(#REF!&lt;=10,"A:&lt;10",IF(#REF!&lt;=50,"B:10-50",IF(#REF!&lt;=100,"C:50 - 100",IF(#REF!&lt;=250,"D:100 - 250",IF(#REF!&lt;=500,"E:250 - 500",IF(#REF!&lt;=1000,"F:500 - 1000","G:1000 et plus"))))))</f>
        <v>#REF!</v>
      </c>
      <c r="V305" s="9"/>
    </row>
    <row r="306" spans="1:22" hidden="1">
      <c r="A306" t="s">
        <v>445</v>
      </c>
      <c r="B306" t="s">
        <v>467</v>
      </c>
      <c r="C306" t="s">
        <v>468</v>
      </c>
      <c r="D306">
        <v>264</v>
      </c>
      <c r="E306">
        <v>19</v>
      </c>
      <c r="F306">
        <v>148</v>
      </c>
      <c r="M306" s="10" t="s">
        <v>940</v>
      </c>
      <c r="P306" t="str">
        <f t="shared" si="5"/>
        <v>LiberiaLR11</v>
      </c>
      <c r="Q306" t="e">
        <f>VLOOKUP(#REF!,Table1[ID],1,FALSE)</f>
        <v>#REF!</v>
      </c>
      <c r="R306" t="e">
        <f>VLOOKUP(#REF!,Table1[[#All],[ID]:[b]],2,FALSE)</f>
        <v>#REF!</v>
      </c>
      <c r="S306" s="9" t="e">
        <f>VLOOKUP(#REF!,Table1[[ID]:[b]],3,FALSE)</f>
        <v>#REF!</v>
      </c>
      <c r="T306" s="9"/>
      <c r="U306" s="9" t="e">
        <f>IF(#REF!&lt;=10,"A:&lt;10",IF(#REF!&lt;=50,"B:10-50",IF(#REF!&lt;=100,"C:50 - 100",IF(#REF!&lt;=250,"D:100 - 250",IF(#REF!&lt;=500,"E:250 - 500",IF(#REF!&lt;=1000,"F:500 - 1000","G:1000 et plus"))))))</f>
        <v>#REF!</v>
      </c>
      <c r="V306" s="9"/>
    </row>
    <row r="307" spans="1:22" hidden="1">
      <c r="A307" t="s">
        <v>445</v>
      </c>
      <c r="B307" t="s">
        <v>469</v>
      </c>
      <c r="C307" t="s">
        <v>470</v>
      </c>
      <c r="D307">
        <v>7</v>
      </c>
      <c r="E307">
        <v>4</v>
      </c>
      <c r="F307">
        <v>2</v>
      </c>
      <c r="M307" s="10" t="s">
        <v>940</v>
      </c>
      <c r="P307" t="str">
        <f t="shared" si="5"/>
        <v>LiberiaLR12</v>
      </c>
      <c r="Q307" t="e">
        <f>VLOOKUP(#REF!,Table1[ID],1,FALSE)</f>
        <v>#REF!</v>
      </c>
      <c r="R307" t="e">
        <f>VLOOKUP(#REF!,Table1[[#All],[ID]:[b]],2,FALSE)</f>
        <v>#REF!</v>
      </c>
      <c r="S307" s="9" t="e">
        <f>VLOOKUP(#REF!,Table1[[ID]:[b]],3,FALSE)</f>
        <v>#REF!</v>
      </c>
      <c r="T307" s="9"/>
      <c r="U307" s="9" t="e">
        <f>IF(#REF!&lt;=10,"A:&lt;10",IF(#REF!&lt;=50,"B:10-50",IF(#REF!&lt;=100,"C:50 - 100",IF(#REF!&lt;=250,"D:100 - 250",IF(#REF!&lt;=500,"E:250 - 500",IF(#REF!&lt;=1000,"F:500 - 1000","G:1000 et plus"))))))</f>
        <v>#REF!</v>
      </c>
      <c r="V307" s="9"/>
    </row>
    <row r="308" spans="1:22" hidden="1">
      <c r="A308" t="s">
        <v>445</v>
      </c>
      <c r="B308" t="s">
        <v>471</v>
      </c>
      <c r="C308" t="s">
        <v>472</v>
      </c>
      <c r="D308">
        <v>1</v>
      </c>
      <c r="E308">
        <v>0</v>
      </c>
      <c r="F308">
        <v>1</v>
      </c>
      <c r="M308" s="10" t="s">
        <v>940</v>
      </c>
      <c r="P308" t="str">
        <f t="shared" si="5"/>
        <v>LiberiaLR13</v>
      </c>
      <c r="Q308" t="e">
        <f>VLOOKUP(#REF!,Table1[ID],1,FALSE)</f>
        <v>#REF!</v>
      </c>
      <c r="R308" t="e">
        <f>VLOOKUP(#REF!,Table1[[#All],[ID]:[b]],2,FALSE)</f>
        <v>#REF!</v>
      </c>
      <c r="S308" s="9" t="e">
        <f>VLOOKUP(#REF!,Table1[[ID]:[b]],3,FALSE)</f>
        <v>#REF!</v>
      </c>
      <c r="T308" s="9"/>
      <c r="U308" s="9" t="e">
        <f>IF(#REF!&lt;=10,"A:&lt;10",IF(#REF!&lt;=50,"B:10-50",IF(#REF!&lt;=100,"C:50 - 100",IF(#REF!&lt;=250,"D:100 - 250",IF(#REF!&lt;=500,"E:250 - 500",IF(#REF!&lt;=1000,"F:500 - 1000","G:1000 et plus"))))))</f>
        <v>#REF!</v>
      </c>
      <c r="V308" s="9"/>
    </row>
    <row r="309" spans="1:22" hidden="1">
      <c r="A309" t="s">
        <v>445</v>
      </c>
      <c r="B309" t="s">
        <v>473</v>
      </c>
      <c r="C309" t="s">
        <v>474</v>
      </c>
      <c r="D309">
        <v>0</v>
      </c>
      <c r="E309">
        <v>0</v>
      </c>
      <c r="F309">
        <v>0</v>
      </c>
      <c r="M309" s="10" t="s">
        <v>940</v>
      </c>
      <c r="P309" t="str">
        <f t="shared" si="5"/>
        <v>LiberiaLR14</v>
      </c>
      <c r="Q309" t="e">
        <f>VLOOKUP(#REF!,Table1[ID],1,FALSE)</f>
        <v>#REF!</v>
      </c>
      <c r="R309" t="e">
        <f>VLOOKUP(#REF!,Table1[[#All],[ID]:[b]],2,FALSE)</f>
        <v>#REF!</v>
      </c>
      <c r="S309" s="9" t="e">
        <f>VLOOKUP(#REF!,Table1[[ID]:[b]],3,FALSE)</f>
        <v>#REF!</v>
      </c>
      <c r="T309" s="9"/>
      <c r="U309" s="9" t="e">
        <f>IF(#REF!&lt;=10,"A:&lt;10",IF(#REF!&lt;=50,"B:10-50",IF(#REF!&lt;=100,"C:50 - 100",IF(#REF!&lt;=250,"D:100 - 250",IF(#REF!&lt;=500,"E:250 - 500",IF(#REF!&lt;=1000,"F:500 - 1000","G:1000 et plus"))))))</f>
        <v>#REF!</v>
      </c>
      <c r="V309" s="9"/>
    </row>
    <row r="310" spans="1:22" hidden="1">
      <c r="A310" t="s">
        <v>445</v>
      </c>
      <c r="B310" t="s">
        <v>475</v>
      </c>
      <c r="C310" t="s">
        <v>476</v>
      </c>
      <c r="D310">
        <v>2</v>
      </c>
      <c r="E310">
        <v>0</v>
      </c>
      <c r="F310">
        <v>1</v>
      </c>
      <c r="M310" s="10" t="s">
        <v>940</v>
      </c>
      <c r="P310" t="str">
        <f t="shared" si="5"/>
        <v>LiberiaLR15</v>
      </c>
      <c r="Q310" t="e">
        <f>VLOOKUP(#REF!,Table1[ID],1,FALSE)</f>
        <v>#REF!</v>
      </c>
      <c r="R310" t="e">
        <f>VLOOKUP(#REF!,Table1[[#All],[ID]:[b]],2,FALSE)</f>
        <v>#REF!</v>
      </c>
      <c r="S310" s="9" t="e">
        <f>VLOOKUP(#REF!,Table1[[ID]:[b]],3,FALSE)</f>
        <v>#REF!</v>
      </c>
      <c r="T310" s="9"/>
      <c r="U310" s="9" t="e">
        <f>IF(#REF!&lt;=10,"A:&lt;10",IF(#REF!&lt;=50,"B:10-50",IF(#REF!&lt;=100,"C:50 - 100",IF(#REF!&lt;=250,"D:100 - 250",IF(#REF!&lt;=500,"E:250 - 500",IF(#REF!&lt;=1000,"F:500 - 1000","G:1000 et plus"))))))</f>
        <v>#REF!</v>
      </c>
      <c r="V310" s="9"/>
    </row>
    <row r="311" spans="1:22" hidden="1">
      <c r="A311" t="s">
        <v>477</v>
      </c>
      <c r="B311" t="s">
        <v>485</v>
      </c>
      <c r="C311" t="s">
        <v>486</v>
      </c>
      <c r="D311">
        <v>9</v>
      </c>
      <c r="E311">
        <v>0</v>
      </c>
      <c r="L311" s="10"/>
      <c r="M311" s="10" t="s">
        <v>940</v>
      </c>
      <c r="N311" s="5">
        <v>110236739574</v>
      </c>
      <c r="O311" s="5">
        <v>1946609530280</v>
      </c>
      <c r="P311" t="str">
        <f t="shared" si="5"/>
        <v>MaliML08</v>
      </c>
      <c r="Q311" t="e">
        <f>VLOOKUP(#REF!,Table1[ID],1,FALSE)</f>
        <v>#REF!</v>
      </c>
      <c r="R311" t="e">
        <f>VLOOKUP(#REF!,Table1[[#All],[ID]:[b]],2,FALSE)</f>
        <v>#REF!</v>
      </c>
      <c r="S311" s="9" t="e">
        <f>VLOOKUP(#REF!,Table1[[ID]:[b]],3,FALSE)</f>
        <v>#REF!</v>
      </c>
      <c r="T311" s="9" t="s">
        <v>775</v>
      </c>
      <c r="U311" s="9" t="e">
        <f>IF(#REF!&lt;=10,"A:&lt;10",IF(#REF!&lt;=50,"B:10-50",IF(#REF!&lt;=100,"C:50 - 100",IF(#REF!&lt;=250,"D:100 - 250",IF(#REF!&lt;=500,"E:250 - 500",IF(#REF!&lt;=1000,"F:500 - 1000","G:1000 et plus"))))))</f>
        <v>#REF!</v>
      </c>
      <c r="V311" s="9">
        <v>1</v>
      </c>
    </row>
    <row r="312" spans="1:22" hidden="1">
      <c r="A312" t="s">
        <v>477</v>
      </c>
      <c r="B312" t="s">
        <v>491</v>
      </c>
      <c r="C312" t="s">
        <v>492</v>
      </c>
      <c r="D312">
        <v>15</v>
      </c>
      <c r="E312">
        <v>3</v>
      </c>
      <c r="M312" s="10" t="s">
        <v>940</v>
      </c>
      <c r="N312" s="5">
        <v>-570087854865</v>
      </c>
      <c r="O312" s="5">
        <v>1380901910620</v>
      </c>
      <c r="P312" t="str">
        <f t="shared" si="5"/>
        <v>MaliML04</v>
      </c>
      <c r="Q312" t="e">
        <f>VLOOKUP(#REF!,Table1[ID],1,FALSE)</f>
        <v>#REF!</v>
      </c>
      <c r="R312" t="e">
        <f>VLOOKUP(#REF!,Table1[[#All],[ID]:[b]],2,FALSE)</f>
        <v>#REF!</v>
      </c>
      <c r="S312" s="9" t="e">
        <f>VLOOKUP(#REF!,Table1[[ID]:[b]],3,FALSE)</f>
        <v>#REF!</v>
      </c>
      <c r="T312" s="9" t="s">
        <v>775</v>
      </c>
      <c r="U312" s="9" t="e">
        <f>IF(#REF!&lt;=10,"A:&lt;10",IF(#REF!&lt;=50,"B:10-50",IF(#REF!&lt;=100,"C:50 - 100",IF(#REF!&lt;=250,"D:100 - 250",IF(#REF!&lt;=500,"E:250 - 500",IF(#REF!&lt;=1000,"F:500 - 1000","G:1000 et plus"))))))</f>
        <v>#REF!</v>
      </c>
      <c r="V312" s="9">
        <v>1</v>
      </c>
    </row>
    <row r="313" spans="1:22" hidden="1">
      <c r="A313" t="s">
        <v>477</v>
      </c>
      <c r="B313" t="s">
        <v>493</v>
      </c>
      <c r="C313" t="s">
        <v>494</v>
      </c>
      <c r="D313">
        <v>35</v>
      </c>
      <c r="E313">
        <v>2</v>
      </c>
      <c r="M313" s="10" t="s">
        <v>940</v>
      </c>
      <c r="N313" s="5">
        <v>-655482001313</v>
      </c>
      <c r="O313" s="5">
        <v>1142885516000</v>
      </c>
      <c r="P313" t="str">
        <f t="shared" si="5"/>
        <v>MaliML03</v>
      </c>
      <c r="Q313" t="e">
        <f>VLOOKUP(#REF!,Table1[ID],1,FALSE)</f>
        <v>#REF!</v>
      </c>
      <c r="R313" t="e">
        <f>VLOOKUP(#REF!,Table1[[#All],[ID]:[b]],2,FALSE)</f>
        <v>#REF!</v>
      </c>
      <c r="S313" s="9" t="e">
        <f>VLOOKUP(#REF!,Table1[[ID]:[b]],3,FALSE)</f>
        <v>#REF!</v>
      </c>
      <c r="T313" s="9" t="s">
        <v>775</v>
      </c>
      <c r="U313" s="9" t="e">
        <f>IF(#REF!&lt;=10,"A:&lt;10",IF(#REF!&lt;=50,"B:10-50",IF(#REF!&lt;=100,"C:50 - 100",IF(#REF!&lt;=250,"D:100 - 250",IF(#REF!&lt;=500,"E:250 - 500",IF(#REF!&lt;=1000,"F:500 - 1000","G:1000 et plus"))))))</f>
        <v>#REF!</v>
      </c>
      <c r="V313" s="9">
        <v>1</v>
      </c>
    </row>
    <row r="314" spans="1:22" hidden="1">
      <c r="A314" t="s">
        <v>477</v>
      </c>
      <c r="B314" t="s">
        <v>487</v>
      </c>
      <c r="C314" t="s">
        <v>488</v>
      </c>
      <c r="D314">
        <v>117</v>
      </c>
      <c r="E314">
        <v>3</v>
      </c>
      <c r="M314" s="10" t="s">
        <v>940</v>
      </c>
      <c r="N314" s="5">
        <v>-764484111272</v>
      </c>
      <c r="O314" s="5">
        <v>1362409375750</v>
      </c>
      <c r="P314" t="str">
        <f t="shared" si="5"/>
        <v>MaliML02</v>
      </c>
      <c r="Q314" t="e">
        <f>VLOOKUP(#REF!,Table1[ID],1,FALSE)</f>
        <v>#REF!</v>
      </c>
      <c r="R314" t="e">
        <f>VLOOKUP(#REF!,Table1[[#All],[ID]:[b]],2,FALSE)</f>
        <v>#REF!</v>
      </c>
      <c r="S314" s="9" t="e">
        <f>VLOOKUP(#REF!,Table1[[ID]:[b]],3,FALSE)</f>
        <v>#REF!</v>
      </c>
      <c r="T314" s="9" t="s">
        <v>774</v>
      </c>
      <c r="U314" s="9" t="e">
        <f>IF(#REF!&lt;=10,"A:&lt;10",IF(#REF!&lt;=50,"B:10-50",IF(#REF!&lt;=100,"C:50 - 100",IF(#REF!&lt;=250,"D:100 - 250",IF(#REF!&lt;=500,"E:250 - 500",IF(#REF!&lt;=1000,"F:500 - 1000","G:1000 et plus"))))))</f>
        <v>#REF!</v>
      </c>
      <c r="V314" s="9">
        <v>3</v>
      </c>
    </row>
    <row r="315" spans="1:22" hidden="1">
      <c r="A315" t="s">
        <v>477</v>
      </c>
      <c r="B315" t="s">
        <v>479</v>
      </c>
      <c r="C315" t="s">
        <v>480</v>
      </c>
      <c r="D315">
        <v>792</v>
      </c>
      <c r="E315">
        <v>48</v>
      </c>
      <c r="F315">
        <v>788</v>
      </c>
      <c r="J315" s="1"/>
      <c r="K315" s="1"/>
      <c r="L315" s="7"/>
      <c r="M315" s="10" t="s">
        <v>940</v>
      </c>
      <c r="N315" s="5">
        <v>-798004129420</v>
      </c>
      <c r="O315" s="5">
        <v>1260921254760</v>
      </c>
      <c r="P315" t="str">
        <f t="shared" si="5"/>
        <v>MaliML09</v>
      </c>
      <c r="Q315" t="e">
        <f>VLOOKUP(#REF!,Table1[ID],1,FALSE)</f>
        <v>#REF!</v>
      </c>
      <c r="R315" t="e">
        <f>VLOOKUP(#REF!,Table1[[#All],[ID]:[b]],2,FALSE)</f>
        <v>#REF!</v>
      </c>
      <c r="S315" s="9" t="e">
        <f>VLOOKUP(#REF!,Table1[[ID]:[b]],3,FALSE)</f>
        <v>#REF!</v>
      </c>
      <c r="T315" s="9" t="s">
        <v>777</v>
      </c>
      <c r="U315" s="9" t="e">
        <f>IF(#REF!&lt;=10,"A:&lt;10",IF(#REF!&lt;=50,"B:10-50",IF(#REF!&lt;=100,"C:50 - 100",IF(#REF!&lt;=250,"D:100 - 250",IF(#REF!&lt;=500,"E:250 - 500",IF(#REF!&lt;=1000,"F:500 - 1000","G:1000 et plus"))))))</f>
        <v>#REF!</v>
      </c>
      <c r="V315" s="9">
        <v>5</v>
      </c>
    </row>
    <row r="316" spans="1:22" ht="32" hidden="1">
      <c r="A316" t="s">
        <v>477</v>
      </c>
      <c r="B316" t="s">
        <v>489</v>
      </c>
      <c r="C316" t="s">
        <v>490</v>
      </c>
      <c r="D316">
        <v>118</v>
      </c>
      <c r="E316">
        <v>10</v>
      </c>
      <c r="M316" s="10" t="s">
        <v>940</v>
      </c>
      <c r="N316" s="6" t="s">
        <v>794</v>
      </c>
      <c r="O316" s="5">
        <v>1469075057090</v>
      </c>
      <c r="P316" t="str">
        <f t="shared" si="5"/>
        <v>MaliML05</v>
      </c>
      <c r="Q316" t="e">
        <f>VLOOKUP(#REF!,Table1[ID],1,FALSE)</f>
        <v>#REF!</v>
      </c>
      <c r="R316" t="e">
        <f>VLOOKUP(#REF!,Table1[[#All],[ID]:[b]],2,FALSE)</f>
        <v>#REF!</v>
      </c>
      <c r="S316" s="9" t="e">
        <f>VLOOKUP(#REF!,Table1[[ID]:[b]],3,FALSE)</f>
        <v>#REF!</v>
      </c>
      <c r="T316" s="9" t="s">
        <v>778</v>
      </c>
      <c r="U316" s="9" t="e">
        <f>IF(#REF!&lt;=10,"A:&lt;10",IF(#REF!&lt;=50,"B:10-50",IF(#REF!&lt;=100,"C:50 - 100",IF(#REF!&lt;=250,"D:100 - 250",IF(#REF!&lt;=500,"E:250 - 500",IF(#REF!&lt;=1000,"F:500 - 1000","G:1000 et plus"))))))</f>
        <v>#REF!</v>
      </c>
      <c r="V316" s="9">
        <v>2</v>
      </c>
    </row>
    <row r="317" spans="1:22" hidden="1">
      <c r="A317" t="s">
        <v>477</v>
      </c>
      <c r="B317" t="s">
        <v>483</v>
      </c>
      <c r="C317" t="s">
        <v>484</v>
      </c>
      <c r="D317">
        <v>81</v>
      </c>
      <c r="E317">
        <v>4</v>
      </c>
      <c r="M317" s="10" t="s">
        <v>940</v>
      </c>
      <c r="N317" s="5">
        <v>-1023220774830</v>
      </c>
      <c r="O317" s="5">
        <v>1387653187180</v>
      </c>
      <c r="P317" t="str">
        <f t="shared" si="5"/>
        <v>MaliML01</v>
      </c>
      <c r="Q317" t="e">
        <f>VLOOKUP(#REF!,Table1[ID],1,FALSE)</f>
        <v>#REF!</v>
      </c>
      <c r="R317" t="e">
        <f>VLOOKUP(#REF!,Table1[[#All],[ID]:[b]],2,FALSE)</f>
        <v>#REF!</v>
      </c>
      <c r="S317" s="9" t="e">
        <f>VLOOKUP(#REF!,Table1[[ID]:[b]],3,FALSE)</f>
        <v>#REF!</v>
      </c>
      <c r="T317" s="9" t="s">
        <v>778</v>
      </c>
      <c r="U317" s="9" t="e">
        <f>IF(#REF!&lt;=10,"A:&lt;10",IF(#REF!&lt;=50,"B:10-50",IF(#REF!&lt;=100,"C:50 - 100",IF(#REF!&lt;=250,"D:100 - 250",IF(#REF!&lt;=500,"E:250 - 500",IF(#REF!&lt;=1000,"F:500 - 1000","G:1000 et plus"))))))</f>
        <v>#REF!</v>
      </c>
      <c r="V317" s="9">
        <v>2</v>
      </c>
    </row>
    <row r="318" spans="1:22" hidden="1">
      <c r="A318" t="s">
        <v>477</v>
      </c>
      <c r="B318" t="s">
        <v>481</v>
      </c>
      <c r="C318" t="s">
        <v>482</v>
      </c>
      <c r="D318">
        <v>27</v>
      </c>
      <c r="E318">
        <v>2</v>
      </c>
      <c r="M318" s="10" t="s">
        <v>940</v>
      </c>
      <c r="N318" s="5">
        <v>131033928185</v>
      </c>
      <c r="O318" s="5">
        <v>1677227014430</v>
      </c>
      <c r="P318" t="str">
        <f t="shared" si="5"/>
        <v>MaliML07</v>
      </c>
      <c r="Q318" t="e">
        <f>VLOOKUP(#REF!,Table1[ID],1,FALSE)</f>
        <v>#REF!</v>
      </c>
      <c r="R318" t="e">
        <f>VLOOKUP(#REF!,Table1[[#All],[ID]:[b]],2,FALSE)</f>
        <v>#REF!</v>
      </c>
      <c r="S318" s="9" t="e">
        <f>VLOOKUP(#REF!,Table1[[ID]:[b]],3,FALSE)</f>
        <v>#REF!</v>
      </c>
      <c r="T318" s="9" t="s">
        <v>778</v>
      </c>
      <c r="U318" s="9" t="e">
        <f>IF(#REF!&lt;=10,"A:&lt;10",IF(#REF!&lt;=50,"B:10-50",IF(#REF!&lt;=100,"C:50 - 100",IF(#REF!&lt;=250,"D:100 - 250",IF(#REF!&lt;=500,"E:250 - 500",IF(#REF!&lt;=1000,"F:500 - 1000","G:1000 et plus"))))))</f>
        <v>#REF!</v>
      </c>
      <c r="V318" s="9">
        <v>2</v>
      </c>
    </row>
    <row r="319" spans="1:22" hidden="1">
      <c r="A319" t="s">
        <v>477</v>
      </c>
      <c r="B319" t="s">
        <v>495</v>
      </c>
      <c r="C319" t="s">
        <v>496</v>
      </c>
      <c r="D319">
        <v>192</v>
      </c>
      <c r="E319">
        <v>7</v>
      </c>
      <c r="M319" s="10" t="s">
        <v>940</v>
      </c>
      <c r="P319" t="str">
        <f t="shared" si="5"/>
        <v>MaliML06</v>
      </c>
      <c r="Q319" t="e">
        <f>VLOOKUP(#REF!,Table1[ID],1,FALSE)</f>
        <v>#REF!</v>
      </c>
      <c r="R319" t="e">
        <f>VLOOKUP(#REF!,Table1[[#All],[ID]:[b]],2,FALSE)</f>
        <v>#REF!</v>
      </c>
      <c r="S319" s="9" t="e">
        <f>VLOOKUP(#REF!,Table1[[ID]:[b]],3,FALSE)</f>
        <v>#REF!</v>
      </c>
      <c r="T319" s="9"/>
      <c r="U319" s="9" t="e">
        <f>IF(#REF!&lt;=10,"A:&lt;10",IF(#REF!&lt;=50,"B:10-50",IF(#REF!&lt;=100,"C:50 - 100",IF(#REF!&lt;=250,"D:100 - 250",IF(#REF!&lt;=500,"E:250 - 500",IF(#REF!&lt;=1000,"F:500 - 1000","G:1000 et plus"))))))</f>
        <v>#REF!</v>
      </c>
      <c r="V319" s="9"/>
    </row>
    <row r="320" spans="1:22" hidden="1">
      <c r="A320" t="s">
        <v>497</v>
      </c>
      <c r="B320" t="s">
        <v>517</v>
      </c>
      <c r="C320" t="s">
        <v>518</v>
      </c>
      <c r="D320">
        <f>588+80</f>
        <v>668</v>
      </c>
      <c r="E320">
        <v>31</v>
      </c>
      <c r="F320">
        <f>55-16</f>
        <v>39</v>
      </c>
      <c r="L320" s="7"/>
      <c r="M320" s="10" t="s">
        <v>940</v>
      </c>
      <c r="N320" s="5">
        <v>-1595468221230</v>
      </c>
      <c r="O320" s="5">
        <v>1816007641140</v>
      </c>
      <c r="P320" t="str">
        <f t="shared" si="5"/>
        <v>MauritaniaMR10</v>
      </c>
      <c r="Q320" t="e">
        <f>VLOOKUP(#REF!,Table1[ID],1,FALSE)</f>
        <v>#REF!</v>
      </c>
      <c r="R320" t="e">
        <f>VLOOKUP(#REF!,Table1[[#All],[ID]:[b]],2,FALSE)</f>
        <v>#REF!</v>
      </c>
      <c r="S320" s="9" t="e">
        <f>VLOOKUP(#REF!,Table1[[ID]:[b]],3,FALSE)</f>
        <v>#REF!</v>
      </c>
      <c r="T320" s="9" t="s">
        <v>775</v>
      </c>
      <c r="U320" s="9" t="e">
        <f>IF(#REF!&lt;=10,"A:&lt;10",IF(#REF!&lt;=50,"B:10-50",IF(#REF!&lt;=100,"C:50 - 100",IF(#REF!&lt;=250,"D:100 - 250",IF(#REF!&lt;=500,"E:250 - 500",IF(#REF!&lt;=1000,"F:500 - 1000","G:1000 et plus"))))))</f>
        <v>#REF!</v>
      </c>
      <c r="V320" s="9">
        <v>1</v>
      </c>
    </row>
    <row r="321" spans="1:22" hidden="1">
      <c r="A321" t="s">
        <v>497</v>
      </c>
      <c r="B321" t="s">
        <v>499</v>
      </c>
      <c r="C321" t="s">
        <v>500</v>
      </c>
      <c r="D321">
        <v>2</v>
      </c>
      <c r="E321">
        <v>0</v>
      </c>
      <c r="F321">
        <v>0</v>
      </c>
      <c r="M321" s="10" t="s">
        <v>940</v>
      </c>
      <c r="P321" t="str">
        <f t="shared" si="5"/>
        <v>MauritaniaMR01</v>
      </c>
      <c r="Q321" t="e">
        <f>VLOOKUP(#REF!,Table1[ID],1,FALSE)</f>
        <v>#REF!</v>
      </c>
      <c r="R321" t="e">
        <f>VLOOKUP(#REF!,Table1[[#All],[ID]:[b]],2,FALSE)</f>
        <v>#REF!</v>
      </c>
      <c r="S321" s="9" t="e">
        <f>VLOOKUP(#REF!,Table1[[ID]:[b]],3,FALSE)</f>
        <v>#REF!</v>
      </c>
      <c r="T321" s="9"/>
      <c r="U321" s="9" t="e">
        <f>IF(#REF!&lt;=10,"A:&lt;10",IF(#REF!&lt;=50,"B:10-50",IF(#REF!&lt;=100,"C:50 - 100",IF(#REF!&lt;=250,"D:100 - 250",IF(#REF!&lt;=500,"E:250 - 500",IF(#REF!&lt;=1000,"F:500 - 1000","G:1000 et plus"))))))</f>
        <v>#REF!</v>
      </c>
      <c r="V321" s="9"/>
    </row>
    <row r="322" spans="1:22" hidden="1">
      <c r="A322" t="s">
        <v>497</v>
      </c>
      <c r="B322" t="s">
        <v>501</v>
      </c>
      <c r="C322" t="s">
        <v>502</v>
      </c>
      <c r="D322">
        <v>4</v>
      </c>
      <c r="E322">
        <v>0</v>
      </c>
      <c r="F322">
        <v>0</v>
      </c>
      <c r="M322" s="10" t="s">
        <v>940</v>
      </c>
      <c r="P322" t="str">
        <f t="shared" si="5"/>
        <v>MauritaniaMR02</v>
      </c>
      <c r="Q322" t="e">
        <f>VLOOKUP(#REF!,Table1[ID],1,FALSE)</f>
        <v>#REF!</v>
      </c>
      <c r="R322" t="e">
        <f>VLOOKUP(#REF!,Table1[[#All],[ID]:[b]],2,FALSE)</f>
        <v>#REF!</v>
      </c>
      <c r="S322" s="9" t="e">
        <f>VLOOKUP(#REF!,Table1[[ID]:[b]],3,FALSE)</f>
        <v>#REF!</v>
      </c>
      <c r="T322" s="9"/>
      <c r="U322" s="9" t="e">
        <f>IF(#REF!&lt;=10,"A:&lt;10",IF(#REF!&lt;=50,"B:10-50",IF(#REF!&lt;=100,"C:50 - 100",IF(#REF!&lt;=250,"D:100 - 250",IF(#REF!&lt;=500,"E:250 - 500",IF(#REF!&lt;=1000,"F:500 - 1000","G:1000 et plus"))))))</f>
        <v>#REF!</v>
      </c>
      <c r="V322" s="9"/>
    </row>
    <row r="323" spans="1:22" hidden="1">
      <c r="A323" t="s">
        <v>497</v>
      </c>
      <c r="B323" t="s">
        <v>503</v>
      </c>
      <c r="C323" t="s">
        <v>504</v>
      </c>
      <c r="D323">
        <v>2</v>
      </c>
      <c r="E323">
        <v>0</v>
      </c>
      <c r="F323">
        <v>0</v>
      </c>
      <c r="M323" s="10" t="s">
        <v>940</v>
      </c>
      <c r="P323" t="str">
        <f t="shared" si="5"/>
        <v>MauritaniaMR03</v>
      </c>
      <c r="Q323" t="e">
        <f>VLOOKUP(#REF!,Table1[ID],1,FALSE)</f>
        <v>#REF!</v>
      </c>
      <c r="R323" t="e">
        <f>VLOOKUP(#REF!,Table1[[#All],[ID]:[b]],2,FALSE)</f>
        <v>#REF!</v>
      </c>
      <c r="S323" s="9" t="e">
        <f>VLOOKUP(#REF!,Table1[[ID]:[b]],3,FALSE)</f>
        <v>#REF!</v>
      </c>
      <c r="T323" s="9"/>
      <c r="U323" s="9" t="e">
        <f>IF(#REF!&lt;=10,"A:&lt;10",IF(#REF!&lt;=50,"B:10-50",IF(#REF!&lt;=100,"C:50 - 100",IF(#REF!&lt;=250,"D:100 - 250",IF(#REF!&lt;=500,"E:250 - 500",IF(#REF!&lt;=1000,"F:500 - 1000","G:1000 et plus"))))))</f>
        <v>#REF!</v>
      </c>
      <c r="V323" s="9"/>
    </row>
    <row r="324" spans="1:22" hidden="1">
      <c r="A324" t="s">
        <v>497</v>
      </c>
      <c r="B324" t="s">
        <v>505</v>
      </c>
      <c r="C324" t="s">
        <v>506</v>
      </c>
      <c r="D324">
        <v>2</v>
      </c>
      <c r="E324">
        <v>0</v>
      </c>
      <c r="F324">
        <v>0</v>
      </c>
      <c r="M324" s="10" t="s">
        <v>940</v>
      </c>
      <c r="P324" t="str">
        <f t="shared" si="5"/>
        <v>MauritaniaMR04</v>
      </c>
      <c r="Q324" t="e">
        <f>VLOOKUP(#REF!,Table1[ID],1,FALSE)</f>
        <v>#REF!</v>
      </c>
      <c r="R324" t="e">
        <f>VLOOKUP(#REF!,Table1[[#All],[ID]:[b]],2,FALSE)</f>
        <v>#REF!</v>
      </c>
      <c r="S324" s="9" t="e">
        <f>VLOOKUP(#REF!,Table1[[ID]:[b]],3,FALSE)</f>
        <v>#REF!</v>
      </c>
      <c r="T324" s="9"/>
      <c r="U324" s="9" t="e">
        <f>IF(#REF!&lt;=10,"A:&lt;10",IF(#REF!&lt;=50,"B:10-50",IF(#REF!&lt;=100,"C:50 - 100",IF(#REF!&lt;=250,"D:100 - 250",IF(#REF!&lt;=500,"E:250 - 500",IF(#REF!&lt;=1000,"F:500 - 1000","G:1000 et plus"))))))</f>
        <v>#REF!</v>
      </c>
      <c r="V324" s="9"/>
    </row>
    <row r="325" spans="1:22" hidden="1">
      <c r="A325" t="s">
        <v>497</v>
      </c>
      <c r="B325" t="s">
        <v>507</v>
      </c>
      <c r="C325" t="s">
        <v>508</v>
      </c>
      <c r="D325">
        <v>1</v>
      </c>
      <c r="E325">
        <v>0</v>
      </c>
      <c r="F325">
        <v>0</v>
      </c>
      <c r="M325" s="10" t="s">
        <v>940</v>
      </c>
      <c r="P325" t="str">
        <f t="shared" si="5"/>
        <v>MauritaniaMR05</v>
      </c>
      <c r="Q325" t="e">
        <f>VLOOKUP(#REF!,Table1[ID],1,FALSE)</f>
        <v>#REF!</v>
      </c>
      <c r="R325" t="e">
        <f>VLOOKUP(#REF!,Table1[[#All],[ID]:[b]],2,FALSE)</f>
        <v>#REF!</v>
      </c>
      <c r="S325" s="9" t="e">
        <f>VLOOKUP(#REF!,Table1[[ID]:[b]],3,FALSE)</f>
        <v>#REF!</v>
      </c>
      <c r="T325" s="9"/>
      <c r="U325" s="9" t="e">
        <f>IF(#REF!&lt;=10,"A:&lt;10",IF(#REF!&lt;=50,"B:10-50",IF(#REF!&lt;=100,"C:50 - 100",IF(#REF!&lt;=250,"D:100 - 250",IF(#REF!&lt;=500,"E:250 - 500",IF(#REF!&lt;=1000,"F:500 - 1000","G:1000 et plus"))))))</f>
        <v>#REF!</v>
      </c>
      <c r="V325" s="9"/>
    </row>
    <row r="326" spans="1:22" hidden="1">
      <c r="A326" t="s">
        <v>497</v>
      </c>
      <c r="B326" t="s">
        <v>509</v>
      </c>
      <c r="C326" t="s">
        <v>510</v>
      </c>
      <c r="D326">
        <v>0</v>
      </c>
      <c r="E326">
        <v>0</v>
      </c>
      <c r="F326">
        <v>0</v>
      </c>
      <c r="M326" s="10" t="s">
        <v>940</v>
      </c>
      <c r="P326" t="str">
        <f t="shared" si="5"/>
        <v>MauritaniaMR06</v>
      </c>
      <c r="Q326" t="e">
        <f>VLOOKUP(#REF!,Table1[ID],1,FALSE)</f>
        <v>#REF!</v>
      </c>
      <c r="R326" t="e">
        <f>VLOOKUP(#REF!,Table1[[#All],[ID]:[b]],2,FALSE)</f>
        <v>#REF!</v>
      </c>
      <c r="S326" s="9" t="e">
        <f>VLOOKUP(#REF!,Table1[[ID]:[b]],3,FALSE)</f>
        <v>#REF!</v>
      </c>
      <c r="T326" s="9"/>
      <c r="U326" s="9" t="e">
        <f>IF(#REF!&lt;=10,"A:&lt;10",IF(#REF!&lt;=50,"B:10-50",IF(#REF!&lt;=100,"C:50 - 100",IF(#REF!&lt;=250,"D:100 - 250",IF(#REF!&lt;=500,"E:250 - 500",IF(#REF!&lt;=1000,"F:500 - 1000","G:1000 et plus"))))))</f>
        <v>#REF!</v>
      </c>
      <c r="V326" s="9"/>
    </row>
    <row r="327" spans="1:22" hidden="1">
      <c r="A327" t="s">
        <v>497</v>
      </c>
      <c r="B327" t="s">
        <v>511</v>
      </c>
      <c r="C327" t="s">
        <v>512</v>
      </c>
      <c r="D327">
        <v>1</v>
      </c>
      <c r="E327">
        <v>0</v>
      </c>
      <c r="F327">
        <v>0</v>
      </c>
      <c r="M327" s="10" t="s">
        <v>940</v>
      </c>
      <c r="P327" t="str">
        <f t="shared" si="5"/>
        <v>MauritaniaMR07</v>
      </c>
      <c r="Q327" t="e">
        <f>VLOOKUP(#REF!,Table1[ID],1,FALSE)</f>
        <v>#REF!</v>
      </c>
      <c r="R327" t="e">
        <f>VLOOKUP(#REF!,Table1[[#All],[ID]:[b]],2,FALSE)</f>
        <v>#REF!</v>
      </c>
      <c r="S327" s="9" t="e">
        <f>VLOOKUP(#REF!,Table1[[ID]:[b]],3,FALSE)</f>
        <v>#REF!</v>
      </c>
      <c r="T327" s="9"/>
      <c r="U327" s="9" t="e">
        <f>IF(#REF!&lt;=10,"A:&lt;10",IF(#REF!&lt;=50,"B:10-50",IF(#REF!&lt;=100,"C:50 - 100",IF(#REF!&lt;=250,"D:100 - 250",IF(#REF!&lt;=500,"E:250 - 500",IF(#REF!&lt;=1000,"F:500 - 1000","G:1000 et plus"))))))</f>
        <v>#REF!</v>
      </c>
      <c r="V327" s="9"/>
    </row>
    <row r="328" spans="1:22" hidden="1">
      <c r="A328" t="s">
        <v>497</v>
      </c>
      <c r="B328" t="s">
        <v>513</v>
      </c>
      <c r="C328" t="s">
        <v>514</v>
      </c>
      <c r="D328">
        <v>0</v>
      </c>
      <c r="E328">
        <v>0</v>
      </c>
      <c r="F328">
        <v>0</v>
      </c>
      <c r="M328" s="10" t="s">
        <v>940</v>
      </c>
      <c r="P328" t="str">
        <f t="shared" si="5"/>
        <v>MauritaniaMR08</v>
      </c>
      <c r="Q328" t="e">
        <f>VLOOKUP(#REF!,Table1[ID],1,FALSE)</f>
        <v>#REF!</v>
      </c>
      <c r="R328" t="e">
        <f>VLOOKUP(#REF!,Table1[[#All],[ID]:[b]],2,FALSE)</f>
        <v>#REF!</v>
      </c>
      <c r="S328" s="9" t="e">
        <f>VLOOKUP(#REF!,Table1[[ID]:[b]],3,FALSE)</f>
        <v>#REF!</v>
      </c>
      <c r="T328" s="9"/>
      <c r="U328" s="9" t="e">
        <f>IF(#REF!&lt;=10,"A:&lt;10",IF(#REF!&lt;=50,"B:10-50",IF(#REF!&lt;=100,"C:50 - 100",IF(#REF!&lt;=250,"D:100 - 250",IF(#REF!&lt;=500,"E:250 - 500",IF(#REF!&lt;=1000,"F:500 - 1000","G:1000 et plus"))))))</f>
        <v>#REF!</v>
      </c>
      <c r="V328" s="9"/>
    </row>
    <row r="329" spans="1:22" hidden="1">
      <c r="A329" t="s">
        <v>497</v>
      </c>
      <c r="B329" t="s">
        <v>515</v>
      </c>
      <c r="C329" t="s">
        <v>516</v>
      </c>
      <c r="D329">
        <v>6</v>
      </c>
      <c r="E329">
        <v>0</v>
      </c>
      <c r="F329">
        <v>0</v>
      </c>
      <c r="M329" s="10" t="s">
        <v>940</v>
      </c>
      <c r="P329" t="str">
        <f t="shared" si="5"/>
        <v>MauritaniaMR09</v>
      </c>
      <c r="Q329" t="e">
        <f>VLOOKUP(#REF!,Table1[ID],1,FALSE)</f>
        <v>#REF!</v>
      </c>
      <c r="R329" t="e">
        <f>VLOOKUP(#REF!,Table1[[#All],[ID]:[b]],2,FALSE)</f>
        <v>#REF!</v>
      </c>
      <c r="S329" s="9" t="e">
        <f>VLOOKUP(#REF!,Table1[[ID]:[b]],3,FALSE)</f>
        <v>#REF!</v>
      </c>
      <c r="T329" s="9"/>
      <c r="U329" s="9" t="e">
        <f>IF(#REF!&lt;=10,"A:&lt;10",IF(#REF!&lt;=50,"B:10-50",IF(#REF!&lt;=100,"C:50 - 100",IF(#REF!&lt;=250,"D:100 - 250",IF(#REF!&lt;=500,"E:250 - 500",IF(#REF!&lt;=1000,"F:500 - 1000","G:1000 et plus"))))))</f>
        <v>#REF!</v>
      </c>
      <c r="V329" s="9"/>
    </row>
    <row r="330" spans="1:22" hidden="1">
      <c r="A330" t="s">
        <v>497</v>
      </c>
      <c r="B330" t="s">
        <v>519</v>
      </c>
      <c r="C330" t="s">
        <v>520</v>
      </c>
      <c r="D330">
        <v>0</v>
      </c>
      <c r="E330">
        <v>0</v>
      </c>
      <c r="F330">
        <v>0</v>
      </c>
      <c r="M330" s="10" t="s">
        <v>940</v>
      </c>
      <c r="P330" t="str">
        <f t="shared" si="5"/>
        <v>MauritaniaMR11</v>
      </c>
      <c r="Q330" t="e">
        <f>VLOOKUP(#REF!,Table1[ID],1,FALSE)</f>
        <v>#REF!</v>
      </c>
      <c r="R330" t="e">
        <f>VLOOKUP(#REF!,Table1[[#All],[ID]:[b]],2,FALSE)</f>
        <v>#REF!</v>
      </c>
      <c r="S330" s="9" t="e">
        <f>VLOOKUP(#REF!,Table1[[ID]:[b]],3,FALSE)</f>
        <v>#REF!</v>
      </c>
      <c r="T330" s="9"/>
      <c r="U330" s="9" t="e">
        <f>IF(#REF!&lt;=10,"A:&lt;10",IF(#REF!&lt;=50,"B:10-50",IF(#REF!&lt;=100,"C:50 - 100",IF(#REF!&lt;=250,"D:100 - 250",IF(#REF!&lt;=500,"E:250 - 500",IF(#REF!&lt;=1000,"F:500 - 1000","G:1000 et plus"))))))</f>
        <v>#REF!</v>
      </c>
      <c r="V330" s="9"/>
    </row>
    <row r="331" spans="1:22" hidden="1">
      <c r="A331" t="s">
        <v>497</v>
      </c>
      <c r="B331" t="s">
        <v>521</v>
      </c>
      <c r="C331" t="s">
        <v>522</v>
      </c>
      <c r="D331">
        <v>0</v>
      </c>
      <c r="E331">
        <v>0</v>
      </c>
      <c r="F331">
        <v>0</v>
      </c>
      <c r="M331" s="10" t="s">
        <v>940</v>
      </c>
      <c r="P331" t="str">
        <f t="shared" si="5"/>
        <v>MauritaniaMR12</v>
      </c>
      <c r="Q331" t="e">
        <f>VLOOKUP(#REF!,Table1[ID],1,FALSE)</f>
        <v>#REF!</v>
      </c>
      <c r="R331" t="e">
        <f>VLOOKUP(#REF!,Table1[[#All],[ID]:[b]],2,FALSE)</f>
        <v>#REF!</v>
      </c>
      <c r="S331" s="9" t="e">
        <f>VLOOKUP(#REF!,Table1[[ID]:[b]],3,FALSE)</f>
        <v>#REF!</v>
      </c>
      <c r="T331" s="9"/>
      <c r="U331" s="9" t="e">
        <f>IF(#REF!&lt;=10,"A:&lt;10",IF(#REF!&lt;=50,"B:10-50",IF(#REF!&lt;=100,"C:50 - 100",IF(#REF!&lt;=250,"D:100 - 250",IF(#REF!&lt;=500,"E:250 - 500",IF(#REF!&lt;=1000,"F:500 - 1000","G:1000 et plus"))))))</f>
        <v>#REF!</v>
      </c>
      <c r="V331" s="9"/>
    </row>
    <row r="332" spans="1:22" hidden="1">
      <c r="A332" t="s">
        <v>497</v>
      </c>
      <c r="B332" t="s">
        <v>523</v>
      </c>
      <c r="C332" t="s">
        <v>524</v>
      </c>
      <c r="D332">
        <v>16</v>
      </c>
      <c r="E332">
        <v>0</v>
      </c>
      <c r="F332">
        <v>16</v>
      </c>
      <c r="M332" s="10" t="s">
        <v>940</v>
      </c>
      <c r="P332" t="str">
        <f t="shared" ref="P332:P395" si="6">_xlfn.CONCAT(A332,C332)</f>
        <v>MauritaniaMR13</v>
      </c>
      <c r="Q332" t="e">
        <f>VLOOKUP(#REF!,Table1[ID],1,FALSE)</f>
        <v>#REF!</v>
      </c>
      <c r="R332" t="e">
        <f>VLOOKUP(#REF!,Table1[[#All],[ID]:[b]],2,FALSE)</f>
        <v>#REF!</v>
      </c>
      <c r="S332" s="9" t="e">
        <f>VLOOKUP(#REF!,Table1[[ID]:[b]],3,FALSE)</f>
        <v>#REF!</v>
      </c>
      <c r="T332" s="9"/>
      <c r="U332" s="9" t="e">
        <f>IF(#REF!&lt;=10,"A:&lt;10",IF(#REF!&lt;=50,"B:10-50",IF(#REF!&lt;=100,"C:50 - 100",IF(#REF!&lt;=250,"D:100 - 250",IF(#REF!&lt;=500,"E:250 - 500",IF(#REF!&lt;=1000,"F:500 - 1000","G:1000 et plus"))))))</f>
        <v>#REF!</v>
      </c>
      <c r="V332" s="9"/>
    </row>
    <row r="333" spans="1:22" hidden="1">
      <c r="A333" t="s">
        <v>525</v>
      </c>
      <c r="B333" t="s">
        <v>795</v>
      </c>
      <c r="C333" t="s">
        <v>540</v>
      </c>
      <c r="D333">
        <v>5</v>
      </c>
      <c r="E333">
        <v>0</v>
      </c>
      <c r="L333" s="7"/>
      <c r="M333" s="10" t="s">
        <v>940</v>
      </c>
      <c r="P333" t="str">
        <f t="shared" si="6"/>
        <v>NigerNE06</v>
      </c>
      <c r="Q333" t="e">
        <f>VLOOKUP(#REF!,Table1[ID],1,FALSE)</f>
        <v>#REF!</v>
      </c>
      <c r="R333" t="e">
        <f>VLOOKUP(#REF!,Table1[[#All],[ID]:[b]],2,FALSE)</f>
        <v>#REF!</v>
      </c>
      <c r="S333" s="9" t="e">
        <f>VLOOKUP(#REF!,Table1[[ID]:[b]],3,FALSE)</f>
        <v>#REF!</v>
      </c>
      <c r="T333" s="9" t="s">
        <v>775</v>
      </c>
      <c r="U333" s="9" t="e">
        <f>IF(#REF!&lt;=10,"A:&lt;10",IF(#REF!&lt;=50,"B:10-50",IF(#REF!&lt;=100,"C:50 - 100",IF(#REF!&lt;=250,"D:100 - 250",IF(#REF!&lt;=500,"E:250 - 500",IF(#REF!&lt;=1000,"F:500 - 1000","G:1000 et plus"))))))</f>
        <v>#REF!</v>
      </c>
      <c r="V333" s="9">
        <v>1</v>
      </c>
    </row>
    <row r="334" spans="1:22" hidden="1">
      <c r="A334" t="s">
        <v>525</v>
      </c>
      <c r="B334" t="s">
        <v>533</v>
      </c>
      <c r="C334" t="s">
        <v>534</v>
      </c>
      <c r="D334">
        <v>11</v>
      </c>
      <c r="E334">
        <v>4</v>
      </c>
      <c r="M334" s="10" t="s">
        <v>940</v>
      </c>
      <c r="P334" t="str">
        <f t="shared" si="6"/>
        <v>NigerNE04</v>
      </c>
      <c r="Q334" t="e">
        <f>VLOOKUP(#REF!,Table1[ID],1,FALSE)</f>
        <v>#REF!</v>
      </c>
      <c r="R334" t="e">
        <f>VLOOKUP(#REF!,Table1[[#All],[ID]:[b]],2,FALSE)</f>
        <v>#REF!</v>
      </c>
      <c r="S334" s="9" t="e">
        <f>VLOOKUP(#REF!,Table1[[ID]:[b]],3,FALSE)</f>
        <v>#REF!</v>
      </c>
      <c r="T334" s="9" t="s">
        <v>775</v>
      </c>
      <c r="U334" s="9" t="e">
        <f>IF(#REF!&lt;=10,"A:&lt;10",IF(#REF!&lt;=50,"B:10-50",IF(#REF!&lt;=100,"C:50 - 100",IF(#REF!&lt;=250,"D:100 - 250",IF(#REF!&lt;=500,"E:250 - 500",IF(#REF!&lt;=1000,"F:500 - 1000","G:1000 et plus"))))))</f>
        <v>#REF!</v>
      </c>
      <c r="V334" s="9">
        <v>1</v>
      </c>
    </row>
    <row r="335" spans="1:22" hidden="1">
      <c r="A335" t="s">
        <v>525</v>
      </c>
      <c r="B335" t="s">
        <v>535</v>
      </c>
      <c r="C335" t="s">
        <v>536</v>
      </c>
      <c r="D335">
        <v>735</v>
      </c>
      <c r="E335">
        <v>42</v>
      </c>
      <c r="F335">
        <v>848</v>
      </c>
      <c r="L335" s="7"/>
      <c r="M335" s="10" t="s">
        <v>940</v>
      </c>
      <c r="N335" s="5">
        <v>210605042654</v>
      </c>
      <c r="O335" s="5">
        <v>1352834035680</v>
      </c>
      <c r="P335" t="str">
        <f t="shared" si="6"/>
        <v>NigerNE08</v>
      </c>
      <c r="Q335" t="e">
        <f>VLOOKUP(#REF!,Table1[ID],1,FALSE)</f>
        <v>#REF!</v>
      </c>
      <c r="R335" t="e">
        <f>VLOOKUP(#REF!,Table1[[#All],[ID]:[b]],2,FALSE)</f>
        <v>#REF!</v>
      </c>
      <c r="S335" s="9" t="e">
        <f>VLOOKUP(#REF!,Table1[[ID]:[b]],3,FALSE)</f>
        <v>#REF!</v>
      </c>
      <c r="T335" s="9" t="s">
        <v>776</v>
      </c>
      <c r="U335" s="9" t="e">
        <f>IF(#REF!&lt;=10,"A:&lt;10",IF(#REF!&lt;=50,"B:10-50",IF(#REF!&lt;=100,"C:50 - 100",IF(#REF!&lt;=250,"D:100 - 250",IF(#REF!&lt;=500,"E:250 - 500",IF(#REF!&lt;=1000,"F:500 - 1000","G:1000 et plus"))))))</f>
        <v>#REF!</v>
      </c>
      <c r="V335" s="9">
        <v>6</v>
      </c>
    </row>
    <row r="336" spans="1:22" hidden="1">
      <c r="A336" t="s">
        <v>525</v>
      </c>
      <c r="B336" t="s">
        <v>541</v>
      </c>
      <c r="C336" t="s">
        <v>542</v>
      </c>
      <c r="D336">
        <v>128</v>
      </c>
      <c r="E336">
        <v>18</v>
      </c>
      <c r="M336" s="10" t="s">
        <v>940</v>
      </c>
      <c r="N336" s="5">
        <v>1003967721700</v>
      </c>
      <c r="O336" s="5">
        <v>1499383609790</v>
      </c>
      <c r="P336" t="str">
        <f t="shared" si="6"/>
        <v>NigerNE07</v>
      </c>
      <c r="Q336" t="e">
        <f>VLOOKUP(#REF!,Table1[ID],1,FALSE)</f>
        <v>#REF!</v>
      </c>
      <c r="R336" t="e">
        <f>VLOOKUP(#REF!,Table1[[#All],[ID]:[b]],2,FALSE)</f>
        <v>#REF!</v>
      </c>
      <c r="S336" s="9" t="e">
        <f>VLOOKUP(#REF!,Table1[[ID]:[b]],3,FALSE)</f>
        <v>#REF!</v>
      </c>
      <c r="T336" s="9" t="s">
        <v>778</v>
      </c>
      <c r="U336" s="9" t="e">
        <f>IF(#REF!&lt;=10,"A:&lt;10",IF(#REF!&lt;=50,"B:10-50",IF(#REF!&lt;=100,"C:50 - 100",IF(#REF!&lt;=250,"D:100 - 250",IF(#REF!&lt;=500,"E:250 - 500",IF(#REF!&lt;=1000,"F:500 - 1000","G:1000 et plus"))))))</f>
        <v>#REF!</v>
      </c>
      <c r="V336" s="9">
        <v>2</v>
      </c>
    </row>
    <row r="337" spans="1:22" hidden="1">
      <c r="A337" t="s">
        <v>525</v>
      </c>
      <c r="B337" t="s">
        <v>537</v>
      </c>
      <c r="C337" t="s">
        <v>538</v>
      </c>
      <c r="D337">
        <v>19</v>
      </c>
      <c r="E337">
        <v>0</v>
      </c>
      <c r="M337" s="10" t="s">
        <v>940</v>
      </c>
      <c r="N337" s="5">
        <v>524738101093</v>
      </c>
      <c r="O337" s="5">
        <v>1577177812080</v>
      </c>
      <c r="P337" t="str">
        <f t="shared" si="6"/>
        <v>NigerNE05</v>
      </c>
      <c r="Q337" t="e">
        <f>VLOOKUP(#REF!,Table1[ID],1,FALSE)</f>
        <v>#REF!</v>
      </c>
      <c r="R337" t="e">
        <f>VLOOKUP(#REF!,Table1[[#All],[ID]:[b]],2,FALSE)</f>
        <v>#REF!</v>
      </c>
      <c r="S337" s="9" t="e">
        <f>VLOOKUP(#REF!,Table1[[ID]:[b]],3,FALSE)</f>
        <v>#REF!</v>
      </c>
      <c r="T337" s="9" t="s">
        <v>778</v>
      </c>
      <c r="U337" s="9" t="e">
        <f>IF(#REF!&lt;=10,"A:&lt;10",IF(#REF!&lt;=50,"B:10-50",IF(#REF!&lt;=100,"C:50 - 100",IF(#REF!&lt;=250,"D:100 - 250",IF(#REF!&lt;=500,"E:250 - 500",IF(#REF!&lt;=1000,"F:500 - 1000","G:1000 et plus"))))))</f>
        <v>#REF!</v>
      </c>
      <c r="V337" s="9">
        <v>2</v>
      </c>
    </row>
    <row r="338" spans="1:22" hidden="1">
      <c r="A338" t="s">
        <v>525</v>
      </c>
      <c r="B338" t="s">
        <v>531</v>
      </c>
      <c r="C338" t="s">
        <v>532</v>
      </c>
      <c r="D338">
        <v>16</v>
      </c>
      <c r="E338">
        <v>0</v>
      </c>
      <c r="M338" s="10" t="s">
        <v>940</v>
      </c>
      <c r="N338" s="5">
        <v>354233023246</v>
      </c>
      <c r="O338" s="5">
        <v>1319445714090</v>
      </c>
      <c r="P338" t="str">
        <f t="shared" si="6"/>
        <v>NigerNE03</v>
      </c>
      <c r="Q338" t="e">
        <f>VLOOKUP(#REF!,Table1[ID],1,FALSE)</f>
        <v>#REF!</v>
      </c>
      <c r="R338" t="e">
        <f>VLOOKUP(#REF!,Table1[[#All],[ID]:[b]],2,FALSE)</f>
        <v>#REF!</v>
      </c>
      <c r="S338" s="9" t="e">
        <f>VLOOKUP(#REF!,Table1[[ID]:[b]],3,FALSE)</f>
        <v>#REF!</v>
      </c>
      <c r="T338" s="9" t="s">
        <v>778</v>
      </c>
      <c r="U338" s="9" t="e">
        <f>IF(#REF!&lt;=10,"A:&lt;10",IF(#REF!&lt;=50,"B:10-50",IF(#REF!&lt;=100,"C:50 - 100",IF(#REF!&lt;=250,"D:100 - 250",IF(#REF!&lt;=500,"E:250 - 500",IF(#REF!&lt;=1000,"F:500 - 1000","G:1000 et plus"))))))</f>
        <v>#REF!</v>
      </c>
      <c r="V338" s="9">
        <v>2</v>
      </c>
    </row>
    <row r="339" spans="1:22" hidden="1">
      <c r="A339" t="s">
        <v>525</v>
      </c>
      <c r="B339" t="s">
        <v>527</v>
      </c>
      <c r="C339" t="s">
        <v>528</v>
      </c>
      <c r="D339">
        <v>39</v>
      </c>
      <c r="E339">
        <v>0</v>
      </c>
      <c r="M339" s="10" t="s">
        <v>940</v>
      </c>
      <c r="P339" t="str">
        <f t="shared" si="6"/>
        <v>NigerNE01</v>
      </c>
      <c r="Q339" t="e">
        <f>VLOOKUP(#REF!,Table1[ID],1,FALSE)</f>
        <v>#REF!</v>
      </c>
      <c r="R339" t="e">
        <f>VLOOKUP(#REF!,Table1[[#All],[ID]:[b]],2,FALSE)</f>
        <v>#REF!</v>
      </c>
      <c r="S339" s="9" t="e">
        <f>VLOOKUP(#REF!,Table1[[ID]:[b]],3,FALSE)</f>
        <v>#REF!</v>
      </c>
      <c r="T339" s="9"/>
      <c r="U339" s="9" t="e">
        <f>IF(#REF!&lt;=10,"A:&lt;10",IF(#REF!&lt;=50,"B:10-50",IF(#REF!&lt;=100,"C:50 - 100",IF(#REF!&lt;=250,"D:100 - 250",IF(#REF!&lt;=500,"E:250 - 500",IF(#REF!&lt;=1000,"F:500 - 1000","G:1000 et plus"))))))</f>
        <v>#REF!</v>
      </c>
      <c r="V339" s="9"/>
    </row>
    <row r="340" spans="1:22" hidden="1">
      <c r="A340" t="s">
        <v>525</v>
      </c>
      <c r="B340" t="s">
        <v>529</v>
      </c>
      <c r="C340" t="s">
        <v>530</v>
      </c>
      <c r="D340">
        <v>7</v>
      </c>
      <c r="E340">
        <v>0</v>
      </c>
      <c r="M340" s="10" t="s">
        <v>940</v>
      </c>
      <c r="P340" t="str">
        <f t="shared" si="6"/>
        <v>NigerNE02</v>
      </c>
      <c r="Q340" t="e">
        <f>VLOOKUP(#REF!,Table1[ID],1,FALSE)</f>
        <v>#REF!</v>
      </c>
      <c r="R340" t="e">
        <f>VLOOKUP(#REF!,Table1[[#All],[ID]:[b]],2,FALSE)</f>
        <v>#REF!</v>
      </c>
      <c r="S340" s="9" t="e">
        <f>VLOOKUP(#REF!,Table1[[ID]:[b]],3,FALSE)</f>
        <v>#REF!</v>
      </c>
      <c r="T340" s="9"/>
      <c r="U340" s="9" t="e">
        <f>IF(#REF!&lt;=10,"A:&lt;10",IF(#REF!&lt;=50,"B:10-50",IF(#REF!&lt;=100,"C:50 - 100",IF(#REF!&lt;=250,"D:100 - 250",IF(#REF!&lt;=500,"E:250 - 500",IF(#REF!&lt;=1000,"F:500 - 1000","G:1000 et plus"))))))</f>
        <v>#REF!</v>
      </c>
      <c r="V340" s="9"/>
    </row>
    <row r="341" spans="1:22" hidden="1">
      <c r="A341" t="s">
        <v>543</v>
      </c>
      <c r="B341" t="s">
        <v>545</v>
      </c>
      <c r="C341" t="s">
        <v>546</v>
      </c>
      <c r="D341">
        <v>15</v>
      </c>
      <c r="E341">
        <v>0</v>
      </c>
      <c r="F341">
        <v>7</v>
      </c>
      <c r="G341">
        <v>8</v>
      </c>
      <c r="L341" s="10"/>
      <c r="M341" s="10" t="s">
        <v>940</v>
      </c>
      <c r="N341" s="5">
        <v>752318998197</v>
      </c>
      <c r="O341" s="5">
        <v>545330211892</v>
      </c>
      <c r="P341" t="str">
        <f t="shared" si="6"/>
        <v>NigeriaNG01</v>
      </c>
      <c r="Q341" t="e">
        <f>VLOOKUP(#REF!,Table1[ID],1,FALSE)</f>
        <v>#REF!</v>
      </c>
      <c r="R341" t="e">
        <f>VLOOKUP(#REF!,Table1[[#All],[ID]:[b]],2,FALSE)</f>
        <v>#REF!</v>
      </c>
      <c r="S341" s="9" t="e">
        <f>VLOOKUP(#REF!,Table1[[ID]:[b]],3,FALSE)</f>
        <v>#REF!</v>
      </c>
      <c r="T341" s="9" t="s">
        <v>775</v>
      </c>
      <c r="U341" s="9" t="e">
        <f>IF(#REF!&lt;=10,"A:&lt;10",IF(#REF!&lt;=50,"B:10-50",IF(#REF!&lt;=100,"C:50 - 100",IF(#REF!&lt;=250,"D:100 - 250",IF(#REF!&lt;=500,"E:250 - 500",IF(#REF!&lt;=1000,"F:500 - 1000","G:1000 et plus"))))))</f>
        <v>#REF!</v>
      </c>
      <c r="V341" s="9">
        <v>1</v>
      </c>
    </row>
    <row r="342" spans="1:22" hidden="1">
      <c r="A342" t="s">
        <v>543</v>
      </c>
      <c r="B342" t="s">
        <v>547</v>
      </c>
      <c r="C342" t="s">
        <v>548</v>
      </c>
      <c r="D342">
        <v>42</v>
      </c>
      <c r="E342">
        <v>4</v>
      </c>
      <c r="F342">
        <v>27</v>
      </c>
      <c r="G342">
        <v>11</v>
      </c>
      <c r="M342" s="10" t="s">
        <v>940</v>
      </c>
      <c r="N342" s="5">
        <v>1240015131340</v>
      </c>
      <c r="O342" s="5">
        <v>932348820479</v>
      </c>
      <c r="P342" t="str">
        <f t="shared" si="6"/>
        <v>NigeriaNG02</v>
      </c>
      <c r="Q342" t="e">
        <f>VLOOKUP(#REF!,Table1[ID],1,FALSE)</f>
        <v>#REF!</v>
      </c>
      <c r="R342" t="e">
        <f>VLOOKUP(#REF!,Table1[[#All],[ID]:[b]],2,FALSE)</f>
        <v>#REF!</v>
      </c>
      <c r="S342" s="9" t="e">
        <f>VLOOKUP(#REF!,Table1[[ID]:[b]],3,FALSE)</f>
        <v>#REF!</v>
      </c>
      <c r="T342" s="9" t="s">
        <v>775</v>
      </c>
      <c r="U342" s="9" t="e">
        <f>IF(#REF!&lt;=10,"A:&lt;10",IF(#REF!&lt;=50,"B:10-50",IF(#REF!&lt;=100,"C:50 - 100",IF(#REF!&lt;=250,"D:100 - 250",IF(#REF!&lt;=500,"E:250 - 500",IF(#REF!&lt;=1000,"F:500 - 1000","G:1000 et plus"))))))</f>
        <v>#REF!</v>
      </c>
      <c r="V342" s="9">
        <v>1</v>
      </c>
    </row>
    <row r="343" spans="1:22" hidden="1">
      <c r="A343" t="s">
        <v>543</v>
      </c>
      <c r="B343" t="s">
        <v>549</v>
      </c>
      <c r="C343" t="s">
        <v>550</v>
      </c>
      <c r="D343">
        <v>45</v>
      </c>
      <c r="E343">
        <v>2</v>
      </c>
      <c r="F343">
        <v>14</v>
      </c>
      <c r="G343">
        <v>29</v>
      </c>
      <c r="M343" s="10" t="s">
        <v>940</v>
      </c>
      <c r="N343" s="5">
        <v>784736624649</v>
      </c>
      <c r="O343" s="5">
        <v>490664313456</v>
      </c>
      <c r="P343" t="str">
        <f t="shared" si="6"/>
        <v>NigeriaNG03</v>
      </c>
      <c r="Q343" t="e">
        <f>VLOOKUP(#REF!,Table1[ID],1,FALSE)</f>
        <v>#REF!</v>
      </c>
      <c r="R343" t="e">
        <f>VLOOKUP(#REF!,Table1[[#All],[ID]:[b]],2,FALSE)</f>
        <v>#REF!</v>
      </c>
      <c r="S343" s="9" t="e">
        <f>VLOOKUP(#REF!,Table1[[ID]:[b]],3,FALSE)</f>
        <v>#REF!</v>
      </c>
      <c r="T343" s="9" t="s">
        <v>778</v>
      </c>
      <c r="U343" s="9" t="e">
        <f>IF(#REF!&lt;=10,"A:&lt;10",IF(#REF!&lt;=50,"B:10-50",IF(#REF!&lt;=100,"C:50 - 100",IF(#REF!&lt;=250,"D:100 - 250",IF(#REF!&lt;=500,"E:250 - 500",IF(#REF!&lt;=1000,"F:500 - 1000","G:1000 et plus"))))))</f>
        <v>#REF!</v>
      </c>
      <c r="V343" s="9">
        <v>2</v>
      </c>
    </row>
    <row r="344" spans="1:22" hidden="1">
      <c r="A344" t="s">
        <v>543</v>
      </c>
      <c r="B344" t="s">
        <v>551</v>
      </c>
      <c r="C344" t="s">
        <v>552</v>
      </c>
      <c r="D344">
        <v>12</v>
      </c>
      <c r="E344">
        <v>1</v>
      </c>
      <c r="F344">
        <v>3</v>
      </c>
      <c r="G344">
        <v>8</v>
      </c>
      <c r="M344" s="10" t="s">
        <v>940</v>
      </c>
      <c r="N344" s="5">
        <v>693218608803</v>
      </c>
      <c r="O344" s="5">
        <v>622277587647</v>
      </c>
      <c r="P344" t="str">
        <f t="shared" si="6"/>
        <v>NigeriaNG04</v>
      </c>
      <c r="Q344" t="e">
        <f>VLOOKUP(#REF!,Table1[ID],1,FALSE)</f>
        <v>#REF!</v>
      </c>
      <c r="R344" t="e">
        <f>VLOOKUP(#REF!,Table1[[#All],[ID]:[b]],2,FALSE)</f>
        <v>#REF!</v>
      </c>
      <c r="S344" s="9" t="e">
        <f>VLOOKUP(#REF!,Table1[[ID]:[b]],3,FALSE)</f>
        <v>#REF!</v>
      </c>
      <c r="T344" s="9" t="s">
        <v>775</v>
      </c>
      <c r="U344" s="9" t="e">
        <f>IF(#REF!&lt;=10,"A:&lt;10",IF(#REF!&lt;=50,"B:10-50",IF(#REF!&lt;=100,"C:50 - 100",IF(#REF!&lt;=250,"D:100 - 250",IF(#REF!&lt;=500,"E:250 - 500",IF(#REF!&lt;=1000,"F:500 - 1000","G:1000 et plus"))))))</f>
        <v>#REF!</v>
      </c>
      <c r="V344" s="9">
        <v>1</v>
      </c>
    </row>
    <row r="345" spans="1:22" hidden="1">
      <c r="A345" t="s">
        <v>543</v>
      </c>
      <c r="B345" t="s">
        <v>553</v>
      </c>
      <c r="C345" t="s">
        <v>554</v>
      </c>
      <c r="D345">
        <v>246</v>
      </c>
      <c r="E345">
        <v>8</v>
      </c>
      <c r="F345">
        <v>222</v>
      </c>
      <c r="G345">
        <v>16</v>
      </c>
      <c r="M345" s="10" t="s">
        <v>940</v>
      </c>
      <c r="N345" s="5">
        <v>999058823411</v>
      </c>
      <c r="O345" s="5">
        <v>1079664716490</v>
      </c>
      <c r="P345" t="str">
        <f t="shared" si="6"/>
        <v>NigeriaNG05</v>
      </c>
      <c r="Q345" t="e">
        <f>VLOOKUP(#REF!,Table1[ID],1,FALSE)</f>
        <v>#REF!</v>
      </c>
      <c r="R345" t="e">
        <f>VLOOKUP(#REF!,Table1[[#All],[ID]:[b]],2,FALSE)</f>
        <v>#REF!</v>
      </c>
      <c r="S345" s="9" t="e">
        <f>VLOOKUP(#REF!,Table1[[ID]:[b]],3,FALSE)</f>
        <v>#REF!</v>
      </c>
      <c r="T345" s="9" t="s">
        <v>774</v>
      </c>
      <c r="U345" s="9" t="e">
        <f>IF(#REF!&lt;=10,"A:&lt;10",IF(#REF!&lt;=50,"B:10-50",IF(#REF!&lt;=100,"C:50 - 100",IF(#REF!&lt;=250,"D:100 - 250",IF(#REF!&lt;=500,"E:250 - 500",IF(#REF!&lt;=1000,"F:500 - 1000","G:1000 et plus"))))))</f>
        <v>#REF!</v>
      </c>
      <c r="V345" s="9">
        <v>3</v>
      </c>
    </row>
    <row r="346" spans="1:22" hidden="1">
      <c r="A346" t="s">
        <v>543</v>
      </c>
      <c r="B346" t="s">
        <v>555</v>
      </c>
      <c r="C346" t="s">
        <v>556</v>
      </c>
      <c r="D346">
        <v>21</v>
      </c>
      <c r="E346">
        <v>2</v>
      </c>
      <c r="F346">
        <v>8</v>
      </c>
      <c r="G346">
        <v>11</v>
      </c>
      <c r="M346" s="10" t="s">
        <v>940</v>
      </c>
      <c r="N346" s="5">
        <v>608041766839</v>
      </c>
      <c r="O346" s="5">
        <v>476631539288</v>
      </c>
      <c r="P346" t="str">
        <f t="shared" si="6"/>
        <v>NigeriaNG06</v>
      </c>
      <c r="Q346" t="e">
        <f>VLOOKUP(#REF!,Table1[ID],1,FALSE)</f>
        <v>#REF!</v>
      </c>
      <c r="R346" t="e">
        <f>VLOOKUP(#REF!,Table1[[#All],[ID]:[b]],2,FALSE)</f>
        <v>#REF!</v>
      </c>
      <c r="S346" s="9" t="e">
        <f>VLOOKUP(#REF!,Table1[[ID]:[b]],3,FALSE)</f>
        <v>#REF!</v>
      </c>
      <c r="T346" s="9" t="s">
        <v>775</v>
      </c>
      <c r="U346" s="9" t="e">
        <f>IF(#REF!&lt;=10,"A:&lt;10",IF(#REF!&lt;=50,"B:10-50",IF(#REF!&lt;=100,"C:50 - 100",IF(#REF!&lt;=250,"D:100 - 250",IF(#REF!&lt;=500,"E:250 - 500",IF(#REF!&lt;=1000,"F:500 - 1000","G:1000 et plus"))))))</f>
        <v>#REF!</v>
      </c>
      <c r="V346" s="9">
        <v>1</v>
      </c>
    </row>
    <row r="347" spans="1:22" hidden="1">
      <c r="A347" t="s">
        <v>543</v>
      </c>
      <c r="B347" t="s">
        <v>557</v>
      </c>
      <c r="C347" t="s">
        <v>558</v>
      </c>
      <c r="D347">
        <v>13</v>
      </c>
      <c r="E347">
        <v>0</v>
      </c>
      <c r="F347">
        <v>1</v>
      </c>
      <c r="G347">
        <v>12</v>
      </c>
      <c r="M347" s="10" t="s">
        <v>940</v>
      </c>
      <c r="N347" s="5">
        <v>875188118576</v>
      </c>
      <c r="O347" s="5">
        <v>734111621317</v>
      </c>
      <c r="P347" t="str">
        <f t="shared" si="6"/>
        <v>NigeriaNG07</v>
      </c>
      <c r="Q347" t="e">
        <f>VLOOKUP(#REF!,Table1[ID],1,FALSE)</f>
        <v>#REF!</v>
      </c>
      <c r="R347" t="e">
        <f>VLOOKUP(#REF!,Table1[[#All],[ID]:[b]],2,FALSE)</f>
        <v>#REF!</v>
      </c>
      <c r="S347" s="9" t="e">
        <f>VLOOKUP(#REF!,Table1[[ID]:[b]],3,FALSE)</f>
        <v>#REF!</v>
      </c>
      <c r="T347" s="9" t="s">
        <v>775</v>
      </c>
      <c r="U347" s="9" t="e">
        <f>IF(#REF!&lt;=10,"A:&lt;10",IF(#REF!&lt;=50,"B:10-50",IF(#REF!&lt;=100,"C:50 - 100",IF(#REF!&lt;=250,"D:100 - 250",IF(#REF!&lt;=500,"E:250 - 500",IF(#REF!&lt;=1000,"F:500 - 1000","G:1000 et plus"))))))</f>
        <v>#REF!</v>
      </c>
      <c r="V347" s="9">
        <v>1</v>
      </c>
    </row>
    <row r="348" spans="1:22" hidden="1">
      <c r="A348" t="s">
        <v>543</v>
      </c>
      <c r="B348" t="s">
        <v>559</v>
      </c>
      <c r="C348" t="s">
        <v>560</v>
      </c>
      <c r="D348">
        <v>296</v>
      </c>
      <c r="E348">
        <v>26</v>
      </c>
      <c r="F348">
        <v>175</v>
      </c>
      <c r="G348">
        <v>95</v>
      </c>
      <c r="M348" s="10" t="s">
        <v>940</v>
      </c>
      <c r="N348" s="5">
        <v>1315232165840</v>
      </c>
      <c r="O348" s="5">
        <v>1188956933540</v>
      </c>
      <c r="P348" t="str">
        <f t="shared" si="6"/>
        <v>NigeriaNG08</v>
      </c>
      <c r="Q348" t="e">
        <f>VLOOKUP(#REF!,Table1[ID],1,FALSE)</f>
        <v>#REF!</v>
      </c>
      <c r="R348" t="e">
        <f>VLOOKUP(#REF!,Table1[[#All],[ID]:[b]],2,FALSE)</f>
        <v>#REF!</v>
      </c>
      <c r="S348" s="9" t="e">
        <f>VLOOKUP(#REF!,Table1[[ID]:[b]],3,FALSE)</f>
        <v>#REF!</v>
      </c>
      <c r="T348" s="9" t="s">
        <v>774</v>
      </c>
      <c r="U348" s="9" t="e">
        <f>IF(#REF!&lt;=10,"A:&lt;10",IF(#REF!&lt;=50,"B:10-50",IF(#REF!&lt;=100,"C:50 - 100",IF(#REF!&lt;=250,"D:100 - 250",IF(#REF!&lt;=500,"E:250 - 500",IF(#REF!&lt;=1000,"F:500 - 1000","G:1000 et plus"))))))</f>
        <v>#REF!</v>
      </c>
      <c r="V348" s="9">
        <v>3</v>
      </c>
    </row>
    <row r="349" spans="1:22" hidden="1">
      <c r="A349" t="s">
        <v>543</v>
      </c>
      <c r="B349" t="s">
        <v>561</v>
      </c>
      <c r="C349" t="s">
        <v>562</v>
      </c>
      <c r="D349">
        <v>0</v>
      </c>
      <c r="E349">
        <v>0</v>
      </c>
      <c r="F349">
        <v>0</v>
      </c>
      <c r="M349" s="10" t="s">
        <v>940</v>
      </c>
      <c r="P349" t="str">
        <f t="shared" si="6"/>
        <v>NigeriaNG09</v>
      </c>
      <c r="Q349" t="e">
        <f>VLOOKUP(#REF!,Table1[ID],1,FALSE)</f>
        <v>#REF!</v>
      </c>
      <c r="R349" t="e">
        <f>VLOOKUP(#REF!,Table1[[#All],[ID]:[b]],2,FALSE)</f>
        <v>#REF!</v>
      </c>
      <c r="S349" s="9" t="e">
        <f>VLOOKUP(#REF!,Table1[[ID]:[b]],3,FALSE)</f>
        <v>#REF!</v>
      </c>
      <c r="T349" s="9" t="s">
        <v>778</v>
      </c>
      <c r="U349" s="9" t="e">
        <f>IF(#REF!&lt;=10,"A:&lt;10",IF(#REF!&lt;=50,"B:10-50",IF(#REF!&lt;=100,"C:50 - 100",IF(#REF!&lt;=250,"D:100 - 250",IF(#REF!&lt;=500,"E:250 - 500",IF(#REF!&lt;=1000,"F:500 - 1000","G:1000 et plus"))))))</f>
        <v>#REF!</v>
      </c>
      <c r="V349" s="9">
        <v>2</v>
      </c>
    </row>
    <row r="350" spans="1:22" hidden="1">
      <c r="A350" t="s">
        <v>543</v>
      </c>
      <c r="B350" t="s">
        <v>563</v>
      </c>
      <c r="C350" t="s">
        <v>564</v>
      </c>
      <c r="D350">
        <v>106</v>
      </c>
      <c r="E350">
        <v>8</v>
      </c>
      <c r="F350">
        <v>27</v>
      </c>
      <c r="G350">
        <v>71</v>
      </c>
      <c r="M350" s="10" t="s">
        <v>940</v>
      </c>
      <c r="N350" s="5">
        <v>593692959819</v>
      </c>
      <c r="O350" s="5">
        <v>570489823485</v>
      </c>
      <c r="P350" t="str">
        <f t="shared" si="6"/>
        <v>NigeriaNG10</v>
      </c>
      <c r="Q350" t="e">
        <f>VLOOKUP(#REF!,Table1[ID],1,FALSE)</f>
        <v>#REF!</v>
      </c>
      <c r="R350" t="e">
        <f>VLOOKUP(#REF!,Table1[[#All],[ID]:[b]],2,FALSE)</f>
        <v>#REF!</v>
      </c>
      <c r="S350" s="9" t="e">
        <f>VLOOKUP(#REF!,Table1[[ID]:[b]],3,FALSE)</f>
        <v>#REF!</v>
      </c>
      <c r="T350" s="9" t="s">
        <v>778</v>
      </c>
      <c r="U350" s="9" t="e">
        <f>IF(#REF!&lt;=10,"A:&lt;10",IF(#REF!&lt;=50,"B:10-50",IF(#REF!&lt;=100,"C:50 - 100",IF(#REF!&lt;=250,"D:100 - 250",IF(#REF!&lt;=500,"E:250 - 500",IF(#REF!&lt;=1000,"F:500 - 1000","G:1000 et plus"))))))</f>
        <v>#REF!</v>
      </c>
      <c r="V350" s="9">
        <v>2</v>
      </c>
    </row>
    <row r="351" spans="1:22" hidden="1">
      <c r="A351" t="s">
        <v>543</v>
      </c>
      <c r="B351" t="s">
        <v>565</v>
      </c>
      <c r="C351" t="s">
        <v>566</v>
      </c>
      <c r="D351">
        <v>63</v>
      </c>
      <c r="E351">
        <v>0</v>
      </c>
      <c r="F351">
        <v>8</v>
      </c>
      <c r="G351">
        <v>55</v>
      </c>
      <c r="M351" s="10" t="s">
        <v>940</v>
      </c>
      <c r="N351" s="5">
        <v>801626626255</v>
      </c>
      <c r="O351" s="5">
        <v>626202724928</v>
      </c>
      <c r="P351" t="str">
        <f t="shared" si="6"/>
        <v>NigeriaNG11</v>
      </c>
      <c r="Q351" t="e">
        <f>VLOOKUP(#REF!,Table1[ID],1,FALSE)</f>
        <v>#REF!</v>
      </c>
      <c r="R351" t="e">
        <f>VLOOKUP(#REF!,Table1[[#All],[ID]:[b]],2,FALSE)</f>
        <v>#REF!</v>
      </c>
      <c r="S351" s="9" t="e">
        <f>VLOOKUP(#REF!,Table1[[ID]:[b]],3,FALSE)</f>
        <v>#REF!</v>
      </c>
      <c r="T351" s="9" t="s">
        <v>775</v>
      </c>
      <c r="U351" s="9" t="e">
        <f>IF(#REF!&lt;=10,"A:&lt;10",IF(#REF!&lt;=50,"B:10-50",IF(#REF!&lt;=100,"C:50 - 100",IF(#REF!&lt;=250,"D:100 - 250",IF(#REF!&lt;=500,"E:250 - 500",IF(#REF!&lt;=1000,"F:500 - 1000","G:1000 et plus"))))))</f>
        <v>#REF!</v>
      </c>
      <c r="V351" s="9">
        <v>1</v>
      </c>
    </row>
    <row r="352" spans="1:22" hidden="1">
      <c r="A352" t="s">
        <v>543</v>
      </c>
      <c r="B352" t="s">
        <v>567</v>
      </c>
      <c r="C352" t="s">
        <v>568</v>
      </c>
      <c r="D352">
        <v>341</v>
      </c>
      <c r="E352">
        <v>14</v>
      </c>
      <c r="F352">
        <v>77</v>
      </c>
      <c r="G352">
        <v>350</v>
      </c>
      <c r="M352" s="10" t="s">
        <v>940</v>
      </c>
      <c r="P352" t="str">
        <f t="shared" si="6"/>
        <v>NigeriaNG12</v>
      </c>
      <c r="Q352" t="e">
        <f>VLOOKUP(#REF!,Table1[ID],1,FALSE)</f>
        <v>#REF!</v>
      </c>
      <c r="R352" t="e">
        <f>VLOOKUP(#REF!,Table1[[#All],[ID]:[b]],2,FALSE)</f>
        <v>#REF!</v>
      </c>
      <c r="S352" s="9" t="e">
        <f>VLOOKUP(#REF!,Table1[[ID]:[b]],3,FALSE)</f>
        <v>#REF!</v>
      </c>
      <c r="T352" s="9" t="s">
        <v>774</v>
      </c>
      <c r="U352" s="9" t="e">
        <f>IF(#REF!&lt;=10,"A:&lt;10",IF(#REF!&lt;=50,"B:10-50",IF(#REF!&lt;=100,"C:50 - 100",IF(#REF!&lt;=250,"D:100 - 250",IF(#REF!&lt;=500,"E:250 - 500",IF(#REF!&lt;=1000,"F:500 - 1000","G:1000 et plus"))))))</f>
        <v>#REF!</v>
      </c>
      <c r="V352" s="9">
        <v>3</v>
      </c>
    </row>
    <row r="353" spans="1:22" hidden="1">
      <c r="A353" t="s">
        <v>543</v>
      </c>
      <c r="B353" t="s">
        <v>569</v>
      </c>
      <c r="C353" t="s">
        <v>570</v>
      </c>
      <c r="D353">
        <v>25</v>
      </c>
      <c r="E353">
        <v>2</v>
      </c>
      <c r="F353">
        <v>18</v>
      </c>
      <c r="G353">
        <v>5</v>
      </c>
      <c r="M353" s="10" t="s">
        <v>940</v>
      </c>
      <c r="N353" s="5">
        <v>530951552644</v>
      </c>
      <c r="O353" s="5">
        <v>772008040372</v>
      </c>
      <c r="P353" t="str">
        <f t="shared" si="6"/>
        <v>NigeriaNG13</v>
      </c>
      <c r="Q353" t="e">
        <f>VLOOKUP(#REF!,Table1[ID],1,FALSE)</f>
        <v>#REF!</v>
      </c>
      <c r="R353" t="e">
        <f>VLOOKUP(#REF!,Table1[[#All],[ID]:[b]],2,FALSE)</f>
        <v>#REF!</v>
      </c>
      <c r="S353" s="9" t="e">
        <f>VLOOKUP(#REF!,Table1[[ID]:[b]],3,FALSE)</f>
        <v>#REF!</v>
      </c>
      <c r="T353" s="9" t="s">
        <v>778</v>
      </c>
      <c r="U353" s="9" t="e">
        <f>IF(#REF!&lt;=10,"A:&lt;10",IF(#REF!&lt;=50,"B:10-50",IF(#REF!&lt;=100,"C:50 - 100",IF(#REF!&lt;=250,"D:100 - 250",IF(#REF!&lt;=500,"E:250 - 500",IF(#REF!&lt;=1000,"F:500 - 1000","G:1000 et plus"))))))</f>
        <v>#REF!</v>
      </c>
      <c r="V353" s="9">
        <v>2</v>
      </c>
    </row>
    <row r="354" spans="1:22" hidden="1">
      <c r="A354" t="s">
        <v>543</v>
      </c>
      <c r="B354" t="s">
        <v>571</v>
      </c>
      <c r="C354" t="s">
        <v>572</v>
      </c>
      <c r="D354">
        <v>24</v>
      </c>
      <c r="E354">
        <v>0</v>
      </c>
      <c r="F354">
        <v>12</v>
      </c>
      <c r="G354">
        <v>12</v>
      </c>
      <c r="L354" s="10"/>
      <c r="M354" s="10" t="s">
        <v>940</v>
      </c>
      <c r="N354" s="5">
        <v>744061116263</v>
      </c>
      <c r="O354" s="5">
        <v>653624489622</v>
      </c>
      <c r="P354" t="str">
        <f t="shared" si="6"/>
        <v>NigeriaNG14</v>
      </c>
      <c r="Q354" t="e">
        <f>VLOOKUP(#REF!,Table1[ID],1,FALSE)</f>
        <v>#REF!</v>
      </c>
      <c r="R354" t="e">
        <f>VLOOKUP(#REF!,Table1[[#All],[ID]:[b]],2,FALSE)</f>
        <v>#REF!</v>
      </c>
      <c r="S354" s="9" t="e">
        <f>VLOOKUP(#REF!,Table1[[ID]:[b]],3,FALSE)</f>
        <v>#REF!</v>
      </c>
      <c r="T354" s="9" t="s">
        <v>775</v>
      </c>
      <c r="U354" s="9" t="e">
        <f>IF(#REF!&lt;=10,"A:&lt;10",IF(#REF!&lt;=50,"B:10-50",IF(#REF!&lt;=100,"C:50 - 100",IF(#REF!&lt;=250,"D:100 - 250",IF(#REF!&lt;=500,"E:250 - 500",IF(#REF!&lt;=1000,"F:500 - 1000","G:1000 et plus"))))))</f>
        <v>#REF!</v>
      </c>
      <c r="V354" s="9">
        <v>1</v>
      </c>
    </row>
    <row r="355" spans="1:22" hidden="1">
      <c r="A355" t="s">
        <v>543</v>
      </c>
      <c r="B355" t="s">
        <v>573</v>
      </c>
      <c r="C355" t="s">
        <v>574</v>
      </c>
      <c r="D355">
        <v>763</v>
      </c>
      <c r="E355">
        <v>20</v>
      </c>
      <c r="F355">
        <v>205</v>
      </c>
      <c r="G355">
        <v>538</v>
      </c>
      <c r="M355" s="10" t="s">
        <v>940</v>
      </c>
      <c r="P355" t="str">
        <f t="shared" si="6"/>
        <v>NigeriaNG15</v>
      </c>
      <c r="Q355" t="e">
        <f>VLOOKUP(#REF!,Table1[ID],1,FALSE)</f>
        <v>#REF!</v>
      </c>
      <c r="R355" t="e">
        <f>VLOOKUP(#REF!,Table1[[#All],[ID]:[b]],2,FALSE)</f>
        <v>#REF!</v>
      </c>
      <c r="S355" s="9" t="e">
        <f>VLOOKUP(#REF!,Table1[[ID]:[b]],3,FALSE)</f>
        <v>#REF!</v>
      </c>
      <c r="T355" s="9" t="s">
        <v>777</v>
      </c>
      <c r="U355" s="9" t="e">
        <f>IF(#REF!&lt;=10,"A:&lt;10",IF(#REF!&lt;=50,"B:10-50",IF(#REF!&lt;=100,"C:50 - 100",IF(#REF!&lt;=250,"D:100 - 250",IF(#REF!&lt;=500,"E:250 - 500",IF(#REF!&lt;=1000,"F:500 - 1000","G:1000 et plus"))))))</f>
        <v>#REF!</v>
      </c>
      <c r="V355" s="9">
        <v>5</v>
      </c>
    </row>
    <row r="356" spans="1:22" hidden="1">
      <c r="A356" t="s">
        <v>543</v>
      </c>
      <c r="B356" t="s">
        <v>575</v>
      </c>
      <c r="C356" t="s">
        <v>576</v>
      </c>
      <c r="D356">
        <v>169</v>
      </c>
      <c r="E356">
        <v>7</v>
      </c>
      <c r="F356">
        <v>124</v>
      </c>
      <c r="G356">
        <v>38</v>
      </c>
      <c r="M356" s="10" t="s">
        <v>940</v>
      </c>
      <c r="N356" s="5">
        <v>1119199513760</v>
      </c>
      <c r="O356" s="5">
        <v>1038358785210</v>
      </c>
      <c r="P356" t="str">
        <f t="shared" si="6"/>
        <v>NigeriaNG16</v>
      </c>
      <c r="Q356" t="e">
        <f>VLOOKUP(#REF!,Table1[ID],1,FALSE)</f>
        <v>#REF!</v>
      </c>
      <c r="R356" t="e">
        <f>VLOOKUP(#REF!,Table1[[#All],[ID]:[b]],2,FALSE)</f>
        <v>#REF!</v>
      </c>
      <c r="S356" s="9" t="e">
        <f>VLOOKUP(#REF!,Table1[[ID]:[b]],3,FALSE)</f>
        <v>#REF!</v>
      </c>
      <c r="T356" s="9" t="s">
        <v>774</v>
      </c>
      <c r="U356" s="9" t="e">
        <f>IF(#REF!&lt;=10,"A:&lt;10",IF(#REF!&lt;=50,"B:10-50",IF(#REF!&lt;=100,"C:50 - 100",IF(#REF!&lt;=250,"D:100 - 250",IF(#REF!&lt;=500,"E:250 - 500",IF(#REF!&lt;=1000,"F:500 - 1000","G:1000 et plus"))))))</f>
        <v>#REF!</v>
      </c>
      <c r="V356" s="9">
        <v>3</v>
      </c>
    </row>
    <row r="357" spans="1:22" hidden="1">
      <c r="A357" t="s">
        <v>543</v>
      </c>
      <c r="B357" t="s">
        <v>577</v>
      </c>
      <c r="C357" t="s">
        <v>578</v>
      </c>
      <c r="D357">
        <v>39</v>
      </c>
      <c r="E357">
        <v>0</v>
      </c>
      <c r="F357">
        <v>14</v>
      </c>
      <c r="G357">
        <v>25</v>
      </c>
      <c r="M357" s="10" t="s">
        <v>940</v>
      </c>
      <c r="N357" s="5">
        <v>706230759079</v>
      </c>
      <c r="O357" s="5">
        <v>557302002044</v>
      </c>
      <c r="P357" t="str">
        <f t="shared" si="6"/>
        <v>NigeriaNG17</v>
      </c>
      <c r="Q357" t="e">
        <f>VLOOKUP(#REF!,Table1[ID],1,FALSE)</f>
        <v>#REF!</v>
      </c>
      <c r="R357" t="e">
        <f>VLOOKUP(#REF!,Table1[[#All],[ID]:[b]],2,FALSE)</f>
        <v>#REF!</v>
      </c>
      <c r="S357" s="9" t="e">
        <f>VLOOKUP(#REF!,Table1[[ID]:[b]],3,FALSE)</f>
        <v>#REF!</v>
      </c>
      <c r="T357" s="9" t="s">
        <v>775</v>
      </c>
      <c r="U357" s="9" t="e">
        <f>IF(#REF!&lt;=10,"A:&lt;10",IF(#REF!&lt;=50,"B:10-50",IF(#REF!&lt;=100,"C:50 - 100",IF(#REF!&lt;=250,"D:100 - 250",IF(#REF!&lt;=500,"E:250 - 500",IF(#REF!&lt;=1000,"F:500 - 1000","G:1000 et plus"))))))</f>
        <v>#REF!</v>
      </c>
      <c r="V357" s="9">
        <v>1</v>
      </c>
    </row>
    <row r="358" spans="1:22" hidden="1">
      <c r="A358" t="s">
        <v>543</v>
      </c>
      <c r="B358" t="s">
        <v>579</v>
      </c>
      <c r="C358" t="s">
        <v>580</v>
      </c>
      <c r="D358">
        <v>274</v>
      </c>
      <c r="E358">
        <v>5</v>
      </c>
      <c r="F358">
        <v>140</v>
      </c>
      <c r="G358">
        <v>129</v>
      </c>
      <c r="M358" s="10" t="s">
        <v>940</v>
      </c>
      <c r="N358" s="5">
        <v>956353314445</v>
      </c>
      <c r="O358" s="5">
        <v>1223847582910</v>
      </c>
      <c r="P358" t="str">
        <f t="shared" si="6"/>
        <v>NigeriaNG18</v>
      </c>
      <c r="Q358" t="e">
        <f>VLOOKUP(#REF!,Table1[ID],1,FALSE)</f>
        <v>#REF!</v>
      </c>
      <c r="R358" t="e">
        <f>VLOOKUP(#REF!,Table1[[#All],[ID]:[b]],2,FALSE)</f>
        <v>#REF!</v>
      </c>
      <c r="S358" s="9" t="e">
        <f>VLOOKUP(#REF!,Table1[[ID]:[b]],3,FALSE)</f>
        <v>#REF!</v>
      </c>
      <c r="T358" s="9" t="s">
        <v>775</v>
      </c>
      <c r="U358" s="9" t="e">
        <f>IF(#REF!&lt;=10,"A:&lt;10",IF(#REF!&lt;=50,"B:10-50",IF(#REF!&lt;=100,"C:50 - 100",IF(#REF!&lt;=250,"D:100 - 250",IF(#REF!&lt;=500,"E:250 - 500",IF(#REF!&lt;=1000,"F:500 - 1000","G:1000 et plus"))))))</f>
        <v>#REF!</v>
      </c>
      <c r="V358" s="9">
        <v>1</v>
      </c>
    </row>
    <row r="359" spans="1:22" hidden="1">
      <c r="A359" t="s">
        <v>543</v>
      </c>
      <c r="B359" t="s">
        <v>581</v>
      </c>
      <c r="C359" t="s">
        <v>582</v>
      </c>
      <c r="D359">
        <v>297</v>
      </c>
      <c r="E359">
        <v>6</v>
      </c>
      <c r="F359">
        <v>175</v>
      </c>
      <c r="G359">
        <v>114</v>
      </c>
      <c r="M359" s="10" t="s">
        <v>940</v>
      </c>
      <c r="N359" s="5">
        <v>770597854752</v>
      </c>
      <c r="O359" s="5">
        <v>1039236701050</v>
      </c>
      <c r="P359" t="str">
        <f t="shared" si="6"/>
        <v>NigeriaNG19</v>
      </c>
      <c r="Q359" t="e">
        <f>VLOOKUP(#REF!,Table1[ID],1,FALSE)</f>
        <v>#REF!</v>
      </c>
      <c r="R359" t="e">
        <f>VLOOKUP(#REF!,Table1[[#All],[ID]:[b]],2,FALSE)</f>
        <v>#REF!</v>
      </c>
      <c r="S359" s="9" t="e">
        <f>VLOOKUP(#REF!,Table1[[ID]:[b]],3,FALSE)</f>
        <v>#REF!</v>
      </c>
      <c r="T359" s="9" t="s">
        <v>774</v>
      </c>
      <c r="U359" s="9" t="e">
        <f>IF(#REF!&lt;=10,"A:&lt;10",IF(#REF!&lt;=50,"B:10-50",IF(#REF!&lt;=100,"C:50 - 100",IF(#REF!&lt;=250,"D:100 - 250",IF(#REF!&lt;=500,"E:250 - 500",IF(#REF!&lt;=1000,"F:500 - 1000","G:1000 et plus"))))))</f>
        <v>#REF!</v>
      </c>
      <c r="V359" s="9">
        <v>3</v>
      </c>
    </row>
    <row r="360" spans="1:22" hidden="1">
      <c r="A360" t="s">
        <v>543</v>
      </c>
      <c r="B360" t="s">
        <v>583</v>
      </c>
      <c r="C360" t="s">
        <v>584</v>
      </c>
      <c r="D360">
        <v>970</v>
      </c>
      <c r="E360">
        <v>45</v>
      </c>
      <c r="F360">
        <v>318</v>
      </c>
      <c r="G360">
        <v>607</v>
      </c>
      <c r="M360" s="10" t="s">
        <v>940</v>
      </c>
      <c r="P360" t="str">
        <f t="shared" si="6"/>
        <v>NigeriaNG20</v>
      </c>
      <c r="Q360" t="e">
        <f>VLOOKUP(#REF!,Table1[ID],1,FALSE)</f>
        <v>#REF!</v>
      </c>
      <c r="R360" t="e">
        <f>VLOOKUP(#REF!,Table1[[#All],[ID]:[b]],2,FALSE)</f>
        <v>#REF!</v>
      </c>
      <c r="S360" s="9" t="e">
        <f>VLOOKUP(#REF!,Table1[[ID]:[b]],3,FALSE)</f>
        <v>#REF!</v>
      </c>
      <c r="T360" s="9" t="s">
        <v>777</v>
      </c>
      <c r="U360" s="9" t="e">
        <f>IF(#REF!&lt;=10,"A:&lt;10",IF(#REF!&lt;=50,"B:10-50",IF(#REF!&lt;=100,"C:50 - 100",IF(#REF!&lt;=250,"D:100 - 250",IF(#REF!&lt;=500,"E:250 - 500",IF(#REF!&lt;=1000,"F:500 - 1000","G:1000 et plus"))))))</f>
        <v>#REF!</v>
      </c>
      <c r="V360" s="9">
        <v>5</v>
      </c>
    </row>
    <row r="361" spans="1:22" hidden="1">
      <c r="A361" t="s">
        <v>543</v>
      </c>
      <c r="B361" t="s">
        <v>585</v>
      </c>
      <c r="C361" t="s">
        <v>586</v>
      </c>
      <c r="D361">
        <v>371</v>
      </c>
      <c r="E361">
        <v>19</v>
      </c>
      <c r="F361">
        <v>108</v>
      </c>
      <c r="G361">
        <v>244</v>
      </c>
      <c r="M361" s="10" t="s">
        <v>940</v>
      </c>
      <c r="P361" t="str">
        <f t="shared" si="6"/>
        <v>NigeriaNG21</v>
      </c>
      <c r="Q361" t="e">
        <f>VLOOKUP(#REF!,Table1[ID],1,FALSE)</f>
        <v>#REF!</v>
      </c>
      <c r="R361" t="e">
        <f>VLOOKUP(#REF!,Table1[[#All],[ID]:[b]],2,FALSE)</f>
        <v>#REF!</v>
      </c>
      <c r="S361" s="9" t="e">
        <f>VLOOKUP(#REF!,Table1[[ID]:[b]],3,FALSE)</f>
        <v>#REF!</v>
      </c>
      <c r="T361" s="9" t="s">
        <v>778</v>
      </c>
      <c r="U361" s="9" t="e">
        <f>IF(#REF!&lt;=10,"A:&lt;10",IF(#REF!&lt;=50,"B:10-50",IF(#REF!&lt;=100,"C:50 - 100",IF(#REF!&lt;=250,"D:100 - 250",IF(#REF!&lt;=500,"E:250 - 500",IF(#REF!&lt;=1000,"F:500 - 1000","G:1000 et plus"))))))</f>
        <v>#REF!</v>
      </c>
      <c r="V361" s="9">
        <v>2</v>
      </c>
    </row>
    <row r="362" spans="1:22" hidden="1">
      <c r="A362" t="s">
        <v>543</v>
      </c>
      <c r="B362" t="s">
        <v>587</v>
      </c>
      <c r="C362" t="s">
        <v>588</v>
      </c>
      <c r="D362">
        <v>33</v>
      </c>
      <c r="E362">
        <v>4</v>
      </c>
      <c r="F362">
        <v>29</v>
      </c>
      <c r="G362">
        <v>0</v>
      </c>
      <c r="M362" s="10" t="s">
        <v>940</v>
      </c>
      <c r="N362" s="5">
        <v>452131280055</v>
      </c>
      <c r="O362" s="5">
        <v>1174498508210</v>
      </c>
      <c r="P362" t="str">
        <f t="shared" si="6"/>
        <v>NigeriaNG22</v>
      </c>
      <c r="Q362" t="e">
        <f>VLOOKUP(#REF!,Table1[ID],1,FALSE)</f>
        <v>#REF!</v>
      </c>
      <c r="R362" t="e">
        <f>VLOOKUP(#REF!,Table1[[#All],[ID]:[b]],2,FALSE)</f>
        <v>#REF!</v>
      </c>
      <c r="S362" s="9" t="e">
        <f>VLOOKUP(#REF!,Table1[[ID]:[b]],3,FALSE)</f>
        <v>#REF!</v>
      </c>
      <c r="T362" s="9" t="s">
        <v>778</v>
      </c>
      <c r="U362" s="9" t="e">
        <f>IF(#REF!&lt;=10,"A:&lt;10",IF(#REF!&lt;=50,"B:10-50",IF(#REF!&lt;=100,"C:50 - 100",IF(#REF!&lt;=250,"D:100 - 250",IF(#REF!&lt;=500,"E:250 - 500",IF(#REF!&lt;=1000,"F:500 - 1000","G:1000 et plus"))))))</f>
        <v>#REF!</v>
      </c>
      <c r="V362" s="9">
        <v>2</v>
      </c>
    </row>
    <row r="363" spans="1:22" hidden="1">
      <c r="A363" t="s">
        <v>543</v>
      </c>
      <c r="B363" t="s">
        <v>589</v>
      </c>
      <c r="C363" t="s">
        <v>590</v>
      </c>
      <c r="D363">
        <v>3</v>
      </c>
      <c r="E363">
        <v>0</v>
      </c>
      <c r="F363">
        <v>0</v>
      </c>
      <c r="G363">
        <v>3</v>
      </c>
      <c r="M363" s="10" t="s">
        <v>940</v>
      </c>
      <c r="P363" t="str">
        <f t="shared" si="6"/>
        <v>NigeriaNG23</v>
      </c>
      <c r="Q363" t="e">
        <f>VLOOKUP(#REF!,Table1[ID],1,FALSE)</f>
        <v>#REF!</v>
      </c>
      <c r="R363" t="e">
        <f>VLOOKUP(#REF!,Table1[[#All],[ID]:[b]],2,FALSE)</f>
        <v>#REF!</v>
      </c>
      <c r="S363" s="9" t="e">
        <f>VLOOKUP(#REF!,Table1[[ID]:[b]],3,FALSE)</f>
        <v>#REF!</v>
      </c>
      <c r="T363" s="9"/>
      <c r="U363" s="9" t="e">
        <f>IF(#REF!&lt;=10,"A:&lt;10",IF(#REF!&lt;=50,"B:10-50",IF(#REF!&lt;=100,"C:50 - 100",IF(#REF!&lt;=250,"D:100 - 250",IF(#REF!&lt;=500,"E:250 - 500",IF(#REF!&lt;=1000,"F:500 - 1000","G:1000 et plus"))))))</f>
        <v>#REF!</v>
      </c>
      <c r="V363" s="9"/>
    </row>
    <row r="364" spans="1:22" hidden="1">
      <c r="A364" t="s">
        <v>543</v>
      </c>
      <c r="B364" t="s">
        <v>591</v>
      </c>
      <c r="C364" t="s">
        <v>592</v>
      </c>
      <c r="D364">
        <v>111</v>
      </c>
      <c r="E364">
        <v>1</v>
      </c>
      <c r="F364">
        <v>37</v>
      </c>
      <c r="G364">
        <v>73</v>
      </c>
      <c r="M364" s="10" t="s">
        <v>940</v>
      </c>
      <c r="P364" t="str">
        <f t="shared" si="6"/>
        <v>NigeriaNG24</v>
      </c>
      <c r="Q364" t="e">
        <f>VLOOKUP(#REF!,Table1[ID],1,FALSE)</f>
        <v>#REF!</v>
      </c>
      <c r="R364" t="e">
        <f>VLOOKUP(#REF!,Table1[[#All],[ID]:[b]],2,FALSE)</f>
        <v>#REF!</v>
      </c>
      <c r="S364" s="9" t="e">
        <f>VLOOKUP(#REF!,Table1[[ID]:[b]],3,FALSE)</f>
        <v>#REF!</v>
      </c>
      <c r="T364" s="9" t="s">
        <v>778</v>
      </c>
      <c r="U364" s="9" t="e">
        <f>IF(#REF!&lt;=10,"A:&lt;10",IF(#REF!&lt;=50,"B:10-50",IF(#REF!&lt;=100,"C:50 - 100",IF(#REF!&lt;=250,"D:100 - 250",IF(#REF!&lt;=500,"E:250 - 500",IF(#REF!&lt;=1000,"F:500 - 1000","G:1000 et plus"))))))</f>
        <v>#REF!</v>
      </c>
      <c r="V364" s="9">
        <v>2</v>
      </c>
    </row>
    <row r="365" spans="1:22" hidden="1">
      <c r="A365" t="s">
        <v>543</v>
      </c>
      <c r="B365" t="s">
        <v>593</v>
      </c>
      <c r="C365" t="s">
        <v>594</v>
      </c>
      <c r="D365">
        <v>5440</v>
      </c>
      <c r="E365">
        <v>67</v>
      </c>
      <c r="F365">
        <v>878</v>
      </c>
      <c r="G365">
        <v>607</v>
      </c>
      <c r="L365" s="7"/>
      <c r="M365" s="10" t="s">
        <v>940</v>
      </c>
      <c r="P365" t="str">
        <f t="shared" si="6"/>
        <v>NigeriaNG25</v>
      </c>
      <c r="Q365" t="e">
        <f>VLOOKUP(#REF!,Table1[ID],1,FALSE)</f>
        <v>#REF!</v>
      </c>
      <c r="R365" t="e">
        <f>VLOOKUP(#REF!,Table1[[#All],[ID]:[b]],2,FALSE)</f>
        <v>#REF!</v>
      </c>
      <c r="S365" s="9" t="e">
        <f>VLOOKUP(#REF!,Table1[[ID]:[b]],3,FALSE)</f>
        <v>#REF!</v>
      </c>
      <c r="T365" s="9" t="s">
        <v>780</v>
      </c>
      <c r="U365" s="9" t="e">
        <f>IF(#REF!&lt;=10,"A:&lt;10",IF(#REF!&lt;=50,"B:10-50",IF(#REF!&lt;=100,"C:50 - 100",IF(#REF!&lt;=250,"D:100 - 250",IF(#REF!&lt;=500,"E:250 - 500",IF(#REF!&lt;=1000,"F:500 - 1000","G:1000 et plus"))))))</f>
        <v>#REF!</v>
      </c>
      <c r="V365" s="9">
        <v>7</v>
      </c>
    </row>
    <row r="366" spans="1:22" hidden="1">
      <c r="A366" t="s">
        <v>543</v>
      </c>
      <c r="B366" t="s">
        <v>595</v>
      </c>
      <c r="C366" t="s">
        <v>596</v>
      </c>
      <c r="D366">
        <v>88</v>
      </c>
      <c r="E366">
        <v>3</v>
      </c>
      <c r="F366">
        <v>19</v>
      </c>
      <c r="G366">
        <v>66</v>
      </c>
      <c r="M366" s="10" t="s">
        <v>940</v>
      </c>
      <c r="N366" s="5">
        <v>819796255875</v>
      </c>
      <c r="O366" s="5">
        <v>851044735014</v>
      </c>
      <c r="P366" t="str">
        <f t="shared" si="6"/>
        <v>NigeriaNG26</v>
      </c>
      <c r="Q366" t="e">
        <f>VLOOKUP(#REF!,Table1[ID],1,FALSE)</f>
        <v>#REF!</v>
      </c>
      <c r="R366" t="e">
        <f>VLOOKUP(#REF!,Table1[[#All],[ID]:[b]],2,FALSE)</f>
        <v>#REF!</v>
      </c>
      <c r="S366" s="9" t="e">
        <f>VLOOKUP(#REF!,Table1[[ID]:[b]],3,FALSE)</f>
        <v>#REF!</v>
      </c>
      <c r="T366" s="9" t="s">
        <v>778</v>
      </c>
      <c r="U366" s="9" t="e">
        <f>IF(#REF!&lt;=10,"A:&lt;10",IF(#REF!&lt;=50,"B:10-50",IF(#REF!&lt;=100,"C:50 - 100",IF(#REF!&lt;=250,"D:100 - 250",IF(#REF!&lt;=500,"E:250 - 500",IF(#REF!&lt;=1000,"F:500 - 1000","G:1000 et plus"))))))</f>
        <v>#REF!</v>
      </c>
      <c r="V366" s="9">
        <v>2</v>
      </c>
    </row>
    <row r="367" spans="1:22" hidden="1">
      <c r="A367" t="s">
        <v>543</v>
      </c>
      <c r="B367" t="s">
        <v>525</v>
      </c>
      <c r="C367" t="s">
        <v>597</v>
      </c>
      <c r="D367">
        <v>41</v>
      </c>
      <c r="E367">
        <v>1</v>
      </c>
      <c r="F367">
        <v>9</v>
      </c>
      <c r="G367">
        <v>31</v>
      </c>
      <c r="M367" s="10" t="s">
        <v>940</v>
      </c>
      <c r="N367" s="5">
        <v>559037927596</v>
      </c>
      <c r="O367" s="5">
        <v>993324019799</v>
      </c>
      <c r="P367" t="str">
        <f t="shared" si="6"/>
        <v>NigeriaNG27</v>
      </c>
      <c r="Q367" t="e">
        <f>VLOOKUP(#REF!,Table1[ID],1,FALSE)</f>
        <v>#REF!</v>
      </c>
      <c r="R367" t="e">
        <f>VLOOKUP(#REF!,Table1[[#All],[ID]:[b]],2,FALSE)</f>
        <v>#REF!</v>
      </c>
      <c r="S367" s="9" t="e">
        <f>VLOOKUP(#REF!,Table1[[ID]:[b]],3,FALSE)</f>
        <v>#REF!</v>
      </c>
      <c r="T367" s="9" t="s">
        <v>775</v>
      </c>
      <c r="U367" s="9" t="e">
        <f>IF(#REF!&lt;=10,"A:&lt;10",IF(#REF!&lt;=50,"B:10-50",IF(#REF!&lt;=100,"C:50 - 100",IF(#REF!&lt;=250,"D:100 - 250",IF(#REF!&lt;=500,"E:250 - 500",IF(#REF!&lt;=1000,"F:500 - 1000","G:1000 et plus"))))))</f>
        <v>#REF!</v>
      </c>
      <c r="V367" s="9">
        <v>1</v>
      </c>
    </row>
    <row r="368" spans="1:22" hidden="1">
      <c r="A368" t="s">
        <v>543</v>
      </c>
      <c r="B368" t="s">
        <v>598</v>
      </c>
      <c r="C368" t="s">
        <v>599</v>
      </c>
      <c r="D368">
        <v>282</v>
      </c>
      <c r="E368">
        <v>9</v>
      </c>
      <c r="F368">
        <v>160</v>
      </c>
      <c r="G368">
        <v>113</v>
      </c>
      <c r="M368" s="10" t="s">
        <v>940</v>
      </c>
      <c r="P368" t="str">
        <f t="shared" si="6"/>
        <v>NigeriaNG28</v>
      </c>
      <c r="Q368" t="e">
        <f>VLOOKUP(#REF!,Table1[ID],1,FALSE)</f>
        <v>#REF!</v>
      </c>
      <c r="R368" t="e">
        <f>VLOOKUP(#REF!,Table1[[#All],[ID]:[b]],2,FALSE)</f>
        <v>#REF!</v>
      </c>
      <c r="S368" s="9" t="e">
        <f>VLOOKUP(#REF!,Table1[[ID]:[b]],3,FALSE)</f>
        <v>#REF!</v>
      </c>
      <c r="T368" s="9" t="s">
        <v>774</v>
      </c>
      <c r="U368" s="9" t="e">
        <f>IF(#REF!&lt;=10,"A:&lt;10",IF(#REF!&lt;=50,"B:10-50",IF(#REF!&lt;=100,"C:50 - 100",IF(#REF!&lt;=250,"D:100 - 250",IF(#REF!&lt;=500,"E:250 - 500",IF(#REF!&lt;=1000,"F:500 - 1000","G:1000 et plus"))))))</f>
        <v>#REF!</v>
      </c>
      <c r="V368" s="9">
        <v>3</v>
      </c>
    </row>
    <row r="369" spans="1:22" hidden="1">
      <c r="A369" t="s">
        <v>543</v>
      </c>
      <c r="B369" t="s">
        <v>600</v>
      </c>
      <c r="C369" t="s">
        <v>601</v>
      </c>
      <c r="D369">
        <v>33</v>
      </c>
      <c r="E369">
        <v>4</v>
      </c>
      <c r="F369">
        <v>21</v>
      </c>
      <c r="G369">
        <v>8</v>
      </c>
      <c r="M369" s="10" t="s">
        <v>940</v>
      </c>
      <c r="N369" s="5">
        <v>515060921170</v>
      </c>
      <c r="O369" s="5">
        <v>691799534261</v>
      </c>
      <c r="P369" t="str">
        <f t="shared" si="6"/>
        <v>NigeriaNG29</v>
      </c>
      <c r="Q369" t="e">
        <f>VLOOKUP(#REF!,Table1[ID],1,FALSE)</f>
        <v>#REF!</v>
      </c>
      <c r="R369" t="e">
        <f>VLOOKUP(#REF!,Table1[[#All],[ID]:[b]],2,FALSE)</f>
        <v>#REF!</v>
      </c>
      <c r="S369" s="9" t="e">
        <f>VLOOKUP(#REF!,Table1[[ID]:[b]],3,FALSE)</f>
        <v>#REF!</v>
      </c>
      <c r="T369" s="9" t="s">
        <v>778</v>
      </c>
      <c r="U369" s="9" t="e">
        <f>IF(#REF!&lt;=10,"A:&lt;10",IF(#REF!&lt;=50,"B:10-50",IF(#REF!&lt;=100,"C:50 - 100",IF(#REF!&lt;=250,"D:100 - 250",IF(#REF!&lt;=500,"E:250 - 500",IF(#REF!&lt;=1000,"F:500 - 1000","G:1000 et plus"))))))</f>
        <v>#REF!</v>
      </c>
      <c r="V369" s="9">
        <v>2</v>
      </c>
    </row>
    <row r="370" spans="1:22" hidden="1">
      <c r="A370" t="s">
        <v>543</v>
      </c>
      <c r="B370" t="s">
        <v>602</v>
      </c>
      <c r="C370" t="s">
        <v>603</v>
      </c>
      <c r="D370">
        <v>47</v>
      </c>
      <c r="E370">
        <v>4</v>
      </c>
      <c r="F370">
        <v>35</v>
      </c>
      <c r="G370">
        <v>8</v>
      </c>
      <c r="M370" s="10" t="s">
        <v>940</v>
      </c>
      <c r="P370" t="str">
        <f t="shared" si="6"/>
        <v>NigeriaNG30</v>
      </c>
      <c r="Q370" t="e">
        <f>VLOOKUP(#REF!,Table1[ID],1,FALSE)</f>
        <v>#REF!</v>
      </c>
      <c r="R370" t="e">
        <f>VLOOKUP(#REF!,Table1[[#All],[ID]:[b]],2,FALSE)</f>
        <v>#REF!</v>
      </c>
      <c r="S370" s="9" t="e">
        <f>VLOOKUP(#REF!,Table1[[ID]:[b]],3,FALSE)</f>
        <v>#REF!</v>
      </c>
      <c r="T370" s="9" t="s">
        <v>778</v>
      </c>
      <c r="U370" s="9" t="e">
        <f>IF(#REF!&lt;=10,"A:&lt;10",IF(#REF!&lt;=50,"B:10-50",IF(#REF!&lt;=100,"C:50 - 100",IF(#REF!&lt;=250,"D:100 - 250",IF(#REF!&lt;=500,"E:250 - 500",IF(#REF!&lt;=1000,"F:500 - 1000","G:1000 et plus"))))))</f>
        <v>#REF!</v>
      </c>
      <c r="V370" s="9">
        <v>2</v>
      </c>
    </row>
    <row r="371" spans="1:22" hidden="1">
      <c r="A371" t="s">
        <v>543</v>
      </c>
      <c r="B371" t="s">
        <v>604</v>
      </c>
      <c r="C371" t="s">
        <v>605</v>
      </c>
      <c r="D371">
        <v>317</v>
      </c>
      <c r="E371">
        <v>7</v>
      </c>
      <c r="F371">
        <v>98</v>
      </c>
      <c r="G371">
        <v>212</v>
      </c>
      <c r="M371" s="10" t="s">
        <v>940</v>
      </c>
      <c r="P371" t="str">
        <f t="shared" si="6"/>
        <v>NigeriaNG31</v>
      </c>
      <c r="Q371" t="e">
        <f>VLOOKUP(#REF!,Table1[ID],1,FALSE)</f>
        <v>#REF!</v>
      </c>
      <c r="R371" t="e">
        <f>VLOOKUP(#REF!,Table1[[#All],[ID]:[b]],2,FALSE)</f>
        <v>#REF!</v>
      </c>
      <c r="S371" s="9" t="e">
        <f>VLOOKUP(#REF!,Table1[[ID]:[b]],3,FALSE)</f>
        <v>#REF!</v>
      </c>
      <c r="T371" s="9" t="s">
        <v>778</v>
      </c>
      <c r="U371" s="9" t="e">
        <f>IF(#REF!&lt;=10,"A:&lt;10",IF(#REF!&lt;=50,"B:10-50",IF(#REF!&lt;=100,"C:50 - 100",IF(#REF!&lt;=250,"D:100 - 250",IF(#REF!&lt;=500,"E:250 - 500",IF(#REF!&lt;=1000,"F:500 - 1000","G:1000 et plus"))))))</f>
        <v>#REF!</v>
      </c>
      <c r="V371" s="9">
        <v>2</v>
      </c>
    </row>
    <row r="372" spans="1:22" hidden="1">
      <c r="A372" t="s">
        <v>543</v>
      </c>
      <c r="B372" t="s">
        <v>31</v>
      </c>
      <c r="C372" t="s">
        <v>605</v>
      </c>
      <c r="D372">
        <v>109</v>
      </c>
      <c r="E372">
        <v>2</v>
      </c>
      <c r="F372">
        <v>82</v>
      </c>
      <c r="G372">
        <v>25</v>
      </c>
      <c r="M372" s="10" t="s">
        <v>940</v>
      </c>
      <c r="N372" s="5">
        <v>951204950390</v>
      </c>
      <c r="O372" s="5">
        <v>923241615077</v>
      </c>
      <c r="P372" t="str">
        <f t="shared" si="6"/>
        <v>NigeriaNG31</v>
      </c>
      <c r="Q372" t="e">
        <f>VLOOKUP(#REF!,Table1[ID],1,FALSE)</f>
        <v>#REF!</v>
      </c>
      <c r="R372" t="e">
        <f>VLOOKUP(#REF!,Table1[[#All],[ID]:[b]],2,FALSE)</f>
        <v>#REF!</v>
      </c>
      <c r="S372" s="9" t="e">
        <f>VLOOKUP(#REF!,Table1[[ID]:[b]],3,FALSE)</f>
        <v>#REF!</v>
      </c>
      <c r="T372" s="9" t="s">
        <v>775</v>
      </c>
      <c r="U372" s="9" t="e">
        <f>IF(#REF!&lt;=10,"A:&lt;10",IF(#REF!&lt;=50,"B:10-50",IF(#REF!&lt;=100,"C:50 - 100",IF(#REF!&lt;=250,"D:100 - 250",IF(#REF!&lt;=500,"E:250 - 500",IF(#REF!&lt;=1000,"F:500 - 1000","G:1000 et plus"))))))</f>
        <v>#REF!</v>
      </c>
      <c r="V372" s="9">
        <v>1</v>
      </c>
    </row>
    <row r="373" spans="1:22" hidden="1">
      <c r="A373" t="s">
        <v>543</v>
      </c>
      <c r="B373" t="s">
        <v>607</v>
      </c>
      <c r="C373" t="s">
        <v>605</v>
      </c>
      <c r="D373">
        <v>269</v>
      </c>
      <c r="E373">
        <v>16</v>
      </c>
      <c r="F373">
        <v>76</v>
      </c>
      <c r="G373">
        <v>177</v>
      </c>
      <c r="M373" s="10" t="s">
        <v>940</v>
      </c>
      <c r="N373" s="5">
        <v>691818145467</v>
      </c>
      <c r="O373" s="5">
        <v>484539231548</v>
      </c>
      <c r="P373" t="str">
        <f t="shared" si="6"/>
        <v>NigeriaNG31</v>
      </c>
      <c r="Q373" t="e">
        <f>VLOOKUP(#REF!,Table1[ID],1,FALSE)</f>
        <v>#REF!</v>
      </c>
      <c r="R373" t="e">
        <f>VLOOKUP(#REF!,Table1[[#All],[ID]:[b]],2,FALSE)</f>
        <v>#REF!</v>
      </c>
      <c r="S373" s="9" t="e">
        <f>VLOOKUP(#REF!,Table1[[ID]:[b]],3,FALSE)</f>
        <v>#REF!</v>
      </c>
      <c r="T373" s="9" t="s">
        <v>778</v>
      </c>
      <c r="U373" s="9" t="e">
        <f>IF(#REF!&lt;=10,"A:&lt;10",IF(#REF!&lt;=50,"B:10-50",IF(#REF!&lt;=100,"C:50 - 100",IF(#REF!&lt;=250,"D:100 - 250",IF(#REF!&lt;=500,"E:250 - 500",IF(#REF!&lt;=1000,"F:500 - 1000","G:1000 et plus"))))))</f>
        <v>#REF!</v>
      </c>
      <c r="V373" s="9">
        <v>2</v>
      </c>
    </row>
    <row r="374" spans="1:22" hidden="1">
      <c r="A374" t="s">
        <v>543</v>
      </c>
      <c r="B374" t="s">
        <v>609</v>
      </c>
      <c r="C374" t="s">
        <v>605</v>
      </c>
      <c r="D374">
        <v>115</v>
      </c>
      <c r="E374">
        <v>14</v>
      </c>
      <c r="F374">
        <v>97</v>
      </c>
      <c r="G374">
        <v>4</v>
      </c>
      <c r="M374" s="10" t="s">
        <v>940</v>
      </c>
      <c r="N374" s="5">
        <v>531896887151</v>
      </c>
      <c r="O374" s="5">
        <v>1303809176030</v>
      </c>
      <c r="P374" t="str">
        <f t="shared" si="6"/>
        <v>NigeriaNG31</v>
      </c>
      <c r="Q374" t="e">
        <f>VLOOKUP(#REF!,Table1[ID],1,FALSE)</f>
        <v>#REF!</v>
      </c>
      <c r="R374" t="e">
        <f>VLOOKUP(#REF!,Table1[[#All],[ID]:[b]],2,FALSE)</f>
        <v>#REF!</v>
      </c>
      <c r="S374" s="9" t="e">
        <f>VLOOKUP(#REF!,Table1[[ID]:[b]],3,FALSE)</f>
        <v>#REF!</v>
      </c>
      <c r="T374" s="9" t="s">
        <v>774</v>
      </c>
      <c r="U374" s="9" t="e">
        <f>IF(#REF!&lt;=10,"A:&lt;10",IF(#REF!&lt;=50,"B:10-50",IF(#REF!&lt;=100,"C:50 - 100",IF(#REF!&lt;=250,"D:100 - 250",IF(#REF!&lt;=500,"E:250 - 500",IF(#REF!&lt;=1000,"F:500 - 1000","G:1000 et plus"))))))</f>
        <v>#REF!</v>
      </c>
      <c r="V374" s="9">
        <v>3</v>
      </c>
    </row>
    <row r="375" spans="1:22" hidden="1">
      <c r="A375" t="s">
        <v>543</v>
      </c>
      <c r="B375" t="s">
        <v>611</v>
      </c>
      <c r="C375" t="s">
        <v>605</v>
      </c>
      <c r="D375">
        <v>18</v>
      </c>
      <c r="E375">
        <v>0</v>
      </c>
      <c r="F375">
        <v>10</v>
      </c>
      <c r="G375">
        <v>8</v>
      </c>
      <c r="M375" s="10" t="s">
        <v>940</v>
      </c>
      <c r="N375" s="5">
        <v>1078648970730</v>
      </c>
      <c r="O375" s="5">
        <v>802320135174</v>
      </c>
      <c r="P375" t="str">
        <f t="shared" si="6"/>
        <v>NigeriaNG31</v>
      </c>
      <c r="Q375" t="e">
        <f>VLOOKUP(#REF!,Table1[ID],1,FALSE)</f>
        <v>#REF!</v>
      </c>
      <c r="R375" t="e">
        <f>VLOOKUP(#REF!,Table1[[#All],[ID]:[b]],2,FALSE)</f>
        <v>#REF!</v>
      </c>
      <c r="S375" s="9" t="e">
        <f>VLOOKUP(#REF!,Table1[[ID]:[b]],3,FALSE)</f>
        <v>#REF!</v>
      </c>
      <c r="T375" s="9" t="s">
        <v>775</v>
      </c>
      <c r="U375" s="9" t="e">
        <f>IF(#REF!&lt;=10,"A:&lt;10",IF(#REF!&lt;=50,"B:10-50",IF(#REF!&lt;=100,"C:50 - 100",IF(#REF!&lt;=250,"D:100 - 250",IF(#REF!&lt;=500,"E:250 - 500",IF(#REF!&lt;=1000,"F:500 - 1000","G:1000 et plus"))))))</f>
        <v>#REF!</v>
      </c>
      <c r="V375" s="9">
        <v>1</v>
      </c>
    </row>
    <row r="376" spans="1:22" hidden="1">
      <c r="A376" t="s">
        <v>543</v>
      </c>
      <c r="B376" t="s">
        <v>613</v>
      </c>
      <c r="C376" t="s">
        <v>605</v>
      </c>
      <c r="D376">
        <v>52</v>
      </c>
      <c r="E376">
        <v>7</v>
      </c>
      <c r="F376">
        <v>24</v>
      </c>
      <c r="G376">
        <v>21</v>
      </c>
      <c r="M376" s="10" t="s">
        <v>940</v>
      </c>
      <c r="P376" t="str">
        <f t="shared" si="6"/>
        <v>NigeriaNG31</v>
      </c>
      <c r="Q376" t="e">
        <f>VLOOKUP(#REF!,Table1[ID],1,FALSE)</f>
        <v>#REF!</v>
      </c>
      <c r="R376" t="e">
        <f>VLOOKUP(#REF!,Table1[[#All],[ID]:[b]],2,FALSE)</f>
        <v>#REF!</v>
      </c>
      <c r="S376" s="9" t="e">
        <f>VLOOKUP(#REF!,Table1[[ID]:[b]],3,FALSE)</f>
        <v>#REF!</v>
      </c>
      <c r="T376" s="9" t="s">
        <v>778</v>
      </c>
      <c r="U376" s="9" t="e">
        <f>IF(#REF!&lt;=10,"A:&lt;10",IF(#REF!&lt;=50,"B:10-50",IF(#REF!&lt;=100,"C:50 - 100",IF(#REF!&lt;=250,"D:100 - 250",IF(#REF!&lt;=500,"E:250 - 500",IF(#REF!&lt;=1000,"F:500 - 1000","G:1000 et plus"))))))</f>
        <v>#REF!</v>
      </c>
      <c r="V376" s="9">
        <v>2</v>
      </c>
    </row>
    <row r="377" spans="1:22" hidden="1">
      <c r="A377" t="s">
        <v>543</v>
      </c>
      <c r="B377" t="s">
        <v>615</v>
      </c>
      <c r="C377" t="s">
        <v>605</v>
      </c>
      <c r="D377">
        <v>76</v>
      </c>
      <c r="E377">
        <v>5</v>
      </c>
      <c r="F377">
        <v>71</v>
      </c>
      <c r="G377">
        <v>0</v>
      </c>
      <c r="M377" s="10" t="s">
        <v>940</v>
      </c>
      <c r="N377" s="5">
        <v>624654733542</v>
      </c>
      <c r="O377" s="5">
        <v>1210152348420</v>
      </c>
      <c r="P377" t="str">
        <f t="shared" si="6"/>
        <v>NigeriaNG31</v>
      </c>
      <c r="Q377" t="e">
        <f>VLOOKUP(#REF!,Table1[ID],1,FALSE)</f>
        <v>#REF!</v>
      </c>
      <c r="R377" t="e">
        <f>VLOOKUP(#REF!,Table1[[#All],[ID]:[b]],2,FALSE)</f>
        <v>#REF!</v>
      </c>
      <c r="S377" s="9" t="e">
        <f>VLOOKUP(#REF!,Table1[[ID]:[b]],3,FALSE)</f>
        <v>#REF!</v>
      </c>
      <c r="T377" s="9" t="s">
        <v>778</v>
      </c>
      <c r="U377" s="9" t="e">
        <f>IF(#REF!&lt;=10,"A:&lt;10",IF(#REF!&lt;=50,"B:10-50",IF(#REF!&lt;=100,"C:50 - 100",IF(#REF!&lt;=250,"D:100 - 250",IF(#REF!&lt;=500,"E:250 - 500",IF(#REF!&lt;=1000,"F:500 - 1000","G:1000 et plus"))))))</f>
        <v>#REF!</v>
      </c>
      <c r="V377" s="9">
        <v>2</v>
      </c>
    </row>
    <row r="378" spans="1:22" hidden="1">
      <c r="A378" t="s">
        <v>617</v>
      </c>
      <c r="B378" t="s">
        <v>639</v>
      </c>
      <c r="C378" t="s">
        <v>640</v>
      </c>
      <c r="D378">
        <v>5</v>
      </c>
      <c r="E378">
        <v>0</v>
      </c>
      <c r="F378">
        <v>2</v>
      </c>
      <c r="L378" s="10"/>
      <c r="M378" s="10" t="s">
        <v>940</v>
      </c>
      <c r="N378" s="5">
        <v>1502627041440</v>
      </c>
      <c r="O378" s="5">
        <v>-369359187391</v>
      </c>
      <c r="P378" t="str">
        <f t="shared" si="6"/>
        <v>Republic of CongoCG11</v>
      </c>
      <c r="Q378" t="e">
        <f>VLOOKUP(#REF!,Table1[ID],1,FALSE)</f>
        <v>#REF!</v>
      </c>
      <c r="R378" t="e">
        <f>VLOOKUP(#REF!,Table1[[#All],[ID]:[b]],2,FALSE)</f>
        <v>#REF!</v>
      </c>
      <c r="S378" s="9" t="e">
        <f>VLOOKUP(#REF!,Table1[[ID]:[b]],3,FALSE)</f>
        <v>#REF!</v>
      </c>
      <c r="T378" s="9" t="s">
        <v>775</v>
      </c>
      <c r="U378" s="9" t="e">
        <f>IF(#REF!&lt;=10,"A:&lt;10",IF(#REF!&lt;=50,"B:10-50",IF(#REF!&lt;=100,"C:50 - 100",IF(#REF!&lt;=250,"D:100 - 250",IF(#REF!&lt;=500,"E:250 - 500",IF(#REF!&lt;=1000,"F:500 - 1000","G:1000 et plus"))))))</f>
        <v>#REF!</v>
      </c>
      <c r="V378" s="9">
        <v>1</v>
      </c>
    </row>
    <row r="379" spans="1:22" hidden="1">
      <c r="A379" t="s">
        <v>617</v>
      </c>
      <c r="B379" t="s">
        <v>627</v>
      </c>
      <c r="C379" t="s">
        <v>628</v>
      </c>
      <c r="D379">
        <v>6</v>
      </c>
      <c r="E379">
        <v>0</v>
      </c>
      <c r="F379">
        <v>2</v>
      </c>
      <c r="M379" s="10" t="s">
        <v>940</v>
      </c>
      <c r="N379" s="5">
        <v>1194638194450</v>
      </c>
      <c r="O379" s="5">
        <v>-422482948187</v>
      </c>
      <c r="P379" t="str">
        <f t="shared" si="6"/>
        <v>Republic of CongoCG05</v>
      </c>
      <c r="Q379" t="e">
        <f>VLOOKUP(#REF!,Table1[ID],1,FALSE)</f>
        <v>#REF!</v>
      </c>
      <c r="R379" t="e">
        <f>VLOOKUP(#REF!,Table1[[#All],[ID]:[b]],2,FALSE)</f>
        <v>#REF!</v>
      </c>
      <c r="S379" s="9" t="e">
        <f>VLOOKUP(#REF!,Table1[[ID]:[b]],3,FALSE)</f>
        <v>#REF!</v>
      </c>
      <c r="T379" s="9" t="s">
        <v>775</v>
      </c>
      <c r="U379" s="9" t="e">
        <f>IF(#REF!&lt;=10,"A:&lt;10",IF(#REF!&lt;=50,"B:10-50",IF(#REF!&lt;=100,"C:50 - 100",IF(#REF!&lt;=250,"D:100 - 250",IF(#REF!&lt;=500,"E:250 - 500",IF(#REF!&lt;=1000,"F:500 - 1000","G:1000 et plus"))))))</f>
        <v>#REF!</v>
      </c>
      <c r="V379" s="9">
        <v>1</v>
      </c>
    </row>
    <row r="380" spans="1:22" hidden="1">
      <c r="A380" t="s">
        <v>617</v>
      </c>
      <c r="B380" t="s">
        <v>625</v>
      </c>
      <c r="C380" t="s">
        <v>626</v>
      </c>
      <c r="D380">
        <v>0</v>
      </c>
      <c r="E380">
        <v>0</v>
      </c>
      <c r="F380">
        <v>0</v>
      </c>
      <c r="M380" s="10" t="s">
        <v>940</v>
      </c>
      <c r="N380" s="5">
        <v>1464608616810</v>
      </c>
      <c r="O380" t="s">
        <v>796</v>
      </c>
      <c r="P380" t="str">
        <f t="shared" si="6"/>
        <v>Republic of CongoCG04</v>
      </c>
      <c r="Q380" t="e">
        <f>VLOOKUP(#REF!,Table1[ID],1,FALSE)</f>
        <v>#REF!</v>
      </c>
      <c r="R380" t="e">
        <f>VLOOKUP(#REF!,Table1[[#All],[ID]:[b]],2,FALSE)</f>
        <v>#REF!</v>
      </c>
      <c r="S380" s="9" t="e">
        <f>VLOOKUP(#REF!,Table1[[ID]:[b]],3,FALSE)</f>
        <v>#REF!</v>
      </c>
      <c r="T380" s="9" t="s">
        <v>775</v>
      </c>
      <c r="U380" s="9" t="e">
        <f>IF(#REF!&lt;=10,"A:&lt;10",IF(#REF!&lt;=50,"B:10-50",IF(#REF!&lt;=100,"C:50 - 100",IF(#REF!&lt;=250,"D:100 - 250",IF(#REF!&lt;=500,"E:250 - 500",IF(#REF!&lt;=1000,"F:500 - 1000","G:1000 et plus"))))))</f>
        <v>#REF!</v>
      </c>
      <c r="V380" s="9">
        <v>1</v>
      </c>
    </row>
    <row r="381" spans="1:22" hidden="1">
      <c r="A381" t="s">
        <v>617</v>
      </c>
      <c r="B381" t="s">
        <v>641</v>
      </c>
      <c r="C381" t="s">
        <v>642</v>
      </c>
      <c r="D381">
        <v>1</v>
      </c>
      <c r="E381">
        <v>0</v>
      </c>
      <c r="F381">
        <v>0</v>
      </c>
      <c r="M381" s="10" t="s">
        <v>940</v>
      </c>
      <c r="N381" s="5">
        <v>1536175366650</v>
      </c>
      <c r="O381" s="5">
        <v>137379841635</v>
      </c>
      <c r="P381" t="str">
        <f t="shared" si="6"/>
        <v>Republic of CongoCG12</v>
      </c>
      <c r="Q381" t="e">
        <f>VLOOKUP(#REF!,Table1[ID],1,FALSE)</f>
        <v>#REF!</v>
      </c>
      <c r="R381" t="e">
        <f>VLOOKUP(#REF!,Table1[[#All],[ID]:[b]],2,FALSE)</f>
        <v>#REF!</v>
      </c>
      <c r="S381" s="9" t="e">
        <f>VLOOKUP(#REF!,Table1[[ID]:[b]],3,FALSE)</f>
        <v>#REF!</v>
      </c>
      <c r="T381" s="9" t="s">
        <v>775</v>
      </c>
      <c r="U381" s="9" t="e">
        <f>IF(#REF!&lt;=10,"A:&lt;10",IF(#REF!&lt;=50,"B:10-50",IF(#REF!&lt;=100,"C:50 - 100",IF(#REF!&lt;=250,"D:100 - 250",IF(#REF!&lt;=500,"E:250 - 500",IF(#REF!&lt;=1000,"F:500 - 1000","G:1000 et plus"))))))</f>
        <v>#REF!</v>
      </c>
      <c r="V381" s="9">
        <v>1</v>
      </c>
    </row>
    <row r="382" spans="1:22" hidden="1">
      <c r="A382" t="s">
        <v>617</v>
      </c>
      <c r="B382" t="s">
        <v>637</v>
      </c>
      <c r="C382" t="s">
        <v>638</v>
      </c>
      <c r="D382">
        <v>264</v>
      </c>
      <c r="E382">
        <v>11</v>
      </c>
      <c r="F382">
        <v>57</v>
      </c>
      <c r="M382" s="10" t="s">
        <v>940</v>
      </c>
      <c r="N382" s="5">
        <v>1189447938870</v>
      </c>
      <c r="O382" s="5">
        <v>-479129405957</v>
      </c>
      <c r="P382" t="str">
        <f t="shared" si="6"/>
        <v>Republic of CongoCG10</v>
      </c>
      <c r="Q382" t="e">
        <f>VLOOKUP(#REF!,Table1[ID],1,FALSE)</f>
        <v>#REF!</v>
      </c>
      <c r="R382" t="e">
        <f>VLOOKUP(#REF!,Table1[[#All],[ID]:[b]],2,FALSE)</f>
        <v>#REF!</v>
      </c>
      <c r="S382" s="9" t="e">
        <f>VLOOKUP(#REF!,Table1[[ID]:[b]],3,FALSE)</f>
        <v>#REF!</v>
      </c>
      <c r="T382" s="9" t="s">
        <v>774</v>
      </c>
      <c r="U382" s="9" t="e">
        <f>IF(#REF!&lt;=10,"A:&lt;10",IF(#REF!&lt;=50,"B:10-50",IF(#REF!&lt;=100,"C:50 - 100",IF(#REF!&lt;=250,"D:100 - 250",IF(#REF!&lt;=500,"E:250 - 500",IF(#REF!&lt;=1000,"F:500 - 1000","G:1000 et plus"))))))</f>
        <v>#REF!</v>
      </c>
      <c r="V382" s="9">
        <v>3</v>
      </c>
    </row>
    <row r="383" spans="1:22" hidden="1">
      <c r="A383" t="s">
        <v>617</v>
      </c>
      <c r="B383" t="s">
        <v>621</v>
      </c>
      <c r="C383" t="s">
        <v>622</v>
      </c>
      <c r="D383">
        <v>326</v>
      </c>
      <c r="E383">
        <v>8</v>
      </c>
      <c r="F383">
        <v>111</v>
      </c>
      <c r="L383" s="7"/>
      <c r="M383" s="10" t="s">
        <v>940</v>
      </c>
      <c r="N383" s="5">
        <v>1356076376700</v>
      </c>
      <c r="O383" s="5">
        <v>-407678474577</v>
      </c>
      <c r="P383" t="str">
        <f t="shared" si="6"/>
        <v>Republic of CongoCG02</v>
      </c>
      <c r="Q383" t="e">
        <f>VLOOKUP(#REF!,Table1[ID],1,FALSE)</f>
        <v>#REF!</v>
      </c>
      <c r="R383" t="e">
        <f>VLOOKUP(#REF!,Table1[[#All],[ID]:[b]],2,FALSE)</f>
        <v>#REF!</v>
      </c>
      <c r="S383" s="9" t="e">
        <f>VLOOKUP(#REF!,Table1[[ID]:[b]],3,FALSE)</f>
        <v>#REF!</v>
      </c>
      <c r="T383" s="9" t="s">
        <v>779</v>
      </c>
      <c r="U383" s="9" t="e">
        <f>IF(#REF!&lt;=10,"A:&lt;10",IF(#REF!&lt;=50,"B:10-50",IF(#REF!&lt;=100,"C:50 - 100",IF(#REF!&lt;=250,"D:100 - 250",IF(#REF!&lt;=500,"E:250 - 500",IF(#REF!&lt;=1000,"F:500 - 1000","G:1000 et plus"))))))</f>
        <v>#REF!</v>
      </c>
      <c r="V383" s="9">
        <v>4</v>
      </c>
    </row>
    <row r="384" spans="1:22" hidden="1">
      <c r="A384" t="s">
        <v>617</v>
      </c>
      <c r="B384" t="s">
        <v>619</v>
      </c>
      <c r="C384" t="s">
        <v>620</v>
      </c>
      <c r="D384">
        <v>1</v>
      </c>
      <c r="E384">
        <v>0</v>
      </c>
      <c r="F384">
        <v>1</v>
      </c>
      <c r="M384" s="10" t="s">
        <v>940</v>
      </c>
      <c r="P384" t="str">
        <f t="shared" si="6"/>
        <v>Republic of CongoCG01</v>
      </c>
      <c r="Q384" t="e">
        <f>VLOOKUP(#REF!,Table1[ID],1,FALSE)</f>
        <v>#REF!</v>
      </c>
      <c r="R384" t="e">
        <f>VLOOKUP(#REF!,Table1[[#All],[ID]:[b]],2,FALSE)</f>
        <v>#REF!</v>
      </c>
      <c r="S384" s="9" t="e">
        <f>VLOOKUP(#REF!,Table1[[ID]:[b]],3,FALSE)</f>
        <v>#REF!</v>
      </c>
      <c r="T384" s="9"/>
      <c r="U384" s="9" t="e">
        <f>IF(#REF!&lt;=10,"A:&lt;10",IF(#REF!&lt;=50,"B:10-50",IF(#REF!&lt;=100,"C:50 - 100",IF(#REF!&lt;=250,"D:100 - 250",IF(#REF!&lt;=500,"E:250 - 500",IF(#REF!&lt;=1000,"F:500 - 1000","G:1000 et plus"))))))</f>
        <v>#REF!</v>
      </c>
      <c r="V384" s="9"/>
    </row>
    <row r="385" spans="1:22" hidden="1">
      <c r="A385" t="s">
        <v>617</v>
      </c>
      <c r="B385" t="s">
        <v>623</v>
      </c>
      <c r="C385" t="s">
        <v>624</v>
      </c>
      <c r="D385">
        <v>1</v>
      </c>
      <c r="E385">
        <v>0</v>
      </c>
      <c r="F385">
        <v>1</v>
      </c>
      <c r="M385" s="10" t="s">
        <v>940</v>
      </c>
      <c r="P385" t="str">
        <f t="shared" si="6"/>
        <v>Republic of CongoCG03</v>
      </c>
      <c r="Q385" t="e">
        <f>VLOOKUP(#REF!,Table1[ID],1,FALSE)</f>
        <v>#REF!</v>
      </c>
      <c r="R385" t="e">
        <f>VLOOKUP(#REF!,Table1[[#All],[ID]:[b]],2,FALSE)</f>
        <v>#REF!</v>
      </c>
      <c r="S385" s="9" t="e">
        <f>VLOOKUP(#REF!,Table1[[ID]:[b]],3,FALSE)</f>
        <v>#REF!</v>
      </c>
      <c r="T385" s="9"/>
      <c r="U385" s="9" t="e">
        <f>IF(#REF!&lt;=10,"A:&lt;10",IF(#REF!&lt;=50,"B:10-50",IF(#REF!&lt;=100,"C:50 - 100",IF(#REF!&lt;=250,"D:100 - 250",IF(#REF!&lt;=500,"E:250 - 500",IF(#REF!&lt;=1000,"F:500 - 1000","G:1000 et plus"))))))</f>
        <v>#REF!</v>
      </c>
      <c r="V385" s="9"/>
    </row>
    <row r="386" spans="1:22" hidden="1">
      <c r="A386" t="s">
        <v>617</v>
      </c>
      <c r="B386" t="s">
        <v>629</v>
      </c>
      <c r="C386" t="s">
        <v>630</v>
      </c>
      <c r="D386">
        <v>0</v>
      </c>
      <c r="E386">
        <v>0</v>
      </c>
      <c r="F386">
        <v>0</v>
      </c>
      <c r="M386" s="10" t="s">
        <v>940</v>
      </c>
      <c r="P386" t="str">
        <f t="shared" si="6"/>
        <v>Republic of CongoCG06</v>
      </c>
      <c r="Q386" t="e">
        <f>VLOOKUP(#REF!,Table1[ID],1,FALSE)</f>
        <v>#REF!</v>
      </c>
      <c r="R386" t="e">
        <f>VLOOKUP(#REF!,Table1[[#All],[ID]:[b]],2,FALSE)</f>
        <v>#REF!</v>
      </c>
      <c r="S386" s="9" t="e">
        <f>VLOOKUP(#REF!,Table1[[ID]:[b]],3,FALSE)</f>
        <v>#REF!</v>
      </c>
      <c r="T386" s="9"/>
      <c r="U386" s="9" t="e">
        <f>IF(#REF!&lt;=10,"A:&lt;10",IF(#REF!&lt;=50,"B:10-50",IF(#REF!&lt;=100,"C:50 - 100",IF(#REF!&lt;=250,"D:100 - 250",IF(#REF!&lt;=500,"E:250 - 500",IF(#REF!&lt;=1000,"F:500 - 1000","G:1000 et plus"))))))</f>
        <v>#REF!</v>
      </c>
      <c r="V386" s="9"/>
    </row>
    <row r="387" spans="1:22" hidden="1">
      <c r="A387" t="s">
        <v>617</v>
      </c>
      <c r="B387" t="s">
        <v>631</v>
      </c>
      <c r="C387" t="s">
        <v>632</v>
      </c>
      <c r="D387">
        <v>0</v>
      </c>
      <c r="E387">
        <v>0</v>
      </c>
      <c r="F387">
        <v>0</v>
      </c>
      <c r="M387" s="10" t="s">
        <v>940</v>
      </c>
      <c r="P387" t="str">
        <f t="shared" si="6"/>
        <v>Republic of CongoCG07</v>
      </c>
      <c r="Q387" t="e">
        <f>VLOOKUP(#REF!,Table1[ID],1,FALSE)</f>
        <v>#REF!</v>
      </c>
      <c r="R387" t="e">
        <f>VLOOKUP(#REF!,Table1[[#All],[ID]:[b]],2,FALSE)</f>
        <v>#REF!</v>
      </c>
      <c r="S387" s="9" t="e">
        <f>VLOOKUP(#REF!,Table1[[ID]:[b]],3,FALSE)</f>
        <v>#REF!</v>
      </c>
      <c r="T387" s="9"/>
      <c r="U387" s="9" t="e">
        <f>IF(#REF!&lt;=10,"A:&lt;10",IF(#REF!&lt;=50,"B:10-50",IF(#REF!&lt;=100,"C:50 - 100",IF(#REF!&lt;=250,"D:100 - 250",IF(#REF!&lt;=500,"E:250 - 500",IF(#REF!&lt;=1000,"F:500 - 1000","G:1000 et plus"))))))</f>
        <v>#REF!</v>
      </c>
      <c r="V387" s="9"/>
    </row>
    <row r="388" spans="1:22" hidden="1">
      <c r="A388" t="s">
        <v>617</v>
      </c>
      <c r="B388" t="s">
        <v>633</v>
      </c>
      <c r="C388" t="s">
        <v>634</v>
      </c>
      <c r="D388">
        <v>0</v>
      </c>
      <c r="E388">
        <v>0</v>
      </c>
      <c r="F388">
        <v>0</v>
      </c>
      <c r="M388" s="10" t="s">
        <v>940</v>
      </c>
      <c r="P388" t="str">
        <f t="shared" si="6"/>
        <v>Republic of CongoCG08</v>
      </c>
      <c r="Q388" t="e">
        <f>VLOOKUP(#REF!,Table1[ID],1,FALSE)</f>
        <v>#REF!</v>
      </c>
      <c r="R388" t="e">
        <f>VLOOKUP(#REF!,Table1[[#All],[ID]:[b]],2,FALSE)</f>
        <v>#REF!</v>
      </c>
      <c r="S388" s="9" t="e">
        <f>VLOOKUP(#REF!,Table1[[ID]:[b]],3,FALSE)</f>
        <v>#REF!</v>
      </c>
      <c r="T388" s="9"/>
      <c r="U388" s="9" t="e">
        <f>IF(#REF!&lt;=10,"A:&lt;10",IF(#REF!&lt;=50,"B:10-50",IF(#REF!&lt;=100,"C:50 - 100",IF(#REF!&lt;=250,"D:100 - 250",IF(#REF!&lt;=500,"E:250 - 500",IF(#REF!&lt;=1000,"F:500 - 1000","G:1000 et plus"))))))</f>
        <v>#REF!</v>
      </c>
      <c r="V388" s="9"/>
    </row>
    <row r="389" spans="1:22" hidden="1">
      <c r="A389" t="s">
        <v>617</v>
      </c>
      <c r="B389" t="s">
        <v>635</v>
      </c>
      <c r="C389" t="s">
        <v>636</v>
      </c>
      <c r="D389">
        <v>0</v>
      </c>
      <c r="E389">
        <v>0</v>
      </c>
      <c r="F389">
        <v>0</v>
      </c>
      <c r="M389" s="10" t="s">
        <v>940</v>
      </c>
      <c r="P389" t="str">
        <f t="shared" si="6"/>
        <v>Republic of CongoCG09</v>
      </c>
      <c r="Q389" t="e">
        <f>VLOOKUP(#REF!,Table1[ID],1,FALSE)</f>
        <v>#REF!</v>
      </c>
      <c r="R389" t="e">
        <f>VLOOKUP(#REF!,Table1[[#All],[ID]:[b]],2,FALSE)</f>
        <v>#REF!</v>
      </c>
      <c r="S389" s="9" t="e">
        <f>VLOOKUP(#REF!,Table1[[ID]:[b]],3,FALSE)</f>
        <v>#REF!</v>
      </c>
      <c r="T389" s="9"/>
      <c r="U389" s="9" t="e">
        <f>IF(#REF!&lt;=10,"A:&lt;10",IF(#REF!&lt;=50,"B:10-50",IF(#REF!&lt;=100,"C:50 - 100",IF(#REF!&lt;=250,"D:100 - 250",IF(#REF!&lt;=500,"E:250 - 500",IF(#REF!&lt;=1000,"F:500 - 1000","G:1000 et plus"))))))</f>
        <v>#REF!</v>
      </c>
      <c r="V389" s="9"/>
    </row>
    <row r="390" spans="1:22" hidden="1">
      <c r="A390" t="s">
        <v>643</v>
      </c>
      <c r="B390" t="s">
        <v>647</v>
      </c>
      <c r="C390" t="s">
        <v>648</v>
      </c>
      <c r="D390">
        <v>483</v>
      </c>
      <c r="E390">
        <v>12</v>
      </c>
      <c r="F390">
        <v>68</v>
      </c>
      <c r="L390" s="10"/>
      <c r="M390" s="10" t="s">
        <v>940</v>
      </c>
      <c r="P390" t="str">
        <f t="shared" si="6"/>
        <v>Sao Tome and PrincipeST02</v>
      </c>
      <c r="Q390" t="e">
        <f>VLOOKUP(#REF!,Table1[ID],1,FALSE)</f>
        <v>#REF!</v>
      </c>
      <c r="R390" t="e">
        <f>VLOOKUP(#REF!,Table1[[#All],[ID]:[b]],2,FALSE)</f>
        <v>#REF!</v>
      </c>
      <c r="S390" s="9" t="e">
        <f>VLOOKUP(#REF!,Table1[[ID]:[b]],3,FALSE)</f>
        <v>#REF!</v>
      </c>
      <c r="T390" s="9" t="s">
        <v>779</v>
      </c>
      <c r="U390" s="9" t="e">
        <f>IF(#REF!&lt;=10,"A:&lt;10",IF(#REF!&lt;=50,"B:10-50",IF(#REF!&lt;=100,"C:50 - 100",IF(#REF!&lt;=250,"D:100 - 250",IF(#REF!&lt;=500,"E:250 - 500",IF(#REF!&lt;=1000,"F:500 - 1000","G:1000 et plus"))))))</f>
        <v>#REF!</v>
      </c>
      <c r="V390" s="9">
        <v>4</v>
      </c>
    </row>
    <row r="391" spans="1:22" hidden="1">
      <c r="A391" t="s">
        <v>643</v>
      </c>
      <c r="B391" t="s">
        <v>645</v>
      </c>
      <c r="C391" t="s">
        <v>646</v>
      </c>
      <c r="D391">
        <v>0</v>
      </c>
      <c r="E391">
        <v>0</v>
      </c>
      <c r="F391">
        <v>0</v>
      </c>
      <c r="L391" s="7"/>
      <c r="M391" s="10" t="s">
        <v>940</v>
      </c>
      <c r="P391" t="str">
        <f t="shared" si="6"/>
        <v>Sao Tome and PrincipeST01</v>
      </c>
      <c r="Q391" t="e">
        <f>VLOOKUP(#REF!,Table1[ID],1,FALSE)</f>
        <v>#REF!</v>
      </c>
      <c r="R391" t="e">
        <f>VLOOKUP(#REF!,Table1[[#All],[ID]:[b]],2,FALSE)</f>
        <v>#REF!</v>
      </c>
      <c r="S391" s="9" t="e">
        <f>VLOOKUP(#REF!,Table1[[ID]:[b]],3,FALSE)</f>
        <v>#REF!</v>
      </c>
      <c r="T391" s="9"/>
      <c r="U391" s="9" t="e">
        <f>IF(#REF!&lt;=10,"A:&lt;10",IF(#REF!&lt;=50,"B:10-50",IF(#REF!&lt;=100,"C:50 - 100",IF(#REF!&lt;=250,"D:100 - 250",IF(#REF!&lt;=500,"E:250 - 500",IF(#REF!&lt;=1000,"F:500 - 1000","G:1000 et plus"))))))</f>
        <v>#REF!</v>
      </c>
      <c r="V391" s="9"/>
    </row>
    <row r="392" spans="1:22" hidden="1">
      <c r="A392" t="s">
        <v>649</v>
      </c>
      <c r="B392" t="s">
        <v>651</v>
      </c>
      <c r="C392" t="s">
        <v>652</v>
      </c>
      <c r="D392">
        <v>2937</v>
      </c>
      <c r="E392">
        <v>35</v>
      </c>
      <c r="F392">
        <v>2063</v>
      </c>
      <c r="L392" s="7"/>
      <c r="M392" s="10" t="s">
        <v>940</v>
      </c>
      <c r="N392" s="5">
        <v>-1727422418170</v>
      </c>
      <c r="O392" s="5">
        <v>1475723916340</v>
      </c>
      <c r="P392" t="str">
        <f t="shared" si="6"/>
        <v>SenegalSN01</v>
      </c>
      <c r="Q392" t="e">
        <f>VLOOKUP(#REF!,Table1[ID],1,FALSE)</f>
        <v>#REF!</v>
      </c>
      <c r="R392" t="e">
        <f>VLOOKUP(#REF!,Table1[[#All],[ID]:[b]],2,FALSE)</f>
        <v>#REF!</v>
      </c>
      <c r="S392" s="9" t="e">
        <f>VLOOKUP(#REF!,Table1[[ID]:[b]],3,FALSE)</f>
        <v>#REF!</v>
      </c>
      <c r="T392" s="9" t="s">
        <v>776</v>
      </c>
      <c r="U392" s="9" t="e">
        <f>IF(#REF!&lt;=10,"A:&lt;10",IF(#REF!&lt;=50,"B:10-50",IF(#REF!&lt;=100,"C:50 - 100",IF(#REF!&lt;=250,"D:100 - 250",IF(#REF!&lt;=500,"E:250 - 500",IF(#REF!&lt;=1000,"F:500 - 1000","G:1000 et plus"))))))</f>
        <v>#REF!</v>
      </c>
      <c r="V392" s="9">
        <v>6</v>
      </c>
    </row>
    <row r="393" spans="1:22" hidden="1">
      <c r="A393" t="s">
        <v>649</v>
      </c>
      <c r="B393" t="s">
        <v>653</v>
      </c>
      <c r="C393" t="s">
        <v>654</v>
      </c>
      <c r="D393">
        <v>417</v>
      </c>
      <c r="E393">
        <v>5</v>
      </c>
      <c r="M393" s="10" t="s">
        <v>940</v>
      </c>
      <c r="N393" s="5">
        <v>-1611292578170</v>
      </c>
      <c r="O393" s="5">
        <v>1477878055240</v>
      </c>
      <c r="P393" t="str">
        <f t="shared" si="6"/>
        <v>SenegalSN02</v>
      </c>
      <c r="Q393" t="e">
        <f>VLOOKUP(#REF!,Table1[ID],1,FALSE)</f>
        <v>#REF!</v>
      </c>
      <c r="R393" t="e">
        <f>VLOOKUP(#REF!,Table1[[#All],[ID]:[b]],2,FALSE)</f>
        <v>#REF!</v>
      </c>
      <c r="S393" s="9" t="e">
        <f>VLOOKUP(#REF!,Table1[[ID]:[b]],3,FALSE)</f>
        <v>#REF!</v>
      </c>
      <c r="T393" s="9" t="s">
        <v>779</v>
      </c>
      <c r="U393" s="9" t="e">
        <f>IF(#REF!&lt;=10,"A:&lt;10",IF(#REF!&lt;=50,"B:10-50",IF(#REF!&lt;=100,"C:50 - 100",IF(#REF!&lt;=250,"D:100 - 250",IF(#REF!&lt;=500,"E:250 - 500",IF(#REF!&lt;=1000,"F:500 - 1000","G:1000 et plus"))))))</f>
        <v>#REF!</v>
      </c>
      <c r="V393" s="9">
        <v>4</v>
      </c>
    </row>
    <row r="394" spans="1:22" hidden="1">
      <c r="A394" t="s">
        <v>649</v>
      </c>
      <c r="B394" t="s">
        <v>655</v>
      </c>
      <c r="C394" t="s">
        <v>656</v>
      </c>
      <c r="D394">
        <v>3</v>
      </c>
      <c r="E394">
        <v>0</v>
      </c>
      <c r="M394" s="10" t="s">
        <v>940</v>
      </c>
      <c r="N394" s="5">
        <v>-1633062017730</v>
      </c>
      <c r="O394" s="5">
        <v>1416051173610</v>
      </c>
      <c r="P394" t="str">
        <f t="shared" si="6"/>
        <v>SenegalSN03</v>
      </c>
      <c r="Q394" t="e">
        <f>VLOOKUP(#REF!,Table1[ID],1,FALSE)</f>
        <v>#REF!</v>
      </c>
      <c r="R394" t="e">
        <f>VLOOKUP(#REF!,Table1[[#All],[ID]:[b]],2,FALSE)</f>
        <v>#REF!</v>
      </c>
      <c r="S394" s="9" t="e">
        <f>VLOOKUP(#REF!,Table1[[ID]:[b]],3,FALSE)</f>
        <v>#REF!</v>
      </c>
      <c r="T394" s="9" t="s">
        <v>775</v>
      </c>
      <c r="U394" s="9" t="e">
        <f>IF(#REF!&lt;=10,"A:&lt;10",IF(#REF!&lt;=50,"B:10-50",IF(#REF!&lt;=100,"C:50 - 100",IF(#REF!&lt;=250,"D:100 - 250",IF(#REF!&lt;=500,"E:250 - 500",IF(#REF!&lt;=1000,"F:500 - 1000","G:1000 et plus"))))))</f>
        <v>#REF!</v>
      </c>
      <c r="V394" s="9">
        <v>1</v>
      </c>
    </row>
    <row r="395" spans="1:22" hidden="1">
      <c r="A395" t="s">
        <v>649</v>
      </c>
      <c r="B395" t="s">
        <v>657</v>
      </c>
      <c r="C395" t="s">
        <v>658</v>
      </c>
      <c r="D395">
        <v>3</v>
      </c>
      <c r="E395">
        <v>0</v>
      </c>
      <c r="M395" s="10" t="s">
        <v>940</v>
      </c>
      <c r="P395" t="str">
        <f t="shared" si="6"/>
        <v>SenegalSN04</v>
      </c>
      <c r="Q395" t="e">
        <f>VLOOKUP(#REF!,Table1[ID],1,FALSE)</f>
        <v>#REF!</v>
      </c>
      <c r="R395" t="e">
        <f>VLOOKUP(#REF!,Table1[[#All],[ID]:[b]],2,FALSE)</f>
        <v>#REF!</v>
      </c>
      <c r="S395" s="9" t="e">
        <f>VLOOKUP(#REF!,Table1[[ID]:[b]],3,FALSE)</f>
        <v>#REF!</v>
      </c>
      <c r="T395" s="9"/>
      <c r="U395" s="9" t="e">
        <f>IF(#REF!&lt;=10,"A:&lt;10",IF(#REF!&lt;=50,"B:10-50",IF(#REF!&lt;=100,"C:50 - 100",IF(#REF!&lt;=250,"D:100 - 250",IF(#REF!&lt;=500,"E:250 - 500",IF(#REF!&lt;=1000,"F:500 - 1000","G:1000 et plus"))))))</f>
        <v>#REF!</v>
      </c>
      <c r="V395" s="9"/>
    </row>
    <row r="396" spans="1:22" hidden="1">
      <c r="A396" t="s">
        <v>649</v>
      </c>
      <c r="B396" t="s">
        <v>659</v>
      </c>
      <c r="C396" t="s">
        <v>660</v>
      </c>
      <c r="D396">
        <v>10</v>
      </c>
      <c r="E396">
        <v>0</v>
      </c>
      <c r="M396" s="10" t="s">
        <v>940</v>
      </c>
      <c r="N396" s="5">
        <v>-1593328079840</v>
      </c>
      <c r="O396" s="5">
        <v>1396350561120</v>
      </c>
      <c r="P396" t="str">
        <f t="shared" ref="P396:P425" si="7">_xlfn.CONCAT(A396,C396)</f>
        <v>SenegalSN05</v>
      </c>
      <c r="Q396" t="e">
        <f>VLOOKUP(#REF!,Table1[ID],1,FALSE)</f>
        <v>#REF!</v>
      </c>
      <c r="R396" t="e">
        <f>VLOOKUP(#REF!,Table1[[#All],[ID]:[b]],2,FALSE)</f>
        <v>#REF!</v>
      </c>
      <c r="S396" s="9" t="e">
        <f>VLOOKUP(#REF!,Table1[[ID]:[b]],3,FALSE)</f>
        <v>#REF!</v>
      </c>
      <c r="T396" s="9" t="s">
        <v>775</v>
      </c>
      <c r="U396" s="9" t="e">
        <f>IF(#REF!&lt;=10,"A:&lt;10",IF(#REF!&lt;=50,"B:10-50",IF(#REF!&lt;=100,"C:50 - 100",IF(#REF!&lt;=250,"D:100 - 250",IF(#REF!&lt;=500,"E:250 - 500",IF(#REF!&lt;=1000,"F:500 - 1000","G:1000 et plus"))))))</f>
        <v>#REF!</v>
      </c>
      <c r="V396" s="9">
        <v>1</v>
      </c>
    </row>
    <row r="397" spans="1:22" hidden="1">
      <c r="A397" t="s">
        <v>649</v>
      </c>
      <c r="B397" t="s">
        <v>661</v>
      </c>
      <c r="C397" t="s">
        <v>662</v>
      </c>
      <c r="D397">
        <v>1</v>
      </c>
      <c r="E397">
        <v>0</v>
      </c>
      <c r="M397" s="10" t="s">
        <v>940</v>
      </c>
      <c r="P397" t="str">
        <f t="shared" si="7"/>
        <v>SenegalSN06</v>
      </c>
      <c r="Q397" t="e">
        <f>VLOOKUP(#REF!,Table1[ID],1,FALSE)</f>
        <v>#REF!</v>
      </c>
      <c r="R397" t="e">
        <f>VLOOKUP(#REF!,Table1[[#All],[ID]:[b]],2,FALSE)</f>
        <v>#REF!</v>
      </c>
      <c r="S397" s="9" t="e">
        <f>VLOOKUP(#REF!,Table1[[ID]:[b]],3,FALSE)</f>
        <v>#REF!</v>
      </c>
      <c r="T397" s="9"/>
      <c r="U397" s="9" t="e">
        <f>IF(#REF!&lt;=10,"A:&lt;10",IF(#REF!&lt;=50,"B:10-50",IF(#REF!&lt;=100,"C:50 - 100",IF(#REF!&lt;=250,"D:100 - 250",IF(#REF!&lt;=500,"E:250 - 500",IF(#REF!&lt;=1000,"F:500 - 1000","G:1000 et plus"))))))</f>
        <v>#REF!</v>
      </c>
      <c r="V397" s="9"/>
    </row>
    <row r="398" spans="1:22" hidden="1">
      <c r="A398" t="s">
        <v>649</v>
      </c>
      <c r="B398" t="s">
        <v>663</v>
      </c>
      <c r="C398" t="s">
        <v>664</v>
      </c>
      <c r="D398">
        <v>70</v>
      </c>
      <c r="E398">
        <v>0</v>
      </c>
      <c r="M398" s="10" t="s">
        <v>940</v>
      </c>
      <c r="N398" s="5">
        <v>-1441769272400</v>
      </c>
      <c r="O398" s="5">
        <v>1302858477240</v>
      </c>
      <c r="P398" t="str">
        <f t="shared" si="7"/>
        <v>SenegalSN07</v>
      </c>
      <c r="Q398" t="e">
        <f>VLOOKUP(#REF!,Table1[ID],1,FALSE)</f>
        <v>#REF!</v>
      </c>
      <c r="R398" t="e">
        <f>VLOOKUP(#REF!,Table1[[#All],[ID]:[b]],2,FALSE)</f>
        <v>#REF!</v>
      </c>
      <c r="S398" s="9" t="e">
        <f>VLOOKUP(#REF!,Table1[[ID]:[b]],3,FALSE)</f>
        <v>#REF!</v>
      </c>
      <c r="T398" s="9" t="s">
        <v>778</v>
      </c>
      <c r="U398" s="9" t="e">
        <f>IF(#REF!&lt;=10,"A:&lt;10",IF(#REF!&lt;=50,"B:10-50",IF(#REF!&lt;=100,"C:50 - 100",IF(#REF!&lt;=250,"D:100 - 250",IF(#REF!&lt;=500,"E:250 - 500",IF(#REF!&lt;=1000,"F:500 - 1000","G:1000 et plus"))))))</f>
        <v>#REF!</v>
      </c>
      <c r="V398" s="9">
        <v>2</v>
      </c>
    </row>
    <row r="399" spans="1:22" hidden="1">
      <c r="A399" t="s">
        <v>649</v>
      </c>
      <c r="B399" t="s">
        <v>665</v>
      </c>
      <c r="C399" t="s">
        <v>666</v>
      </c>
      <c r="D399">
        <v>40</v>
      </c>
      <c r="E399">
        <v>1</v>
      </c>
      <c r="M399" s="10" t="s">
        <v>940</v>
      </c>
      <c r="N399" s="5">
        <v>-1552565190290</v>
      </c>
      <c r="O399" s="5">
        <v>1542288376100</v>
      </c>
      <c r="P399" t="str">
        <f t="shared" si="7"/>
        <v>SenegalSN08</v>
      </c>
      <c r="Q399" t="e">
        <f>VLOOKUP(#REF!,Table1[ID],1,FALSE)</f>
        <v>#REF!</v>
      </c>
      <c r="R399" t="e">
        <f>VLOOKUP(#REF!,Table1[[#All],[ID]:[b]],2,FALSE)</f>
        <v>#REF!</v>
      </c>
      <c r="S399" s="9" t="e">
        <f>VLOOKUP(#REF!,Table1[[ID]:[b]],3,FALSE)</f>
        <v>#REF!</v>
      </c>
      <c r="T399" s="9" t="s">
        <v>778</v>
      </c>
      <c r="U399" s="9" t="e">
        <f>IF(#REF!&lt;=10,"A:&lt;10",IF(#REF!&lt;=50,"B:10-50",IF(#REF!&lt;=100,"C:50 - 100",IF(#REF!&lt;=250,"D:100 - 250",IF(#REF!&lt;=500,"E:250 - 500",IF(#REF!&lt;=1000,"F:500 - 1000","G:1000 et plus"))))))</f>
        <v>#REF!</v>
      </c>
      <c r="V399" s="9">
        <v>2</v>
      </c>
    </row>
    <row r="400" spans="1:22" hidden="1">
      <c r="A400" t="s">
        <v>649</v>
      </c>
      <c r="B400" t="s">
        <v>667</v>
      </c>
      <c r="C400" t="s">
        <v>668</v>
      </c>
      <c r="D400">
        <v>1</v>
      </c>
      <c r="E400">
        <v>0</v>
      </c>
      <c r="M400" s="10" t="s">
        <v>940</v>
      </c>
      <c r="P400" t="str">
        <f t="shared" si="7"/>
        <v>SenegalSN09</v>
      </c>
      <c r="Q400" t="e">
        <f>VLOOKUP(#REF!,Table1[ID],1,FALSE)</f>
        <v>#REF!</v>
      </c>
      <c r="R400" t="e">
        <f>VLOOKUP(#REF!,Table1[[#All],[ID]:[b]],2,FALSE)</f>
        <v>#REF!</v>
      </c>
      <c r="S400" s="9" t="e">
        <f>VLOOKUP(#REF!,Table1[[ID]:[b]],3,FALSE)</f>
        <v>#REF!</v>
      </c>
      <c r="T400" s="9"/>
      <c r="U400" s="9" t="e">
        <f>IF(#REF!&lt;=10,"A:&lt;10",IF(#REF!&lt;=50,"B:10-50",IF(#REF!&lt;=100,"C:50 - 100",IF(#REF!&lt;=250,"D:100 - 250",IF(#REF!&lt;=500,"E:250 - 500",IF(#REF!&lt;=1000,"F:500 - 1000","G:1000 et plus"))))))</f>
        <v>#REF!</v>
      </c>
      <c r="V400" s="9"/>
    </row>
    <row r="401" spans="1:22" hidden="1">
      <c r="A401" t="s">
        <v>649</v>
      </c>
      <c r="B401" t="s">
        <v>669</v>
      </c>
      <c r="C401" t="s">
        <v>670</v>
      </c>
      <c r="D401">
        <v>7</v>
      </c>
      <c r="E401">
        <v>0</v>
      </c>
      <c r="L401" s="10"/>
      <c r="M401" s="10" t="s">
        <v>940</v>
      </c>
      <c r="N401" s="5">
        <v>-1503212437680</v>
      </c>
      <c r="O401" s="5">
        <v>1621028379250</v>
      </c>
      <c r="P401" t="str">
        <f t="shared" si="7"/>
        <v>SenegalSN10</v>
      </c>
      <c r="Q401" t="e">
        <f>VLOOKUP(#REF!,Table1[ID],1,FALSE)</f>
        <v>#REF!</v>
      </c>
      <c r="R401" t="e">
        <f>VLOOKUP(#REF!,Table1[[#All],[ID]:[b]],2,FALSE)</f>
        <v>#REF!</v>
      </c>
      <c r="S401" s="9" t="e">
        <f>VLOOKUP(#REF!,Table1[[ID]:[b]],3,FALSE)</f>
        <v>#REF!</v>
      </c>
      <c r="T401" s="9" t="s">
        <v>775</v>
      </c>
      <c r="U401" s="9" t="e">
        <f>IF(#REF!&lt;=10,"A:&lt;10",IF(#REF!&lt;=50,"B:10-50",IF(#REF!&lt;=100,"C:50 - 100",IF(#REF!&lt;=250,"D:100 - 250",IF(#REF!&lt;=500,"E:250 - 500",IF(#REF!&lt;=1000,"F:500 - 1000","G:1000 et plus"))))))</f>
        <v>#REF!</v>
      </c>
      <c r="V401" s="9">
        <v>1</v>
      </c>
    </row>
    <row r="402" spans="1:22" hidden="1">
      <c r="A402" t="s">
        <v>649</v>
      </c>
      <c r="B402" t="s">
        <v>671</v>
      </c>
      <c r="C402" t="s">
        <v>672</v>
      </c>
      <c r="D402">
        <v>106</v>
      </c>
      <c r="E402">
        <v>0</v>
      </c>
      <c r="M402" s="10" t="s">
        <v>940</v>
      </c>
      <c r="N402" s="5">
        <v>-1558597359590</v>
      </c>
      <c r="O402" s="5">
        <v>1288932372390</v>
      </c>
      <c r="P402" t="str">
        <f t="shared" si="7"/>
        <v>SenegalSN11</v>
      </c>
      <c r="Q402" t="e">
        <f>VLOOKUP(#REF!,Table1[ID],1,FALSE)</f>
        <v>#REF!</v>
      </c>
      <c r="R402" t="e">
        <f>VLOOKUP(#REF!,Table1[[#All],[ID]:[b]],2,FALSE)</f>
        <v>#REF!</v>
      </c>
      <c r="S402" s="9" t="e">
        <f>VLOOKUP(#REF!,Table1[[ID]:[b]],3,FALSE)</f>
        <v>#REF!</v>
      </c>
      <c r="T402" s="9" t="s">
        <v>774</v>
      </c>
      <c r="U402" s="9" t="e">
        <f>IF(#REF!&lt;=10,"A:&lt;10",IF(#REF!&lt;=50,"B:10-50",IF(#REF!&lt;=100,"C:50 - 100",IF(#REF!&lt;=250,"D:100 - 250",IF(#REF!&lt;=500,"E:250 - 500",IF(#REF!&lt;=1000,"F:500 - 1000","G:1000 et plus"))))))</f>
        <v>#REF!</v>
      </c>
      <c r="V402" s="9">
        <v>3</v>
      </c>
    </row>
    <row r="403" spans="1:22" hidden="1">
      <c r="A403" t="s">
        <v>649</v>
      </c>
      <c r="B403" t="s">
        <v>673</v>
      </c>
      <c r="C403" t="s">
        <v>674</v>
      </c>
      <c r="D403">
        <v>85</v>
      </c>
      <c r="E403">
        <v>0</v>
      </c>
      <c r="M403" s="10" t="s">
        <v>940</v>
      </c>
      <c r="N403" s="5">
        <v>-1322607174830</v>
      </c>
      <c r="O403" s="5">
        <v>1388357772430</v>
      </c>
      <c r="P403" t="str">
        <f t="shared" si="7"/>
        <v>SenegalSN12</v>
      </c>
      <c r="Q403" t="e">
        <f>VLOOKUP(#REF!,Table1[ID],1,FALSE)</f>
        <v>#REF!</v>
      </c>
      <c r="R403" t="e">
        <f>VLOOKUP(#REF!,Table1[[#All],[ID]:[b]],2,FALSE)</f>
        <v>#REF!</v>
      </c>
      <c r="S403" s="9" t="e">
        <f>VLOOKUP(#REF!,Table1[[ID]:[b]],3,FALSE)</f>
        <v>#REF!</v>
      </c>
      <c r="T403" s="9" t="s">
        <v>774</v>
      </c>
      <c r="U403" s="9" t="e">
        <f>IF(#REF!&lt;=10,"A:&lt;10",IF(#REF!&lt;=50,"B:10-50",IF(#REF!&lt;=100,"C:50 - 100",IF(#REF!&lt;=250,"D:100 - 250",IF(#REF!&lt;=500,"E:250 - 500",IF(#REF!&lt;=1000,"F:500 - 1000","G:1000 et plus"))))))</f>
        <v>#REF!</v>
      </c>
      <c r="V403" s="9">
        <v>3</v>
      </c>
    </row>
    <row r="404" spans="1:22" hidden="1">
      <c r="A404" t="s">
        <v>649</v>
      </c>
      <c r="B404" t="s">
        <v>675</v>
      </c>
      <c r="C404" t="s">
        <v>676</v>
      </c>
      <c r="D404">
        <v>197</v>
      </c>
      <c r="E404">
        <v>3</v>
      </c>
      <c r="M404" s="10" t="s">
        <v>940</v>
      </c>
      <c r="N404" s="5">
        <v>-1675745713040</v>
      </c>
      <c r="O404" s="5">
        <v>1481980570830</v>
      </c>
      <c r="P404" t="str">
        <f t="shared" si="7"/>
        <v>SenegalSN13</v>
      </c>
      <c r="Q404" t="e">
        <f>VLOOKUP(#REF!,Table1[ID],1,FALSE)</f>
        <v>#REF!</v>
      </c>
      <c r="R404" t="e">
        <f>VLOOKUP(#REF!,Table1[[#All],[ID]:[b]],2,FALSE)</f>
        <v>#REF!</v>
      </c>
      <c r="S404" s="9" t="e">
        <f>VLOOKUP(#REF!,Table1[[ID]:[b]],3,FALSE)</f>
        <v>#REF!</v>
      </c>
      <c r="T404" s="9" t="s">
        <v>774</v>
      </c>
      <c r="U404" s="9" t="e">
        <f>IF(#REF!&lt;=10,"A:&lt;10",IF(#REF!&lt;=50,"B:10-50",IF(#REF!&lt;=100,"C:50 - 100",IF(#REF!&lt;=250,"D:100 - 250",IF(#REF!&lt;=500,"E:250 - 500",IF(#REF!&lt;=1000,"F:500 - 1000","G:1000 et plus"))))))</f>
        <v>#REF!</v>
      </c>
      <c r="V404" s="9">
        <v>3</v>
      </c>
    </row>
    <row r="405" spans="1:22" hidden="1">
      <c r="A405" t="s">
        <v>649</v>
      </c>
      <c r="B405" t="s">
        <v>677</v>
      </c>
      <c r="C405" t="s">
        <v>678</v>
      </c>
      <c r="D405">
        <v>55</v>
      </c>
      <c r="E405">
        <v>1</v>
      </c>
      <c r="M405" s="10" t="s">
        <v>940</v>
      </c>
      <c r="N405" s="5">
        <v>-1637723264440</v>
      </c>
      <c r="O405" s="5">
        <v>1277567433940</v>
      </c>
      <c r="P405" t="str">
        <f t="shared" si="7"/>
        <v>SenegalSN14</v>
      </c>
      <c r="Q405" t="e">
        <f>VLOOKUP(#REF!,Table1[ID],1,FALSE)</f>
        <v>#REF!</v>
      </c>
      <c r="R405" t="e">
        <f>VLOOKUP(#REF!,Table1[[#All],[ID]:[b]],2,FALSE)</f>
        <v>#REF!</v>
      </c>
      <c r="S405" s="9" t="e">
        <f>VLOOKUP(#REF!,Table1[[ID]:[b]],3,FALSE)</f>
        <v>#REF!</v>
      </c>
      <c r="T405" s="9" t="s">
        <v>778</v>
      </c>
      <c r="U405" s="9" t="e">
        <f>IF(#REF!&lt;=10,"A:&lt;10",IF(#REF!&lt;=50,"B:10-50",IF(#REF!&lt;=100,"C:50 - 100",IF(#REF!&lt;=250,"D:100 - 250",IF(#REF!&lt;=500,"E:250 - 500",IF(#REF!&lt;=1000,"F:500 - 1000","G:1000 et plus"))))))</f>
        <v>#REF!</v>
      </c>
      <c r="V405" s="9">
        <v>2</v>
      </c>
    </row>
    <row r="406" spans="1:22" hidden="1">
      <c r="A406" t="s">
        <v>690</v>
      </c>
      <c r="B406" s="1" t="s">
        <v>694</v>
      </c>
      <c r="C406" s="1" t="s">
        <v>695</v>
      </c>
      <c r="D406">
        <v>18</v>
      </c>
      <c r="E406">
        <v>0</v>
      </c>
      <c r="F406">
        <v>7</v>
      </c>
      <c r="L406" s="10"/>
      <c r="M406" s="10" t="s">
        <v>940</v>
      </c>
      <c r="N406" s="5">
        <v>-1274347609580</v>
      </c>
      <c r="O406" s="5">
        <v>872577282988</v>
      </c>
      <c r="P406" t="str">
        <f t="shared" si="7"/>
        <v>Sierra LeoneSL0204</v>
      </c>
      <c r="Q406" t="e">
        <f>VLOOKUP(#REF!,Table1[ID],1,FALSE)</f>
        <v>#REF!</v>
      </c>
      <c r="R406" t="e">
        <f>VLOOKUP(#REF!,Table1[[#All],[ID]:[b]],2,FALSE)</f>
        <v>#REF!</v>
      </c>
      <c r="S406" s="9" t="e">
        <f>VLOOKUP(#REF!,Table1[[ID]:[b]],3,FALSE)</f>
        <v>#REF!</v>
      </c>
      <c r="T406" s="9" t="s">
        <v>775</v>
      </c>
      <c r="U406" s="9" t="e">
        <f>IF(#REF!&lt;=10,"A:&lt;10",IF(#REF!&lt;=50,"B:10-50",IF(#REF!&lt;=100,"C:50 - 100",IF(#REF!&lt;=250,"D:100 - 250",IF(#REF!&lt;=500,"E:250 - 500",IF(#REF!&lt;=1000,"F:500 - 1000","G:1000 et plus"))))))</f>
        <v>#REF!</v>
      </c>
      <c r="V406" s="9">
        <v>1</v>
      </c>
    </row>
    <row r="407" spans="1:22" hidden="1">
      <c r="A407" t="s">
        <v>690</v>
      </c>
      <c r="B407" s="1" t="s">
        <v>706</v>
      </c>
      <c r="C407" s="1" t="s">
        <v>707</v>
      </c>
      <c r="D407">
        <v>20</v>
      </c>
      <c r="E407">
        <v>3</v>
      </c>
      <c r="F407">
        <v>6</v>
      </c>
      <c r="L407" s="10"/>
      <c r="M407" s="10" t="s">
        <v>940</v>
      </c>
      <c r="P407" t="str">
        <f t="shared" si="7"/>
        <v>Sierra LeoneSL0201</v>
      </c>
      <c r="Q407" t="e">
        <f>VLOOKUP(#REF!,Table1[ID],1,FALSE)</f>
        <v>#REF!</v>
      </c>
      <c r="R407" t="e">
        <f>VLOOKUP(#REF!,Table1[[#All],[ID]:[b]],2,FALSE)</f>
        <v>#REF!</v>
      </c>
      <c r="S407" s="9" t="e">
        <f>VLOOKUP(#REF!,Table1[[ID]:[b]],3,FALSE)</f>
        <v>#REF!</v>
      </c>
      <c r="T407" s="9" t="s">
        <v>775</v>
      </c>
      <c r="U407" s="9" t="e">
        <f>IF(#REF!&lt;=10,"A:&lt;10",IF(#REF!&lt;=50,"B:10-50",IF(#REF!&lt;=100,"C:50 - 100",IF(#REF!&lt;=250,"D:100 - 250",IF(#REF!&lt;=500,"E:250 - 500",IF(#REF!&lt;=1000,"F:500 - 1000","G:1000 et plus"))))))</f>
        <v>#REF!</v>
      </c>
      <c r="V407" s="9">
        <v>1</v>
      </c>
    </row>
    <row r="408" spans="1:22" hidden="1">
      <c r="A408" t="s">
        <v>690</v>
      </c>
      <c r="B408" s="1" t="s">
        <v>710</v>
      </c>
      <c r="C408" s="1" t="s">
        <v>711</v>
      </c>
      <c r="D408">
        <v>67</v>
      </c>
      <c r="E408">
        <v>4</v>
      </c>
      <c r="F408">
        <v>5</v>
      </c>
      <c r="L408" s="10"/>
      <c r="M408" s="10" t="s">
        <v>940</v>
      </c>
      <c r="N408" s="5">
        <v>-1119614654980</v>
      </c>
      <c r="O408" s="5">
        <v>794618566219</v>
      </c>
      <c r="P408" t="str">
        <f t="shared" si="7"/>
        <v>Sierra LeoneSL0102</v>
      </c>
      <c r="Q408" t="e">
        <f>VLOOKUP(#REF!,Table1[ID],1,FALSE)</f>
        <v>#REF!</v>
      </c>
      <c r="R408" t="e">
        <f>VLOOKUP(#REF!,Table1[[#All],[ID]:[b]],2,FALSE)</f>
        <v>#REF!</v>
      </c>
      <c r="S408" s="9" t="e">
        <f>VLOOKUP(#REF!,Table1[[ID]:[b]],3,FALSE)</f>
        <v>#REF!</v>
      </c>
      <c r="T408" s="9" t="s">
        <v>775</v>
      </c>
      <c r="U408" s="9" t="e">
        <f>IF(#REF!&lt;=10,"A:&lt;10",IF(#REF!&lt;=50,"B:10-50",IF(#REF!&lt;=100,"C:50 - 100",IF(#REF!&lt;=250,"D:100 - 250",IF(#REF!&lt;=500,"E:250 - 500",IF(#REF!&lt;=1000,"F:500 - 1000","G:1000 et plus"))))))</f>
        <v>#REF!</v>
      </c>
      <c r="V408" s="9">
        <v>1</v>
      </c>
    </row>
    <row r="409" spans="1:22" hidden="1">
      <c r="A409" t="s">
        <v>690</v>
      </c>
      <c r="B409" s="1" t="s">
        <v>712</v>
      </c>
      <c r="C409" s="1" t="s">
        <v>713</v>
      </c>
      <c r="D409">
        <v>9</v>
      </c>
      <c r="E409">
        <v>0</v>
      </c>
      <c r="F409">
        <v>2</v>
      </c>
      <c r="L409" s="10"/>
      <c r="M409" s="10" t="s">
        <v>940</v>
      </c>
      <c r="N409" s="5">
        <v>-1188245425950</v>
      </c>
      <c r="O409" s="5">
        <v>866821753356</v>
      </c>
      <c r="P409" t="str">
        <f t="shared" si="7"/>
        <v>Sierra LeoneSL0205</v>
      </c>
      <c r="Q409" t="e">
        <f>VLOOKUP(#REF!,Table1[ID],1,FALSE)</f>
        <v>#REF!</v>
      </c>
      <c r="R409" t="e">
        <f>VLOOKUP(#REF!,Table1[[#All],[ID]:[b]],2,FALSE)</f>
        <v>#REF!</v>
      </c>
      <c r="S409" s="9" t="e">
        <f>VLOOKUP(#REF!,Table1[[ID]:[b]],3,FALSE)</f>
        <v>#REF!</v>
      </c>
      <c r="T409" s="9" t="s">
        <v>775</v>
      </c>
      <c r="U409" s="9" t="e">
        <f>IF(#REF!&lt;=10,"A:&lt;10",IF(#REF!&lt;=50,"B:10-50",IF(#REF!&lt;=100,"C:50 - 100",IF(#REF!&lt;=250,"D:100 - 250",IF(#REF!&lt;=500,"E:250 - 500",IF(#REF!&lt;=1000,"F:500 - 1000","G:1000 et plus"))))))</f>
        <v>#REF!</v>
      </c>
      <c r="V409" s="9">
        <v>1</v>
      </c>
    </row>
    <row r="410" spans="1:22" hidden="1">
      <c r="A410" t="s">
        <v>690</v>
      </c>
      <c r="B410" s="1" t="s">
        <v>718</v>
      </c>
      <c r="C410" s="1" t="s">
        <v>719</v>
      </c>
      <c r="D410">
        <v>531</v>
      </c>
      <c r="E410">
        <v>36</v>
      </c>
      <c r="F410">
        <v>370</v>
      </c>
      <c r="L410" s="10"/>
      <c r="M410" s="10" t="s">
        <v>940</v>
      </c>
      <c r="N410" s="5">
        <v>-1321181117700</v>
      </c>
      <c r="O410" s="5">
        <v>845537546442</v>
      </c>
      <c r="P410" t="str">
        <f t="shared" si="7"/>
        <v>Sierra LeoneSL0402</v>
      </c>
      <c r="Q410" t="e">
        <f>VLOOKUP(#REF!,Table1[ID],1,FALSE)</f>
        <v>#REF!</v>
      </c>
      <c r="R410" t="e">
        <f>VLOOKUP(#REF!,Table1[[#All],[ID]:[b]],2,FALSE)</f>
        <v>#REF!</v>
      </c>
      <c r="S410" s="9" t="e">
        <f>VLOOKUP(#REF!,Table1[[ID]:[b]],3,FALSE)</f>
        <v>#REF!</v>
      </c>
      <c r="T410" s="9" t="s">
        <v>779</v>
      </c>
      <c r="U410" s="9" t="e">
        <f>IF(#REF!&lt;=10,"A:&lt;10",IF(#REF!&lt;=50,"B:10-50",IF(#REF!&lt;=100,"C:50 - 100",IF(#REF!&lt;=250,"D:100 - 250",IF(#REF!&lt;=500,"E:250 - 500",IF(#REF!&lt;=1000,"F:500 - 1000","G:1000 et plus"))))))</f>
        <v>#REF!</v>
      </c>
      <c r="V410" s="9">
        <v>4</v>
      </c>
    </row>
    <row r="411" spans="1:22" hidden="1">
      <c r="A411" t="s">
        <v>690</v>
      </c>
      <c r="B411" s="1" t="s">
        <v>716</v>
      </c>
      <c r="C411" s="1" t="s">
        <v>717</v>
      </c>
      <c r="D411">
        <v>138</v>
      </c>
      <c r="E411">
        <v>1</v>
      </c>
      <c r="F411">
        <v>79</v>
      </c>
      <c r="L411" s="10"/>
      <c r="M411" s="10" t="s">
        <v>940</v>
      </c>
      <c r="N411" s="5">
        <v>-1309971935480</v>
      </c>
      <c r="O411" s="5">
        <v>832370413786</v>
      </c>
      <c r="P411" t="str">
        <f t="shared" si="7"/>
        <v>Sierra LeoneSL0401</v>
      </c>
      <c r="Q411" t="e">
        <f>VLOOKUP(#REF!,Table1[ID],1,FALSE)</f>
        <v>#REF!</v>
      </c>
      <c r="R411" t="e">
        <f>VLOOKUP(#REF!,Table1[[#All],[ID]:[b]],2,FALSE)</f>
        <v>#REF!</v>
      </c>
      <c r="S411" s="9" t="e">
        <f>VLOOKUP(#REF!,Table1[[ID]:[b]],3,FALSE)</f>
        <v>#REF!</v>
      </c>
      <c r="T411" s="9" t="s">
        <v>778</v>
      </c>
      <c r="U411" s="9" t="e">
        <f>IF(#REF!&lt;=10,"A:&lt;10",IF(#REF!&lt;=50,"B:10-50",IF(#REF!&lt;=100,"C:50 - 100",IF(#REF!&lt;=250,"D:100 - 250",IF(#REF!&lt;=500,"E:250 - 500",IF(#REF!&lt;=1000,"F:500 - 1000","G:1000 et plus"))))))</f>
        <v>#REF!</v>
      </c>
      <c r="V411" s="9">
        <v>2</v>
      </c>
    </row>
    <row r="412" spans="1:22" hidden="1">
      <c r="A412" t="s">
        <v>690</v>
      </c>
      <c r="B412" s="1" t="s">
        <v>696</v>
      </c>
      <c r="C412" s="1" t="s">
        <v>697</v>
      </c>
      <c r="D412">
        <v>28</v>
      </c>
      <c r="E412">
        <v>0</v>
      </c>
      <c r="F412">
        <v>1</v>
      </c>
      <c r="L412" s="10"/>
      <c r="M412" s="10" t="s">
        <v>940</v>
      </c>
      <c r="P412" t="str">
        <f t="shared" si="7"/>
        <v>Sierra LeoneSL0302</v>
      </c>
      <c r="Q412" t="e">
        <f>VLOOKUP(#REF!,Table1[ID],1,FALSE)</f>
        <v>#REF!</v>
      </c>
      <c r="R412" t="e">
        <f>VLOOKUP(#REF!,Table1[[#All],[ID]:[b]],2,FALSE)</f>
        <v>#REF!</v>
      </c>
      <c r="S412" s="9" t="e">
        <f>VLOOKUP(#REF!,Table1[[ID]:[b]],3,FALSE)</f>
        <v>#REF!</v>
      </c>
      <c r="T412" s="9" t="s">
        <v>778</v>
      </c>
      <c r="U412" s="9" t="e">
        <f>IF(#REF!&lt;=10,"A:&lt;10",IF(#REF!&lt;=50,"B:10-50",IF(#REF!&lt;=100,"C:50 - 100",IF(#REF!&lt;=250,"D:100 - 250",IF(#REF!&lt;=500,"E:250 - 500",IF(#REF!&lt;=1000,"F:500 - 1000","G:1000 et plus"))))))</f>
        <v>#REF!</v>
      </c>
      <c r="V412" s="9">
        <v>2</v>
      </c>
    </row>
    <row r="413" spans="1:22" hidden="1">
      <c r="A413" t="s">
        <v>690</v>
      </c>
      <c r="B413" s="1" t="s">
        <v>692</v>
      </c>
      <c r="C413" s="1" t="s">
        <v>693</v>
      </c>
      <c r="D413">
        <v>5</v>
      </c>
      <c r="E413">
        <v>0</v>
      </c>
      <c r="F413">
        <v>0</v>
      </c>
      <c r="L413" s="10"/>
      <c r="M413" s="10" t="s">
        <v>940</v>
      </c>
      <c r="P413" t="str">
        <f t="shared" si="7"/>
        <v>Sierra LeoneSL0304</v>
      </c>
      <c r="Q413" t="e">
        <f>VLOOKUP(#REF!,Table1[ID],1,FALSE)</f>
        <v>#REF!</v>
      </c>
      <c r="R413" t="e">
        <f>VLOOKUP(#REF!,Table1[[#All],[ID]:[b]],2,FALSE)</f>
        <v>#REF!</v>
      </c>
      <c r="S413" s="9" t="e">
        <f>VLOOKUP(#REF!,Table1[[ID]:[b]],3,FALSE)</f>
        <v>#REF!</v>
      </c>
      <c r="T413" s="9"/>
      <c r="U413" s="9" t="e">
        <f>IF(#REF!&lt;=10,"A:&lt;10",IF(#REF!&lt;=50,"B:10-50",IF(#REF!&lt;=100,"C:50 - 100",IF(#REF!&lt;=250,"D:100 - 250",IF(#REF!&lt;=500,"E:250 - 500",IF(#REF!&lt;=1000,"F:500 - 1000","G:1000 et plus"))))))</f>
        <v>#REF!</v>
      </c>
      <c r="V413" s="9"/>
    </row>
    <row r="414" spans="1:22" hidden="1">
      <c r="A414" t="s">
        <v>690</v>
      </c>
      <c r="B414" s="1" t="s">
        <v>698</v>
      </c>
      <c r="C414" s="1" t="s">
        <v>699</v>
      </c>
      <c r="D414">
        <v>47</v>
      </c>
      <c r="E414">
        <v>2</v>
      </c>
      <c r="F414">
        <v>10</v>
      </c>
      <c r="L414" s="10"/>
      <c r="M414" s="10" t="s">
        <v>940</v>
      </c>
      <c r="P414" t="str">
        <f t="shared" si="7"/>
        <v>Sierra LeoneSL0301</v>
      </c>
      <c r="Q414" t="e">
        <f>VLOOKUP(#REF!,Table1[ID],1,FALSE)</f>
        <v>#REF!</v>
      </c>
      <c r="R414" t="e">
        <f>VLOOKUP(#REF!,Table1[[#All],[ID]:[b]],2,FALSE)</f>
        <v>#REF!</v>
      </c>
      <c r="S414" s="9" t="e">
        <f>VLOOKUP(#REF!,Table1[[ID]:[b]],3,FALSE)</f>
        <v>#REF!</v>
      </c>
      <c r="T414" s="9"/>
      <c r="U414" s="9" t="e">
        <f>IF(#REF!&lt;=10,"A:&lt;10",IF(#REF!&lt;=50,"B:10-50",IF(#REF!&lt;=100,"C:50 - 100",IF(#REF!&lt;=250,"D:100 - 250",IF(#REF!&lt;=500,"E:250 - 500",IF(#REF!&lt;=1000,"F:500 - 1000","G:1000 et plus"))))))</f>
        <v>#REF!</v>
      </c>
      <c r="V414" s="9"/>
    </row>
    <row r="415" spans="1:22" hidden="1">
      <c r="A415" t="s">
        <v>690</v>
      </c>
      <c r="B415" s="1" t="s">
        <v>700</v>
      </c>
      <c r="C415" s="1" t="s">
        <v>701</v>
      </c>
      <c r="D415">
        <v>1</v>
      </c>
      <c r="E415">
        <v>0</v>
      </c>
      <c r="F415">
        <v>0</v>
      </c>
      <c r="L415" s="10"/>
      <c r="M415" s="10" t="s">
        <v>940</v>
      </c>
      <c r="P415" t="str">
        <f t="shared" si="7"/>
        <v>Sierra LeoneSL0202</v>
      </c>
      <c r="Q415" t="e">
        <f>VLOOKUP(#REF!,Table1[ID],1,FALSE)</f>
        <v>#REF!</v>
      </c>
      <c r="R415" t="e">
        <f>VLOOKUP(#REF!,Table1[[#All],[ID]:[b]],2,FALSE)</f>
        <v>#REF!</v>
      </c>
      <c r="S415" s="9" t="e">
        <f>VLOOKUP(#REF!,Table1[[ID]:[b]],3,FALSE)</f>
        <v>#REF!</v>
      </c>
      <c r="T415" s="9"/>
      <c r="U415" s="9" t="e">
        <f>IF(#REF!&lt;=10,"A:&lt;10",IF(#REF!&lt;=50,"B:10-50",IF(#REF!&lt;=100,"C:50 - 100",IF(#REF!&lt;=250,"D:100 - 250",IF(#REF!&lt;=500,"E:250 - 500",IF(#REF!&lt;=1000,"F:500 - 1000","G:1000 et plus"))))))</f>
        <v>#REF!</v>
      </c>
      <c r="V415" s="9"/>
    </row>
    <row r="416" spans="1:22" hidden="1">
      <c r="A416" t="s">
        <v>690</v>
      </c>
      <c r="B416" s="1" t="s">
        <v>702</v>
      </c>
      <c r="C416" s="1" t="s">
        <v>703</v>
      </c>
      <c r="D416">
        <v>19</v>
      </c>
      <c r="E416">
        <v>0</v>
      </c>
      <c r="F416">
        <v>9</v>
      </c>
      <c r="L416" s="10"/>
      <c r="M416" s="10" t="s">
        <v>940</v>
      </c>
      <c r="P416" t="str">
        <f t="shared" si="7"/>
        <v>Sierra LeoneSL0101</v>
      </c>
      <c r="Q416" t="e">
        <f>VLOOKUP(#REF!,Table1[ID],1,FALSE)</f>
        <v>#REF!</v>
      </c>
      <c r="R416" t="e">
        <f>VLOOKUP(#REF!,Table1[[#All],[ID]:[b]],2,FALSE)</f>
        <v>#REF!</v>
      </c>
      <c r="S416" s="9" t="e">
        <f>VLOOKUP(#REF!,Table1[[ID]:[b]],3,FALSE)</f>
        <v>#REF!</v>
      </c>
      <c r="T416" s="9"/>
      <c r="U416" s="9" t="e">
        <f>IF(#REF!&lt;=10,"A:&lt;10",IF(#REF!&lt;=50,"B:10-50",IF(#REF!&lt;=100,"C:50 - 100",IF(#REF!&lt;=250,"D:100 - 250",IF(#REF!&lt;=500,"E:250 - 500",IF(#REF!&lt;=1000,"F:500 - 1000","G:1000 et plus"))))))</f>
        <v>#REF!</v>
      </c>
      <c r="V416" s="9"/>
    </row>
    <row r="417" spans="1:22" hidden="1">
      <c r="A417" t="s">
        <v>690</v>
      </c>
      <c r="B417" s="1" t="s">
        <v>704</v>
      </c>
      <c r="C417" s="1" t="s">
        <v>705</v>
      </c>
      <c r="D417">
        <v>3</v>
      </c>
      <c r="E417">
        <v>0</v>
      </c>
      <c r="F417">
        <v>1</v>
      </c>
      <c r="L417" s="10"/>
      <c r="M417" s="10" t="s">
        <v>940</v>
      </c>
      <c r="P417" t="str">
        <f t="shared" si="7"/>
        <v>Sierra LeoneSL0203</v>
      </c>
      <c r="Q417" t="e">
        <f>VLOOKUP(#REF!,Table1[ID],1,FALSE)</f>
        <v>#REF!</v>
      </c>
      <c r="R417" t="e">
        <f>VLOOKUP(#REF!,Table1[[#All],[ID]:[b]],2,FALSE)</f>
        <v>#REF!</v>
      </c>
      <c r="S417" s="9" t="e">
        <f>VLOOKUP(#REF!,Table1[[ID]:[b]],3,FALSE)</f>
        <v>#REF!</v>
      </c>
      <c r="T417" s="9"/>
      <c r="U417" s="9" t="e">
        <f>IF(#REF!&lt;=10,"A:&lt;10",IF(#REF!&lt;=50,"B:10-50",IF(#REF!&lt;=100,"C:50 - 100",IF(#REF!&lt;=250,"D:100 - 250",IF(#REF!&lt;=500,"E:250 - 500",IF(#REF!&lt;=1000,"F:500 - 1000","G:1000 et plus"))))))</f>
        <v>#REF!</v>
      </c>
      <c r="V417" s="9"/>
    </row>
    <row r="418" spans="1:22" hidden="1">
      <c r="A418" t="s">
        <v>690</v>
      </c>
      <c r="B418" s="1" t="s">
        <v>708</v>
      </c>
      <c r="C418" s="1" t="s">
        <v>709</v>
      </c>
      <c r="D418">
        <v>10</v>
      </c>
      <c r="E418">
        <v>0</v>
      </c>
      <c r="F418">
        <v>1</v>
      </c>
      <c r="L418" s="10"/>
      <c r="M418" s="10" t="s">
        <v>940</v>
      </c>
      <c r="P418" t="str">
        <f t="shared" si="7"/>
        <v>Sierra LeoneSL0303</v>
      </c>
      <c r="Q418" t="e">
        <f>VLOOKUP(#REF!,Table1[ID],1,FALSE)</f>
        <v>#REF!</v>
      </c>
      <c r="R418" t="e">
        <f>VLOOKUP(#REF!,Table1[[#All],[ID]:[b]],2,FALSE)</f>
        <v>#REF!</v>
      </c>
      <c r="S418" s="9" t="e">
        <f>VLOOKUP(#REF!,Table1[[ID]:[b]],3,FALSE)</f>
        <v>#REF!</v>
      </c>
      <c r="T418" s="9"/>
      <c r="U418" s="9" t="e">
        <f>IF(#REF!&lt;=10,"A:&lt;10",IF(#REF!&lt;=50,"B:10-50",IF(#REF!&lt;=100,"C:50 - 100",IF(#REF!&lt;=250,"D:100 - 250",IF(#REF!&lt;=500,"E:250 - 500",IF(#REF!&lt;=1000,"F:500 - 1000","G:1000 et plus"))))))</f>
        <v>#REF!</v>
      </c>
      <c r="V418" s="9"/>
    </row>
    <row r="419" spans="1:22" hidden="1">
      <c r="A419" t="s">
        <v>690</v>
      </c>
      <c r="B419" s="1" t="s">
        <v>714</v>
      </c>
      <c r="C419" s="1" t="s">
        <v>715</v>
      </c>
      <c r="D419">
        <v>9</v>
      </c>
      <c r="E419">
        <v>1</v>
      </c>
      <c r="F419">
        <v>0</v>
      </c>
      <c r="L419" s="10"/>
      <c r="M419" s="10" t="s">
        <v>940</v>
      </c>
      <c r="P419" t="str">
        <f t="shared" si="7"/>
        <v>Sierra LeoneSL0103</v>
      </c>
      <c r="Q419" t="e">
        <f>VLOOKUP(#REF!,Table1[ID],1,FALSE)</f>
        <v>#REF!</v>
      </c>
      <c r="R419" t="e">
        <f>VLOOKUP(#REF!,Table1[[#All],[ID]:[b]],2,FALSE)</f>
        <v>#REF!</v>
      </c>
      <c r="S419" s="9" t="e">
        <f>VLOOKUP(#REF!,Table1[[ID]:[b]],3,FALSE)</f>
        <v>#REF!</v>
      </c>
      <c r="T419" s="9"/>
      <c r="U419" s="9" t="e">
        <f>IF(#REF!&lt;=10,"A:&lt;10",IF(#REF!&lt;=50,"B:10-50",IF(#REF!&lt;=100,"C:50 - 100",IF(#REF!&lt;=250,"D:100 - 250",IF(#REF!&lt;=500,"E:250 - 500",IF(#REF!&lt;=1000,"F:500 - 1000","G:1000 et plus"))))))</f>
        <v>#REF!</v>
      </c>
      <c r="V419" s="9"/>
    </row>
    <row r="420" spans="1:22" hidden="1">
      <c r="A420" t="s">
        <v>690</v>
      </c>
      <c r="B420" s="1" t="s">
        <v>934</v>
      </c>
      <c r="C420" s="1"/>
      <c r="D420">
        <v>4</v>
      </c>
      <c r="E420">
        <v>0</v>
      </c>
      <c r="F420">
        <v>0</v>
      </c>
      <c r="L420" s="10"/>
      <c r="M420" s="10" t="s">
        <v>940</v>
      </c>
      <c r="P420" s="9" t="str">
        <f t="shared" si="7"/>
        <v>Sierra Leone</v>
      </c>
      <c r="Q420" s="9" t="e">
        <f>VLOOKUP(#REF!,Table1[ID],1,FALSE)</f>
        <v>#REF!</v>
      </c>
      <c r="R420" s="9" t="e">
        <f>VLOOKUP(#REF!,Table1[[#All],[ID]:[b]],2,FALSE)</f>
        <v>#REF!</v>
      </c>
      <c r="S420" s="9" t="e">
        <f>VLOOKUP(#REF!,Table1[[ID]:[b]],3,FALSE)</f>
        <v>#REF!</v>
      </c>
      <c r="T420" s="9"/>
      <c r="U420" s="9" t="e">
        <f>IF(#REF!&lt;=10,"A:&lt;10",IF(#REF!&lt;=50,"B:10-50",IF(#REF!&lt;=100,"C:50 - 100",IF(#REF!&lt;=250,"D:100 - 250",IF(#REF!&lt;=500,"E:250 - 500",IF(#REF!&lt;=1000,"F:500 - 1000","G:1000 et plus"))))))</f>
        <v>#REF!</v>
      </c>
      <c r="V420" s="9"/>
    </row>
    <row r="421" spans="1:22" hidden="1">
      <c r="A421" t="s">
        <v>679</v>
      </c>
      <c r="B421" t="s">
        <v>688</v>
      </c>
      <c r="C421" t="s">
        <v>689</v>
      </c>
      <c r="D421">
        <v>24</v>
      </c>
      <c r="L421" s="10"/>
      <c r="M421" s="10" t="s">
        <v>940</v>
      </c>
      <c r="P421" t="str">
        <f t="shared" si="7"/>
        <v>TogoTG05</v>
      </c>
      <c r="Q421" t="e">
        <f>VLOOKUP(#REF!,Table1[ID],1,FALSE)</f>
        <v>#REF!</v>
      </c>
      <c r="R421" t="e">
        <f>VLOOKUP(#REF!,Table1[[#All],[ID]:[b]],2,FALSE)</f>
        <v>#REF!</v>
      </c>
      <c r="S421" s="9" t="e">
        <f>VLOOKUP(#REF!,Table1[[ID]:[b]],3,FALSE)</f>
        <v>#REF!</v>
      </c>
      <c r="T421" s="9" t="s">
        <v>775</v>
      </c>
      <c r="U421" s="9" t="e">
        <f>IF(#REF!&lt;=10,"A:&lt;10",IF(#REF!&lt;=50,"B:10-50",IF(#REF!&lt;=100,"C:50 - 100",IF(#REF!&lt;=250,"D:100 - 250",IF(#REF!&lt;=500,"E:250 - 500",IF(#REF!&lt;=1000,"F:500 - 1000","G:1000 et plus"))))))</f>
        <v>#REF!</v>
      </c>
      <c r="V421" s="9">
        <v>1</v>
      </c>
    </row>
    <row r="422" spans="1:22" hidden="1">
      <c r="A422" t="s">
        <v>679</v>
      </c>
      <c r="B422" t="s">
        <v>683</v>
      </c>
      <c r="C422" t="s">
        <v>684</v>
      </c>
      <c r="D422">
        <v>20</v>
      </c>
      <c r="M422" s="10" t="s">
        <v>940</v>
      </c>
      <c r="P422" t="str">
        <f t="shared" si="7"/>
        <v>TogoTG02</v>
      </c>
      <c r="Q422" t="e">
        <f>VLOOKUP(#REF!,Table1[ID],1,FALSE)</f>
        <v>#REF!</v>
      </c>
      <c r="R422" t="e">
        <f>VLOOKUP(#REF!,Table1[[#All],[ID]:[b]],2,FALSE)</f>
        <v>#REF!</v>
      </c>
      <c r="S422" s="9" t="e">
        <f>VLOOKUP(#REF!,Table1[[ID]:[b]],3,FALSE)</f>
        <v>#REF!</v>
      </c>
      <c r="T422" s="9" t="s">
        <v>775</v>
      </c>
      <c r="U422" s="9" t="e">
        <f>IF(#REF!&lt;=10,"A:&lt;10",IF(#REF!&lt;=50,"B:10-50",IF(#REF!&lt;=100,"C:50 - 100",IF(#REF!&lt;=250,"D:100 - 250",IF(#REF!&lt;=500,"E:250 - 500",IF(#REF!&lt;=1000,"F:500 - 1000","G:1000 et plus"))))))</f>
        <v>#REF!</v>
      </c>
      <c r="V422" s="9">
        <v>1</v>
      </c>
    </row>
    <row r="423" spans="1:22" hidden="1">
      <c r="A423" t="s">
        <v>679</v>
      </c>
      <c r="B423" t="s">
        <v>635</v>
      </c>
      <c r="C423" t="s">
        <v>687</v>
      </c>
      <c r="D423">
        <v>38</v>
      </c>
      <c r="M423" s="10" t="s">
        <v>940</v>
      </c>
      <c r="P423" t="str">
        <f t="shared" si="7"/>
        <v>TogoTG04</v>
      </c>
      <c r="Q423" t="e">
        <f>VLOOKUP(#REF!,Table1[ID],1,FALSE)</f>
        <v>#REF!</v>
      </c>
      <c r="R423" t="e">
        <f>VLOOKUP(#REF!,Table1[[#All],[ID]:[b]],2,FALSE)</f>
        <v>#REF!</v>
      </c>
      <c r="S423" s="9" t="e">
        <f>VLOOKUP(#REF!,Table1[[ID]:[b]],3,FALSE)</f>
        <v>#REF!</v>
      </c>
      <c r="T423" s="9" t="s">
        <v>775</v>
      </c>
      <c r="U423" s="9" t="e">
        <f>IF(#REF!&lt;=10,"A:&lt;10",IF(#REF!&lt;=50,"B:10-50",IF(#REF!&lt;=100,"C:50 - 100",IF(#REF!&lt;=250,"D:100 - 250",IF(#REF!&lt;=500,"E:250 - 500",IF(#REF!&lt;=1000,"F:500 - 1000","G:1000 et plus"))))))</f>
        <v>#REF!</v>
      </c>
      <c r="V423" s="9">
        <v>1</v>
      </c>
    </row>
    <row r="424" spans="1:22" hidden="1">
      <c r="A424" t="s">
        <v>679</v>
      </c>
      <c r="B424" t="s">
        <v>685</v>
      </c>
      <c r="C424" t="s">
        <v>686</v>
      </c>
      <c r="D424">
        <f>186+126</f>
        <v>312</v>
      </c>
      <c r="E424">
        <v>13</v>
      </c>
      <c r="F424">
        <v>236</v>
      </c>
      <c r="L424" s="10"/>
      <c r="M424" s="10" t="s">
        <v>940</v>
      </c>
      <c r="P424" t="str">
        <f t="shared" si="7"/>
        <v>TogoTG03</v>
      </c>
      <c r="Q424" t="e">
        <f>VLOOKUP(#REF!,Table1[ID],1,FALSE)</f>
        <v>#REF!</v>
      </c>
      <c r="R424" t="e">
        <f>VLOOKUP(#REF!,Table1[[#All],[ID]:[b]],2,FALSE)</f>
        <v>#REF!</v>
      </c>
      <c r="S424" s="9" t="e">
        <f>VLOOKUP(#REF!,Table1[[ID]:[b]],3,FALSE)</f>
        <v>#REF!</v>
      </c>
      <c r="T424" s="9" t="s">
        <v>778</v>
      </c>
      <c r="U424" s="9" t="e">
        <f>IF(#REF!&lt;=10,"A:&lt;10",IF(#REF!&lt;=50,"B:10-50",IF(#REF!&lt;=100,"C:50 - 100",IF(#REF!&lt;=250,"D:100 - 250",IF(#REF!&lt;=500,"E:250 - 500",IF(#REF!&lt;=1000,"F:500 - 1000","G:1000 et plus"))))))</f>
        <v>#REF!</v>
      </c>
      <c r="V424" s="9">
        <v>2</v>
      </c>
    </row>
    <row r="425" spans="1:22" hidden="1">
      <c r="A425" t="s">
        <v>679</v>
      </c>
      <c r="B425" t="s">
        <v>681</v>
      </c>
      <c r="C425" t="s">
        <v>682</v>
      </c>
      <c r="D425">
        <v>58</v>
      </c>
      <c r="M425" s="10" t="s">
        <v>940</v>
      </c>
      <c r="P425" t="str">
        <f t="shared" si="7"/>
        <v>TogoTG01</v>
      </c>
      <c r="Q425" t="e">
        <f>VLOOKUP(#REF!,Table1[ID],1,FALSE)</f>
        <v>#REF!</v>
      </c>
      <c r="R425" t="e">
        <f>VLOOKUP(#REF!,Table1[[#All],[ID]:[b]],2,FALSE)</f>
        <v>#REF!</v>
      </c>
      <c r="S425" s="9" t="e">
        <f>VLOOKUP(#REF!,Table1[[ID]:[b]],3,FALSE)</f>
        <v>#REF!</v>
      </c>
      <c r="T425" s="9" t="s">
        <v>778</v>
      </c>
      <c r="U425" s="9" t="e">
        <f>IF(#REF!&lt;=10,"A:&lt;10",IF(#REF!&lt;=50,"B:10-50",IF(#REF!&lt;=100,"C:50 - 100",IF(#REF!&lt;=250,"D:100 - 250",IF(#REF!&lt;=500,"E:250 - 500",IF(#REF!&lt;=1000,"F:500 - 1000","G:1000 et plus"))))))</f>
        <v>#REF!</v>
      </c>
      <c r="V425" s="9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29E9-0A5A-48D9-BB47-18AB2D572DBB}">
  <dimension ref="A1:V426"/>
  <sheetViews>
    <sheetView zoomScale="85" zoomScaleNormal="85" workbookViewId="0">
      <selection activeCell="D261" sqref="D261"/>
    </sheetView>
  </sheetViews>
  <sheetFormatPr baseColWidth="10" defaultColWidth="18" defaultRowHeight="15"/>
  <cols>
    <col min="1" max="1" width="24.33203125" customWidth="1"/>
    <col min="2" max="2" width="26.1640625" customWidth="1"/>
    <col min="3" max="3" width="13.33203125" bestFit="1" customWidth="1"/>
    <col min="4" max="4" width="14.83203125" bestFit="1" customWidth="1"/>
    <col min="5" max="5" width="8.1640625" bestFit="1" customWidth="1"/>
    <col min="6" max="6" width="8.6640625" bestFit="1" customWidth="1"/>
    <col min="7" max="7" width="15.1640625" bestFit="1" customWidth="1"/>
    <col min="8" max="8" width="15.83203125" bestFit="1" customWidth="1"/>
    <col min="9" max="9" width="16.1640625" bestFit="1" customWidth="1"/>
    <col min="12" max="12" width="21.83203125" bestFit="1" customWidth="1"/>
    <col min="20" max="21" width="34.33203125" customWidth="1"/>
  </cols>
  <sheetData>
    <row r="1" spans="1:22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935</v>
      </c>
      <c r="M1" t="s">
        <v>766</v>
      </c>
      <c r="N1" t="s">
        <v>4</v>
      </c>
      <c r="O1" t="s">
        <v>5</v>
      </c>
      <c r="P1" t="s">
        <v>767</v>
      </c>
      <c r="Q1" t="s">
        <v>768</v>
      </c>
      <c r="R1" t="s">
        <v>769</v>
      </c>
      <c r="S1" t="s">
        <v>770</v>
      </c>
      <c r="T1" t="s">
        <v>771</v>
      </c>
      <c r="U1" t="s">
        <v>772</v>
      </c>
      <c r="V1" t="s">
        <v>773</v>
      </c>
    </row>
    <row r="2" spans="1:22">
      <c r="A2" t="s">
        <v>799</v>
      </c>
      <c r="B2" t="s">
        <v>499</v>
      </c>
      <c r="C2" t="s">
        <v>801</v>
      </c>
      <c r="D2">
        <v>131</v>
      </c>
      <c r="E2">
        <v>5</v>
      </c>
      <c r="F2">
        <v>0</v>
      </c>
      <c r="L2" s="10" t="s">
        <v>944</v>
      </c>
      <c r="P2" s="9" t="str">
        <f t="shared" ref="P2:P49" si="0">_xlfn.CONCAT(A2,C2)</f>
        <v>AlgeriaDZ001</v>
      </c>
      <c r="Q2" s="9" t="e">
        <f>VLOOKUP(Tableau3567[[#This Row],[coca]],Table1[ID],1,FALSE)</f>
        <v>#N/A</v>
      </c>
      <c r="R2">
        <v>-1.1294067909200001</v>
      </c>
      <c r="S2">
        <v>25.946045582299998</v>
      </c>
      <c r="T2" s="9"/>
      <c r="U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" s="9"/>
    </row>
    <row r="3" spans="1:22">
      <c r="A3" t="s">
        <v>799</v>
      </c>
      <c r="B3" t="s">
        <v>802</v>
      </c>
      <c r="C3" t="s">
        <v>803</v>
      </c>
      <c r="D3">
        <v>363</v>
      </c>
      <c r="E3">
        <v>4</v>
      </c>
      <c r="F3">
        <v>0</v>
      </c>
      <c r="L3" s="10" t="s">
        <v>944</v>
      </c>
      <c r="P3" s="9" t="str">
        <f t="shared" si="0"/>
        <v>AlgeriaDZ002</v>
      </c>
      <c r="Q3" s="9" t="e">
        <f>VLOOKUP(Tableau3567[[#This Row],[coca]],Table1[ID],1,FALSE)</f>
        <v>#N/A</v>
      </c>
      <c r="R3">
        <v>2.0719342482399998</v>
      </c>
      <c r="S3">
        <v>36.174280610799997</v>
      </c>
      <c r="T3" s="9"/>
      <c r="U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" s="9"/>
    </row>
    <row r="4" spans="1:22">
      <c r="A4" t="s">
        <v>799</v>
      </c>
      <c r="B4" t="s">
        <v>804</v>
      </c>
      <c r="C4" t="s">
        <v>805</v>
      </c>
      <c r="D4">
        <v>97</v>
      </c>
      <c r="E4">
        <v>2</v>
      </c>
      <c r="F4">
        <v>0</v>
      </c>
      <c r="L4" s="10" t="s">
        <v>944</v>
      </c>
      <c r="P4" s="9" t="str">
        <f t="shared" si="0"/>
        <v>AlgeriaDZ003</v>
      </c>
      <c r="Q4" s="9" t="e">
        <f>VLOOKUP(Tableau3567[[#This Row],[coca]],Table1[ID],1,FALSE)</f>
        <v>#N/A</v>
      </c>
      <c r="R4">
        <v>-1.07067966936</v>
      </c>
      <c r="S4">
        <v>35.382507130800001</v>
      </c>
      <c r="T4" s="9"/>
      <c r="U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" s="9"/>
    </row>
    <row r="5" spans="1:22">
      <c r="A5" t="s">
        <v>799</v>
      </c>
      <c r="B5" t="s">
        <v>806</v>
      </c>
      <c r="C5" t="s">
        <v>807</v>
      </c>
      <c r="D5">
        <v>1020</v>
      </c>
      <c r="E5">
        <v>90</v>
      </c>
      <c r="F5">
        <v>3</v>
      </c>
      <c r="L5" s="10" t="s">
        <v>944</v>
      </c>
      <c r="P5" s="9" t="str">
        <f t="shared" si="0"/>
        <v>AlgeriaDZ004</v>
      </c>
      <c r="Q5" s="9" t="e">
        <f>VLOOKUP(Tableau3567[[#This Row],[coca]],Table1[ID],1,FALSE)</f>
        <v>#N/A</v>
      </c>
      <c r="R5">
        <v>3.0751234641399998</v>
      </c>
      <c r="S5">
        <v>36.704394634899998</v>
      </c>
      <c r="T5" s="9"/>
      <c r="U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" s="9"/>
    </row>
    <row r="6" spans="1:22">
      <c r="A6" t="s">
        <v>799</v>
      </c>
      <c r="B6" t="s">
        <v>808</v>
      </c>
      <c r="C6" t="s">
        <v>809</v>
      </c>
      <c r="D6">
        <v>185</v>
      </c>
      <c r="E6">
        <v>2</v>
      </c>
      <c r="F6">
        <v>0</v>
      </c>
      <c r="L6" s="10" t="s">
        <v>944</v>
      </c>
      <c r="P6" s="9" t="str">
        <f t="shared" si="0"/>
        <v>AlgeriaDZ005</v>
      </c>
      <c r="Q6" s="9" t="e">
        <f>VLOOKUP(Tableau3567[[#This Row],[coca]],Table1[ID],1,FALSE)</f>
        <v>#N/A</v>
      </c>
      <c r="R6">
        <v>7.5514183938699997</v>
      </c>
      <c r="S6">
        <v>36.841511744599998</v>
      </c>
      <c r="T6" s="9"/>
      <c r="U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6" s="9"/>
    </row>
    <row r="7" spans="1:22">
      <c r="A7" t="s">
        <v>799</v>
      </c>
      <c r="B7" t="s">
        <v>810</v>
      </c>
      <c r="C7" t="s">
        <v>811</v>
      </c>
      <c r="D7">
        <v>158</v>
      </c>
      <c r="E7">
        <v>7</v>
      </c>
      <c r="F7">
        <v>0</v>
      </c>
      <c r="L7" s="10" t="s">
        <v>944</v>
      </c>
      <c r="P7" s="9" t="str">
        <f t="shared" si="0"/>
        <v>AlgeriaDZ006</v>
      </c>
      <c r="Q7" s="9" t="e">
        <f>VLOOKUP(Tableau3567[[#This Row],[coca]],Table1[ID],1,FALSE)</f>
        <v>#N/A</v>
      </c>
      <c r="R7">
        <v>5.8192458556200002</v>
      </c>
      <c r="S7">
        <v>35.380904334</v>
      </c>
      <c r="T7" s="9"/>
      <c r="U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7" s="9"/>
    </row>
    <row r="8" spans="1:22">
      <c r="A8" t="s">
        <v>799</v>
      </c>
      <c r="B8" t="s">
        <v>812</v>
      </c>
      <c r="C8" t="s">
        <v>813</v>
      </c>
      <c r="D8">
        <v>159</v>
      </c>
      <c r="E8">
        <v>3</v>
      </c>
      <c r="F8">
        <v>0</v>
      </c>
      <c r="L8" s="10" t="s">
        <v>944</v>
      </c>
      <c r="P8" s="9" t="str">
        <f t="shared" si="0"/>
        <v>AlgeriaDZ007</v>
      </c>
      <c r="Q8" s="9" t="e">
        <f>VLOOKUP(Tableau3567[[#This Row],[coca]],Table1[ID],1,FALSE)</f>
        <v>#N/A</v>
      </c>
      <c r="R8">
        <v>-2.52367248354</v>
      </c>
      <c r="S8">
        <v>29.963055450999999</v>
      </c>
      <c r="T8" s="9"/>
      <c r="U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8" s="9"/>
    </row>
    <row r="9" spans="1:22">
      <c r="A9" t="s">
        <v>799</v>
      </c>
      <c r="B9" t="s">
        <v>814</v>
      </c>
      <c r="C9" t="s">
        <v>815</v>
      </c>
      <c r="D9">
        <v>225</v>
      </c>
      <c r="E9">
        <v>14</v>
      </c>
      <c r="F9">
        <v>0</v>
      </c>
      <c r="L9" s="10" t="s">
        <v>944</v>
      </c>
      <c r="P9" s="9" t="str">
        <f t="shared" si="0"/>
        <v>AlgeriaDZ008</v>
      </c>
      <c r="Q9" s="9" t="e">
        <f>VLOOKUP(Tableau3567[[#This Row],[coca]],Table1[ID],1,FALSE)</f>
        <v>#N/A</v>
      </c>
      <c r="R9">
        <v>4.8763268272099998</v>
      </c>
      <c r="S9">
        <v>36.567662629300003</v>
      </c>
      <c r="T9" s="9"/>
      <c r="U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9" s="9"/>
    </row>
    <row r="10" spans="1:22">
      <c r="A10" t="s">
        <v>799</v>
      </c>
      <c r="B10" t="s">
        <v>816</v>
      </c>
      <c r="C10" t="s">
        <v>817</v>
      </c>
      <c r="D10">
        <v>124</v>
      </c>
      <c r="E10">
        <v>6</v>
      </c>
      <c r="F10">
        <v>0</v>
      </c>
      <c r="L10" s="10" t="s">
        <v>944</v>
      </c>
      <c r="P10" s="9" t="str">
        <f t="shared" si="0"/>
        <v>AlgeriaDZ009</v>
      </c>
      <c r="Q10" s="9" t="e">
        <f>VLOOKUP(Tableau3567[[#This Row],[coca]],Table1[ID],1,FALSE)</f>
        <v>#N/A</v>
      </c>
      <c r="R10">
        <v>5.3906165172499998</v>
      </c>
      <c r="S10">
        <v>34.396725736900002</v>
      </c>
      <c r="T10" s="9"/>
      <c r="U1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0" s="9"/>
    </row>
    <row r="11" spans="1:22">
      <c r="A11" t="s">
        <v>799</v>
      </c>
      <c r="B11" t="s">
        <v>818</v>
      </c>
      <c r="C11" t="s">
        <v>819</v>
      </c>
      <c r="D11">
        <v>876</v>
      </c>
      <c r="E11">
        <v>48</v>
      </c>
      <c r="F11">
        <v>176</v>
      </c>
      <c r="L11" s="10" t="s">
        <v>944</v>
      </c>
      <c r="P11" s="9" t="str">
        <f t="shared" si="0"/>
        <v>AlgeriaDZ010</v>
      </c>
      <c r="Q11" s="9" t="e">
        <f>VLOOKUP(Tableau3567[[#This Row],[coca]],Table1[ID],1,FALSE)</f>
        <v>#N/A</v>
      </c>
      <c r="R11">
        <v>2.9069791718700002</v>
      </c>
      <c r="S11">
        <v>36.4995988075</v>
      </c>
      <c r="T11" s="9"/>
      <c r="U1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11" s="9"/>
    </row>
    <row r="12" spans="1:22">
      <c r="A12" t="s">
        <v>799</v>
      </c>
      <c r="B12" t="s">
        <v>820</v>
      </c>
      <c r="C12" t="s">
        <v>821</v>
      </c>
      <c r="D12">
        <v>199</v>
      </c>
      <c r="E12">
        <v>21</v>
      </c>
      <c r="F12">
        <v>0</v>
      </c>
      <c r="L12" s="10" t="s">
        <v>944</v>
      </c>
      <c r="P12" s="9" t="str">
        <f t="shared" si="0"/>
        <v>AlgeriaDZ011</v>
      </c>
      <c r="Q12" s="9" t="e">
        <f>VLOOKUP(Tableau3567[[#This Row],[coca]],Table1[ID],1,FALSE)</f>
        <v>#N/A</v>
      </c>
      <c r="R12">
        <v>4.67330084555</v>
      </c>
      <c r="S12">
        <v>36.090753926300003</v>
      </c>
      <c r="T12" s="9"/>
      <c r="U1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2" s="9"/>
    </row>
    <row r="13" spans="1:22">
      <c r="A13" t="s">
        <v>799</v>
      </c>
      <c r="B13" t="s">
        <v>822</v>
      </c>
      <c r="C13" t="s">
        <v>823</v>
      </c>
      <c r="D13">
        <v>101</v>
      </c>
      <c r="E13">
        <v>7</v>
      </c>
      <c r="F13">
        <v>0</v>
      </c>
      <c r="L13" s="10" t="s">
        <v>944</v>
      </c>
      <c r="P13" s="9" t="str">
        <f t="shared" si="0"/>
        <v>AlgeriaDZ012</v>
      </c>
      <c r="Q13" s="9" t="e">
        <f>VLOOKUP(Tableau3567[[#This Row],[coca]],Table1[ID],1,FALSE)</f>
        <v>#N/A</v>
      </c>
      <c r="R13">
        <v>3.8440659939400001</v>
      </c>
      <c r="S13">
        <v>36.244556226900002</v>
      </c>
      <c r="T13" s="9"/>
      <c r="U1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3" s="9"/>
    </row>
    <row r="14" spans="1:22">
      <c r="A14" t="s">
        <v>799</v>
      </c>
      <c r="B14" t="s">
        <v>824</v>
      </c>
      <c r="C14" t="s">
        <v>825</v>
      </c>
      <c r="D14">
        <v>119</v>
      </c>
      <c r="E14">
        <v>3</v>
      </c>
      <c r="F14" t="s">
        <v>943</v>
      </c>
      <c r="L14" s="10" t="s">
        <v>944</v>
      </c>
      <c r="P14" s="9" t="str">
        <f t="shared" si="0"/>
        <v>AlgeriaDZ013</v>
      </c>
      <c r="Q14" s="9" t="e">
        <f>VLOOKUP(Tableau3567[[#This Row],[coca]],Table1[ID],1,FALSE)</f>
        <v>#N/A</v>
      </c>
      <c r="R14">
        <v>3.63606595729</v>
      </c>
      <c r="S14">
        <v>36.733379041699997</v>
      </c>
      <c r="T14" s="9"/>
      <c r="U1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4" s="9"/>
    </row>
    <row r="15" spans="1:22">
      <c r="A15" t="s">
        <v>799</v>
      </c>
      <c r="B15" t="s">
        <v>826</v>
      </c>
      <c r="C15" t="s">
        <v>827</v>
      </c>
      <c r="D15">
        <v>43</v>
      </c>
      <c r="E15">
        <v>2</v>
      </c>
      <c r="F15">
        <v>0</v>
      </c>
      <c r="L15" s="10" t="s">
        <v>944</v>
      </c>
      <c r="P15" s="9" t="str">
        <f t="shared" si="0"/>
        <v>AlgeriaDZ014</v>
      </c>
      <c r="Q15" s="9" t="e">
        <f>VLOOKUP(Tableau3567[[#This Row],[coca]],Table1[ID],1,FALSE)</f>
        <v>#N/A</v>
      </c>
      <c r="R15">
        <v>1.23053769842</v>
      </c>
      <c r="S15">
        <v>36.221936481900002</v>
      </c>
      <c r="T15" s="9"/>
      <c r="U1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5" s="9"/>
    </row>
    <row r="16" spans="1:22">
      <c r="A16" t="s">
        <v>799</v>
      </c>
      <c r="B16" t="s">
        <v>828</v>
      </c>
      <c r="C16" t="s">
        <v>829</v>
      </c>
      <c r="D16">
        <v>439</v>
      </c>
      <c r="E16">
        <v>18</v>
      </c>
      <c r="F16">
        <v>0</v>
      </c>
      <c r="L16" s="10" t="s">
        <v>944</v>
      </c>
      <c r="P16" s="9" t="str">
        <f t="shared" si="0"/>
        <v>AlgeriaDZ015</v>
      </c>
      <c r="Q16" s="9" t="e">
        <f>VLOOKUP(Tableau3567[[#This Row],[coca]],Table1[ID],1,FALSE)</f>
        <v>#N/A</v>
      </c>
      <c r="R16">
        <v>6.6842465795499999</v>
      </c>
      <c r="S16">
        <v>36.355357283899998</v>
      </c>
      <c r="T16" s="9"/>
      <c r="U1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16" s="9"/>
    </row>
    <row r="17" spans="1:22">
      <c r="A17" t="s">
        <v>799</v>
      </c>
      <c r="B17" t="s">
        <v>830</v>
      </c>
      <c r="C17" t="s">
        <v>831</v>
      </c>
      <c r="D17">
        <v>155</v>
      </c>
      <c r="E17">
        <v>6</v>
      </c>
      <c r="F17">
        <v>0</v>
      </c>
      <c r="L17" s="10" t="s">
        <v>944</v>
      </c>
      <c r="P17" s="9" t="str">
        <f t="shared" si="0"/>
        <v>AlgeriaDZ016</v>
      </c>
      <c r="Q17" s="9" t="e">
        <f>VLOOKUP(Tableau3567[[#This Row],[coca]],Table1[ID],1,FALSE)</f>
        <v>#N/A</v>
      </c>
      <c r="R17">
        <v>3.5353215787800001</v>
      </c>
      <c r="S17">
        <v>34.3669039579</v>
      </c>
      <c r="T17" s="9"/>
      <c r="U1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7" s="9"/>
    </row>
    <row r="18" spans="1:22">
      <c r="A18" t="s">
        <v>799</v>
      </c>
      <c r="B18" t="s">
        <v>834</v>
      </c>
      <c r="C18" t="s">
        <v>835</v>
      </c>
      <c r="D18">
        <v>98</v>
      </c>
      <c r="E18">
        <v>8</v>
      </c>
      <c r="F18">
        <v>0</v>
      </c>
      <c r="L18" s="10" t="s">
        <v>944</v>
      </c>
      <c r="P18" s="9" t="str">
        <f t="shared" si="0"/>
        <v>AlgeriaDZ017</v>
      </c>
      <c r="Q18" s="9" t="e">
        <f>VLOOKUP(Tableau3567[[#This Row],[coca]],Table1[ID],1,FALSE)</f>
        <v>#N/A</v>
      </c>
      <c r="R18">
        <v>0.93161580725100002</v>
      </c>
      <c r="S18">
        <v>32.5725372709</v>
      </c>
      <c r="T18" s="9"/>
      <c r="U1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18" s="9"/>
    </row>
    <row r="19" spans="1:22">
      <c r="A19" t="s">
        <v>799</v>
      </c>
      <c r="B19" t="s">
        <v>836</v>
      </c>
      <c r="C19" t="s">
        <v>837</v>
      </c>
      <c r="D19">
        <v>34</v>
      </c>
      <c r="E19">
        <v>0</v>
      </c>
      <c r="F19">
        <v>0</v>
      </c>
      <c r="L19" s="10" t="s">
        <v>944</v>
      </c>
      <c r="P19" s="9" t="str">
        <f t="shared" si="0"/>
        <v>AlgeriaDZ018</v>
      </c>
      <c r="Q19" s="9" t="e">
        <f>VLOOKUP(Tableau3567[[#This Row],[coca]],Table1[ID],1,FALSE)</f>
        <v>#N/A</v>
      </c>
      <c r="R19">
        <v>7.0601903401400001</v>
      </c>
      <c r="S19">
        <v>33.268876881799997</v>
      </c>
      <c r="T19" s="9"/>
      <c r="U1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9" s="9"/>
    </row>
    <row r="20" spans="1:22">
      <c r="A20" t="s">
        <v>799</v>
      </c>
      <c r="B20" t="s">
        <v>832</v>
      </c>
      <c r="C20" t="s">
        <v>833</v>
      </c>
      <c r="D20">
        <v>47</v>
      </c>
      <c r="E20">
        <v>5</v>
      </c>
      <c r="F20">
        <v>0</v>
      </c>
      <c r="L20" s="10" t="s">
        <v>944</v>
      </c>
      <c r="P20" s="9" t="str">
        <f t="shared" si="0"/>
        <v>AlgeriaDZ019</v>
      </c>
      <c r="Q20" s="9" t="e">
        <f>VLOOKUP(Tableau3567[[#This Row],[coca]],Table1[ID],1,FALSE)</f>
        <v>#N/A</v>
      </c>
      <c r="R20">
        <v>8.1604356829900002</v>
      </c>
      <c r="S20">
        <v>36.6930839073</v>
      </c>
      <c r="T20" s="9"/>
      <c r="U2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0" s="9"/>
    </row>
    <row r="21" spans="1:22">
      <c r="A21" t="s">
        <v>799</v>
      </c>
      <c r="B21" t="s">
        <v>838</v>
      </c>
      <c r="C21" t="s">
        <v>839</v>
      </c>
      <c r="D21">
        <v>108</v>
      </c>
      <c r="E21">
        <v>5</v>
      </c>
      <c r="F21">
        <v>0</v>
      </c>
      <c r="L21" s="10" t="s">
        <v>944</v>
      </c>
      <c r="P21" s="9" t="str">
        <f t="shared" si="0"/>
        <v>AlgeriaDZ020</v>
      </c>
      <c r="Q21" s="9" t="e">
        <f>VLOOKUP(Tableau3567[[#This Row],[coca]],Table1[ID],1,FALSE)</f>
        <v>#N/A</v>
      </c>
      <c r="R21">
        <v>3.30842433788</v>
      </c>
      <c r="S21">
        <v>31.0840947224</v>
      </c>
      <c r="T21" s="9"/>
      <c r="U2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1" s="9"/>
    </row>
    <row r="22" spans="1:22">
      <c r="A22" t="s">
        <v>799</v>
      </c>
      <c r="B22" t="s">
        <v>840</v>
      </c>
      <c r="C22" t="s">
        <v>841</v>
      </c>
      <c r="D22">
        <v>53</v>
      </c>
      <c r="E22">
        <v>1</v>
      </c>
      <c r="F22">
        <v>0</v>
      </c>
      <c r="L22" s="10" t="s">
        <v>944</v>
      </c>
      <c r="P22" s="9" t="str">
        <f t="shared" si="0"/>
        <v>AlgeriaDZ021</v>
      </c>
      <c r="Q22" s="9" t="e">
        <f>VLOOKUP(Tableau3567[[#This Row],[coca]],Table1[ID],1,FALSE)</f>
        <v>#N/A</v>
      </c>
      <c r="R22">
        <v>7.4234289807999998</v>
      </c>
      <c r="S22">
        <v>36.374571486000001</v>
      </c>
      <c r="T22" s="9"/>
      <c r="U2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2" s="9"/>
    </row>
    <row r="23" spans="1:22">
      <c r="A23" t="s">
        <v>799</v>
      </c>
      <c r="B23" t="s">
        <v>842</v>
      </c>
      <c r="C23" t="s">
        <v>843</v>
      </c>
      <c r="D23">
        <v>41</v>
      </c>
      <c r="E23">
        <v>2</v>
      </c>
      <c r="F23">
        <v>0</v>
      </c>
      <c r="L23" s="10" t="s">
        <v>944</v>
      </c>
      <c r="P23" s="9" t="str">
        <f t="shared" si="0"/>
        <v>AlgeriaDZ022</v>
      </c>
      <c r="Q23" s="9" t="e">
        <f>VLOOKUP(Tableau3567[[#This Row],[coca]],Table1[ID],1,FALSE)</f>
        <v>#N/A</v>
      </c>
      <c r="R23">
        <v>8.5592191257800003</v>
      </c>
      <c r="S23">
        <v>26.649925548100001</v>
      </c>
      <c r="T23" s="9"/>
      <c r="U2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3" s="9"/>
    </row>
    <row r="24" spans="1:22">
      <c r="A24" t="s">
        <v>799</v>
      </c>
      <c r="B24" t="s">
        <v>844</v>
      </c>
      <c r="C24" t="s">
        <v>845</v>
      </c>
      <c r="D24">
        <v>153</v>
      </c>
      <c r="E24">
        <v>3</v>
      </c>
      <c r="F24">
        <v>0</v>
      </c>
      <c r="L24" s="10" t="s">
        <v>944</v>
      </c>
      <c r="P24" s="9" t="str">
        <f t="shared" si="0"/>
        <v>AlgeriaDZ023</v>
      </c>
      <c r="Q24" s="9" t="e">
        <f>VLOOKUP(Tableau3567[[#This Row],[coca]],Table1[ID],1,FALSE)</f>
        <v>#N/A</v>
      </c>
      <c r="R24">
        <v>5.9709481475999997</v>
      </c>
      <c r="S24">
        <v>36.7170152952</v>
      </c>
      <c r="T24" s="9"/>
      <c r="U2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4" s="9"/>
    </row>
    <row r="25" spans="1:22">
      <c r="A25" t="s">
        <v>799</v>
      </c>
      <c r="B25" t="s">
        <v>846</v>
      </c>
      <c r="C25" t="s">
        <v>847</v>
      </c>
      <c r="D25">
        <v>132</v>
      </c>
      <c r="E25">
        <v>4</v>
      </c>
      <c r="F25">
        <v>0</v>
      </c>
      <c r="L25" s="10" t="s">
        <v>944</v>
      </c>
      <c r="P25" s="9" t="str">
        <f t="shared" si="0"/>
        <v>AlgeriaDZ024</v>
      </c>
      <c r="Q25" s="9" t="e">
        <f>VLOOKUP(Tableau3567[[#This Row],[coca]],Table1[ID],1,FALSE)</f>
        <v>#N/A</v>
      </c>
      <c r="R25">
        <v>7.0074560897199998</v>
      </c>
      <c r="S25">
        <v>34.950069442100002</v>
      </c>
      <c r="T25" s="9"/>
      <c r="U2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5" s="9"/>
    </row>
    <row r="26" spans="1:22">
      <c r="A26" t="s">
        <v>799</v>
      </c>
      <c r="B26" t="s">
        <v>848</v>
      </c>
      <c r="C26" t="s">
        <v>849</v>
      </c>
      <c r="D26">
        <v>130</v>
      </c>
      <c r="E26">
        <v>6</v>
      </c>
      <c r="F26">
        <v>0</v>
      </c>
      <c r="L26" s="10" t="s">
        <v>944</v>
      </c>
      <c r="P26" s="9" t="str">
        <f t="shared" si="0"/>
        <v>AlgeriaDZ025</v>
      </c>
      <c r="Q26" s="9" t="e">
        <f>VLOOKUP(Tableau3567[[#This Row],[coca]],Table1[ID],1,FALSE)</f>
        <v>#N/A</v>
      </c>
      <c r="R26">
        <v>2.8117301171100002</v>
      </c>
      <c r="S26">
        <v>33.680731728200001</v>
      </c>
      <c r="T26" s="9"/>
      <c r="U2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6" s="9"/>
    </row>
    <row r="27" spans="1:22">
      <c r="A27" t="s">
        <v>799</v>
      </c>
      <c r="B27" t="s">
        <v>852</v>
      </c>
      <c r="C27" t="s">
        <v>853</v>
      </c>
      <c r="D27">
        <v>68</v>
      </c>
      <c r="E27">
        <v>5</v>
      </c>
      <c r="F27">
        <v>0</v>
      </c>
      <c r="L27" s="10" t="s">
        <v>944</v>
      </c>
      <c r="P27" s="9" t="str">
        <f t="shared" si="0"/>
        <v>AlgeriaDZ026</v>
      </c>
      <c r="Q27" s="9" t="e">
        <f>VLOOKUP(Tableau3567[[#This Row],[coca]],Table1[ID],1,FALSE)</f>
        <v>#N/A</v>
      </c>
      <c r="R27">
        <v>0.172097947704</v>
      </c>
      <c r="S27">
        <v>35.397603492800002</v>
      </c>
      <c r="T27" s="9"/>
      <c r="U2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7" s="9"/>
    </row>
    <row r="28" spans="1:22">
      <c r="A28" t="s">
        <v>799</v>
      </c>
      <c r="B28" t="s">
        <v>854</v>
      </c>
      <c r="C28" t="s">
        <v>855</v>
      </c>
      <c r="D28">
        <v>60</v>
      </c>
      <c r="E28">
        <v>2</v>
      </c>
      <c r="F28">
        <v>0</v>
      </c>
      <c r="L28" s="10" t="s">
        <v>944</v>
      </c>
      <c r="P28" s="9" t="str">
        <f t="shared" si="0"/>
        <v>AlgeriaDZ027</v>
      </c>
      <c r="Q28" s="9" t="e">
        <f>VLOOKUP(Tableau3567[[#This Row],[coca]],Table1[ID],1,FALSE)</f>
        <v>#N/A</v>
      </c>
      <c r="R28">
        <v>2.9025593012900002</v>
      </c>
      <c r="S28">
        <v>35.979451002499999</v>
      </c>
      <c r="T28" s="9"/>
      <c r="U2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8" s="9"/>
    </row>
    <row r="29" spans="1:22">
      <c r="A29" t="s">
        <v>799</v>
      </c>
      <c r="B29" t="s">
        <v>856</v>
      </c>
      <c r="C29" t="s">
        <v>857</v>
      </c>
      <c r="D29">
        <v>163</v>
      </c>
      <c r="E29">
        <v>11</v>
      </c>
      <c r="F29">
        <v>0</v>
      </c>
      <c r="L29" s="10" t="s">
        <v>944</v>
      </c>
      <c r="P29" s="9" t="str">
        <f t="shared" si="0"/>
        <v>AlgeriaDZ028</v>
      </c>
      <c r="Q29" s="9" t="e">
        <f>VLOOKUP(Tableau3567[[#This Row],[coca]],Table1[ID],1,FALSE)</f>
        <v>#N/A</v>
      </c>
      <c r="R29">
        <v>6.1441737186200003</v>
      </c>
      <c r="S29">
        <v>36.273827545300001</v>
      </c>
      <c r="T29" s="9"/>
      <c r="U2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9" s="9"/>
    </row>
    <row r="30" spans="1:22">
      <c r="A30" t="s">
        <v>799</v>
      </c>
      <c r="B30" t="s">
        <v>858</v>
      </c>
      <c r="C30" t="s">
        <v>859</v>
      </c>
      <c r="D30">
        <v>61</v>
      </c>
      <c r="E30">
        <v>1</v>
      </c>
      <c r="F30">
        <v>0</v>
      </c>
      <c r="L30" s="10" t="s">
        <v>944</v>
      </c>
      <c r="P30" s="9" t="str">
        <f t="shared" si="0"/>
        <v>AlgeriaDZ029</v>
      </c>
      <c r="Q30" s="9" t="e">
        <f>VLOOKUP(Tableau3567[[#This Row],[coca]],Table1[ID],1,FALSE)</f>
        <v>#N/A</v>
      </c>
      <c r="R30">
        <v>0.32217287373100001</v>
      </c>
      <c r="S30">
        <v>35.9964681254</v>
      </c>
      <c r="T30" s="9"/>
      <c r="U3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0" s="9"/>
    </row>
    <row r="31" spans="1:22">
      <c r="A31" t="s">
        <v>799</v>
      </c>
      <c r="B31" t="s">
        <v>850</v>
      </c>
      <c r="C31" t="s">
        <v>851</v>
      </c>
      <c r="D31">
        <v>194</v>
      </c>
      <c r="E31">
        <v>10</v>
      </c>
      <c r="F31">
        <v>0</v>
      </c>
      <c r="L31" s="10" t="s">
        <v>944</v>
      </c>
      <c r="P31" s="9" t="str">
        <f t="shared" si="0"/>
        <v>AlgeriaDZ030</v>
      </c>
      <c r="Q31" s="9" t="e">
        <f>VLOOKUP(Tableau3567[[#This Row],[coca]],Table1[ID],1,FALSE)</f>
        <v>#N/A</v>
      </c>
      <c r="R31">
        <v>4.3042990040899998</v>
      </c>
      <c r="S31">
        <v>35.210866390699998</v>
      </c>
      <c r="T31" s="9"/>
      <c r="U3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1" s="9"/>
    </row>
    <row r="32" spans="1:22">
      <c r="A32" t="s">
        <v>799</v>
      </c>
      <c r="B32" t="s">
        <v>860</v>
      </c>
      <c r="C32" t="s">
        <v>861</v>
      </c>
      <c r="D32">
        <v>563</v>
      </c>
      <c r="E32">
        <v>14</v>
      </c>
      <c r="F32">
        <v>0</v>
      </c>
      <c r="L32" s="10" t="s">
        <v>944</v>
      </c>
      <c r="P32" s="9" t="str">
        <f t="shared" si="0"/>
        <v>AlgeriaDZ031</v>
      </c>
      <c r="Q32" s="9" t="e">
        <f>VLOOKUP(Tableau3567[[#This Row],[coca]],Table1[ID],1,FALSE)</f>
        <v>#N/A</v>
      </c>
      <c r="R32">
        <v>-0.77975888514799996</v>
      </c>
      <c r="S32">
        <v>33.2729958356</v>
      </c>
      <c r="T32" s="9"/>
      <c r="U3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32" s="9"/>
    </row>
    <row r="33" spans="1:22">
      <c r="A33" t="s">
        <v>799</v>
      </c>
      <c r="B33" t="s">
        <v>862</v>
      </c>
      <c r="C33" t="s">
        <v>863</v>
      </c>
      <c r="D33">
        <v>333</v>
      </c>
      <c r="E33">
        <v>21</v>
      </c>
      <c r="F33">
        <v>0</v>
      </c>
      <c r="L33" s="10" t="s">
        <v>944</v>
      </c>
      <c r="P33" s="9" t="str">
        <f t="shared" si="0"/>
        <v>AlgeriaDZ032</v>
      </c>
      <c r="Q33" s="9" t="e">
        <f>VLOOKUP(Tableau3567[[#This Row],[coca]],Table1[ID],1,FALSE)</f>
        <v>#N/A</v>
      </c>
      <c r="R33">
        <v>-0.59439690923900002</v>
      </c>
      <c r="S33">
        <v>35.636344610000002</v>
      </c>
      <c r="T33" s="9"/>
      <c r="U3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3" s="9"/>
    </row>
    <row r="34" spans="1:22">
      <c r="A34" t="s">
        <v>799</v>
      </c>
      <c r="B34" t="s">
        <v>864</v>
      </c>
      <c r="C34" t="s">
        <v>865</v>
      </c>
      <c r="D34">
        <v>162</v>
      </c>
      <c r="E34">
        <v>4</v>
      </c>
      <c r="F34">
        <v>0</v>
      </c>
      <c r="L34" s="10" t="s">
        <v>944</v>
      </c>
      <c r="P34" s="9" t="str">
        <f t="shared" si="0"/>
        <v>AlgeriaDZ033</v>
      </c>
      <c r="Q34" s="9" t="e">
        <f>VLOOKUP(Tableau3567[[#This Row],[coca]],Table1[ID],1,FALSE)</f>
        <v>#N/A</v>
      </c>
      <c r="R34">
        <v>6.16479785753</v>
      </c>
      <c r="S34">
        <v>31.1769006299</v>
      </c>
      <c r="T34" s="9"/>
      <c r="U3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4" s="9"/>
    </row>
    <row r="35" spans="1:22">
      <c r="A35" t="s">
        <v>799</v>
      </c>
      <c r="B35" t="s">
        <v>866</v>
      </c>
      <c r="C35" t="s">
        <v>867</v>
      </c>
      <c r="D35">
        <v>44</v>
      </c>
      <c r="E35">
        <v>1</v>
      </c>
      <c r="F35">
        <v>0</v>
      </c>
      <c r="L35" s="10" t="s">
        <v>944</v>
      </c>
      <c r="P35" s="9" t="str">
        <f t="shared" si="0"/>
        <v>AlgeriaDZ034</v>
      </c>
      <c r="Q35" s="9" t="e">
        <f>VLOOKUP(Tableau3567[[#This Row],[coca]],Table1[ID],1,FALSE)</f>
        <v>#N/A</v>
      </c>
      <c r="R35">
        <v>7.0374991928400004</v>
      </c>
      <c r="S35">
        <v>35.825424950299997</v>
      </c>
      <c r="T35" s="9"/>
      <c r="U3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5" s="9"/>
    </row>
    <row r="36" spans="1:22">
      <c r="A36" t="s">
        <v>799</v>
      </c>
      <c r="B36" t="s">
        <v>868</v>
      </c>
      <c r="C36" t="s">
        <v>869</v>
      </c>
      <c r="D36">
        <v>11</v>
      </c>
      <c r="E36">
        <v>0</v>
      </c>
      <c r="F36">
        <v>0</v>
      </c>
      <c r="L36" s="10" t="s">
        <v>944</v>
      </c>
      <c r="P36" s="9" t="str">
        <f t="shared" si="0"/>
        <v>AlgeriaDZ035</v>
      </c>
      <c r="Q36" s="9" t="e">
        <f>VLOOKUP(Tableau3567[[#This Row],[coca]],Table1[ID],1,FALSE)</f>
        <v>#N/A</v>
      </c>
      <c r="R36">
        <v>0.812801273755</v>
      </c>
      <c r="S36">
        <v>35.821269260000001</v>
      </c>
      <c r="T36" s="9"/>
      <c r="U3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6" s="9"/>
    </row>
    <row r="37" spans="1:22">
      <c r="A37" t="s">
        <v>799</v>
      </c>
      <c r="B37" t="s">
        <v>870</v>
      </c>
      <c r="C37" t="s">
        <v>871</v>
      </c>
      <c r="D37">
        <v>557</v>
      </c>
      <c r="E37">
        <v>32</v>
      </c>
      <c r="F37">
        <v>5</v>
      </c>
      <c r="L37" s="10" t="s">
        <v>944</v>
      </c>
      <c r="P37" s="9" t="str">
        <f t="shared" si="0"/>
        <v>AlgeriaDZ036</v>
      </c>
      <c r="Q37" s="9" t="e">
        <f>VLOOKUP(Tableau3567[[#This Row],[coca]],Table1[ID],1,FALSE)</f>
        <v>#N/A</v>
      </c>
      <c r="R37">
        <v>0.282491912949</v>
      </c>
      <c r="S37">
        <v>34.7433824405</v>
      </c>
      <c r="T37" s="9"/>
      <c r="U3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37" s="9"/>
    </row>
    <row r="38" spans="1:22">
      <c r="A38" t="s">
        <v>799</v>
      </c>
      <c r="B38" t="s">
        <v>872</v>
      </c>
      <c r="C38" t="s">
        <v>873</v>
      </c>
      <c r="D38">
        <v>67</v>
      </c>
      <c r="E38">
        <v>12</v>
      </c>
      <c r="F38">
        <v>0</v>
      </c>
      <c r="L38" s="10" t="s">
        <v>944</v>
      </c>
      <c r="P38" s="9" t="str">
        <f t="shared" si="0"/>
        <v>AlgeriaDZ037</v>
      </c>
      <c r="Q38" s="9" t="e">
        <f>VLOOKUP(Tableau3567[[#This Row],[coca]],Table1[ID],1,FALSE)</f>
        <v>#N/A</v>
      </c>
      <c r="R38">
        <v>5.4081876469800001</v>
      </c>
      <c r="S38">
        <v>36.124033873000002</v>
      </c>
      <c r="T38" s="9"/>
      <c r="U3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8" s="9"/>
    </row>
    <row r="39" spans="1:22">
      <c r="A39" t="s">
        <v>799</v>
      </c>
      <c r="B39" t="s">
        <v>874</v>
      </c>
      <c r="C39" t="s">
        <v>875</v>
      </c>
      <c r="D39">
        <v>134</v>
      </c>
      <c r="E39">
        <v>7</v>
      </c>
      <c r="F39">
        <v>0</v>
      </c>
      <c r="L39" s="10" t="s">
        <v>944</v>
      </c>
      <c r="P39" s="9" t="str">
        <f t="shared" si="0"/>
        <v>AlgeriaDZ038</v>
      </c>
      <c r="Q39" s="9" t="e">
        <f>VLOOKUP(Tableau3567[[#This Row],[coca]],Table1[ID],1,FALSE)</f>
        <v>#N/A</v>
      </c>
      <c r="R39">
        <v>-0.52761742663900002</v>
      </c>
      <c r="S39">
        <v>34.697504356700001</v>
      </c>
      <c r="T39" s="9"/>
      <c r="U3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9" s="9"/>
    </row>
    <row r="40" spans="1:22">
      <c r="A40" t="s">
        <v>799</v>
      </c>
      <c r="B40" t="s">
        <v>876</v>
      </c>
      <c r="C40" t="s">
        <v>877</v>
      </c>
      <c r="D40">
        <v>70</v>
      </c>
      <c r="E40">
        <v>4</v>
      </c>
      <c r="F40">
        <v>0</v>
      </c>
      <c r="L40" s="10" t="s">
        <v>944</v>
      </c>
      <c r="P40" s="9" t="str">
        <f t="shared" si="0"/>
        <v>AlgeriaDZ039</v>
      </c>
      <c r="Q40" s="9" t="e">
        <f>VLOOKUP(Tableau3567[[#This Row],[coca]],Table1[ID],1,FALSE)</f>
        <v>#N/A</v>
      </c>
      <c r="R40">
        <v>6.8294631137800001</v>
      </c>
      <c r="S40">
        <v>36.770239891199999</v>
      </c>
      <c r="T40" s="9"/>
      <c r="U4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0" s="9"/>
    </row>
    <row r="41" spans="1:22">
      <c r="A41" t="s">
        <v>799</v>
      </c>
      <c r="B41" t="s">
        <v>878</v>
      </c>
      <c r="C41" t="s">
        <v>879</v>
      </c>
      <c r="D41">
        <v>3</v>
      </c>
      <c r="E41">
        <v>0</v>
      </c>
      <c r="F41">
        <v>0</v>
      </c>
      <c r="L41" s="10" t="s">
        <v>944</v>
      </c>
      <c r="P41" s="9" t="str">
        <f t="shared" si="0"/>
        <v>AlgeriaDZ040</v>
      </c>
      <c r="Q41" s="9" t="e">
        <f>VLOOKUP(Tableau3567[[#This Row],[coca]],Table1[ID],1,FALSE)</f>
        <v>#N/A</v>
      </c>
      <c r="R41">
        <v>7.8646877096800001</v>
      </c>
      <c r="S41">
        <v>36.145318481099999</v>
      </c>
      <c r="T41" s="9"/>
      <c r="U4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1" s="9"/>
    </row>
    <row r="42" spans="1:22">
      <c r="A42" t="s">
        <v>799</v>
      </c>
      <c r="B42" t="s">
        <v>880</v>
      </c>
      <c r="C42" t="s">
        <v>881</v>
      </c>
      <c r="D42">
        <v>10</v>
      </c>
      <c r="E42">
        <v>1</v>
      </c>
      <c r="F42">
        <v>0</v>
      </c>
      <c r="L42" s="10" t="s">
        <v>944</v>
      </c>
      <c r="P42" s="9" t="str">
        <f t="shared" si="0"/>
        <v>AlgeriaDZ041</v>
      </c>
      <c r="Q42" s="9" t="e">
        <f>VLOOKUP(Tableau3567[[#This Row],[coca]],Table1[ID],1,FALSE)</f>
        <v>#N/A</v>
      </c>
      <c r="R42">
        <v>5.1102078524100003</v>
      </c>
      <c r="S42">
        <v>24.133125660099999</v>
      </c>
      <c r="T42" s="9"/>
      <c r="U4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2" s="9"/>
    </row>
    <row r="43" spans="1:22">
      <c r="A43" t="s">
        <v>799</v>
      </c>
      <c r="B43" t="s">
        <v>882</v>
      </c>
      <c r="C43" t="s">
        <v>883</v>
      </c>
      <c r="D43">
        <v>80</v>
      </c>
      <c r="E43">
        <v>2</v>
      </c>
      <c r="F43">
        <v>675</v>
      </c>
      <c r="L43" s="10" t="s">
        <v>944</v>
      </c>
      <c r="P43" s="9" t="str">
        <f t="shared" si="0"/>
        <v>AlgeriaDZ042</v>
      </c>
      <c r="Q43" s="9" t="e">
        <f>VLOOKUP(Tableau3567[[#This Row],[coca]],Table1[ID],1,FALSE)</f>
        <v>#N/A</v>
      </c>
      <c r="R43">
        <v>7.8517197624200001</v>
      </c>
      <c r="S43">
        <v>35.093666581699999</v>
      </c>
      <c r="T43" s="9"/>
      <c r="U4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3" s="9"/>
    </row>
    <row r="44" spans="1:22">
      <c r="A44" t="s">
        <v>799</v>
      </c>
      <c r="B44" t="s">
        <v>884</v>
      </c>
      <c r="C44" t="s">
        <v>885</v>
      </c>
      <c r="D44">
        <v>187</v>
      </c>
      <c r="E44">
        <v>15</v>
      </c>
      <c r="F44">
        <v>0</v>
      </c>
      <c r="L44" s="10" t="s">
        <v>944</v>
      </c>
      <c r="P44" s="9" t="str">
        <f t="shared" si="0"/>
        <v>AlgeriaDZ043</v>
      </c>
      <c r="Q44" s="9" t="e">
        <f>VLOOKUP(Tableau3567[[#This Row],[coca]],Table1[ID],1,FALSE)</f>
        <v>#N/A</v>
      </c>
      <c r="R44">
        <v>1.55130570361</v>
      </c>
      <c r="S44">
        <v>34.931253091400002</v>
      </c>
      <c r="T44" s="9"/>
      <c r="U4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44" s="9"/>
    </row>
    <row r="45" spans="1:22">
      <c r="A45" t="s">
        <v>799</v>
      </c>
      <c r="B45" t="s">
        <v>886</v>
      </c>
      <c r="C45" t="s">
        <v>887</v>
      </c>
      <c r="D45">
        <v>14</v>
      </c>
      <c r="E45">
        <v>0</v>
      </c>
      <c r="F45">
        <v>0</v>
      </c>
      <c r="L45" s="10" t="s">
        <v>944</v>
      </c>
      <c r="P45" s="9" t="str">
        <f t="shared" si="0"/>
        <v>AlgeriaDZ044</v>
      </c>
      <c r="Q45" s="9" t="e">
        <f>VLOOKUP(Tableau3567[[#This Row],[coca]],Table1[ID],1,FALSE)</f>
        <v>#N/A</v>
      </c>
      <c r="R45">
        <v>-5.9544821690500003</v>
      </c>
      <c r="S45">
        <v>27.631754429400001</v>
      </c>
      <c r="T45" s="9"/>
      <c r="U4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5" s="9"/>
    </row>
    <row r="46" spans="1:22">
      <c r="A46" t="s">
        <v>799</v>
      </c>
      <c r="B46" t="s">
        <v>888</v>
      </c>
      <c r="C46" t="s">
        <v>889</v>
      </c>
      <c r="D46">
        <v>308</v>
      </c>
      <c r="E46">
        <v>31</v>
      </c>
      <c r="F46">
        <v>0</v>
      </c>
      <c r="L46" s="10" t="s">
        <v>944</v>
      </c>
      <c r="P46" s="9" t="str">
        <f t="shared" si="0"/>
        <v>AlgeriaDZ045</v>
      </c>
      <c r="Q46" s="9" t="e">
        <f>VLOOKUP(Tableau3567[[#This Row],[coca]],Table1[ID],1,FALSE)</f>
        <v>#N/A</v>
      </c>
      <c r="R46">
        <v>2.2287529457000002</v>
      </c>
      <c r="S46">
        <v>36.525664382800002</v>
      </c>
      <c r="T46" s="9"/>
      <c r="U4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46" s="9"/>
    </row>
    <row r="47" spans="1:22">
      <c r="A47" t="s">
        <v>799</v>
      </c>
      <c r="B47" t="s">
        <v>890</v>
      </c>
      <c r="C47" t="s">
        <v>891</v>
      </c>
      <c r="D47">
        <v>73</v>
      </c>
      <c r="E47">
        <v>0</v>
      </c>
      <c r="F47">
        <v>0</v>
      </c>
      <c r="L47" s="10" t="s">
        <v>944</v>
      </c>
      <c r="P47" s="9" t="str">
        <f t="shared" si="0"/>
        <v>AlgeriaDZ046</v>
      </c>
      <c r="Q47" s="9" t="e">
        <f>VLOOKUP(Tableau3567[[#This Row],[coca]],Table1[ID],1,FALSE)</f>
        <v>#N/A</v>
      </c>
      <c r="R47">
        <v>1.7971738238299999</v>
      </c>
      <c r="S47">
        <v>35.774215273899998</v>
      </c>
      <c r="T47" s="9"/>
      <c r="U4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7" s="9"/>
    </row>
    <row r="48" spans="1:22">
      <c r="A48" t="s">
        <v>799</v>
      </c>
      <c r="B48" t="s">
        <v>892</v>
      </c>
      <c r="C48" t="s">
        <v>893</v>
      </c>
      <c r="D48">
        <v>142</v>
      </c>
      <c r="E48">
        <v>7</v>
      </c>
      <c r="F48">
        <v>0</v>
      </c>
      <c r="L48" s="10" t="s">
        <v>944</v>
      </c>
      <c r="P48" s="9" t="str">
        <f t="shared" si="0"/>
        <v>AlgeriaDZ047</v>
      </c>
      <c r="Q48" s="9" t="e">
        <f>VLOOKUP(Tableau3567[[#This Row],[coca]],Table1[ID],1,FALSE)</f>
        <v>#N/A</v>
      </c>
      <c r="R48">
        <v>4.1949949495799999</v>
      </c>
      <c r="S48">
        <v>36.679534265400001</v>
      </c>
      <c r="T48" s="9"/>
      <c r="U4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48" s="9"/>
    </row>
    <row r="49" spans="1:22">
      <c r="A49" t="s">
        <v>799</v>
      </c>
      <c r="B49" t="s">
        <v>894</v>
      </c>
      <c r="C49" t="s">
        <v>895</v>
      </c>
      <c r="D49">
        <v>259</v>
      </c>
      <c r="E49">
        <v>8</v>
      </c>
      <c r="F49">
        <v>6</v>
      </c>
      <c r="L49" s="10" t="s">
        <v>944</v>
      </c>
      <c r="P49" s="9" t="str">
        <f t="shared" si="0"/>
        <v>AlgeriaDZ048</v>
      </c>
      <c r="Q49" s="9" t="e">
        <f>VLOOKUP(Tableau3567[[#This Row],[coca]],Table1[ID],1,FALSE)</f>
        <v>#N/A</v>
      </c>
      <c r="R49">
        <v>-1.4486337036100001</v>
      </c>
      <c r="S49">
        <v>34.700315319300003</v>
      </c>
      <c r="T49" s="9"/>
      <c r="U4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49" s="9"/>
    </row>
    <row r="50" spans="1:22">
      <c r="A50" t="s">
        <v>896</v>
      </c>
      <c r="B50" t="s">
        <v>898</v>
      </c>
      <c r="C50" t="s">
        <v>899</v>
      </c>
      <c r="D50" t="s">
        <v>938</v>
      </c>
      <c r="L50" s="10" t="s">
        <v>944</v>
      </c>
      <c r="P50" s="9" t="str">
        <f t="shared" ref="P50:P65" si="1">_xlfn.CONCAT(A50,C50)</f>
        <v>AngolaAO01</v>
      </c>
      <c r="Q50" s="9" t="e">
        <f>VLOOKUP(Tableau3567[[#This Row],[coca]],Table1[ID],1,FALSE)</f>
        <v>#N/A</v>
      </c>
      <c r="R50">
        <v>14.0357561556</v>
      </c>
      <c r="S50">
        <v>-8.29184354693</v>
      </c>
      <c r="T50" s="9"/>
      <c r="U5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0" s="9"/>
    </row>
    <row r="51" spans="1:22">
      <c r="A51" t="s">
        <v>896</v>
      </c>
      <c r="B51" t="s">
        <v>900</v>
      </c>
      <c r="C51" t="s">
        <v>901</v>
      </c>
      <c r="D51" t="s">
        <v>938</v>
      </c>
      <c r="L51" s="10" t="s">
        <v>944</v>
      </c>
      <c r="P51" s="9" t="str">
        <f t="shared" si="1"/>
        <v>AngolaAO02</v>
      </c>
      <c r="Q51" s="9" t="e">
        <f>VLOOKUP(Tableau3567[[#This Row],[coca]],Table1[ID],1,FALSE)</f>
        <v>#N/A</v>
      </c>
      <c r="R51">
        <v>13.9042323372</v>
      </c>
      <c r="S51">
        <v>-12.876367805899999</v>
      </c>
      <c r="T51" s="9"/>
      <c r="U5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1" s="9"/>
    </row>
    <row r="52" spans="1:22">
      <c r="A52" t="s">
        <v>896</v>
      </c>
      <c r="B52" t="s">
        <v>942</v>
      </c>
      <c r="C52" t="s">
        <v>903</v>
      </c>
      <c r="D52" t="s">
        <v>938</v>
      </c>
      <c r="L52" s="10" t="s">
        <v>944</v>
      </c>
      <c r="P52" s="9" t="str">
        <f t="shared" si="1"/>
        <v>AngolaAO03</v>
      </c>
      <c r="Q52" s="9" t="e">
        <f>VLOOKUP(Tableau3567[[#This Row],[coca]],Table1[ID],1,FALSE)</f>
        <v>#N/A</v>
      </c>
      <c r="R52">
        <v>17.431693979799999</v>
      </c>
      <c r="S52">
        <v>-12.3835718972</v>
      </c>
      <c r="T52" s="9"/>
      <c r="U5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2" s="9"/>
    </row>
    <row r="53" spans="1:22">
      <c r="A53" t="s">
        <v>896</v>
      </c>
      <c r="B53" t="s">
        <v>904</v>
      </c>
      <c r="C53" t="s">
        <v>905</v>
      </c>
      <c r="D53" t="s">
        <v>938</v>
      </c>
      <c r="L53" s="10" t="s">
        <v>944</v>
      </c>
      <c r="P53" s="9" t="str">
        <f t="shared" si="1"/>
        <v>AngolaAO04</v>
      </c>
      <c r="Q53" s="9" t="e">
        <f>VLOOKUP(Tableau3567[[#This Row],[coca]],Table1[ID],1,FALSE)</f>
        <v>#N/A</v>
      </c>
      <c r="R53">
        <v>12.517939481200001</v>
      </c>
      <c r="S53">
        <v>-5.0637003705400003</v>
      </c>
      <c r="T53" s="9"/>
      <c r="U5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3" s="9"/>
    </row>
    <row r="54" spans="1:22">
      <c r="A54" t="s">
        <v>896</v>
      </c>
      <c r="B54" t="s">
        <v>906</v>
      </c>
      <c r="C54" t="s">
        <v>907</v>
      </c>
      <c r="D54" t="s">
        <v>938</v>
      </c>
      <c r="L54" s="10" t="s">
        <v>944</v>
      </c>
      <c r="P54" s="9" t="str">
        <f t="shared" si="1"/>
        <v>AngolaAO05</v>
      </c>
      <c r="Q54" s="9" t="e">
        <f>VLOOKUP(Tableau3567[[#This Row],[coca]],Table1[ID],1,FALSE)</f>
        <v>#N/A</v>
      </c>
      <c r="R54">
        <v>19.7315565643</v>
      </c>
      <c r="S54">
        <v>-15.961377219899999</v>
      </c>
      <c r="T54" s="9"/>
      <c r="U5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4" s="9"/>
    </row>
    <row r="55" spans="1:22">
      <c r="A55" t="s">
        <v>896</v>
      </c>
      <c r="B55" t="s">
        <v>908</v>
      </c>
      <c r="C55" t="s">
        <v>909</v>
      </c>
      <c r="D55" t="s">
        <v>938</v>
      </c>
      <c r="L55" s="10" t="s">
        <v>944</v>
      </c>
      <c r="P55" s="9" t="str">
        <f t="shared" si="1"/>
        <v>AngolaAO06</v>
      </c>
      <c r="Q55" s="9" t="e">
        <f>VLOOKUP(Tableau3567[[#This Row],[coca]],Table1[ID],1,FALSE)</f>
        <v>#N/A</v>
      </c>
      <c r="R55">
        <v>14.9737266287</v>
      </c>
      <c r="S55">
        <v>-8.9036836566400002</v>
      </c>
      <c r="T55" s="9"/>
      <c r="U5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5" s="9"/>
    </row>
    <row r="56" spans="1:22">
      <c r="A56" t="s">
        <v>896</v>
      </c>
      <c r="B56" t="s">
        <v>910</v>
      </c>
      <c r="C56" t="s">
        <v>911</v>
      </c>
      <c r="D56" t="s">
        <v>938</v>
      </c>
      <c r="L56" s="10" t="s">
        <v>944</v>
      </c>
      <c r="P56" s="9" t="str">
        <f t="shared" si="1"/>
        <v>AngolaAO07</v>
      </c>
      <c r="Q56" s="9" t="e">
        <f>VLOOKUP(Tableau3567[[#This Row],[coca]],Table1[ID],1,FALSE)</f>
        <v>#N/A</v>
      </c>
      <c r="R56">
        <v>15.0494229857</v>
      </c>
      <c r="S56">
        <v>-10.8840368596</v>
      </c>
      <c r="T56" s="9"/>
      <c r="U5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6" s="9"/>
    </row>
    <row r="57" spans="1:22">
      <c r="A57" t="s">
        <v>896</v>
      </c>
      <c r="B57" t="s">
        <v>912</v>
      </c>
      <c r="C57" t="s">
        <v>913</v>
      </c>
      <c r="D57" t="s">
        <v>938</v>
      </c>
      <c r="L57" s="10" t="s">
        <v>944</v>
      </c>
      <c r="P57" s="9" t="str">
        <f t="shared" si="1"/>
        <v>AngolaAO08</v>
      </c>
      <c r="Q57" s="9" t="e">
        <f>VLOOKUP(Tableau3567[[#This Row],[coca]],Table1[ID],1,FALSE)</f>
        <v>#N/A</v>
      </c>
      <c r="R57">
        <v>15.4281306912</v>
      </c>
      <c r="S57">
        <v>-16.3987927453</v>
      </c>
      <c r="T57" s="9"/>
      <c r="U5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7" s="9"/>
    </row>
    <row r="58" spans="1:22">
      <c r="A58" t="s">
        <v>896</v>
      </c>
      <c r="B58" t="s">
        <v>914</v>
      </c>
      <c r="C58" t="s">
        <v>915</v>
      </c>
      <c r="D58" t="s">
        <v>938</v>
      </c>
      <c r="L58" s="10" t="s">
        <v>944</v>
      </c>
      <c r="P58" s="9" t="str">
        <f t="shared" si="1"/>
        <v>AngolaAO10</v>
      </c>
      <c r="Q58" s="9" t="e">
        <f>VLOOKUP(Tableau3567[[#This Row],[coca]],Table1[ID],1,FALSE)</f>
        <v>#N/A</v>
      </c>
      <c r="R58">
        <v>15.719692348900001</v>
      </c>
      <c r="S58">
        <v>-12.585104574900001</v>
      </c>
      <c r="T58" s="9"/>
      <c r="U5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8" s="9"/>
    </row>
    <row r="59" spans="1:22">
      <c r="A59" t="s">
        <v>896</v>
      </c>
      <c r="B59" t="s">
        <v>945</v>
      </c>
      <c r="C59" t="s">
        <v>917</v>
      </c>
      <c r="D59" t="s">
        <v>938</v>
      </c>
      <c r="L59" s="10" t="s">
        <v>944</v>
      </c>
      <c r="P59" s="9" t="str">
        <f t="shared" si="1"/>
        <v>AngolaAO09</v>
      </c>
      <c r="Q59" s="9" t="e">
        <f>VLOOKUP(Tableau3567[[#This Row],[coca]],Table1[ID],1,FALSE)</f>
        <v>#N/A</v>
      </c>
      <c r="R59">
        <v>14.9653143102</v>
      </c>
      <c r="S59">
        <v>-14.797795759</v>
      </c>
      <c r="T59" s="9"/>
      <c r="U5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59" s="9"/>
    </row>
    <row r="60" spans="1:22">
      <c r="A60" t="s">
        <v>896</v>
      </c>
      <c r="B60" t="s">
        <v>918</v>
      </c>
      <c r="C60" t="s">
        <v>919</v>
      </c>
      <c r="D60" t="s">
        <v>938</v>
      </c>
      <c r="L60" s="10" t="s">
        <v>944</v>
      </c>
      <c r="P60" s="9" t="str">
        <f t="shared" si="1"/>
        <v>AngolaAO11</v>
      </c>
      <c r="Q60" s="9" t="e">
        <f>VLOOKUP(Tableau3567[[#This Row],[coca]],Table1[ID],1,FALSE)</f>
        <v>#N/A</v>
      </c>
      <c r="R60">
        <v>13.800717044200001</v>
      </c>
      <c r="S60">
        <v>-9.6048273438600003</v>
      </c>
      <c r="T60" s="9"/>
      <c r="U6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0" s="9"/>
    </row>
    <row r="61" spans="1:22">
      <c r="A61" t="s">
        <v>896</v>
      </c>
      <c r="B61" t="s">
        <v>920</v>
      </c>
      <c r="C61" t="s">
        <v>921</v>
      </c>
      <c r="D61" t="s">
        <v>938</v>
      </c>
      <c r="L61" s="10" t="s">
        <v>944</v>
      </c>
      <c r="P61" s="9" t="str">
        <f t="shared" si="1"/>
        <v>AngolaAO12</v>
      </c>
      <c r="Q61" s="9" t="e">
        <f>VLOOKUP(Tableau3567[[#This Row],[coca]],Table1[ID],1,FALSE)</f>
        <v>#N/A</v>
      </c>
      <c r="R61">
        <v>19.6061314765</v>
      </c>
      <c r="S61">
        <v>-8.5579723811800008</v>
      </c>
      <c r="T61" s="9"/>
      <c r="U6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1" s="9"/>
    </row>
    <row r="62" spans="1:22">
      <c r="A62" t="s">
        <v>896</v>
      </c>
      <c r="B62" t="s">
        <v>922</v>
      </c>
      <c r="C62" t="s">
        <v>923</v>
      </c>
      <c r="D62" t="s">
        <v>938</v>
      </c>
      <c r="L62" s="10" t="s">
        <v>944</v>
      </c>
      <c r="P62" s="9" t="str">
        <f t="shared" si="1"/>
        <v>AngolaAO13</v>
      </c>
      <c r="Q62" s="9" t="e">
        <f>VLOOKUP(Tableau3567[[#This Row],[coca]],Table1[ID],1,FALSE)</f>
        <v>#N/A</v>
      </c>
      <c r="R62">
        <v>20.494288345000001</v>
      </c>
      <c r="S62">
        <v>-10.033905667499999</v>
      </c>
      <c r="T62" s="9"/>
      <c r="U6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2" s="9"/>
    </row>
    <row r="63" spans="1:22">
      <c r="A63" t="s">
        <v>896</v>
      </c>
      <c r="B63" t="s">
        <v>924</v>
      </c>
      <c r="C63" t="s">
        <v>925</v>
      </c>
      <c r="D63" t="s">
        <v>938</v>
      </c>
      <c r="L63" s="10" t="s">
        <v>944</v>
      </c>
      <c r="P63" s="9" t="str">
        <f t="shared" si="1"/>
        <v>AngolaAO14</v>
      </c>
      <c r="Q63" s="9" t="e">
        <f>VLOOKUP(Tableau3567[[#This Row],[coca]],Table1[ID],1,FALSE)</f>
        <v>#N/A</v>
      </c>
      <c r="R63">
        <v>17.015393384599999</v>
      </c>
      <c r="S63">
        <v>-9.5315829104199992</v>
      </c>
      <c r="T63" s="9"/>
      <c r="U6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3" s="9"/>
    </row>
    <row r="64" spans="1:22">
      <c r="A64" t="s">
        <v>896</v>
      </c>
      <c r="B64" t="s">
        <v>926</v>
      </c>
      <c r="C64" t="s">
        <v>927</v>
      </c>
      <c r="D64" t="s">
        <v>938</v>
      </c>
      <c r="L64" s="10" t="s">
        <v>944</v>
      </c>
      <c r="P64" s="9" t="str">
        <f t="shared" si="1"/>
        <v>AngolaAO15</v>
      </c>
      <c r="Q64" s="9" t="e">
        <f>VLOOKUP(Tableau3567[[#This Row],[coca]],Table1[ID],1,FALSE)</f>
        <v>#N/A</v>
      </c>
      <c r="R64">
        <v>21.024787518499998</v>
      </c>
      <c r="S64">
        <v>-13.129694843999999</v>
      </c>
      <c r="T64" s="9"/>
      <c r="U6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4" s="9"/>
    </row>
    <row r="65" spans="1:22">
      <c r="A65" t="s">
        <v>896</v>
      </c>
      <c r="B65" t="s">
        <v>928</v>
      </c>
      <c r="C65" t="s">
        <v>929</v>
      </c>
      <c r="D65" t="s">
        <v>938</v>
      </c>
      <c r="L65" s="10" t="s">
        <v>944</v>
      </c>
      <c r="P65" s="9" t="str">
        <f t="shared" si="1"/>
        <v>AngolaAO16</v>
      </c>
      <c r="Q65" s="9" t="e">
        <f>VLOOKUP(Tableau3567[[#This Row],[coca]],Table1[ID],1,FALSE)</f>
        <v>#N/A</v>
      </c>
      <c r="R65">
        <v>12.702332206199999</v>
      </c>
      <c r="S65">
        <v>-15.4420249689</v>
      </c>
      <c r="T65" s="9"/>
      <c r="U6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5" s="9"/>
    </row>
    <row r="66" spans="1:22">
      <c r="A66" t="s">
        <v>896</v>
      </c>
      <c r="B66" t="s">
        <v>941</v>
      </c>
      <c r="C66" t="s">
        <v>931</v>
      </c>
      <c r="D66" t="s">
        <v>938</v>
      </c>
      <c r="L66" s="10" t="s">
        <v>944</v>
      </c>
      <c r="P66" s="9" t="str">
        <f t="shared" ref="P66:P129" si="2">_xlfn.CONCAT(A66,C66)</f>
        <v>AngolaAO17</v>
      </c>
      <c r="Q66" s="9" t="e">
        <f>VLOOKUP(Tableau3567[[#This Row],[coca]],Table1[ID],1,FALSE)</f>
        <v>#N/A</v>
      </c>
      <c r="R66">
        <v>15.4687218535</v>
      </c>
      <c r="S66">
        <v>-7.0814419175900003</v>
      </c>
      <c r="T66" s="9"/>
      <c r="U6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6" s="9"/>
    </row>
    <row r="67" spans="1:22">
      <c r="A67" t="s">
        <v>896</v>
      </c>
      <c r="B67" t="s">
        <v>932</v>
      </c>
      <c r="C67" t="s">
        <v>933</v>
      </c>
      <c r="D67" t="s">
        <v>938</v>
      </c>
      <c r="L67" s="10" t="s">
        <v>944</v>
      </c>
      <c r="P67" s="9" t="str">
        <f t="shared" si="2"/>
        <v>AngolaAO18</v>
      </c>
      <c r="Q67" s="9" t="e">
        <f>VLOOKUP(Tableau3567[[#This Row],[coca]],Table1[ID],1,FALSE)</f>
        <v>#N/A</v>
      </c>
      <c r="R67">
        <v>13.5955294028</v>
      </c>
      <c r="S67">
        <v>-6.7148519893399996</v>
      </c>
      <c r="T67" s="9"/>
      <c r="U6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67" s="9"/>
    </row>
    <row r="68" spans="1:22">
      <c r="A68" t="s">
        <v>9</v>
      </c>
      <c r="B68" t="s">
        <v>11</v>
      </c>
      <c r="C68" t="s">
        <v>12</v>
      </c>
      <c r="D68">
        <v>12</v>
      </c>
      <c r="L68" s="10" t="s">
        <v>944</v>
      </c>
      <c r="P68" t="str">
        <f t="shared" si="2"/>
        <v>BeninBJ01</v>
      </c>
      <c r="Q68" t="str">
        <f>VLOOKUP(Tableau3567[[#This Row],[coca]],Table1[ID],1,FALSE)</f>
        <v>BeninBJ01</v>
      </c>
      <c r="R68">
        <f>VLOOKUP(Tableau3567[[#This Row],[coca]],Table1[[#All],[ID]:[b]],2,FALSE)</f>
        <v>2.8980453400499999</v>
      </c>
      <c r="S68" s="9">
        <f>VLOOKUP(Tableau3567[[#This Row],[coca]],Table1[[ID]:[b]],3,FALSE)</f>
        <v>11.3251932547</v>
      </c>
      <c r="T68" s="9"/>
      <c r="U6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68" s="9"/>
    </row>
    <row r="69" spans="1:22">
      <c r="A69" t="s">
        <v>9</v>
      </c>
      <c r="B69" t="s">
        <v>13</v>
      </c>
      <c r="C69" t="s">
        <v>14</v>
      </c>
      <c r="D69">
        <v>3</v>
      </c>
      <c r="L69" s="10" t="s">
        <v>944</v>
      </c>
      <c r="P69" t="str">
        <f t="shared" si="2"/>
        <v>BeninBJ02</v>
      </c>
      <c r="Q69" t="str">
        <f>VLOOKUP(Tableau3567[[#This Row],[coca]],Table1[ID],1,FALSE)</f>
        <v>BeninBJ02</v>
      </c>
      <c r="R69">
        <f>VLOOKUP(Tableau3567[[#This Row],[coca]],Table1[[#All],[ID]:[b]],2,FALSE)</f>
        <v>1.5757936347899999</v>
      </c>
      <c r="S69" s="9">
        <f>VLOOKUP(Tableau3567[[#This Row],[coca]],Table1[[ID]:[b]],3,FALSE)</f>
        <v>10.6868790271</v>
      </c>
      <c r="T69" s="9"/>
      <c r="U6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69" s="9"/>
    </row>
    <row r="70" spans="1:22">
      <c r="A70" t="s">
        <v>9</v>
      </c>
      <c r="B70" t="s">
        <v>15</v>
      </c>
      <c r="C70" t="s">
        <v>16</v>
      </c>
      <c r="D70">
        <v>62</v>
      </c>
      <c r="L70" s="10" t="s">
        <v>944</v>
      </c>
      <c r="P70" t="str">
        <f t="shared" si="2"/>
        <v>BeninBJ03</v>
      </c>
      <c r="Q70" t="str">
        <f>VLOOKUP(Tableau3567[[#This Row],[coca]],Table1[ID],1,FALSE)</f>
        <v>BeninBJ03</v>
      </c>
      <c r="R70">
        <f>VLOOKUP(Tableau3567[[#This Row],[coca]],Table1[[#All],[ID]:[b]],2,FALSE)</f>
        <v>2.2134882935500002</v>
      </c>
      <c r="S70" s="9">
        <f>VLOOKUP(Tableau3567[[#This Row],[coca]],Table1[[ID]:[b]],3,FALSE)</f>
        <v>6.6094810526299996</v>
      </c>
      <c r="T70" s="9"/>
      <c r="U7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70" s="9"/>
    </row>
    <row r="71" spans="1:22">
      <c r="A71" t="s">
        <v>9</v>
      </c>
      <c r="B71" t="s">
        <v>17</v>
      </c>
      <c r="C71" t="s">
        <v>18</v>
      </c>
      <c r="D71">
        <v>10</v>
      </c>
      <c r="L71" s="10" t="s">
        <v>944</v>
      </c>
      <c r="P71" t="str">
        <f t="shared" si="2"/>
        <v>BeninBJ04</v>
      </c>
      <c r="Q71" t="str">
        <f>VLOOKUP(Tableau3567[[#This Row],[coca]],Table1[ID],1,FALSE)</f>
        <v>BeninBJ04</v>
      </c>
      <c r="R71">
        <f>VLOOKUP(Tableau3567[[#This Row],[coca]],Table1[[#All],[ID]:[b]],2,FALSE)</f>
        <v>2.7733520773899998</v>
      </c>
      <c r="S71" s="9">
        <f>VLOOKUP(Tableau3567[[#This Row],[coca]],Table1[[ID]:[b]],3,FALSE)</f>
        <v>9.7987156254599999</v>
      </c>
      <c r="T71" s="9"/>
      <c r="U7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71" s="9"/>
    </row>
    <row r="72" spans="1:22">
      <c r="A72" t="s">
        <v>9</v>
      </c>
      <c r="B72" t="s">
        <v>19</v>
      </c>
      <c r="C72" t="s">
        <v>20</v>
      </c>
      <c r="D72">
        <v>1</v>
      </c>
      <c r="L72" s="10" t="s">
        <v>944</v>
      </c>
      <c r="P72" t="str">
        <f t="shared" si="2"/>
        <v>BeninBJ05</v>
      </c>
      <c r="Q72" t="str">
        <f>VLOOKUP(Tableau3567[[#This Row],[coca]],Table1[ID],1,FALSE)</f>
        <v>BeninBJ05</v>
      </c>
      <c r="R72">
        <f>VLOOKUP(Tableau3567[[#This Row],[coca]],Table1[[#All],[ID]:[b]],2,FALSE)</f>
        <v>2.2048644938000002</v>
      </c>
      <c r="S72" s="9">
        <f>VLOOKUP(Tableau3567[[#This Row],[coca]],Table1[[ID]:[b]],3,FALSE)</f>
        <v>8.1359018468599995</v>
      </c>
      <c r="T72" s="9"/>
      <c r="U7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72" s="9"/>
    </row>
    <row r="73" spans="1:22">
      <c r="A73" t="s">
        <v>9</v>
      </c>
      <c r="B73" t="s">
        <v>21</v>
      </c>
      <c r="C73" t="s">
        <v>22</v>
      </c>
      <c r="D73">
        <v>15</v>
      </c>
      <c r="L73" s="10" t="s">
        <v>944</v>
      </c>
      <c r="P73" t="str">
        <f t="shared" si="2"/>
        <v>BeninBJ06</v>
      </c>
      <c r="Q73" t="str">
        <f>VLOOKUP(Tableau3567[[#This Row],[coca]],Table1[ID],1,FALSE)</f>
        <v>BeninBJ06</v>
      </c>
      <c r="R73">
        <f>VLOOKUP(Tableau3567[[#This Row],[coca]],Table1[[#All],[ID]:[b]],2,FALSE)</f>
        <v>1.78097738562</v>
      </c>
      <c r="S73" s="9">
        <f>VLOOKUP(Tableau3567[[#This Row],[coca]],Table1[[ID]:[b]],3,FALSE)</f>
        <v>6.9996946938500004</v>
      </c>
      <c r="T73" s="9"/>
      <c r="U7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73" s="9"/>
    </row>
    <row r="74" spans="1:22">
      <c r="A74" t="s">
        <v>9</v>
      </c>
      <c r="B74" t="s">
        <v>23</v>
      </c>
      <c r="C74" t="s">
        <v>24</v>
      </c>
      <c r="D74">
        <v>0</v>
      </c>
      <c r="L74" s="10" t="s">
        <v>944</v>
      </c>
      <c r="P74" t="str">
        <f t="shared" si="2"/>
        <v>BeninBJ07</v>
      </c>
      <c r="Q74" t="str">
        <f>VLOOKUP(Tableau3567[[#This Row],[coca]],Table1[ID],1,FALSE)</f>
        <v>BeninBJ07</v>
      </c>
      <c r="R74">
        <f>VLOOKUP(Tableau3567[[#This Row],[coca]],Table1[[#All],[ID]:[b]],2,FALSE)</f>
        <v>1.8087397628899999</v>
      </c>
      <c r="S74" s="9">
        <f>VLOOKUP(Tableau3567[[#This Row],[coca]],Table1[[ID]:[b]],3,FALSE)</f>
        <v>9.32421024788</v>
      </c>
      <c r="T74" s="9"/>
      <c r="U7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74" s="9"/>
    </row>
    <row r="75" spans="1:22">
      <c r="A75" t="s">
        <v>9</v>
      </c>
      <c r="B75" t="s">
        <v>25</v>
      </c>
      <c r="C75" t="s">
        <v>26</v>
      </c>
      <c r="D75">
        <v>92</v>
      </c>
      <c r="F75">
        <v>186</v>
      </c>
      <c r="G75">
        <v>4</v>
      </c>
      <c r="L75" s="10" t="s">
        <v>944</v>
      </c>
      <c r="P75" t="str">
        <f t="shared" si="2"/>
        <v>BeninBJ08</v>
      </c>
      <c r="Q75" t="str">
        <f>VLOOKUP(Tableau3567[[#This Row],[coca]],Table1[ID],1,FALSE)</f>
        <v>BeninBJ08</v>
      </c>
      <c r="R75">
        <f>VLOOKUP(Tableau3567[[#This Row],[coca]],Table1[[#All],[ID]:[b]],2,FALSE)</f>
        <v>2.4174614639900001</v>
      </c>
      <c r="S75" s="9">
        <f>VLOOKUP(Tableau3567[[#This Row],[coca]],Table1[[ID]:[b]],3,FALSE)</f>
        <v>6.3674352054799996</v>
      </c>
      <c r="T75" s="9" t="s">
        <v>774</v>
      </c>
      <c r="U7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75" s="9">
        <v>3</v>
      </c>
    </row>
    <row r="76" spans="1:22">
      <c r="A76" t="s">
        <v>9</v>
      </c>
      <c r="B76" t="s">
        <v>27</v>
      </c>
      <c r="C76" t="s">
        <v>28</v>
      </c>
      <c r="D76">
        <v>12</v>
      </c>
      <c r="L76" s="10" t="s">
        <v>944</v>
      </c>
      <c r="P76" t="str">
        <f t="shared" si="2"/>
        <v>BeninBJ09</v>
      </c>
      <c r="Q76" t="str">
        <f>VLOOKUP(Tableau3567[[#This Row],[coca]],Table1[ID],1,FALSE)</f>
        <v>BeninBJ09</v>
      </c>
      <c r="R76">
        <f>VLOOKUP(Tableau3567[[#This Row],[coca]],Table1[[#All],[ID]:[b]],2,FALSE)</f>
        <v>1.8336366609800001</v>
      </c>
      <c r="S76" s="9">
        <f>VLOOKUP(Tableau3567[[#This Row],[coca]],Table1[[ID]:[b]],3,FALSE)</f>
        <v>6.5514016290899999</v>
      </c>
      <c r="T76" s="9"/>
      <c r="U7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76" s="9"/>
    </row>
    <row r="77" spans="1:22">
      <c r="A77" t="s">
        <v>9</v>
      </c>
      <c r="B77" t="s">
        <v>29</v>
      </c>
      <c r="C77" t="s">
        <v>30</v>
      </c>
      <c r="D77">
        <v>54</v>
      </c>
      <c r="L77" s="10" t="s">
        <v>944</v>
      </c>
      <c r="P77" t="str">
        <f t="shared" si="2"/>
        <v>BeninBJ10</v>
      </c>
      <c r="Q77" t="str">
        <f>VLOOKUP(Tableau3567[[#This Row],[coca]],Table1[ID],1,FALSE)</f>
        <v>BeninBJ10</v>
      </c>
      <c r="R77">
        <f>VLOOKUP(Tableau3567[[#This Row],[coca]],Table1[[#All],[ID]:[b]],2,FALSE)</f>
        <v>2.5404401299299999</v>
      </c>
      <c r="S77" s="9">
        <f>VLOOKUP(Tableau3567[[#This Row],[coca]],Table1[[ID]:[b]],3,FALSE)</f>
        <v>6.6124623461300001</v>
      </c>
      <c r="T77" s="9"/>
      <c r="U7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77" s="9"/>
    </row>
    <row r="78" spans="1:22">
      <c r="A78" t="s">
        <v>9</v>
      </c>
      <c r="B78" t="s">
        <v>31</v>
      </c>
      <c r="C78" t="s">
        <v>32</v>
      </c>
      <c r="D78">
        <v>6</v>
      </c>
      <c r="L78" s="10" t="s">
        <v>944</v>
      </c>
      <c r="P78" t="str">
        <f t="shared" si="2"/>
        <v>BeninBJ11</v>
      </c>
      <c r="Q78" t="str">
        <f>VLOOKUP(Tableau3567[[#This Row],[coca]],Table1[ID],1,FALSE)</f>
        <v>BeninBJ11</v>
      </c>
      <c r="R78">
        <f>VLOOKUP(Tableau3567[[#This Row],[coca]],Table1[[#All],[ID]:[b]],2,FALSE)</f>
        <v>2.62696486302</v>
      </c>
      <c r="S78" s="9">
        <f>VLOOKUP(Tableau3567[[#This Row],[coca]],Table1[[ID]:[b]],3,FALSE)</f>
        <v>7.1977786518800002</v>
      </c>
      <c r="T78" s="9"/>
      <c r="U7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78" s="9"/>
    </row>
    <row r="79" spans="1:22">
      <c r="A79" t="s">
        <v>9</v>
      </c>
      <c r="B79" t="s">
        <v>33</v>
      </c>
      <c r="C79" t="s">
        <v>34</v>
      </c>
      <c r="D79">
        <v>6</v>
      </c>
      <c r="L79" s="10" t="s">
        <v>944</v>
      </c>
      <c r="P79" t="str">
        <f t="shared" si="2"/>
        <v>BeninBJ12</v>
      </c>
      <c r="Q79" t="str">
        <f>VLOOKUP(Tableau3567[[#This Row],[coca]],Table1[ID],1,FALSE)</f>
        <v>BeninBJ12</v>
      </c>
      <c r="R79">
        <f>VLOOKUP(Tableau3567[[#This Row],[coca]],Table1[[#All],[ID]:[b]],2,FALSE)</f>
        <v>2.1073453946499998</v>
      </c>
      <c r="S79" s="9">
        <f>VLOOKUP(Tableau3567[[#This Row],[coca]],Table1[[ID]:[b]],3,FALSE)</f>
        <v>7.2783836335999998</v>
      </c>
      <c r="T79" s="9"/>
      <c r="U7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79" s="9"/>
    </row>
    <row r="80" spans="1:22">
      <c r="A80" t="s">
        <v>35</v>
      </c>
      <c r="B80" t="s">
        <v>39</v>
      </c>
      <c r="C80" t="s">
        <v>40</v>
      </c>
      <c r="D80">
        <v>4</v>
      </c>
      <c r="E80">
        <v>0</v>
      </c>
      <c r="L80" s="10" t="s">
        <v>944</v>
      </c>
      <c r="P80" t="str">
        <f t="shared" si="2"/>
        <v>Burkina FasoBF47</v>
      </c>
      <c r="Q80" t="str">
        <f>VLOOKUP(Tableau3567[[#This Row],[coca]],Table1[ID],1,FALSE)</f>
        <v>Burkina FasoBF47</v>
      </c>
      <c r="R80">
        <f>VLOOKUP(Tableau3567[[#This Row],[coca]],Table1[[#All],[ID]:[b]],2,FALSE)</f>
        <v>-4.5704178453799997</v>
      </c>
      <c r="S80" s="9">
        <f>VLOOKUP(Tableau3567[[#This Row],[coca]],Table1[[ID]:[b]],3,FALSE)</f>
        <v>10.351713519900001</v>
      </c>
      <c r="T80" s="9" t="s">
        <v>775</v>
      </c>
      <c r="U8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80" s="9">
        <v>1</v>
      </c>
    </row>
    <row r="81" spans="1:22">
      <c r="A81" t="s">
        <v>35</v>
      </c>
      <c r="B81" t="s">
        <v>45</v>
      </c>
      <c r="C81" t="s">
        <v>46</v>
      </c>
      <c r="D81">
        <v>3</v>
      </c>
      <c r="E81">
        <v>0</v>
      </c>
      <c r="L81" s="10" t="s">
        <v>944</v>
      </c>
      <c r="P81" t="str">
        <f t="shared" si="2"/>
        <v>Burkina FasoBF49</v>
      </c>
      <c r="Q81" t="str">
        <f>VLOOKUP(Tableau3567[[#This Row],[coca]],Table1[ID],1,FALSE)</f>
        <v>Burkina FasoBF49</v>
      </c>
      <c r="R81">
        <f>VLOOKUP(Tableau3567[[#This Row],[coca]],Table1[[#All],[ID]:[b]],2,FALSE)</f>
        <v>-0.97454973586299998</v>
      </c>
      <c r="S81" s="9">
        <f>VLOOKUP(Tableau3567[[#This Row],[coca]],Table1[[ID]:[b]],3,FALSE)</f>
        <v>13.2687687725</v>
      </c>
      <c r="T81" s="9" t="s">
        <v>775</v>
      </c>
      <c r="U8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81" s="9">
        <v>1</v>
      </c>
    </row>
    <row r="82" spans="1:22">
      <c r="A82" t="s">
        <v>35</v>
      </c>
      <c r="B82" t="s">
        <v>49</v>
      </c>
      <c r="C82" t="s">
        <v>50</v>
      </c>
      <c r="D82">
        <v>2</v>
      </c>
      <c r="E82">
        <v>0</v>
      </c>
      <c r="L82" s="10" t="s">
        <v>944</v>
      </c>
      <c r="P82" t="str">
        <f t="shared" si="2"/>
        <v>Burkina FasoBF51</v>
      </c>
      <c r="Q82" t="str">
        <f>VLOOKUP(Tableau3567[[#This Row],[coca]],Table1[ID],1,FALSE)</f>
        <v>Burkina FasoBF51</v>
      </c>
      <c r="R82">
        <f>VLOOKUP(Tableau3567[[#This Row],[coca]],Table1[[#All],[ID]:[b]],2,FALSE)</f>
        <v>-1.2183083476100001</v>
      </c>
      <c r="S82" s="9">
        <f>VLOOKUP(Tableau3567[[#This Row],[coca]],Table1[[ID]:[b]],3,FALSE)</f>
        <v>11.5808555594</v>
      </c>
      <c r="T82" s="9" t="s">
        <v>775</v>
      </c>
      <c r="U8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82" s="9">
        <v>1</v>
      </c>
    </row>
    <row r="83" spans="1:22">
      <c r="A83" t="s">
        <v>35</v>
      </c>
      <c r="B83" t="s">
        <v>41</v>
      </c>
      <c r="C83" t="s">
        <v>42</v>
      </c>
      <c r="D83">
        <f>416+170+54+63+48</f>
        <v>751</v>
      </c>
      <c r="E83">
        <v>45</v>
      </c>
      <c r="L83" s="10" t="s">
        <v>944</v>
      </c>
      <c r="P83" t="str">
        <f t="shared" si="2"/>
        <v>Burkina FasoBF13</v>
      </c>
      <c r="Q83" t="str">
        <f>VLOOKUP(Tableau3567[[#This Row],[coca]],Table1[ID],1,FALSE)</f>
        <v>Burkina FasoBF13</v>
      </c>
      <c r="R83">
        <f>VLOOKUP(Tableau3567[[#This Row],[coca]],Table1[[#All],[ID]:[b]],2,FALSE)</f>
        <v>-1.50227531404</v>
      </c>
      <c r="S83" s="9">
        <f>VLOOKUP(Tableau3567[[#This Row],[coca]],Table1[[ID]:[b]],3,FALSE)</f>
        <v>12.322548636800001</v>
      </c>
      <c r="T83" s="9" t="s">
        <v>776</v>
      </c>
      <c r="U8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83" s="9">
        <v>6</v>
      </c>
    </row>
    <row r="84" spans="1:22">
      <c r="A84" t="s">
        <v>35</v>
      </c>
      <c r="B84" t="s">
        <v>53</v>
      </c>
      <c r="C84" t="s">
        <v>54</v>
      </c>
      <c r="D84">
        <v>79</v>
      </c>
      <c r="E84">
        <v>8</v>
      </c>
      <c r="L84" s="10" t="s">
        <v>944</v>
      </c>
      <c r="P84" t="str">
        <f t="shared" si="2"/>
        <v>Burkina FasoBF53</v>
      </c>
      <c r="Q84" t="str">
        <f>VLOOKUP(Tableau3567[[#This Row],[coca]],Table1[ID],1,FALSE)</f>
        <v>Burkina FasoBF53</v>
      </c>
      <c r="R84">
        <f>VLOOKUP(Tableau3567[[#This Row],[coca]],Table1[[#All],[ID]:[b]],2,FALSE)</f>
        <v>-4.33212036838</v>
      </c>
      <c r="S84" s="9">
        <f>VLOOKUP(Tableau3567[[#This Row],[coca]],Table1[[ID]:[b]],3,FALSE)</f>
        <v>11.367824086000001</v>
      </c>
      <c r="T84" s="9" t="s">
        <v>774</v>
      </c>
      <c r="U8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84" s="9">
        <v>3</v>
      </c>
    </row>
    <row r="85" spans="1:22">
      <c r="A85" t="s">
        <v>35</v>
      </c>
      <c r="B85" t="s">
        <v>57</v>
      </c>
      <c r="C85" t="s">
        <v>58</v>
      </c>
      <c r="D85">
        <v>9</v>
      </c>
      <c r="E85">
        <v>0</v>
      </c>
      <c r="L85" s="10" t="s">
        <v>944</v>
      </c>
      <c r="P85" t="str">
        <f t="shared" si="2"/>
        <v>Burkina FasoBF55</v>
      </c>
      <c r="Q85" t="str">
        <f>VLOOKUP(Tableau3567[[#This Row],[coca]],Table1[ID],1,FALSE)</f>
        <v>Burkina FasoBF55</v>
      </c>
      <c r="R85">
        <f>VLOOKUP(Tableau3567[[#This Row],[coca]],Table1[[#All],[ID]:[b]],2,FALSE)</f>
        <v>-1.1429588717600001</v>
      </c>
      <c r="S85" s="9">
        <f>VLOOKUP(Tableau3567[[#This Row],[coca]],Table1[[ID]:[b]],3,FALSE)</f>
        <v>12.4496967103</v>
      </c>
      <c r="T85" s="9" t="s">
        <v>777</v>
      </c>
      <c r="U8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85" s="9">
        <v>5</v>
      </c>
    </row>
    <row r="86" spans="1:22">
      <c r="A86" t="s">
        <v>35</v>
      </c>
      <c r="B86" t="s">
        <v>59</v>
      </c>
      <c r="C86" t="s">
        <v>60</v>
      </c>
      <c r="D86">
        <v>19</v>
      </c>
      <c r="E86">
        <v>0</v>
      </c>
      <c r="L86" s="10" t="s">
        <v>944</v>
      </c>
      <c r="P86" t="str">
        <f t="shared" si="2"/>
        <v>Burkina FasoBF56</v>
      </c>
      <c r="Q86" t="str">
        <f>VLOOKUP(Tableau3567[[#This Row],[coca]],Table1[ID],1,FALSE)</f>
        <v>Burkina FasoBF56</v>
      </c>
      <c r="R86">
        <f>VLOOKUP(Tableau3567[[#This Row],[coca]],Table1[[#All],[ID]:[b]],2,FALSE)</f>
        <v>-0.44057198916399998</v>
      </c>
      <c r="S86" s="9">
        <f>VLOOKUP(Tableau3567[[#This Row],[coca]],Table1[[ID]:[b]],3,FALSE)</f>
        <v>14.1465644502</v>
      </c>
      <c r="T86" s="9" t="s">
        <v>778</v>
      </c>
      <c r="U8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86" s="9">
        <v>2</v>
      </c>
    </row>
    <row r="87" spans="1:22">
      <c r="A87" t="s">
        <v>35</v>
      </c>
      <c r="B87" t="s">
        <v>37</v>
      </c>
      <c r="C87" t="s">
        <v>38</v>
      </c>
      <c r="D87">
        <v>23</v>
      </c>
      <c r="E87">
        <v>0</v>
      </c>
      <c r="L87" s="10" t="s">
        <v>944</v>
      </c>
      <c r="P87" t="str">
        <f t="shared" si="2"/>
        <v>Burkina FasoBF46</v>
      </c>
      <c r="Q87" t="str">
        <f>VLOOKUP(Tableau3567[[#This Row],[coca]],Table1[ID],1,FALSE)</f>
        <v>Burkina FasoBF46</v>
      </c>
      <c r="R87">
        <f>VLOOKUP(Tableau3567[[#This Row],[coca]],Table1[[#All],[ID]:[b]],2,FALSE)</f>
        <v>-3.4888164481700001</v>
      </c>
      <c r="S87" s="9">
        <f>VLOOKUP(Tableau3567[[#This Row],[coca]],Table1[[ID]:[b]],3,FALSE)</f>
        <v>12.5406655454</v>
      </c>
      <c r="T87" s="9" t="s">
        <v>778</v>
      </c>
      <c r="U8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87" s="9">
        <v>2</v>
      </c>
    </row>
    <row r="88" spans="1:22">
      <c r="A88" t="s">
        <v>35</v>
      </c>
      <c r="B88" t="s">
        <v>43</v>
      </c>
      <c r="C88" t="s">
        <v>44</v>
      </c>
      <c r="D88">
        <v>0</v>
      </c>
      <c r="E88">
        <v>0</v>
      </c>
      <c r="L88" s="10" t="s">
        <v>944</v>
      </c>
      <c r="P88" t="str">
        <f t="shared" si="2"/>
        <v>Burkina FasoBF48</v>
      </c>
      <c r="Q88" t="str">
        <f>VLOOKUP(Tableau3567[[#This Row],[coca]],Table1[ID],1,FALSE)</f>
        <v>Burkina FasoBF48</v>
      </c>
      <c r="R88">
        <f>VLOOKUP(Tableau3567[[#This Row],[coca]],Table1[[#All],[ID]:[b]],2,FALSE)</f>
        <v>-0.186057530848</v>
      </c>
      <c r="S88" s="9">
        <f>VLOOKUP(Tableau3567[[#This Row],[coca]],Table1[[ID]:[b]],3,FALSE)</f>
        <v>11.6053412412</v>
      </c>
      <c r="T88" s="9"/>
      <c r="U8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88" s="9"/>
    </row>
    <row r="89" spans="1:22">
      <c r="A89" t="s">
        <v>35</v>
      </c>
      <c r="B89" t="s">
        <v>47</v>
      </c>
      <c r="C89" t="s">
        <v>48</v>
      </c>
      <c r="D89">
        <v>0</v>
      </c>
      <c r="E89">
        <v>0</v>
      </c>
      <c r="L89" s="10" t="s">
        <v>944</v>
      </c>
      <c r="P89" t="str">
        <f t="shared" si="2"/>
        <v>Burkina FasoBF50</v>
      </c>
      <c r="Q89" t="str">
        <f>VLOOKUP(Tableau3567[[#This Row],[coca]],Table1[ID],1,FALSE)</f>
        <v>Burkina FasoBF50</v>
      </c>
      <c r="R89">
        <f>VLOOKUP(Tableau3567[[#This Row],[coca]],Table1[[#All],[ID]:[b]],2,FALSE)</f>
        <v>-2.2185913681499998</v>
      </c>
      <c r="S89" s="9">
        <f>VLOOKUP(Tableau3567[[#This Row],[coca]],Table1[[ID]:[b]],3,FALSE)</f>
        <v>11.7923373626</v>
      </c>
      <c r="T89" s="9"/>
      <c r="U8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89" s="9"/>
    </row>
    <row r="90" spans="1:22">
      <c r="A90" t="s">
        <v>35</v>
      </c>
      <c r="B90" t="s">
        <v>51</v>
      </c>
      <c r="C90" t="s">
        <v>52</v>
      </c>
      <c r="D90">
        <v>0</v>
      </c>
      <c r="E90">
        <v>0</v>
      </c>
      <c r="L90" s="10" t="s">
        <v>944</v>
      </c>
      <c r="P90" t="str">
        <f t="shared" si="2"/>
        <v>Burkina FasoBF52</v>
      </c>
      <c r="Q90" t="str">
        <f>VLOOKUP(Tableau3567[[#This Row],[coca]],Table1[ID],1,FALSE)</f>
        <v>Burkina FasoBF52</v>
      </c>
      <c r="R90">
        <f>VLOOKUP(Tableau3567[[#This Row],[coca]],Table1[[#All],[ID]:[b]],2,FALSE)</f>
        <v>0.91932283512099999</v>
      </c>
      <c r="S90" s="9">
        <f>VLOOKUP(Tableau3567[[#This Row],[coca]],Table1[[ID]:[b]],3,FALSE)</f>
        <v>12.2273953468</v>
      </c>
      <c r="T90" s="9"/>
      <c r="U9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90" s="9"/>
    </row>
    <row r="91" spans="1:22">
      <c r="A91" t="s">
        <v>35</v>
      </c>
      <c r="B91" t="s">
        <v>55</v>
      </c>
      <c r="C91" t="s">
        <v>56</v>
      </c>
      <c r="D91">
        <v>0</v>
      </c>
      <c r="E91">
        <v>0</v>
      </c>
      <c r="L91" s="10" t="s">
        <v>944</v>
      </c>
      <c r="P91" t="str">
        <f t="shared" si="2"/>
        <v>Burkina FasoBF54</v>
      </c>
      <c r="Q91" t="str">
        <f>VLOOKUP(Tableau3567[[#This Row],[coca]],Table1[ID],1,FALSE)</f>
        <v>Burkina FasoBF54</v>
      </c>
      <c r="R91">
        <f>VLOOKUP(Tableau3567[[#This Row],[coca]],Table1[[#All],[ID]:[b]],2,FALSE)</f>
        <v>-2.2831101286100002</v>
      </c>
      <c r="S91" s="9">
        <f>VLOOKUP(Tableau3567[[#This Row],[coca]],Table1[[ID]:[b]],3,FALSE)</f>
        <v>13.4589611069</v>
      </c>
      <c r="T91" s="9"/>
      <c r="U9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91" s="9"/>
    </row>
    <row r="92" spans="1:22">
      <c r="A92" t="s">
        <v>35</v>
      </c>
      <c r="B92" t="s">
        <v>61</v>
      </c>
      <c r="C92" t="s">
        <v>62</v>
      </c>
      <c r="D92">
        <v>1</v>
      </c>
      <c r="E92">
        <v>0</v>
      </c>
      <c r="L92" s="10" t="s">
        <v>944</v>
      </c>
      <c r="P92" t="str">
        <f t="shared" si="2"/>
        <v>Burkina FasoBF57</v>
      </c>
      <c r="Q92" t="str">
        <f>VLOOKUP(Tableau3567[[#This Row],[coca]],Table1[ID],1,FALSE)</f>
        <v>Burkina FasoBF57</v>
      </c>
      <c r="R92">
        <f>VLOOKUP(Tableau3567[[#This Row],[coca]],Table1[[#All],[ID]:[b]],2,FALSE)</f>
        <v>-3.2328009571899998</v>
      </c>
      <c r="S92" s="9">
        <f>VLOOKUP(Tableau3567[[#This Row],[coca]],Table1[[ID]:[b]],3,FALSE)</f>
        <v>10.478039105000001</v>
      </c>
      <c r="T92" s="9"/>
      <c r="U9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92" s="9"/>
    </row>
    <row r="93" spans="1:22">
      <c r="A93" s="11" t="s">
        <v>720</v>
      </c>
      <c r="B93" s="11" t="s">
        <v>726</v>
      </c>
      <c r="C93" s="11" t="s">
        <v>727</v>
      </c>
      <c r="D93" t="s">
        <v>938</v>
      </c>
      <c r="L93" s="10" t="s">
        <v>944</v>
      </c>
      <c r="P93" s="9" t="str">
        <f t="shared" si="2"/>
        <v>BurundiBDI002</v>
      </c>
      <c r="Q93" s="9" t="str">
        <f>VLOOKUP(Tableau3567[[#This Row],[coca]],Table1[ID],1,FALSE)</f>
        <v>BurundiBDI002</v>
      </c>
      <c r="R93" s="9">
        <f>VLOOKUP(Tableau3567[[#This Row],[coca]],Table1[[#All],[ID]:[b]],2,FALSE)</f>
        <v>0</v>
      </c>
      <c r="S93" s="9">
        <f>VLOOKUP(Tableau3567[[#This Row],[coca]],Table1[[ID]:[b]],3,FALSE)</f>
        <v>0</v>
      </c>
      <c r="T93" s="9" t="s">
        <v>775</v>
      </c>
      <c r="U9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3" s="9">
        <v>1</v>
      </c>
    </row>
    <row r="94" spans="1:22">
      <c r="A94" s="11" t="s">
        <v>720</v>
      </c>
      <c r="B94" s="1" t="s">
        <v>724</v>
      </c>
      <c r="C94" s="1" t="s">
        <v>725</v>
      </c>
      <c r="D94" t="s">
        <v>938</v>
      </c>
      <c r="L94" s="10" t="s">
        <v>944</v>
      </c>
      <c r="P94" s="9" t="str">
        <f t="shared" si="2"/>
        <v>BurundiBDI017</v>
      </c>
      <c r="Q94" s="9" t="str">
        <f>VLOOKUP(Tableau3567[[#This Row],[coca]],Table1[ID],1,FALSE)</f>
        <v>BurundiBDI017</v>
      </c>
      <c r="R94" s="9">
        <f>VLOOKUP(Tableau3567[[#This Row],[coca]],Table1[[#All],[ID]:[b]],2,FALSE)</f>
        <v>0</v>
      </c>
      <c r="S94" s="9">
        <f>VLOOKUP(Tableau3567[[#This Row],[coca]],Table1[[ID]:[b]],3,FALSE)</f>
        <v>0</v>
      </c>
      <c r="T94" s="9" t="s">
        <v>778</v>
      </c>
      <c r="U9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4" s="9">
        <v>2</v>
      </c>
    </row>
    <row r="95" spans="1:22">
      <c r="A95" s="11" t="s">
        <v>720</v>
      </c>
      <c r="B95" s="11" t="s">
        <v>722</v>
      </c>
      <c r="C95" s="11" t="s">
        <v>723</v>
      </c>
      <c r="D95" t="s">
        <v>938</v>
      </c>
      <c r="L95" s="10" t="s">
        <v>944</v>
      </c>
      <c r="P95" s="9" t="str">
        <f t="shared" si="2"/>
        <v>BurundiBDI001</v>
      </c>
      <c r="Q95" s="9" t="str">
        <f>VLOOKUP(Tableau3567[[#This Row],[coca]],Table1[ID],1,FALSE)</f>
        <v>BurundiBDI001</v>
      </c>
      <c r="R95" s="9">
        <f>VLOOKUP(Tableau3567[[#This Row],[coca]],Table1[[#All],[ID]:[b]],2,FALSE)</f>
        <v>0</v>
      </c>
      <c r="S95" s="9">
        <f>VLOOKUP(Tableau3567[[#This Row],[coca]],Table1[[ID]:[b]],3,FALSE)</f>
        <v>0</v>
      </c>
      <c r="T95" s="9"/>
      <c r="U9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5" s="9"/>
    </row>
    <row r="96" spans="1:22">
      <c r="A96" s="11" t="s">
        <v>720</v>
      </c>
      <c r="B96" s="1" t="s">
        <v>728</v>
      </c>
      <c r="C96" s="1" t="s">
        <v>729</v>
      </c>
      <c r="D96" t="s">
        <v>938</v>
      </c>
      <c r="L96" t="s">
        <v>944</v>
      </c>
      <c r="P96" s="9" t="str">
        <f t="shared" si="2"/>
        <v>BurundiBDI003</v>
      </c>
      <c r="Q96" s="9" t="str">
        <f>VLOOKUP(Tableau3567[[#This Row],[coca]],Table1[ID],1,FALSE)</f>
        <v>BurundiBDI003</v>
      </c>
      <c r="R96" s="9">
        <f>VLOOKUP(Tableau3567[[#This Row],[coca]],Table1[[#All],[ID]:[b]],2,FALSE)</f>
        <v>0</v>
      </c>
      <c r="S96" s="9">
        <f>VLOOKUP(Tableau3567[[#This Row],[coca]],Table1[[ID]:[b]],3,FALSE)</f>
        <v>0</v>
      </c>
      <c r="T96" s="9"/>
      <c r="U9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6" s="9"/>
    </row>
    <row r="97" spans="1:22">
      <c r="A97" s="11" t="s">
        <v>720</v>
      </c>
      <c r="B97" s="11" t="s">
        <v>730</v>
      </c>
      <c r="C97" s="11" t="s">
        <v>731</v>
      </c>
      <c r="D97" t="s">
        <v>938</v>
      </c>
      <c r="L97" t="s">
        <v>944</v>
      </c>
      <c r="P97" s="9" t="str">
        <f t="shared" si="2"/>
        <v>BurundiBDI004</v>
      </c>
      <c r="Q97" s="9" t="str">
        <f>VLOOKUP(Tableau3567[[#This Row],[coca]],Table1[ID],1,FALSE)</f>
        <v>BurundiBDI004</v>
      </c>
      <c r="R97" s="9">
        <f>VLOOKUP(Tableau3567[[#This Row],[coca]],Table1[[#All],[ID]:[b]],2,FALSE)</f>
        <v>0</v>
      </c>
      <c r="S97" s="9">
        <f>VLOOKUP(Tableau3567[[#This Row],[coca]],Table1[[ID]:[b]],3,FALSE)</f>
        <v>0</v>
      </c>
      <c r="T97" s="9"/>
      <c r="U9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7" s="9"/>
    </row>
    <row r="98" spans="1:22">
      <c r="A98" s="11" t="s">
        <v>720</v>
      </c>
      <c r="B98" s="1" t="s">
        <v>732</v>
      </c>
      <c r="C98" s="1" t="s">
        <v>733</v>
      </c>
      <c r="D98" t="s">
        <v>938</v>
      </c>
      <c r="L98" t="s">
        <v>944</v>
      </c>
      <c r="P98" s="9" t="str">
        <f t="shared" si="2"/>
        <v>BurundiBDI005</v>
      </c>
      <c r="Q98" s="9" t="str">
        <f>VLOOKUP(Tableau3567[[#This Row],[coca]],Table1[ID],1,FALSE)</f>
        <v>BurundiBDI005</v>
      </c>
      <c r="R98" s="9">
        <f>VLOOKUP(Tableau3567[[#This Row],[coca]],Table1[[#All],[ID]:[b]],2,FALSE)</f>
        <v>0</v>
      </c>
      <c r="S98" s="9">
        <f>VLOOKUP(Tableau3567[[#This Row],[coca]],Table1[[ID]:[b]],3,FALSE)</f>
        <v>0</v>
      </c>
      <c r="T98" s="9"/>
      <c r="U9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8" s="9"/>
    </row>
    <row r="99" spans="1:22">
      <c r="A99" s="11" t="s">
        <v>720</v>
      </c>
      <c r="B99" s="11" t="s">
        <v>734</v>
      </c>
      <c r="C99" s="11" t="s">
        <v>735</v>
      </c>
      <c r="D99" t="s">
        <v>938</v>
      </c>
      <c r="L99" t="s">
        <v>944</v>
      </c>
      <c r="P99" s="9" t="str">
        <f t="shared" si="2"/>
        <v>BurundiBDI006</v>
      </c>
      <c r="Q99" s="9" t="str">
        <f>VLOOKUP(Tableau3567[[#This Row],[coca]],Table1[ID],1,FALSE)</f>
        <v>BurundiBDI006</v>
      </c>
      <c r="R99" s="9">
        <f>VLOOKUP(Tableau3567[[#This Row],[coca]],Table1[[#All],[ID]:[b]],2,FALSE)</f>
        <v>0</v>
      </c>
      <c r="S99" s="9">
        <f>VLOOKUP(Tableau3567[[#This Row],[coca]],Table1[[ID]:[b]],3,FALSE)</f>
        <v>0</v>
      </c>
      <c r="T99" s="9"/>
      <c r="U9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99" s="9"/>
    </row>
    <row r="100" spans="1:22">
      <c r="A100" s="11" t="s">
        <v>720</v>
      </c>
      <c r="B100" s="1" t="s">
        <v>736</v>
      </c>
      <c r="C100" s="1" t="s">
        <v>737</v>
      </c>
      <c r="D100" t="s">
        <v>938</v>
      </c>
      <c r="L100" t="s">
        <v>944</v>
      </c>
      <c r="P100" s="9" t="str">
        <f t="shared" si="2"/>
        <v>BurundiBDI007</v>
      </c>
      <c r="Q100" s="9" t="str">
        <f>VLOOKUP(Tableau3567[[#This Row],[coca]],Table1[ID],1,FALSE)</f>
        <v>BurundiBDI007</v>
      </c>
      <c r="R100" s="9">
        <f>VLOOKUP(Tableau3567[[#This Row],[coca]],Table1[[#All],[ID]:[b]],2,FALSE)</f>
        <v>0</v>
      </c>
      <c r="S100" s="9">
        <f>VLOOKUP(Tableau3567[[#This Row],[coca]],Table1[[ID]:[b]],3,FALSE)</f>
        <v>0</v>
      </c>
      <c r="T100" s="9"/>
      <c r="U10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0" s="9"/>
    </row>
    <row r="101" spans="1:22">
      <c r="A101" s="11" t="s">
        <v>720</v>
      </c>
      <c r="B101" s="11" t="s">
        <v>738</v>
      </c>
      <c r="C101" s="11" t="s">
        <v>739</v>
      </c>
      <c r="D101" t="s">
        <v>938</v>
      </c>
      <c r="L101" t="s">
        <v>944</v>
      </c>
      <c r="P101" s="9" t="str">
        <f t="shared" si="2"/>
        <v>BurundiBDI008</v>
      </c>
      <c r="Q101" s="9" t="str">
        <f>VLOOKUP(Tableau3567[[#This Row],[coca]],Table1[ID],1,FALSE)</f>
        <v>BurundiBDI008</v>
      </c>
      <c r="R101" s="9">
        <f>VLOOKUP(Tableau3567[[#This Row],[coca]],Table1[[#All],[ID]:[b]],2,FALSE)</f>
        <v>0</v>
      </c>
      <c r="S101" s="9">
        <f>VLOOKUP(Tableau3567[[#This Row],[coca]],Table1[[ID]:[b]],3,FALSE)</f>
        <v>0</v>
      </c>
      <c r="T101" s="9"/>
      <c r="U10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1" s="9"/>
    </row>
    <row r="102" spans="1:22">
      <c r="A102" s="11" t="s">
        <v>720</v>
      </c>
      <c r="B102" s="1" t="s">
        <v>740</v>
      </c>
      <c r="C102" s="1" t="s">
        <v>741</v>
      </c>
      <c r="D102" t="s">
        <v>938</v>
      </c>
      <c r="L102" t="s">
        <v>944</v>
      </c>
      <c r="P102" s="9" t="str">
        <f t="shared" si="2"/>
        <v>BurundiBDI009</v>
      </c>
      <c r="Q102" s="9" t="str">
        <f>VLOOKUP(Tableau3567[[#This Row],[coca]],Table1[ID],1,FALSE)</f>
        <v>BurundiBDI009</v>
      </c>
      <c r="R102" s="9">
        <f>VLOOKUP(Tableau3567[[#This Row],[coca]],Table1[[#All],[ID]:[b]],2,FALSE)</f>
        <v>0</v>
      </c>
      <c r="S102" s="9">
        <f>VLOOKUP(Tableau3567[[#This Row],[coca]],Table1[[ID]:[b]],3,FALSE)</f>
        <v>0</v>
      </c>
      <c r="T102" s="9"/>
      <c r="U10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2" s="9"/>
    </row>
    <row r="103" spans="1:22">
      <c r="A103" s="11" t="s">
        <v>720</v>
      </c>
      <c r="B103" s="11" t="s">
        <v>742</v>
      </c>
      <c r="C103" s="11" t="s">
        <v>743</v>
      </c>
      <c r="D103" t="s">
        <v>938</v>
      </c>
      <c r="L103" t="s">
        <v>944</v>
      </c>
      <c r="P103" s="9" t="str">
        <f t="shared" si="2"/>
        <v>BurundiBDI010</v>
      </c>
      <c r="Q103" s="9" t="str">
        <f>VLOOKUP(Tableau3567[[#This Row],[coca]],Table1[ID],1,FALSE)</f>
        <v>BurundiBDI010</v>
      </c>
      <c r="R103" s="9">
        <f>VLOOKUP(Tableau3567[[#This Row],[coca]],Table1[[#All],[ID]:[b]],2,FALSE)</f>
        <v>0</v>
      </c>
      <c r="S103" s="9">
        <f>VLOOKUP(Tableau3567[[#This Row],[coca]],Table1[[ID]:[b]],3,FALSE)</f>
        <v>0</v>
      </c>
      <c r="T103" s="9"/>
      <c r="U10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3" s="9"/>
    </row>
    <row r="104" spans="1:22">
      <c r="A104" s="11" t="s">
        <v>720</v>
      </c>
      <c r="B104" s="1" t="s">
        <v>744</v>
      </c>
      <c r="C104" s="1" t="s">
        <v>745</v>
      </c>
      <c r="D104" t="s">
        <v>938</v>
      </c>
      <c r="L104" t="s">
        <v>944</v>
      </c>
      <c r="P104" s="9" t="str">
        <f t="shared" si="2"/>
        <v>BurundiBDI011</v>
      </c>
      <c r="Q104" s="9" t="str">
        <f>VLOOKUP(Tableau3567[[#This Row],[coca]],Table1[ID],1,FALSE)</f>
        <v>BurundiBDI011</v>
      </c>
      <c r="R104" s="9">
        <f>VLOOKUP(Tableau3567[[#This Row],[coca]],Table1[[#All],[ID]:[b]],2,FALSE)</f>
        <v>0</v>
      </c>
      <c r="S104" s="9">
        <f>VLOOKUP(Tableau3567[[#This Row],[coca]],Table1[[ID]:[b]],3,FALSE)</f>
        <v>0</v>
      </c>
      <c r="T104" s="9"/>
      <c r="U10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4" s="9"/>
    </row>
    <row r="105" spans="1:22">
      <c r="A105" s="11" t="s">
        <v>720</v>
      </c>
      <c r="B105" s="11" t="s">
        <v>746</v>
      </c>
      <c r="C105" s="11" t="s">
        <v>747</v>
      </c>
      <c r="D105" t="s">
        <v>938</v>
      </c>
      <c r="L105" t="s">
        <v>944</v>
      </c>
      <c r="P105" s="9" t="str">
        <f t="shared" si="2"/>
        <v>BurundiBDI012</v>
      </c>
      <c r="Q105" s="9" t="str">
        <f>VLOOKUP(Tableau3567[[#This Row],[coca]],Table1[ID],1,FALSE)</f>
        <v>BurundiBDI012</v>
      </c>
      <c r="R105" s="9">
        <f>VLOOKUP(Tableau3567[[#This Row],[coca]],Table1[[#All],[ID]:[b]],2,FALSE)</f>
        <v>0</v>
      </c>
      <c r="S105" s="9">
        <f>VLOOKUP(Tableau3567[[#This Row],[coca]],Table1[[ID]:[b]],3,FALSE)</f>
        <v>0</v>
      </c>
      <c r="T105" s="9"/>
      <c r="U10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5" s="9"/>
    </row>
    <row r="106" spans="1:22">
      <c r="A106" s="11" t="s">
        <v>720</v>
      </c>
      <c r="B106" s="1" t="s">
        <v>748</v>
      </c>
      <c r="C106" s="1" t="s">
        <v>749</v>
      </c>
      <c r="D106" t="s">
        <v>938</v>
      </c>
      <c r="L106" t="s">
        <v>944</v>
      </c>
      <c r="P106" s="9" t="str">
        <f t="shared" si="2"/>
        <v>BurundiBDI013</v>
      </c>
      <c r="Q106" s="9" t="str">
        <f>VLOOKUP(Tableau3567[[#This Row],[coca]],Table1[ID],1,FALSE)</f>
        <v>BurundiBDI013</v>
      </c>
      <c r="R106" s="9">
        <f>VLOOKUP(Tableau3567[[#This Row],[coca]],Table1[[#All],[ID]:[b]],2,FALSE)</f>
        <v>0</v>
      </c>
      <c r="S106" s="9">
        <f>VLOOKUP(Tableau3567[[#This Row],[coca]],Table1[[ID]:[b]],3,FALSE)</f>
        <v>0</v>
      </c>
      <c r="T106" s="9"/>
      <c r="U10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6" s="9"/>
    </row>
    <row r="107" spans="1:22">
      <c r="A107" s="11" t="s">
        <v>720</v>
      </c>
      <c r="B107" s="11" t="s">
        <v>750</v>
      </c>
      <c r="C107" s="11" t="s">
        <v>751</v>
      </c>
      <c r="D107" t="s">
        <v>938</v>
      </c>
      <c r="L107" t="s">
        <v>944</v>
      </c>
      <c r="P107" s="9" t="str">
        <f t="shared" si="2"/>
        <v>BurundiBDI014</v>
      </c>
      <c r="Q107" s="9" t="str">
        <f>VLOOKUP(Tableau3567[[#This Row],[coca]],Table1[ID],1,FALSE)</f>
        <v>BurundiBDI014</v>
      </c>
      <c r="R107" s="9">
        <f>VLOOKUP(Tableau3567[[#This Row],[coca]],Table1[[#All],[ID]:[b]],2,FALSE)</f>
        <v>0</v>
      </c>
      <c r="S107" s="9">
        <f>VLOOKUP(Tableau3567[[#This Row],[coca]],Table1[[ID]:[b]],3,FALSE)</f>
        <v>0</v>
      </c>
      <c r="T107" s="9"/>
      <c r="U10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7" s="9"/>
    </row>
    <row r="108" spans="1:22">
      <c r="A108" s="11" t="s">
        <v>720</v>
      </c>
      <c r="B108" s="1" t="s">
        <v>752</v>
      </c>
      <c r="C108" s="1" t="s">
        <v>753</v>
      </c>
      <c r="D108" t="s">
        <v>938</v>
      </c>
      <c r="L108" t="s">
        <v>944</v>
      </c>
      <c r="P108" s="9" t="str">
        <f t="shared" si="2"/>
        <v>BurundiBDI018</v>
      </c>
      <c r="Q108" s="9" t="str">
        <f>VLOOKUP(Tableau3567[[#This Row],[coca]],Table1[ID],1,FALSE)</f>
        <v>BurundiBDI018</v>
      </c>
      <c r="R108" s="9">
        <f>VLOOKUP(Tableau3567[[#This Row],[coca]],Table1[[#All],[ID]:[b]],2,FALSE)</f>
        <v>0</v>
      </c>
      <c r="S108" s="9">
        <f>VLOOKUP(Tableau3567[[#This Row],[coca]],Table1[[ID]:[b]],3,FALSE)</f>
        <v>0</v>
      </c>
      <c r="T108" s="9"/>
      <c r="U10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8" s="9"/>
    </row>
    <row r="109" spans="1:22">
      <c r="A109" s="11" t="s">
        <v>720</v>
      </c>
      <c r="B109" s="11" t="s">
        <v>754</v>
      </c>
      <c r="C109" s="11" t="s">
        <v>755</v>
      </c>
      <c r="D109" t="s">
        <v>938</v>
      </c>
      <c r="L109" t="s">
        <v>944</v>
      </c>
      <c r="P109" s="9" t="str">
        <f t="shared" si="2"/>
        <v>BurundiBDI015</v>
      </c>
      <c r="Q109" s="9" t="str">
        <f>VLOOKUP(Tableau3567[[#This Row],[coca]],Table1[ID],1,FALSE)</f>
        <v>BurundiBDI015</v>
      </c>
      <c r="R109" s="9">
        <f>VLOOKUP(Tableau3567[[#This Row],[coca]],Table1[[#All],[ID]:[b]],2,FALSE)</f>
        <v>0</v>
      </c>
      <c r="S109" s="9">
        <f>VLOOKUP(Tableau3567[[#This Row],[coca]],Table1[[ID]:[b]],3,FALSE)</f>
        <v>0</v>
      </c>
      <c r="T109" s="9"/>
      <c r="U10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09" s="9"/>
    </row>
    <row r="110" spans="1:22">
      <c r="A110" s="11" t="s">
        <v>720</v>
      </c>
      <c r="B110" s="1" t="s">
        <v>756</v>
      </c>
      <c r="C110" s="1" t="s">
        <v>757</v>
      </c>
      <c r="D110" t="s">
        <v>938</v>
      </c>
      <c r="L110" t="s">
        <v>944</v>
      </c>
      <c r="P110" s="9" t="str">
        <f t="shared" si="2"/>
        <v>BurundiBDI016</v>
      </c>
      <c r="Q110" s="9" t="str">
        <f>VLOOKUP(Tableau3567[[#This Row],[coca]],Table1[ID],1,FALSE)</f>
        <v>BurundiBDI016</v>
      </c>
      <c r="R110" s="9">
        <f>VLOOKUP(Tableau3567[[#This Row],[coca]],Table1[[#All],[ID]:[b]],2,FALSE)</f>
        <v>0</v>
      </c>
      <c r="S110" s="9">
        <f>VLOOKUP(Tableau3567[[#This Row],[coca]],Table1[[ID]:[b]],3,FALSE)</f>
        <v>0</v>
      </c>
      <c r="T110" s="9"/>
      <c r="U11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10" s="9"/>
    </row>
    <row r="111" spans="1:22">
      <c r="A111" t="s">
        <v>63</v>
      </c>
      <c r="B111" t="s">
        <v>103</v>
      </c>
      <c r="C111" t="s">
        <v>104</v>
      </c>
      <c r="D111">
        <v>10</v>
      </c>
      <c r="L111" s="10" t="s">
        <v>944</v>
      </c>
      <c r="P111" t="str">
        <f t="shared" si="2"/>
        <v>Cabo VerdeCV20</v>
      </c>
      <c r="Q111" t="str">
        <f>VLOOKUP(Tableau3567[[#This Row],[coca]],Table1[ID],1,FALSE)</f>
        <v>Cabo VerdeCV20</v>
      </c>
      <c r="R111">
        <f>VLOOKUP(Tableau3567[[#This Row],[coca]],Table1[[#All],[ID]:[b]],2,FALSE)</f>
        <v>-24.9280660708</v>
      </c>
      <c r="S111" s="9">
        <f>VLOOKUP(Tableau3567[[#This Row],[coca]],Table1[[ID]:[b]],3,FALSE)</f>
        <v>16.8283174265</v>
      </c>
      <c r="T111" s="9" t="s">
        <v>775</v>
      </c>
      <c r="U11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1" s="9">
        <v>1</v>
      </c>
    </row>
    <row r="112" spans="1:22">
      <c r="A112" t="s">
        <v>63</v>
      </c>
      <c r="B112" t="s">
        <v>77</v>
      </c>
      <c r="C112" t="s">
        <v>78</v>
      </c>
      <c r="D112">
        <v>489</v>
      </c>
      <c r="E112">
        <v>5</v>
      </c>
      <c r="F112">
        <v>294</v>
      </c>
      <c r="G112">
        <v>315</v>
      </c>
      <c r="L112" s="10" t="s">
        <v>944</v>
      </c>
      <c r="P112" t="str">
        <f t="shared" si="2"/>
        <v>Cabo VerdeCV07</v>
      </c>
      <c r="Q112" t="str">
        <f>VLOOKUP(Tableau3567[[#This Row],[coca]],Table1[ID],1,FALSE)</f>
        <v>Cabo VerdeCV07</v>
      </c>
      <c r="R112">
        <f>VLOOKUP(Tableau3567[[#This Row],[coca]],Table1[[#All],[ID]:[b]],2,FALSE)</f>
        <v>-23.5209228702</v>
      </c>
      <c r="S112" s="9">
        <f>VLOOKUP(Tableau3567[[#This Row],[coca]],Table1[[ID]:[b]],3,FALSE)</f>
        <v>14.950095117</v>
      </c>
      <c r="T112" s="9" t="s">
        <v>779</v>
      </c>
      <c r="U11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112" s="9">
        <v>4</v>
      </c>
    </row>
    <row r="113" spans="1:22">
      <c r="A113" t="s">
        <v>63</v>
      </c>
      <c r="B113" t="s">
        <v>65</v>
      </c>
      <c r="C113" t="s">
        <v>66</v>
      </c>
      <c r="D113">
        <v>57</v>
      </c>
      <c r="L113" s="10" t="s">
        <v>944</v>
      </c>
      <c r="P113" t="str">
        <f t="shared" si="2"/>
        <v>Cabo VerdeCV01</v>
      </c>
      <c r="Q113" t="str">
        <f>VLOOKUP(Tableau3567[[#This Row],[coca]],Table1[ID],1,FALSE)</f>
        <v>Cabo VerdeCV01</v>
      </c>
      <c r="R113">
        <f>VLOOKUP(Tableau3567[[#This Row],[coca]],Table1[[#All],[ID]:[b]],2,FALSE)</f>
        <v>-22.8143877937</v>
      </c>
      <c r="S113" s="9">
        <f>VLOOKUP(Tableau3567[[#This Row],[coca]],Table1[[ID]:[b]],3,FALSE)</f>
        <v>16.097374005700001</v>
      </c>
      <c r="T113" s="9" t="s">
        <v>778</v>
      </c>
      <c r="U11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113" s="9">
        <v>2</v>
      </c>
    </row>
    <row r="114" spans="1:22">
      <c r="A114" t="s">
        <v>63</v>
      </c>
      <c r="B114" t="s">
        <v>67</v>
      </c>
      <c r="C114" t="s">
        <v>68</v>
      </c>
      <c r="D114">
        <v>0</v>
      </c>
      <c r="L114" s="10" t="s">
        <v>944</v>
      </c>
      <c r="P114" t="str">
        <f t="shared" si="2"/>
        <v>Cabo VerdeCV02</v>
      </c>
      <c r="Q114" t="str">
        <f>VLOOKUP(Tableau3567[[#This Row],[coca]],Table1[ID],1,FALSE)</f>
        <v>Cabo VerdeCV02</v>
      </c>
      <c r="R114">
        <f>VLOOKUP(Tableau3567[[#This Row],[coca]],Table1[[#All],[ID]:[b]],2,FALSE)</f>
        <v>-24.704092411200001</v>
      </c>
      <c r="S114" s="9">
        <f>VLOOKUP(Tableau3567[[#This Row],[coca]],Table1[[ID]:[b]],3,FALSE)</f>
        <v>14.8565710121</v>
      </c>
      <c r="T114" s="9"/>
      <c r="U11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4" s="9"/>
    </row>
    <row r="115" spans="1:22">
      <c r="A115" t="s">
        <v>63</v>
      </c>
      <c r="B115" t="s">
        <v>69</v>
      </c>
      <c r="C115" t="s">
        <v>70</v>
      </c>
      <c r="D115">
        <v>0</v>
      </c>
      <c r="L115" s="10" t="s">
        <v>944</v>
      </c>
      <c r="P115" t="str">
        <f t="shared" si="2"/>
        <v>Cabo VerdeCV03</v>
      </c>
      <c r="Q115" t="str">
        <f>VLOOKUP(Tableau3567[[#This Row],[coca]],Table1[ID],1,FALSE)</f>
        <v>Cabo VerdeCV03</v>
      </c>
      <c r="R115">
        <f>VLOOKUP(Tableau3567[[#This Row],[coca]],Table1[[#All],[ID]:[b]],2,FALSE)</f>
        <v>-23.1613898421</v>
      </c>
      <c r="S115" s="9">
        <f>VLOOKUP(Tableau3567[[#This Row],[coca]],Table1[[ID]:[b]],3,FALSE)</f>
        <v>15.217051877999999</v>
      </c>
      <c r="T115" s="9"/>
      <c r="U11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5" s="9"/>
    </row>
    <row r="116" spans="1:22">
      <c r="A116" t="s">
        <v>63</v>
      </c>
      <c r="B116" t="s">
        <v>71</v>
      </c>
      <c r="C116" t="s">
        <v>72</v>
      </c>
      <c r="D116">
        <v>0</v>
      </c>
      <c r="L116" s="10" t="s">
        <v>944</v>
      </c>
      <c r="P116" t="str">
        <f t="shared" si="2"/>
        <v>Cabo VerdeCV04</v>
      </c>
      <c r="Q116" t="str">
        <f>VLOOKUP(Tableau3567[[#This Row],[coca]],Table1[ID],1,FALSE)</f>
        <v>Cabo VerdeCV04</v>
      </c>
      <c r="R116">
        <f>VLOOKUP(Tableau3567[[#This Row],[coca]],Table1[[#All],[ID]:[b]],2,FALSE)</f>
        <v>-24.338925332999999</v>
      </c>
      <c r="S116" s="9">
        <f>VLOOKUP(Tableau3567[[#This Row],[coca]],Table1[[ID]:[b]],3,FALSE)</f>
        <v>15.000380229699999</v>
      </c>
      <c r="T116" s="9"/>
      <c r="U11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6" s="9"/>
    </row>
    <row r="117" spans="1:22">
      <c r="A117" t="s">
        <v>63</v>
      </c>
      <c r="B117" t="s">
        <v>73</v>
      </c>
      <c r="C117" t="s">
        <v>74</v>
      </c>
      <c r="D117">
        <v>0</v>
      </c>
      <c r="L117" s="10" t="s">
        <v>944</v>
      </c>
      <c r="P117" t="str">
        <f t="shared" si="2"/>
        <v>Cabo VerdeCV05</v>
      </c>
      <c r="Q117" t="str">
        <f>VLOOKUP(Tableau3567[[#This Row],[coca]],Table1[ID],1,FALSE)</f>
        <v>Cabo VerdeCV05</v>
      </c>
      <c r="R117">
        <f>VLOOKUP(Tableau3567[[#This Row],[coca]],Table1[[#All],[ID]:[b]],2,FALSE)</f>
        <v>-25.012549307499999</v>
      </c>
      <c r="S117" s="9">
        <f>VLOOKUP(Tableau3567[[#This Row],[coca]],Table1[[ID]:[b]],3,FALSE)</f>
        <v>17.111523287299999</v>
      </c>
      <c r="T117" s="9"/>
      <c r="U11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7" s="9"/>
    </row>
    <row r="118" spans="1:22">
      <c r="A118" t="s">
        <v>63</v>
      </c>
      <c r="B118" t="s">
        <v>75</v>
      </c>
      <c r="C118" t="s">
        <v>76</v>
      </c>
      <c r="D118">
        <v>0</v>
      </c>
      <c r="L118" s="10" t="s">
        <v>944</v>
      </c>
      <c r="P118" t="str">
        <f t="shared" si="2"/>
        <v>Cabo VerdeCV06</v>
      </c>
      <c r="Q118" t="str">
        <f>VLOOKUP(Tableau3567[[#This Row],[coca]],Table1[ID],1,FALSE)</f>
        <v>Cabo VerdeCV06</v>
      </c>
      <c r="R118">
        <f>VLOOKUP(Tableau3567[[#This Row],[coca]],Table1[[#All],[ID]:[b]],2,FALSE)</f>
        <v>-25.198580828800001</v>
      </c>
      <c r="S118" s="9">
        <f>VLOOKUP(Tableau3567[[#This Row],[coca]],Table1[[ID]:[b]],3,FALSE)</f>
        <v>17.025854404499999</v>
      </c>
      <c r="T118" s="9"/>
      <c r="U11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8" s="9"/>
    </row>
    <row r="119" spans="1:22">
      <c r="A119" t="s">
        <v>63</v>
      </c>
      <c r="B119" t="s">
        <v>79</v>
      </c>
      <c r="C119" t="s">
        <v>80</v>
      </c>
      <c r="D119">
        <v>0</v>
      </c>
      <c r="L119" s="10" t="s">
        <v>944</v>
      </c>
      <c r="P119" t="str">
        <f t="shared" si="2"/>
        <v>Cabo VerdeCV08</v>
      </c>
      <c r="Q119" t="str">
        <f>VLOOKUP(Tableau3567[[#This Row],[coca]],Table1[ID],1,FALSE)</f>
        <v>Cabo VerdeCV08</v>
      </c>
      <c r="R119">
        <f>VLOOKUP(Tableau3567[[#This Row],[coca]],Table1[[#All],[ID]:[b]],2,FALSE)</f>
        <v>-24.202744252799999</v>
      </c>
      <c r="S119" s="9">
        <f>VLOOKUP(Tableau3567[[#This Row],[coca]],Table1[[ID]:[b]],3,FALSE)</f>
        <v>16.600200760900002</v>
      </c>
      <c r="T119" s="9"/>
      <c r="U11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19" s="9"/>
    </row>
    <row r="120" spans="1:22">
      <c r="A120" t="s">
        <v>63</v>
      </c>
      <c r="B120" t="s">
        <v>81</v>
      </c>
      <c r="C120" t="s">
        <v>82</v>
      </c>
      <c r="D120">
        <v>0</v>
      </c>
      <c r="L120" s="10" t="s">
        <v>944</v>
      </c>
      <c r="P120" t="str">
        <f t="shared" si="2"/>
        <v>Cabo VerdeCV09</v>
      </c>
      <c r="Q120" t="str">
        <f>VLOOKUP(Tableau3567[[#This Row],[coca]],Table1[ID],1,FALSE)</f>
        <v>Cabo VerdeCV09</v>
      </c>
      <c r="R120">
        <f>VLOOKUP(Tableau3567[[#This Row],[coca]],Table1[[#All],[ID]:[b]],2,FALSE)</f>
        <v>-25.126220378399999</v>
      </c>
      <c r="S120" s="9">
        <f>VLOOKUP(Tableau3567[[#This Row],[coca]],Table1[[ID]:[b]],3,FALSE)</f>
        <v>17.1401105202</v>
      </c>
      <c r="T120" s="9"/>
      <c r="U12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0" s="9"/>
    </row>
    <row r="121" spans="1:22">
      <c r="A121" t="s">
        <v>63</v>
      </c>
      <c r="B121" t="s">
        <v>83</v>
      </c>
      <c r="C121" t="s">
        <v>84</v>
      </c>
      <c r="D121">
        <v>0</v>
      </c>
      <c r="L121" s="10" t="s">
        <v>944</v>
      </c>
      <c r="P121" t="str">
        <f t="shared" si="2"/>
        <v>Cabo VerdeCV10</v>
      </c>
      <c r="Q121" t="str">
        <f>VLOOKUP(Tableau3567[[#This Row],[coca]],Table1[ID],1,FALSE)</f>
        <v>Cabo VerdeCV10</v>
      </c>
      <c r="R121">
        <f>VLOOKUP(Tableau3567[[#This Row],[coca]],Table1[[#All],[ID]:[b]],2,FALSE)</f>
        <v>-23.637227553700001</v>
      </c>
      <c r="S121" s="9">
        <f>VLOOKUP(Tableau3567[[#This Row],[coca]],Table1[[ID]:[b]],3,FALSE)</f>
        <v>14.973926351199999</v>
      </c>
      <c r="T121" s="9"/>
      <c r="U12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1" s="9"/>
    </row>
    <row r="122" spans="1:22">
      <c r="A122" t="s">
        <v>63</v>
      </c>
      <c r="B122" t="s">
        <v>85</v>
      </c>
      <c r="C122" t="s">
        <v>86</v>
      </c>
      <c r="D122">
        <v>8</v>
      </c>
      <c r="L122" s="10" t="s">
        <v>944</v>
      </c>
      <c r="P122" t="str">
        <f t="shared" si="2"/>
        <v>Cabo VerdeCV11</v>
      </c>
      <c r="Q122" t="str">
        <f>VLOOKUP(Tableau3567[[#This Row],[coca]],Table1[ID],1,FALSE)</f>
        <v>Cabo VerdeCV11</v>
      </c>
      <c r="R122">
        <f>VLOOKUP(Tableau3567[[#This Row],[coca]],Table1[[#All],[ID]:[b]],2,FALSE)</f>
        <v>-22.931532758399999</v>
      </c>
      <c r="S122" s="9">
        <f>VLOOKUP(Tableau3567[[#This Row],[coca]],Table1[[ID]:[b]],3,FALSE)</f>
        <v>16.736947046699999</v>
      </c>
      <c r="T122" s="9"/>
      <c r="U12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2" s="9"/>
    </row>
    <row r="123" spans="1:22">
      <c r="A123" t="s">
        <v>63</v>
      </c>
      <c r="B123" t="s">
        <v>87</v>
      </c>
      <c r="C123" t="s">
        <v>88</v>
      </c>
      <c r="D123">
        <v>1</v>
      </c>
      <c r="L123" s="10" t="s">
        <v>944</v>
      </c>
      <c r="P123" t="str">
        <f t="shared" si="2"/>
        <v>Cabo VerdeCV12</v>
      </c>
      <c r="Q123" t="str">
        <f>VLOOKUP(Tableau3567[[#This Row],[coca]],Table1[ID],1,FALSE)</f>
        <v>Cabo VerdeCV12</v>
      </c>
      <c r="R123">
        <f>VLOOKUP(Tableau3567[[#This Row],[coca]],Table1[[#All],[ID]:[b]],2,FALSE)</f>
        <v>-23.708198307699998</v>
      </c>
      <c r="S123" s="9">
        <f>VLOOKUP(Tableau3567[[#This Row],[coca]],Table1[[ID]:[b]],3,FALSE)</f>
        <v>15.1054681238</v>
      </c>
      <c r="T123" s="9"/>
      <c r="U12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3" s="9"/>
    </row>
    <row r="124" spans="1:22">
      <c r="A124" t="s">
        <v>63</v>
      </c>
      <c r="B124" t="s">
        <v>89</v>
      </c>
      <c r="C124" t="s">
        <v>90</v>
      </c>
      <c r="D124">
        <v>0</v>
      </c>
      <c r="L124" s="10" t="s">
        <v>944</v>
      </c>
      <c r="P124" t="str">
        <f t="shared" si="2"/>
        <v>Cabo VerdeCV13</v>
      </c>
      <c r="Q124" t="str">
        <f>VLOOKUP(Tableau3567[[#This Row],[coca]],Table1[ID],1,FALSE)</f>
        <v>Cabo VerdeCV13</v>
      </c>
      <c r="R124">
        <f>VLOOKUP(Tableau3567[[#This Row],[coca]],Table1[[#All],[ID]:[b]],2,FALSE)</f>
        <v>-24.338506929400001</v>
      </c>
      <c r="S124" s="9">
        <f>VLOOKUP(Tableau3567[[#This Row],[coca]],Table1[[ID]:[b]],3,FALSE)</f>
        <v>14.8957063966</v>
      </c>
      <c r="T124" s="9"/>
      <c r="U12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4" s="9"/>
    </row>
    <row r="125" spans="1:22">
      <c r="A125" t="s">
        <v>63</v>
      </c>
      <c r="B125" t="s">
        <v>91</v>
      </c>
      <c r="C125" t="s">
        <v>92</v>
      </c>
      <c r="D125">
        <v>45</v>
      </c>
      <c r="L125" s="10" t="s">
        <v>944</v>
      </c>
      <c r="P125" t="str">
        <f t="shared" si="2"/>
        <v>Cabo VerdeCV14</v>
      </c>
      <c r="Q125" t="str">
        <f>VLOOKUP(Tableau3567[[#This Row],[coca]],Table1[ID],1,FALSE)</f>
        <v>Cabo VerdeCV14</v>
      </c>
      <c r="R125">
        <f>VLOOKUP(Tableau3567[[#This Row],[coca]],Table1[[#All],[ID]:[b]],2,FALSE)</f>
        <v>-23.552168139999999</v>
      </c>
      <c r="S125" s="9">
        <f>VLOOKUP(Tableau3567[[#This Row],[coca]],Table1[[ID]:[b]],3,FALSE)</f>
        <v>15.111216711799999</v>
      </c>
      <c r="T125" s="9"/>
      <c r="U12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25" s="9"/>
    </row>
    <row r="126" spans="1:22">
      <c r="A126" t="s">
        <v>63</v>
      </c>
      <c r="B126" t="s">
        <v>93</v>
      </c>
      <c r="C126" t="s">
        <v>94</v>
      </c>
      <c r="D126">
        <v>4</v>
      </c>
      <c r="L126" s="10" t="s">
        <v>944</v>
      </c>
      <c r="P126" t="str">
        <f t="shared" si="2"/>
        <v>Cabo VerdeCV15</v>
      </c>
      <c r="Q126" t="str">
        <f>VLOOKUP(Tableau3567[[#This Row],[coca]],Table1[ID],1,FALSE)</f>
        <v>Cabo VerdeCV15</v>
      </c>
      <c r="R126">
        <f>VLOOKUP(Tableau3567[[#This Row],[coca]],Table1[[#All],[ID]:[b]],2,FALSE)</f>
        <v>-23.523001641299999</v>
      </c>
      <c r="S126" s="9">
        <f>VLOOKUP(Tableau3567[[#This Row],[coca]],Table1[[ID]:[b]],3,FALSE)</f>
        <v>15.019037732399999</v>
      </c>
      <c r="T126" s="9"/>
      <c r="U12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6" s="9"/>
    </row>
    <row r="127" spans="1:22">
      <c r="A127" t="s">
        <v>63</v>
      </c>
      <c r="B127" t="s">
        <v>95</v>
      </c>
      <c r="C127" t="s">
        <v>96</v>
      </c>
      <c r="D127">
        <v>0</v>
      </c>
      <c r="L127" s="10" t="s">
        <v>944</v>
      </c>
      <c r="P127" t="str">
        <f t="shared" si="2"/>
        <v>Cabo VerdeCV16</v>
      </c>
      <c r="Q127" t="str">
        <f>VLOOKUP(Tableau3567[[#This Row],[coca]],Table1[ID],1,FALSE)</f>
        <v>Cabo VerdeCV16</v>
      </c>
      <c r="R127">
        <f>VLOOKUP(Tableau3567[[#This Row],[coca]],Table1[[#All],[ID]:[b]],2,FALSE)</f>
        <v>-24.431793001300001</v>
      </c>
      <c r="S127" s="9">
        <f>VLOOKUP(Tableau3567[[#This Row],[coca]],Table1[[ID]:[b]],3,FALSE)</f>
        <v>14.923236447400001</v>
      </c>
      <c r="T127" s="9"/>
      <c r="U12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7" s="9"/>
    </row>
    <row r="128" spans="1:22">
      <c r="A128" t="s">
        <v>63</v>
      </c>
      <c r="B128" t="s">
        <v>97</v>
      </c>
      <c r="C128" t="s">
        <v>98</v>
      </c>
      <c r="D128">
        <v>0</v>
      </c>
      <c r="L128" s="10" t="s">
        <v>944</v>
      </c>
      <c r="P128" t="str">
        <f t="shared" si="2"/>
        <v>Cabo VerdeCV17</v>
      </c>
      <c r="Q128" t="str">
        <f>VLOOKUP(Tableau3567[[#This Row],[coca]],Table1[ID],1,FALSE)</f>
        <v>Cabo VerdeCV17</v>
      </c>
      <c r="R128">
        <f>VLOOKUP(Tableau3567[[#This Row],[coca]],Table1[[#All],[ID]:[b]],2,FALSE)</f>
        <v>-23.5934804593</v>
      </c>
      <c r="S128" s="9">
        <f>VLOOKUP(Tableau3567[[#This Row],[coca]],Table1[[ID]:[b]],3,FALSE)</f>
        <v>15.0649111506</v>
      </c>
      <c r="T128" s="9"/>
      <c r="U12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8" s="9"/>
    </row>
    <row r="129" spans="1:22">
      <c r="A129" t="s">
        <v>63</v>
      </c>
      <c r="B129" t="s">
        <v>99</v>
      </c>
      <c r="C129" t="s">
        <v>100</v>
      </c>
      <c r="D129">
        <v>0</v>
      </c>
      <c r="L129" s="10" t="s">
        <v>944</v>
      </c>
      <c r="P129" t="str">
        <f t="shared" si="2"/>
        <v>Cabo VerdeCV18</v>
      </c>
      <c r="Q129" t="str">
        <f>VLOOKUP(Tableau3567[[#This Row],[coca]],Table1[ID],1,FALSE)</f>
        <v>Cabo VerdeCV18</v>
      </c>
      <c r="R129">
        <f>VLOOKUP(Tableau3567[[#This Row],[coca]],Table1[[#All],[ID]:[b]],2,FALSE)</f>
        <v>-23.6391283717</v>
      </c>
      <c r="S129" s="9">
        <f>VLOOKUP(Tableau3567[[#This Row],[coca]],Table1[[ID]:[b]],3,FALSE)</f>
        <v>15.193271833700001</v>
      </c>
      <c r="T129" s="9"/>
      <c r="U12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29" s="9"/>
    </row>
    <row r="130" spans="1:22">
      <c r="A130" t="s">
        <v>63</v>
      </c>
      <c r="B130" t="s">
        <v>101</v>
      </c>
      <c r="C130" t="s">
        <v>102</v>
      </c>
      <c r="D130">
        <v>0</v>
      </c>
      <c r="L130" s="10" t="s">
        <v>944</v>
      </c>
      <c r="P130" t="str">
        <f t="shared" ref="P130:P193" si="3">_xlfn.CONCAT(A130,C130)</f>
        <v>Cabo VerdeCV19</v>
      </c>
      <c r="Q130" t="str">
        <f>VLOOKUP(Tableau3567[[#This Row],[coca]],Table1[ID],1,FALSE)</f>
        <v>Cabo VerdeCV19</v>
      </c>
      <c r="R130">
        <f>VLOOKUP(Tableau3567[[#This Row],[coca]],Table1[[#All],[ID]:[b]],2,FALSE)</f>
        <v>-23.629568266300002</v>
      </c>
      <c r="S130" s="9">
        <f>VLOOKUP(Tableau3567[[#This Row],[coca]],Table1[[ID]:[b]],3,FALSE)</f>
        <v>15.090727278099999</v>
      </c>
      <c r="T130" s="9"/>
      <c r="U13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30" s="9"/>
    </row>
    <row r="131" spans="1:22">
      <c r="A131" t="s">
        <v>63</v>
      </c>
      <c r="B131" t="s">
        <v>105</v>
      </c>
      <c r="C131" t="s">
        <v>106</v>
      </c>
      <c r="D131">
        <v>2</v>
      </c>
      <c r="L131" s="10" t="s">
        <v>944</v>
      </c>
      <c r="P131" t="str">
        <f t="shared" si="3"/>
        <v>Cabo VerdeCV21</v>
      </c>
      <c r="Q131" t="str">
        <f>VLOOKUP(Tableau3567[[#This Row],[coca]],Table1[ID],1,FALSE)</f>
        <v>Cabo VerdeCV21</v>
      </c>
      <c r="R131">
        <f>VLOOKUP(Tableau3567[[#This Row],[coca]],Table1[[#All],[ID]:[b]],2,FALSE)</f>
        <v>-23.717724913800001</v>
      </c>
      <c r="S131" s="9">
        <f>VLOOKUP(Tableau3567[[#This Row],[coca]],Table1[[ID]:[b]],3,FALSE)</f>
        <v>15.2645049613</v>
      </c>
      <c r="T131" s="9"/>
      <c r="U13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31" s="9"/>
    </row>
    <row r="132" spans="1:22">
      <c r="A132" t="s">
        <v>63</v>
      </c>
      <c r="B132" t="s">
        <v>107</v>
      </c>
      <c r="C132" t="s">
        <v>108</v>
      </c>
      <c r="D132">
        <v>0</v>
      </c>
      <c r="L132" s="10" t="s">
        <v>944</v>
      </c>
      <c r="P132" t="str">
        <f t="shared" si="3"/>
        <v>Cabo VerdeCV22</v>
      </c>
      <c r="Q132" t="str">
        <f>VLOOKUP(Tableau3567[[#This Row],[coca]],Table1[ID],1,FALSE)</f>
        <v>Cabo VerdeCV22</v>
      </c>
      <c r="R132">
        <f>VLOOKUP(Tableau3567[[#This Row],[coca]],Table1[[#All],[ID]:[b]],2,FALSE)</f>
        <v>-24.358619902800001</v>
      </c>
      <c r="S132" s="9">
        <f>VLOOKUP(Tableau3567[[#This Row],[coca]],Table1[[ID]:[b]],3,FALSE)</f>
        <v>16.595215011600001</v>
      </c>
      <c r="T132" s="9"/>
      <c r="U13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32" s="9"/>
    </row>
    <row r="133" spans="1:22">
      <c r="A133" t="s">
        <v>109</v>
      </c>
      <c r="B133" t="s">
        <v>123</v>
      </c>
      <c r="C133" t="s">
        <v>124</v>
      </c>
      <c r="D133">
        <v>250</v>
      </c>
      <c r="E133">
        <v>6</v>
      </c>
      <c r="F133">
        <v>19</v>
      </c>
      <c r="L133" s="10" t="s">
        <v>944</v>
      </c>
      <c r="P133" t="str">
        <f t="shared" si="3"/>
        <v>CameroonCM09</v>
      </c>
      <c r="Q133" t="str">
        <f>VLOOKUP(Tableau3567[[#This Row],[coca]],Table1[ID],1,FALSE)</f>
        <v>CameroonCM09</v>
      </c>
      <c r="R133">
        <f>VLOOKUP(Tableau3567[[#This Row],[coca]],Table1[[#All],[ID]:[b]],2,FALSE)</f>
        <v>11.5696143211</v>
      </c>
      <c r="S133" s="9">
        <f>VLOOKUP(Tableau3567[[#This Row],[coca]],Table1[[ID]:[b]],3,FALSE)</f>
        <v>2.75975412842</v>
      </c>
      <c r="T133" s="9" t="s">
        <v>775</v>
      </c>
      <c r="U13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33" s="9">
        <v>1</v>
      </c>
    </row>
    <row r="134" spans="1:22">
      <c r="A134" t="s">
        <v>109</v>
      </c>
      <c r="B134" t="s">
        <v>119</v>
      </c>
      <c r="C134" t="s">
        <v>120</v>
      </c>
      <c r="D134">
        <v>107</v>
      </c>
      <c r="E134">
        <v>4</v>
      </c>
      <c r="F134">
        <v>26</v>
      </c>
      <c r="L134" s="10" t="s">
        <v>944</v>
      </c>
      <c r="P134" t="str">
        <f t="shared" si="3"/>
        <v>CameroonCM07</v>
      </c>
      <c r="Q134" t="str">
        <f>VLOOKUP(Tableau3567[[#This Row],[coca]],Table1[ID],1,FALSE)</f>
        <v>CameroonCM07</v>
      </c>
      <c r="R134">
        <f>VLOOKUP(Tableau3567[[#This Row],[coca]],Table1[[#All],[ID]:[b]],2,FALSE)</f>
        <v>10.362687982400001</v>
      </c>
      <c r="S134" s="9">
        <f>VLOOKUP(Tableau3567[[#This Row],[coca]],Table1[[ID]:[b]],3,FALSE)</f>
        <v>6.3698067840299997</v>
      </c>
      <c r="T134" s="9" t="s">
        <v>775</v>
      </c>
      <c r="U13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34" s="9">
        <v>1</v>
      </c>
    </row>
    <row r="135" spans="1:22">
      <c r="A135" t="s">
        <v>109</v>
      </c>
      <c r="B135" t="s">
        <v>51</v>
      </c>
      <c r="C135" t="s">
        <v>114</v>
      </c>
      <c r="D135">
        <v>516</v>
      </c>
      <c r="E135">
        <v>9</v>
      </c>
      <c r="F135">
        <v>35</v>
      </c>
      <c r="L135" s="10" t="s">
        <v>944</v>
      </c>
      <c r="P135" t="str">
        <f t="shared" si="3"/>
        <v>CameroonCM03</v>
      </c>
      <c r="Q135" t="str">
        <f>VLOOKUP(Tableau3567[[#This Row],[coca]],Table1[ID],1,FALSE)</f>
        <v>CameroonCM03</v>
      </c>
      <c r="R135">
        <f>VLOOKUP(Tableau3567[[#This Row],[coca]],Table1[[#All],[ID]:[b]],2,FALSE)</f>
        <v>14.2128226802</v>
      </c>
      <c r="S135" s="9">
        <f>VLOOKUP(Tableau3567[[#This Row],[coca]],Table1[[ID]:[b]],3,FALSE)</f>
        <v>3.8011833621300002</v>
      </c>
      <c r="T135" s="9" t="s">
        <v>775</v>
      </c>
      <c r="U13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135" s="9">
        <v>1</v>
      </c>
    </row>
    <row r="136" spans="1:22">
      <c r="A136" t="s">
        <v>109</v>
      </c>
      <c r="B136" t="s">
        <v>111</v>
      </c>
      <c r="C136" t="s">
        <v>112</v>
      </c>
      <c r="D136">
        <v>29</v>
      </c>
      <c r="E136">
        <v>0</v>
      </c>
      <c r="F136">
        <v>7</v>
      </c>
      <c r="L136" s="10" t="s">
        <v>944</v>
      </c>
      <c r="P136" t="str">
        <f t="shared" si="3"/>
        <v>CameroonCM01</v>
      </c>
      <c r="Q136" t="str">
        <f>VLOOKUP(Tableau3567[[#This Row],[coca]],Table1[ID],1,FALSE)</f>
        <v>CameroonCM01</v>
      </c>
      <c r="R136">
        <f>VLOOKUP(Tableau3567[[#This Row],[coca]],Table1[[#All],[ID]:[b]],2,FALSE)</f>
        <v>13.125925673399999</v>
      </c>
      <c r="S136" s="9">
        <f>VLOOKUP(Tableau3567[[#This Row],[coca]],Table1[[ID]:[b]],3,FALSE)</f>
        <v>6.8421517933200002</v>
      </c>
      <c r="T136" s="9" t="s">
        <v>775</v>
      </c>
      <c r="U13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36" s="9">
        <v>1</v>
      </c>
    </row>
    <row r="137" spans="1:22">
      <c r="A137" t="s">
        <v>109</v>
      </c>
      <c r="B137" t="s">
        <v>55</v>
      </c>
      <c r="C137" t="s">
        <v>118</v>
      </c>
      <c r="D137">
        <v>115</v>
      </c>
      <c r="E137">
        <v>9</v>
      </c>
      <c r="F137">
        <v>36</v>
      </c>
      <c r="L137" s="10" t="s">
        <v>944</v>
      </c>
      <c r="P137" t="str">
        <f t="shared" si="3"/>
        <v>CameroonCM06</v>
      </c>
      <c r="Q137" t="str">
        <f>VLOOKUP(Tableau3567[[#This Row],[coca]],Table1[ID],1,FALSE)</f>
        <v>CameroonCM06</v>
      </c>
      <c r="R137">
        <f>VLOOKUP(Tableau3567[[#This Row],[coca]],Table1[[#All],[ID]:[b]],2,FALSE)</f>
        <v>13.9443878878</v>
      </c>
      <c r="S137" s="9">
        <f>VLOOKUP(Tableau3567[[#This Row],[coca]],Table1[[ID]:[b]],3,FALSE)</f>
        <v>8.4681855601800002</v>
      </c>
      <c r="T137" s="9" t="s">
        <v>775</v>
      </c>
      <c r="U13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37" s="9">
        <v>1</v>
      </c>
    </row>
    <row r="138" spans="1:22">
      <c r="A138" t="s">
        <v>109</v>
      </c>
      <c r="B138" t="s">
        <v>41</v>
      </c>
      <c r="C138" t="s">
        <v>113</v>
      </c>
      <c r="D138">
        <v>4389</v>
      </c>
      <c r="E138">
        <v>79</v>
      </c>
      <c r="F138">
        <v>2718</v>
      </c>
      <c r="L138" s="10" t="s">
        <v>944</v>
      </c>
      <c r="P138" t="str">
        <f t="shared" si="3"/>
        <v>CameroonCM02</v>
      </c>
      <c r="Q138" t="str">
        <f>VLOOKUP(Tableau3567[[#This Row],[coca]],Table1[ID],1,FALSE)</f>
        <v>CameroonCM02</v>
      </c>
      <c r="R138">
        <f>VLOOKUP(Tableau3567[[#This Row],[coca]],Table1[[#All],[ID]:[b]],2,FALSE)</f>
        <v>11.827012998400001</v>
      </c>
      <c r="S138" s="9">
        <f>VLOOKUP(Tableau3567[[#This Row],[coca]],Table1[[ID]:[b]],3,FALSE)</f>
        <v>4.6676804085799999</v>
      </c>
      <c r="T138" s="9" t="s">
        <v>780</v>
      </c>
      <c r="U13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38" s="9">
        <v>7</v>
      </c>
    </row>
    <row r="139" spans="1:22">
      <c r="A139" t="s">
        <v>109</v>
      </c>
      <c r="B139" t="s">
        <v>121</v>
      </c>
      <c r="C139" t="s">
        <v>122</v>
      </c>
      <c r="D139">
        <v>329</v>
      </c>
      <c r="E139">
        <v>26</v>
      </c>
      <c r="F139">
        <v>128</v>
      </c>
      <c r="L139" s="10" t="s">
        <v>944</v>
      </c>
      <c r="P139" t="str">
        <f t="shared" si="3"/>
        <v>CameroonCM08</v>
      </c>
      <c r="Q139" t="str">
        <f>VLOOKUP(Tableau3567[[#This Row],[coca]],Table1[ID],1,FALSE)</f>
        <v>CameroonCM08</v>
      </c>
      <c r="R139">
        <f>VLOOKUP(Tableau3567[[#This Row],[coca]],Table1[[#All],[ID]:[b]],2,FALSE)</f>
        <v>10.6558253163</v>
      </c>
      <c r="S139" s="9">
        <f>VLOOKUP(Tableau3567[[#This Row],[coca]],Table1[[ID]:[b]],3,FALSE)</f>
        <v>5.5089382138799996</v>
      </c>
      <c r="T139" s="9" t="s">
        <v>774</v>
      </c>
      <c r="U13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139" s="9">
        <v>3</v>
      </c>
    </row>
    <row r="140" spans="1:22">
      <c r="A140" t="s">
        <v>109</v>
      </c>
      <c r="B140" t="s">
        <v>25</v>
      </c>
      <c r="C140" t="s">
        <v>117</v>
      </c>
      <c r="D140">
        <v>1856</v>
      </c>
      <c r="E140">
        <v>74</v>
      </c>
      <c r="F140">
        <v>1600</v>
      </c>
      <c r="L140" s="10" t="s">
        <v>944</v>
      </c>
      <c r="P140" t="str">
        <f t="shared" si="3"/>
        <v>CameroonCM05</v>
      </c>
      <c r="Q140" t="str">
        <f>VLOOKUP(Tableau3567[[#This Row],[coca]],Table1[ID],1,FALSE)</f>
        <v>CameroonCM05</v>
      </c>
      <c r="R140">
        <f>VLOOKUP(Tableau3567[[#This Row],[coca]],Table1[[#All],[ID]:[b]],2,FALSE)</f>
        <v>10.1167259311</v>
      </c>
      <c r="S140" s="9">
        <f>VLOOKUP(Tableau3567[[#This Row],[coca]],Table1[[ID]:[b]],3,FALSE)</f>
        <v>4.2650274818599998</v>
      </c>
      <c r="T140" s="9" t="s">
        <v>777</v>
      </c>
      <c r="U14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40" s="9">
        <v>5</v>
      </c>
    </row>
    <row r="141" spans="1:22">
      <c r="A141" t="s">
        <v>109</v>
      </c>
      <c r="B141" t="s">
        <v>61</v>
      </c>
      <c r="C141" t="s">
        <v>125</v>
      </c>
      <c r="D141">
        <v>182</v>
      </c>
      <c r="E141">
        <v>3</v>
      </c>
      <c r="F141">
        <v>30</v>
      </c>
      <c r="L141" s="10" t="s">
        <v>944</v>
      </c>
      <c r="P141" t="str">
        <f t="shared" si="3"/>
        <v>CameroonCM10</v>
      </c>
      <c r="Q141" t="str">
        <f>VLOOKUP(Tableau3567[[#This Row],[coca]],Table1[ID],1,FALSE)</f>
        <v>CameroonCM10</v>
      </c>
      <c r="R141">
        <f>VLOOKUP(Tableau3567[[#This Row],[coca]],Table1[[#All],[ID]:[b]],2,FALSE)</f>
        <v>9.2891242277299995</v>
      </c>
      <c r="S141" s="9">
        <f>VLOOKUP(Tableau3567[[#This Row],[coca]],Table1[[ID]:[b]],3,FALSE)</f>
        <v>5.1948337661400004</v>
      </c>
      <c r="T141" s="9" t="s">
        <v>778</v>
      </c>
      <c r="U14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141" s="9">
        <v>2</v>
      </c>
    </row>
    <row r="142" spans="1:22">
      <c r="A142" t="s">
        <v>109</v>
      </c>
      <c r="B142" t="s">
        <v>115</v>
      </c>
      <c r="C142" t="s">
        <v>116</v>
      </c>
      <c r="D142">
        <v>89</v>
      </c>
      <c r="E142">
        <v>5</v>
      </c>
      <c r="F142">
        <v>34</v>
      </c>
      <c r="L142" s="10" t="s">
        <v>944</v>
      </c>
      <c r="P142" t="str">
        <f t="shared" si="3"/>
        <v>CameroonCM04</v>
      </c>
      <c r="Q142" t="str">
        <f>VLOOKUP(Tableau3567[[#This Row],[coca]],Table1[ID],1,FALSE)</f>
        <v>CameroonCM04</v>
      </c>
      <c r="R142">
        <f>VLOOKUP(Tableau3567[[#This Row],[coca]],Table1[[#All],[ID]:[b]],2,FALSE)</f>
        <v>14.517712468499999</v>
      </c>
      <c r="S142" s="9">
        <f>VLOOKUP(Tableau3567[[#This Row],[coca]],Table1[[ID]:[b]],3,FALSE)</f>
        <v>11.071936727900001</v>
      </c>
      <c r="T142" s="9"/>
      <c r="U14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142" s="9"/>
    </row>
    <row r="143" spans="1:22">
      <c r="A143" t="s">
        <v>126</v>
      </c>
      <c r="B143" t="s">
        <v>140</v>
      </c>
      <c r="C143" t="s">
        <v>141</v>
      </c>
      <c r="L143" s="10" t="s">
        <v>944</v>
      </c>
      <c r="N143" s="5">
        <v>1761798540360</v>
      </c>
      <c r="O143" s="5">
        <v>417265988792</v>
      </c>
      <c r="P143" t="str">
        <f t="shared" si="3"/>
        <v>Central African RepublicCF12</v>
      </c>
      <c r="Q143" t="str">
        <f>VLOOKUP(Tableau3567[[#This Row],[coca]],Table1[ID],1,FALSE)</f>
        <v>Central African RepublicCF12</v>
      </c>
      <c r="R143">
        <f>VLOOKUP(Tableau3567[[#This Row],[coca]],Table1[[#All],[ID]:[b]],2,FALSE)</f>
        <v>17.617985403599999</v>
      </c>
      <c r="S143" s="9">
        <f>VLOOKUP(Tableau3567[[#This Row],[coca]],Table1[[ID]:[b]],3,FALSE)</f>
        <v>4.1726598879200001</v>
      </c>
      <c r="T143" s="9" t="s">
        <v>775</v>
      </c>
      <c r="U14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43" s="9">
        <v>1</v>
      </c>
    </row>
    <row r="144" spans="1:22">
      <c r="A144" t="s">
        <v>126</v>
      </c>
      <c r="B144" t="s">
        <v>130</v>
      </c>
      <c r="C144" t="s">
        <v>131</v>
      </c>
      <c r="D144">
        <v>1888</v>
      </c>
      <c r="E144">
        <v>6</v>
      </c>
      <c r="F144">
        <v>40</v>
      </c>
      <c r="L144" s="10" t="s">
        <v>944</v>
      </c>
      <c r="N144" s="5">
        <v>1857051880280</v>
      </c>
      <c r="O144" s="5">
        <v>437554641562</v>
      </c>
      <c r="P144" t="str">
        <f t="shared" si="3"/>
        <v>Central African RepublicCF71</v>
      </c>
      <c r="Q144" t="str">
        <f>VLOOKUP(Tableau3567[[#This Row],[coca]],Table1[ID],1,FALSE)</f>
        <v>Central African RepublicCF71</v>
      </c>
      <c r="R144">
        <f>VLOOKUP(Tableau3567[[#This Row],[coca]],Table1[[#All],[ID]:[b]],2,FALSE)</f>
        <v>18.570518802799999</v>
      </c>
      <c r="S144" s="9">
        <f>VLOOKUP(Tableau3567[[#This Row],[coca]],Table1[[ID]:[b]],3,FALSE)</f>
        <v>4.3755464156199997</v>
      </c>
      <c r="T144" s="9" t="s">
        <v>778</v>
      </c>
      <c r="U14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44" s="9">
        <v>2</v>
      </c>
    </row>
    <row r="145" spans="1:22">
      <c r="A145" t="s">
        <v>126</v>
      </c>
      <c r="B145" t="s">
        <v>128</v>
      </c>
      <c r="C145" t="s">
        <v>129</v>
      </c>
      <c r="L145" t="s">
        <v>944</v>
      </c>
      <c r="P145" t="str">
        <f t="shared" si="3"/>
        <v>Central African RepublicCF51</v>
      </c>
      <c r="Q145" t="str">
        <f>VLOOKUP(Tableau3567[[#This Row],[coca]],Table1[ID],1,FALSE)</f>
        <v>Central African RepublicCF51</v>
      </c>
      <c r="R145">
        <f>VLOOKUP(Tableau3567[[#This Row],[coca]],Table1[[#All],[ID]:[b]],2,FALSE)</f>
        <v>20.574127578999999</v>
      </c>
      <c r="S145" s="9">
        <f>VLOOKUP(Tableau3567[[#This Row],[coca]],Table1[[ID]:[b]],3,FALSE)</f>
        <v>8.4215608200199998</v>
      </c>
      <c r="T145" s="9"/>
      <c r="U14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45" s="9"/>
    </row>
    <row r="146" spans="1:22">
      <c r="A146" t="s">
        <v>126</v>
      </c>
      <c r="B146" t="s">
        <v>132</v>
      </c>
      <c r="C146" t="s">
        <v>133</v>
      </c>
      <c r="L146" t="s">
        <v>944</v>
      </c>
      <c r="P146" t="str">
        <f t="shared" si="3"/>
        <v>Central African RepublicCF61</v>
      </c>
      <c r="Q146" t="str">
        <f>VLOOKUP(Tableau3567[[#This Row],[coca]],Table1[ID],1,FALSE)</f>
        <v>Central African RepublicCF61</v>
      </c>
      <c r="R146">
        <f>VLOOKUP(Tableau3567[[#This Row],[coca]],Table1[[#All],[ID]:[b]],2,FALSE)</f>
        <v>21.360413425200001</v>
      </c>
      <c r="S146" s="9">
        <f>VLOOKUP(Tableau3567[[#This Row],[coca]],Table1[[ID]:[b]],3,FALSE)</f>
        <v>4.8926844229800004</v>
      </c>
      <c r="T146" s="9"/>
      <c r="U14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46" s="9"/>
    </row>
    <row r="147" spans="1:22">
      <c r="A147" t="s">
        <v>126</v>
      </c>
      <c r="B147" t="s">
        <v>136</v>
      </c>
      <c r="C147" t="s">
        <v>137</v>
      </c>
      <c r="L147" t="s">
        <v>944</v>
      </c>
      <c r="P147" t="str">
        <f t="shared" si="3"/>
        <v>Central African RepublicCF52</v>
      </c>
      <c r="Q147" t="str">
        <f>VLOOKUP(Tableau3567[[#This Row],[coca]],Table1[ID],1,FALSE)</f>
        <v>Central African RepublicCF52</v>
      </c>
      <c r="R147">
        <f>VLOOKUP(Tableau3567[[#This Row],[coca]],Table1[[#All],[ID]:[b]],2,FALSE)</f>
        <v>22.92245848</v>
      </c>
      <c r="S147" s="9">
        <f>VLOOKUP(Tableau3567[[#This Row],[coca]],Table1[[ID]:[b]],3,FALSE)</f>
        <v>7.4687639112599999</v>
      </c>
      <c r="T147" s="9"/>
      <c r="U14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47" s="9"/>
    </row>
    <row r="148" spans="1:22">
      <c r="A148" t="s">
        <v>126</v>
      </c>
      <c r="B148" t="s">
        <v>134</v>
      </c>
      <c r="C148" t="s">
        <v>135</v>
      </c>
      <c r="L148" t="s">
        <v>944</v>
      </c>
      <c r="P148" t="str">
        <f t="shared" si="3"/>
        <v>Central African RepublicCF63</v>
      </c>
      <c r="Q148" t="str">
        <f>VLOOKUP(Tableau3567[[#This Row],[coca]],Table1[ID],1,FALSE)</f>
        <v>Central African RepublicCF63</v>
      </c>
      <c r="R148">
        <f>VLOOKUP(Tableau3567[[#This Row],[coca]],Table1[[#All],[ID]:[b]],2,FALSE)</f>
        <v>25.590006564999999</v>
      </c>
      <c r="S148" s="9">
        <f>VLOOKUP(Tableau3567[[#This Row],[coca]],Table1[[ID]:[b]],3,FALSE)</f>
        <v>6.3085050516500001</v>
      </c>
      <c r="T148" s="9"/>
      <c r="U14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48" s="9"/>
    </row>
    <row r="149" spans="1:22">
      <c r="A149" t="s">
        <v>126</v>
      </c>
      <c r="B149" t="s">
        <v>138</v>
      </c>
      <c r="C149" t="s">
        <v>139</v>
      </c>
      <c r="L149" t="s">
        <v>944</v>
      </c>
      <c r="P149" t="str">
        <f t="shared" si="3"/>
        <v>Central African RepublicCF41</v>
      </c>
      <c r="Q149" t="str">
        <f>VLOOKUP(Tableau3567[[#This Row],[coca]],Table1[ID],1,FALSE)</f>
        <v>Central African RepublicCF41</v>
      </c>
      <c r="R149">
        <f>VLOOKUP(Tableau3567[[#This Row],[coca]],Table1[[#All],[ID]:[b]],2,FALSE)</f>
        <v>19.298054885599999</v>
      </c>
      <c r="S149" s="9">
        <f>VLOOKUP(Tableau3567[[#This Row],[coca]],Table1[[ID]:[b]],3,FALSE)</f>
        <v>5.7975892338600001</v>
      </c>
      <c r="T149" s="9"/>
      <c r="U14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49" s="9"/>
    </row>
    <row r="150" spans="1:22">
      <c r="A150" t="s">
        <v>126</v>
      </c>
      <c r="B150" t="s">
        <v>781</v>
      </c>
      <c r="C150" t="s">
        <v>143</v>
      </c>
      <c r="L150" t="s">
        <v>944</v>
      </c>
      <c r="P150" t="str">
        <f t="shared" si="3"/>
        <v>Central African RepublicCF21</v>
      </c>
      <c r="Q150" t="str">
        <f>VLOOKUP(Tableau3567[[#This Row],[coca]],Table1[ID],1,FALSE)</f>
        <v>Central African RepublicCF21</v>
      </c>
      <c r="R150">
        <f>VLOOKUP(Tableau3567[[#This Row],[coca]],Table1[[#All],[ID]:[b]],2,FALSE)</f>
        <v>15.916548922800001</v>
      </c>
      <c r="S150" s="9">
        <f>VLOOKUP(Tableau3567[[#This Row],[coca]],Table1[[ID]:[b]],3,FALSE)</f>
        <v>4.5683364205099997</v>
      </c>
      <c r="T150" s="9"/>
      <c r="U15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0" s="9"/>
    </row>
    <row r="151" spans="1:22">
      <c r="A151" t="s">
        <v>126</v>
      </c>
      <c r="B151" t="s">
        <v>144</v>
      </c>
      <c r="C151" t="s">
        <v>145</v>
      </c>
      <c r="L151" t="s">
        <v>944</v>
      </c>
      <c r="P151" t="str">
        <f t="shared" si="3"/>
        <v>Central African RepublicCF62</v>
      </c>
      <c r="Q151" t="str">
        <f>VLOOKUP(Tableau3567[[#This Row],[coca]],Table1[ID],1,FALSE)</f>
        <v>Central African RepublicCF62</v>
      </c>
      <c r="R151">
        <f>VLOOKUP(Tableau3567[[#This Row],[coca]],Table1[[#All],[ID]:[b]],2,FALSE)</f>
        <v>23.390710983400002</v>
      </c>
      <c r="S151" s="9">
        <f>VLOOKUP(Tableau3567[[#This Row],[coca]],Table1[[ID]:[b]],3,FALSE)</f>
        <v>5.5022206631700001</v>
      </c>
      <c r="T151" s="9"/>
      <c r="U15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1" s="9"/>
    </row>
    <row r="152" spans="1:22">
      <c r="A152" t="s">
        <v>126</v>
      </c>
      <c r="B152" t="s">
        <v>146</v>
      </c>
      <c r="C152" t="s">
        <v>147</v>
      </c>
      <c r="L152" t="s">
        <v>944</v>
      </c>
      <c r="P152" t="str">
        <f t="shared" si="3"/>
        <v>Central African RepublicCF42</v>
      </c>
      <c r="Q152" t="str">
        <f>VLOOKUP(Tableau3567[[#This Row],[coca]],Table1[ID],1,FALSE)</f>
        <v>Central African RepublicCF42</v>
      </c>
      <c r="R152">
        <f>VLOOKUP(Tableau3567[[#This Row],[coca]],Table1[[#All],[ID]:[b]],2,FALSE)</f>
        <v>19.330655993000001</v>
      </c>
      <c r="S152" s="9">
        <f>VLOOKUP(Tableau3567[[#This Row],[coca]],Table1[[ID]:[b]],3,FALSE)</f>
        <v>7.1904858022299996</v>
      </c>
      <c r="T152" s="9"/>
      <c r="U15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2" s="9"/>
    </row>
    <row r="153" spans="1:22">
      <c r="A153" t="s">
        <v>126</v>
      </c>
      <c r="B153" t="s">
        <v>148</v>
      </c>
      <c r="C153" t="s">
        <v>149</v>
      </c>
      <c r="L153" t="s">
        <v>944</v>
      </c>
      <c r="P153" t="str">
        <f t="shared" si="3"/>
        <v>Central African RepublicCF22</v>
      </c>
      <c r="Q153" t="str">
        <f>VLOOKUP(Tableau3567[[#This Row],[coca]],Table1[ID],1,FALSE)</f>
        <v>Central African RepublicCF22</v>
      </c>
      <c r="R153">
        <f>VLOOKUP(Tableau3567[[#This Row],[coca]],Table1[[#All],[ID]:[b]],2,FALSE)</f>
        <v>15.3797702537</v>
      </c>
      <c r="S153" s="9">
        <f>VLOOKUP(Tableau3567[[#This Row],[coca]],Table1[[ID]:[b]],3,FALSE)</f>
        <v>5.6984577447599998</v>
      </c>
      <c r="T153" s="9"/>
      <c r="U15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3" s="9"/>
    </row>
    <row r="154" spans="1:22">
      <c r="A154" t="s">
        <v>126</v>
      </c>
      <c r="B154" t="s">
        <v>150</v>
      </c>
      <c r="C154" t="s">
        <v>151</v>
      </c>
      <c r="L154" t="s">
        <v>944</v>
      </c>
      <c r="P154" t="str">
        <f t="shared" si="3"/>
        <v>Central African RepublicCF11</v>
      </c>
      <c r="Q154" t="str">
        <f>VLOOKUP(Tableau3567[[#This Row],[coca]],Table1[ID],1,FALSE)</f>
        <v>Central African RepublicCF11</v>
      </c>
      <c r="R154">
        <f>VLOOKUP(Tableau3567[[#This Row],[coca]],Table1[[#All],[ID]:[b]],2,FALSE)</f>
        <v>17.995764323</v>
      </c>
      <c r="S154" s="9">
        <f>VLOOKUP(Tableau3567[[#This Row],[coca]],Table1[[ID]:[b]],3,FALSE)</f>
        <v>5.1163161949399996</v>
      </c>
      <c r="T154" s="9"/>
      <c r="U15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4" s="9"/>
    </row>
    <row r="155" spans="1:22">
      <c r="A155" t="s">
        <v>126</v>
      </c>
      <c r="B155" t="s">
        <v>152</v>
      </c>
      <c r="C155" t="s">
        <v>153</v>
      </c>
      <c r="L155" t="s">
        <v>944</v>
      </c>
      <c r="P155" t="str">
        <f t="shared" si="3"/>
        <v>Central African RepublicCF43</v>
      </c>
      <c r="Q155" t="str">
        <f>VLOOKUP(Tableau3567[[#This Row],[coca]],Table1[ID],1,FALSE)</f>
        <v>Central African RepublicCF43</v>
      </c>
      <c r="R155">
        <f>VLOOKUP(Tableau3567[[#This Row],[coca]],Table1[[#All],[ID]:[b]],2,FALSE)</f>
        <v>20.749173796800001</v>
      </c>
      <c r="S155" s="9">
        <f>VLOOKUP(Tableau3567[[#This Row],[coca]],Table1[[ID]:[b]],3,FALSE)</f>
        <v>6.1273010691099996</v>
      </c>
      <c r="T155" s="9"/>
      <c r="U15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5" s="9"/>
    </row>
    <row r="156" spans="1:22">
      <c r="A156" t="s">
        <v>126</v>
      </c>
      <c r="B156" t="s">
        <v>154</v>
      </c>
      <c r="C156" t="s">
        <v>155</v>
      </c>
      <c r="L156" t="s">
        <v>944</v>
      </c>
      <c r="P156" t="str">
        <f t="shared" si="3"/>
        <v>Central African RepublicCF32</v>
      </c>
      <c r="Q156" t="str">
        <f>VLOOKUP(Tableau3567[[#This Row],[coca]],Table1[ID],1,FALSE)</f>
        <v>Central African RepublicCF32</v>
      </c>
      <c r="R156">
        <f>VLOOKUP(Tableau3567[[#This Row],[coca]],Table1[[#All],[ID]:[b]],2,FALSE)</f>
        <v>17.891223238199998</v>
      </c>
      <c r="S156" s="9">
        <f>VLOOKUP(Tableau3567[[#This Row],[coca]],Table1[[ID]:[b]],3,FALSE)</f>
        <v>6.9140162197199997</v>
      </c>
      <c r="T156" s="9"/>
      <c r="U15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6" s="9"/>
    </row>
    <row r="157" spans="1:22">
      <c r="A157" t="s">
        <v>126</v>
      </c>
      <c r="B157" t="s">
        <v>156</v>
      </c>
      <c r="C157" t="s">
        <v>157</v>
      </c>
      <c r="L157" t="s">
        <v>944</v>
      </c>
      <c r="P157" t="str">
        <f t="shared" si="3"/>
        <v>Central African RepublicCF31</v>
      </c>
      <c r="Q157" t="str">
        <f>VLOOKUP(Tableau3567[[#This Row],[coca]],Table1[ID],1,FALSE)</f>
        <v>Central African RepublicCF31</v>
      </c>
      <c r="R157">
        <f>VLOOKUP(Tableau3567[[#This Row],[coca]],Table1[[#All],[ID]:[b]],2,FALSE)</f>
        <v>16.140384220600001</v>
      </c>
      <c r="S157" s="9">
        <f>VLOOKUP(Tableau3567[[#This Row],[coca]],Table1[[ID]:[b]],3,FALSE)</f>
        <v>6.7281622515799997</v>
      </c>
      <c r="T157" s="9"/>
      <c r="U15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7" s="9"/>
    </row>
    <row r="158" spans="1:22">
      <c r="A158" t="s">
        <v>126</v>
      </c>
      <c r="B158" t="s">
        <v>158</v>
      </c>
      <c r="C158" t="s">
        <v>159</v>
      </c>
      <c r="L158" t="s">
        <v>944</v>
      </c>
      <c r="P158" t="str">
        <f t="shared" si="3"/>
        <v>Central African RepublicCF23</v>
      </c>
      <c r="Q158" t="str">
        <f>VLOOKUP(Tableau3567[[#This Row],[coca]],Table1[ID],1,FALSE)</f>
        <v>Central African RepublicCF23</v>
      </c>
      <c r="R158">
        <f>VLOOKUP(Tableau3567[[#This Row],[coca]],Table1[[#All],[ID]:[b]],2,FALSE)</f>
        <v>16.293399178000001</v>
      </c>
      <c r="S158" s="9">
        <f>VLOOKUP(Tableau3567[[#This Row],[coca]],Table1[[ID]:[b]],3,FALSE)</f>
        <v>3.4612648195100002</v>
      </c>
      <c r="T158" s="9"/>
      <c r="U15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8" s="9"/>
    </row>
    <row r="159" spans="1:22">
      <c r="A159" t="s">
        <v>126</v>
      </c>
      <c r="B159" t="s">
        <v>160</v>
      </c>
      <c r="C159" t="s">
        <v>161</v>
      </c>
      <c r="L159" t="s">
        <v>944</v>
      </c>
      <c r="P159" t="str">
        <f t="shared" si="3"/>
        <v>Central African RepublicCF53</v>
      </c>
      <c r="Q159" t="str">
        <f>VLOOKUP(Tableau3567[[#This Row],[coca]],Table1[ID],1,FALSE)</f>
        <v>Central African RepublicCF53</v>
      </c>
      <c r="R159">
        <f>VLOOKUP(Tableau3567[[#This Row],[coca]],Table1[[#All],[ID]:[b]],2,FALSE)</f>
        <v>22.513138271399999</v>
      </c>
      <c r="S159" s="9">
        <f>VLOOKUP(Tableau3567[[#This Row],[coca]],Table1[[ID]:[b]],3,FALSE)</f>
        <v>9.8230642242500004</v>
      </c>
      <c r="T159" s="9"/>
      <c r="U15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59" s="9"/>
    </row>
    <row r="160" spans="1:22">
      <c r="A160" t="s">
        <v>162</v>
      </c>
      <c r="B160" t="s">
        <v>198</v>
      </c>
      <c r="C160" t="s">
        <v>199</v>
      </c>
      <c r="D160">
        <v>6</v>
      </c>
      <c r="L160" s="12" t="s">
        <v>944</v>
      </c>
      <c r="N160" s="5">
        <v>2115633897080</v>
      </c>
      <c r="O160" s="5">
        <v>1354140651770</v>
      </c>
      <c r="P160" t="str">
        <f t="shared" si="3"/>
        <v>ChadTD14</v>
      </c>
      <c r="Q160" t="str">
        <f>VLOOKUP(Tableau3567[[#This Row],[coca]],Table1[ID],1,FALSE)</f>
        <v>ChadTD14</v>
      </c>
      <c r="R160">
        <f>VLOOKUP(Tableau3567[[#This Row],[coca]],Table1[[#All],[ID]:[b]],2,FALSE)</f>
        <v>21.1563389708</v>
      </c>
      <c r="S160" s="9">
        <f>VLOOKUP(Tableau3567[[#This Row],[coca]],Table1[[ID]:[b]],3,FALSE)</f>
        <v>13.5414065177</v>
      </c>
      <c r="T160" s="9" t="s">
        <v>775</v>
      </c>
      <c r="U16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0" s="9">
        <v>1</v>
      </c>
    </row>
    <row r="161" spans="1:22">
      <c r="A161" t="s">
        <v>162</v>
      </c>
      <c r="B161" t="s">
        <v>196</v>
      </c>
      <c r="C161" t="s">
        <v>197</v>
      </c>
      <c r="D161">
        <v>755</v>
      </c>
      <c r="E161">
        <v>72</v>
      </c>
      <c r="F161">
        <v>706</v>
      </c>
      <c r="L161" s="12" t="s">
        <v>944</v>
      </c>
      <c r="N161" s="5">
        <v>1505158992050</v>
      </c>
      <c r="O161" s="5">
        <v>1212026562140</v>
      </c>
      <c r="P161" t="str">
        <f t="shared" si="3"/>
        <v>ChadTD18</v>
      </c>
      <c r="Q161" t="str">
        <f>VLOOKUP(Tableau3567[[#This Row],[coca]],Table1[ID],1,FALSE)</f>
        <v>ChadTD18</v>
      </c>
      <c r="R161">
        <f>VLOOKUP(Tableau3567[[#This Row],[coca]],Table1[[#All],[ID]:[b]],2,FALSE)</f>
        <v>15.0515899205</v>
      </c>
      <c r="S161" s="9">
        <f>VLOOKUP(Tableau3567[[#This Row],[coca]],Table1[[ID]:[b]],3,FALSE)</f>
        <v>12.1202656214</v>
      </c>
      <c r="T161" s="9" t="s">
        <v>774</v>
      </c>
      <c r="U16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161" s="9">
        <v>3</v>
      </c>
    </row>
    <row r="162" spans="1:22">
      <c r="A162" t="s">
        <v>162</v>
      </c>
      <c r="B162" t="s">
        <v>164</v>
      </c>
      <c r="C162" t="s">
        <v>165</v>
      </c>
      <c r="D162">
        <v>0</v>
      </c>
      <c r="L162" s="12" t="s">
        <v>944</v>
      </c>
      <c r="P162" t="str">
        <f t="shared" si="3"/>
        <v>ChadTD19</v>
      </c>
      <c r="Q162" t="str">
        <f>VLOOKUP(Tableau3567[[#This Row],[coca]],Table1[ID],1,FALSE)</f>
        <v>ChadTD19</v>
      </c>
      <c r="R162">
        <f>VLOOKUP(Tableau3567[[#This Row],[coca]],Table1[[#All],[ID]:[b]],2,FALSE)</f>
        <v>16.884998405400001</v>
      </c>
      <c r="S162" s="9">
        <f>VLOOKUP(Tableau3567[[#This Row],[coca]],Table1[[ID]:[b]],3,FALSE)</f>
        <v>14.4212306232</v>
      </c>
      <c r="T162" s="9"/>
      <c r="U16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2" s="9"/>
    </row>
    <row r="163" spans="1:22">
      <c r="A163" t="s">
        <v>162</v>
      </c>
      <c r="B163" t="s">
        <v>166</v>
      </c>
      <c r="C163" t="s">
        <v>167</v>
      </c>
      <c r="D163">
        <v>4</v>
      </c>
      <c r="L163" s="12" t="s">
        <v>944</v>
      </c>
      <c r="P163" t="str">
        <f t="shared" si="3"/>
        <v>ChadTD01</v>
      </c>
      <c r="Q163" t="str">
        <f>VLOOKUP(Tableau3567[[#This Row],[coca]],Table1[ID],1,FALSE)</f>
        <v>ChadTD01</v>
      </c>
      <c r="R163">
        <f>VLOOKUP(Tableau3567[[#This Row],[coca]],Table1[[#All],[ID]:[b]],2,FALSE)</f>
        <v>18.7952795524</v>
      </c>
      <c r="S163" s="9">
        <f>VLOOKUP(Tableau3567[[#This Row],[coca]],Table1[[ID]:[b]],3,FALSE)</f>
        <v>13.9817111908</v>
      </c>
      <c r="T163" s="9"/>
      <c r="U16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3" s="9"/>
    </row>
    <row r="164" spans="1:22">
      <c r="A164" t="s">
        <v>162</v>
      </c>
      <c r="B164" t="s">
        <v>168</v>
      </c>
      <c r="C164" t="s">
        <v>169</v>
      </c>
      <c r="D164">
        <v>0</v>
      </c>
      <c r="L164" s="12" t="s">
        <v>944</v>
      </c>
      <c r="P164" t="str">
        <f t="shared" si="3"/>
        <v>ChadTD02</v>
      </c>
      <c r="Q164" t="str">
        <f>VLOOKUP(Tableau3567[[#This Row],[coca]],Table1[ID],1,FALSE)</f>
        <v>ChadTD02</v>
      </c>
      <c r="R164">
        <f>VLOOKUP(Tableau3567[[#This Row],[coca]],Table1[[#All],[ID]:[b]],2,FALSE)</f>
        <v>18.221231778</v>
      </c>
      <c r="S164" s="9">
        <f>VLOOKUP(Tableau3567[[#This Row],[coca]],Table1[[ID]:[b]],3,FALSE)</f>
        <v>17.180937942500002</v>
      </c>
      <c r="T164" s="9"/>
      <c r="U16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4" s="9"/>
    </row>
    <row r="165" spans="1:22">
      <c r="A165" t="s">
        <v>162</v>
      </c>
      <c r="B165" t="s">
        <v>170</v>
      </c>
      <c r="C165" t="s">
        <v>171</v>
      </c>
      <c r="D165">
        <v>1</v>
      </c>
      <c r="L165" s="12" t="s">
        <v>944</v>
      </c>
      <c r="P165" t="str">
        <f t="shared" si="3"/>
        <v>ChadTD03</v>
      </c>
      <c r="Q165" t="str">
        <f>VLOOKUP(Tableau3567[[#This Row],[coca]],Table1[ID],1,FALSE)</f>
        <v>ChadTD03</v>
      </c>
      <c r="R165">
        <f>VLOOKUP(Tableau3567[[#This Row],[coca]],Table1[[#All],[ID]:[b]],2,FALSE)</f>
        <v>16.357020966899999</v>
      </c>
      <c r="S165" s="9">
        <f>VLOOKUP(Tableau3567[[#This Row],[coca]],Table1[[ID]:[b]],3,FALSE)</f>
        <v>11.202963735399999</v>
      </c>
      <c r="T165" s="9"/>
      <c r="U16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5" s="9"/>
    </row>
    <row r="166" spans="1:22">
      <c r="A166" t="s">
        <v>162</v>
      </c>
      <c r="B166" t="s">
        <v>174</v>
      </c>
      <c r="C166" t="s">
        <v>175</v>
      </c>
      <c r="D166">
        <v>0</v>
      </c>
      <c r="L166" s="12" t="s">
        <v>944</v>
      </c>
      <c r="P166" t="str">
        <f t="shared" si="3"/>
        <v>ChadTD23</v>
      </c>
      <c r="Q166" t="str">
        <f>VLOOKUP(Tableau3567[[#This Row],[coca]],Table1[ID],1,FALSE)</f>
        <v>ChadTD23</v>
      </c>
      <c r="R166">
        <f>VLOOKUP(Tableau3567[[#This Row],[coca]],Table1[[#All],[ID]:[b]],2,FALSE)</f>
        <v>21.1363127915</v>
      </c>
      <c r="S166" s="9">
        <f>VLOOKUP(Tableau3567[[#This Row],[coca]],Table1[[ID]:[b]],3,FALSE)</f>
        <v>18.412098485400001</v>
      </c>
      <c r="T166" s="9"/>
      <c r="U16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6" s="9"/>
    </row>
    <row r="167" spans="1:22">
      <c r="A167" t="s">
        <v>162</v>
      </c>
      <c r="B167" t="s">
        <v>172</v>
      </c>
      <c r="C167" t="s">
        <v>173</v>
      </c>
      <c r="D167">
        <v>1</v>
      </c>
      <c r="L167" s="12" t="s">
        <v>944</v>
      </c>
      <c r="P167" t="str">
        <f t="shared" si="3"/>
        <v>ChadTD20</v>
      </c>
      <c r="Q167" t="str">
        <f>VLOOKUP(Tableau3567[[#This Row],[coca]],Table1[ID],1,FALSE)</f>
        <v>ChadTD20</v>
      </c>
      <c r="R167">
        <f>VLOOKUP(Tableau3567[[#This Row],[coca]],Table1[[#All],[ID]:[b]],2,FALSE)</f>
        <v>23.124966411700001</v>
      </c>
      <c r="S167" s="9">
        <f>VLOOKUP(Tableau3567[[#This Row],[coca]],Table1[[ID]:[b]],3,FALSE)</f>
        <v>17.778513861299999</v>
      </c>
      <c r="T167" s="9"/>
      <c r="U16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7" s="9"/>
    </row>
    <row r="168" spans="1:22">
      <c r="A168" t="s">
        <v>162</v>
      </c>
      <c r="B168" t="s">
        <v>176</v>
      </c>
      <c r="C168" t="s">
        <v>177</v>
      </c>
      <c r="D168">
        <v>14</v>
      </c>
      <c r="L168" s="12" t="s">
        <v>944</v>
      </c>
      <c r="P168" t="str">
        <f t="shared" si="3"/>
        <v>ChadTD04</v>
      </c>
      <c r="Q168" t="str">
        <f>VLOOKUP(Tableau3567[[#This Row],[coca]],Table1[ID],1,FALSE)</f>
        <v>ChadTD04</v>
      </c>
      <c r="R168">
        <f>VLOOKUP(Tableau3567[[#This Row],[coca]],Table1[[#All],[ID]:[b]],2,FALSE)</f>
        <v>18.632111051199999</v>
      </c>
      <c r="S168" s="9">
        <f>VLOOKUP(Tableau3567[[#This Row],[coca]],Table1[[ID]:[b]],3,FALSE)</f>
        <v>11.489501862699999</v>
      </c>
      <c r="T168" s="9"/>
      <c r="U16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68" s="9"/>
    </row>
    <row r="169" spans="1:22">
      <c r="A169" t="s">
        <v>162</v>
      </c>
      <c r="B169" t="s">
        <v>178</v>
      </c>
      <c r="C169" t="s">
        <v>179</v>
      </c>
      <c r="D169">
        <v>0</v>
      </c>
      <c r="L169" s="12" t="s">
        <v>944</v>
      </c>
      <c r="P169" t="str">
        <f t="shared" si="3"/>
        <v>ChadTD05</v>
      </c>
      <c r="Q169" t="str">
        <f>VLOOKUP(Tableau3567[[#This Row],[coca]],Table1[ID],1,FALSE)</f>
        <v>ChadTD05</v>
      </c>
      <c r="R169">
        <f>VLOOKUP(Tableau3567[[#This Row],[coca]],Table1[[#All],[ID]:[b]],2,FALSE)</f>
        <v>16.245091708299999</v>
      </c>
      <c r="S169" s="9">
        <f>VLOOKUP(Tableau3567[[#This Row],[coca]],Table1[[ID]:[b]],3,FALSE)</f>
        <v>12.513936427799999</v>
      </c>
      <c r="T169" s="9"/>
      <c r="U16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69" s="9"/>
    </row>
    <row r="170" spans="1:22">
      <c r="A170" t="s">
        <v>162</v>
      </c>
      <c r="B170" t="s">
        <v>180</v>
      </c>
      <c r="C170" t="s">
        <v>181</v>
      </c>
      <c r="D170">
        <v>18</v>
      </c>
      <c r="L170" s="12" t="s">
        <v>944</v>
      </c>
      <c r="P170" t="str">
        <f t="shared" si="3"/>
        <v>ChadTD06</v>
      </c>
      <c r="Q170" t="str">
        <f>VLOOKUP(Tableau3567[[#This Row],[coca]],Table1[ID],1,FALSE)</f>
        <v>ChadTD06</v>
      </c>
      <c r="R170">
        <f>VLOOKUP(Tableau3567[[#This Row],[coca]],Table1[[#All],[ID]:[b]],2,FALSE)</f>
        <v>15.3647396155</v>
      </c>
      <c r="S170" s="9">
        <f>VLOOKUP(Tableau3567[[#This Row],[coca]],Table1[[ID]:[b]],3,FALSE)</f>
        <v>15.1737786227</v>
      </c>
      <c r="T170" s="9"/>
      <c r="U17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70" s="9"/>
    </row>
    <row r="171" spans="1:22">
      <c r="A171" t="s">
        <v>162</v>
      </c>
      <c r="B171" t="s">
        <v>182</v>
      </c>
      <c r="C171" t="s">
        <v>183</v>
      </c>
      <c r="D171">
        <v>5</v>
      </c>
      <c r="L171" s="12" t="s">
        <v>944</v>
      </c>
      <c r="P171" t="str">
        <f t="shared" si="3"/>
        <v>ChadTD07</v>
      </c>
      <c r="Q171" t="str">
        <f>VLOOKUP(Tableau3567[[#This Row],[coca]],Table1[ID],1,FALSE)</f>
        <v>ChadTD07</v>
      </c>
      <c r="R171">
        <f>VLOOKUP(Tableau3567[[#This Row],[coca]],Table1[[#All],[ID]:[b]],2,FALSE)</f>
        <v>14.450580651899999</v>
      </c>
      <c r="S171" s="9">
        <f>VLOOKUP(Tableau3567[[#This Row],[coca]],Table1[[ID]:[b]],3,FALSE)</f>
        <v>13.6181145362</v>
      </c>
      <c r="T171" s="9"/>
      <c r="U17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1" s="9"/>
    </row>
    <row r="172" spans="1:22">
      <c r="A172" t="s">
        <v>162</v>
      </c>
      <c r="B172" t="s">
        <v>184</v>
      </c>
      <c r="C172" t="s">
        <v>185</v>
      </c>
      <c r="D172">
        <v>12</v>
      </c>
      <c r="L172" s="12" t="s">
        <v>944</v>
      </c>
      <c r="P172" t="str">
        <f t="shared" si="3"/>
        <v>ChadTD08</v>
      </c>
      <c r="Q172" t="str">
        <f>VLOOKUP(Tableau3567[[#This Row],[coca]],Table1[ID],1,FALSE)</f>
        <v>ChadTD08</v>
      </c>
      <c r="R172">
        <f>VLOOKUP(Tableau3567[[#This Row],[coca]],Table1[[#All],[ID]:[b]],2,FALSE)</f>
        <v>15.863524701399999</v>
      </c>
      <c r="S172" s="9">
        <f>VLOOKUP(Tableau3567[[#This Row],[coca]],Table1[[ID]:[b]],3,FALSE)</f>
        <v>8.7647235373800001</v>
      </c>
      <c r="T172" s="9"/>
      <c r="U17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72" s="9"/>
    </row>
    <row r="173" spans="1:22">
      <c r="A173" t="s">
        <v>162</v>
      </c>
      <c r="B173" t="s">
        <v>186</v>
      </c>
      <c r="C173" t="s">
        <v>187</v>
      </c>
      <c r="D173">
        <v>8</v>
      </c>
      <c r="L173" s="12" t="s">
        <v>944</v>
      </c>
      <c r="P173" t="str">
        <f t="shared" si="3"/>
        <v>ChadTD09</v>
      </c>
      <c r="Q173" t="str">
        <f>VLOOKUP(Tableau3567[[#This Row],[coca]],Table1[ID],1,FALSE)</f>
        <v>ChadTD09</v>
      </c>
      <c r="R173">
        <f>VLOOKUP(Tableau3567[[#This Row],[coca]],Table1[[#All],[ID]:[b]],2,FALSE)</f>
        <v>16.4103192209</v>
      </c>
      <c r="S173" s="9">
        <f>VLOOKUP(Tableau3567[[#This Row],[coca]],Table1[[ID]:[b]],3,FALSE)</f>
        <v>8.2037688945700005</v>
      </c>
      <c r="T173" s="9"/>
      <c r="U17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3" s="9"/>
    </row>
    <row r="174" spans="1:22">
      <c r="A174" t="s">
        <v>162</v>
      </c>
      <c r="B174" t="s">
        <v>188</v>
      </c>
      <c r="C174" t="s">
        <v>189</v>
      </c>
      <c r="D174">
        <v>1</v>
      </c>
      <c r="L174" s="12" t="s">
        <v>944</v>
      </c>
      <c r="P174" t="str">
        <f t="shared" si="3"/>
        <v>ChadTD10</v>
      </c>
      <c r="Q174" t="str">
        <f>VLOOKUP(Tableau3567[[#This Row],[coca]],Table1[ID],1,FALSE)</f>
        <v>ChadTD10</v>
      </c>
      <c r="R174">
        <f>VLOOKUP(Tableau3567[[#This Row],[coca]],Table1[[#All],[ID]:[b]],2,FALSE)</f>
        <v>17.6073411697</v>
      </c>
      <c r="S174" s="9">
        <f>VLOOKUP(Tableau3567[[#This Row],[coca]],Table1[[ID]:[b]],3,FALSE)</f>
        <v>8.6892735402600003</v>
      </c>
      <c r="T174" s="9"/>
      <c r="U17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4" s="9"/>
    </row>
    <row r="175" spans="1:22">
      <c r="A175" t="s">
        <v>162</v>
      </c>
      <c r="B175" t="s">
        <v>192</v>
      </c>
      <c r="C175" t="s">
        <v>193</v>
      </c>
      <c r="D175">
        <v>3</v>
      </c>
      <c r="L175" s="12" t="s">
        <v>944</v>
      </c>
      <c r="P175" t="str">
        <f t="shared" si="3"/>
        <v>ChadTD11</v>
      </c>
      <c r="Q175" t="str">
        <f>VLOOKUP(Tableau3567[[#This Row],[coca]],Table1[ID],1,FALSE)</f>
        <v>ChadTD11</v>
      </c>
      <c r="R175">
        <f>VLOOKUP(Tableau3567[[#This Row],[coca]],Table1[[#All],[ID]:[b]],2,FALSE)</f>
        <v>15.545353109200001</v>
      </c>
      <c r="S175" s="9">
        <f>VLOOKUP(Tableau3567[[#This Row],[coca]],Table1[[ID]:[b]],3,FALSE)</f>
        <v>10.197064935</v>
      </c>
      <c r="T175" s="9"/>
      <c r="U17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5" s="9"/>
    </row>
    <row r="176" spans="1:22">
      <c r="A176" t="s">
        <v>162</v>
      </c>
      <c r="B176" t="s">
        <v>190</v>
      </c>
      <c r="C176" t="s">
        <v>191</v>
      </c>
      <c r="D176">
        <v>0</v>
      </c>
      <c r="L176" s="12" t="s">
        <v>944</v>
      </c>
      <c r="P176" t="str">
        <f t="shared" si="3"/>
        <v>ChadTD12</v>
      </c>
      <c r="Q176" t="str">
        <f>VLOOKUP(Tableau3567[[#This Row],[coca]],Table1[ID],1,FALSE)</f>
        <v>ChadTD12</v>
      </c>
      <c r="R176">
        <f>VLOOKUP(Tableau3567[[#This Row],[coca]],Table1[[#All],[ID]:[b]],2,FALSE)</f>
        <v>14.7504149935</v>
      </c>
      <c r="S176" s="9">
        <f>VLOOKUP(Tableau3567[[#This Row],[coca]],Table1[[ID]:[b]],3,FALSE)</f>
        <v>9.3396239550499995</v>
      </c>
      <c r="T176" s="9"/>
      <c r="U17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6" s="9"/>
    </row>
    <row r="177" spans="1:22">
      <c r="A177" t="s">
        <v>162</v>
      </c>
      <c r="B177" t="s">
        <v>194</v>
      </c>
      <c r="C177" t="s">
        <v>195</v>
      </c>
      <c r="D177">
        <v>11</v>
      </c>
      <c r="L177" s="12" t="s">
        <v>944</v>
      </c>
      <c r="P177" t="str">
        <f t="shared" si="3"/>
        <v>ChadTD13</v>
      </c>
      <c r="Q177" t="str">
        <f>VLOOKUP(Tableau3567[[#This Row],[coca]],Table1[ID],1,FALSE)</f>
        <v>ChadTD13</v>
      </c>
      <c r="R177">
        <f>VLOOKUP(Tableau3567[[#This Row],[coca]],Table1[[#All],[ID]:[b]],2,FALSE)</f>
        <v>18.675424813799999</v>
      </c>
      <c r="S177" s="9">
        <f>VLOOKUP(Tableau3567[[#This Row],[coca]],Table1[[ID]:[b]],3,FALSE)</f>
        <v>9.4168802838399994</v>
      </c>
      <c r="T177" s="9"/>
      <c r="U17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77" s="9"/>
    </row>
    <row r="178" spans="1:22">
      <c r="A178" t="s">
        <v>162</v>
      </c>
      <c r="B178" t="s">
        <v>200</v>
      </c>
      <c r="C178" t="s">
        <v>201</v>
      </c>
      <c r="D178">
        <v>0</v>
      </c>
      <c r="L178" s="12" t="s">
        <v>944</v>
      </c>
      <c r="P178" t="str">
        <f t="shared" si="3"/>
        <v>ChadTD15</v>
      </c>
      <c r="Q178" t="str">
        <f>VLOOKUP(Tableau3567[[#This Row],[coca]],Table1[ID],1,FALSE)</f>
        <v>ChadTD15</v>
      </c>
      <c r="R178">
        <f>VLOOKUP(Tableau3567[[#This Row],[coca]],Table1[[#All],[ID]:[b]],2,FALSE)</f>
        <v>20.583061851499998</v>
      </c>
      <c r="S178" s="9">
        <f>VLOOKUP(Tableau3567[[#This Row],[coca]],Table1[[ID]:[b]],3,FALSE)</f>
        <v>10.8096275079</v>
      </c>
      <c r="T178" s="9"/>
      <c r="U17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8" s="9"/>
    </row>
    <row r="179" spans="1:22">
      <c r="A179" t="s">
        <v>162</v>
      </c>
      <c r="B179" t="s">
        <v>202</v>
      </c>
      <c r="C179" t="s">
        <v>203</v>
      </c>
      <c r="D179">
        <v>1</v>
      </c>
      <c r="L179" s="12" t="s">
        <v>944</v>
      </c>
      <c r="P179" t="str">
        <f t="shared" si="3"/>
        <v>ChadTD21</v>
      </c>
      <c r="Q179" t="str">
        <f>VLOOKUP(Tableau3567[[#This Row],[coca]],Table1[ID],1,FALSE)</f>
        <v>ChadTD21</v>
      </c>
      <c r="R179">
        <f>VLOOKUP(Tableau3567[[#This Row],[coca]],Table1[[#All],[ID]:[b]],2,FALSE)</f>
        <v>21.441934795200002</v>
      </c>
      <c r="S179" s="9">
        <f>VLOOKUP(Tableau3567[[#This Row],[coca]],Table1[[ID]:[b]],3,FALSE)</f>
        <v>12.140023668</v>
      </c>
      <c r="T179" s="9"/>
      <c r="U17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79" s="9"/>
    </row>
    <row r="180" spans="1:22">
      <c r="A180" t="s">
        <v>162</v>
      </c>
      <c r="B180" t="s">
        <v>204</v>
      </c>
      <c r="C180" t="s">
        <v>205</v>
      </c>
      <c r="D180">
        <v>0</v>
      </c>
      <c r="L180" s="12" t="s">
        <v>944</v>
      </c>
      <c r="P180" t="str">
        <f t="shared" si="3"/>
        <v>ChadTD16</v>
      </c>
      <c r="Q180" t="str">
        <f>VLOOKUP(Tableau3567[[#This Row],[coca]],Table1[ID],1,FALSE)</f>
        <v>ChadTD16</v>
      </c>
      <c r="R180">
        <f>VLOOKUP(Tableau3567[[#This Row],[coca]],Table1[[#All],[ID]:[b]],2,FALSE)</f>
        <v>16.480641712899999</v>
      </c>
      <c r="S180" s="9">
        <f>VLOOKUP(Tableau3567[[#This Row],[coca]],Table1[[ID]:[b]],3,FALSE)</f>
        <v>9.5390766138000007</v>
      </c>
      <c r="T180" s="9"/>
      <c r="U18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0" s="9"/>
    </row>
    <row r="181" spans="1:22">
      <c r="A181" t="s">
        <v>162</v>
      </c>
      <c r="B181" t="s">
        <v>206</v>
      </c>
      <c r="C181" t="s">
        <v>207</v>
      </c>
      <c r="D181">
        <v>0</v>
      </c>
      <c r="L181" s="12" t="s">
        <v>944</v>
      </c>
      <c r="P181" t="str">
        <f t="shared" si="3"/>
        <v>ChadTD22</v>
      </c>
      <c r="Q181" t="str">
        <f>VLOOKUP(Tableau3567[[#This Row],[coca]],Table1[ID],1,FALSE)</f>
        <v>ChadTD22</v>
      </c>
      <c r="R181">
        <f>VLOOKUP(Tableau3567[[#This Row],[coca]],Table1[[#All],[ID]:[b]],2,FALSE)</f>
        <v>17.523497714499999</v>
      </c>
      <c r="S181" s="9">
        <f>VLOOKUP(Tableau3567[[#This Row],[coca]],Table1[[ID]:[b]],3,FALSE)</f>
        <v>20.720864724599998</v>
      </c>
      <c r="T181" s="9"/>
      <c r="U18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1" s="9"/>
    </row>
    <row r="182" spans="1:22">
      <c r="A182" t="s">
        <v>162</v>
      </c>
      <c r="B182" t="s">
        <v>208</v>
      </c>
      <c r="C182" t="s">
        <v>209</v>
      </c>
      <c r="D182">
        <v>6</v>
      </c>
      <c r="L182" s="12" t="s">
        <v>944</v>
      </c>
      <c r="P182" t="str">
        <f t="shared" si="3"/>
        <v>ChadTD17</v>
      </c>
      <c r="Q182" t="str">
        <f>VLOOKUP(Tableau3567[[#This Row],[coca]],Table1[ID],1,FALSE)</f>
        <v>ChadTD17</v>
      </c>
      <c r="R182">
        <f>VLOOKUP(Tableau3567[[#This Row],[coca]],Table1[[#All],[ID]:[b]],2,FALSE)</f>
        <v>21.478447554100001</v>
      </c>
      <c r="S182" s="9">
        <f>VLOOKUP(Tableau3567[[#This Row],[coca]],Table1[[ID]:[b]],3,FALSE)</f>
        <v>14.9944867976</v>
      </c>
      <c r="T182" s="9"/>
      <c r="U18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2" s="9"/>
    </row>
    <row r="183" spans="1:22">
      <c r="A183" t="s">
        <v>782</v>
      </c>
      <c r="B183" t="s">
        <v>268</v>
      </c>
      <c r="C183" t="s">
        <v>269</v>
      </c>
      <c r="D183">
        <v>14</v>
      </c>
      <c r="L183" s="10" t="s">
        <v>944</v>
      </c>
      <c r="N183" s="5">
        <v>-704357749627</v>
      </c>
      <c r="O183" s="5">
        <v>501445442640</v>
      </c>
      <c r="P183" t="str">
        <f t="shared" si="3"/>
        <v>Côte d'IvoireCI29</v>
      </c>
      <c r="Q183" t="e">
        <f>VLOOKUP(Tableau3567[[#This Row],[coca]],Table1[ID],1,FALSE)</f>
        <v>#N/A</v>
      </c>
      <c r="R183" t="e">
        <f>VLOOKUP(Tableau3567[[#This Row],[coca]],Table1[[#All],[ID]:[b]],2,FALSE)</f>
        <v>#N/A</v>
      </c>
      <c r="S183" s="9" t="e">
        <f>VLOOKUP(Tableau3567[[#This Row],[coca]],Table1[[ID]:[b]],3,FALSE)</f>
        <v>#N/A</v>
      </c>
      <c r="T183" s="9" t="s">
        <v>775</v>
      </c>
      <c r="U18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83" s="9">
        <v>1</v>
      </c>
    </row>
    <row r="184" spans="1:22">
      <c r="A184" t="s">
        <v>782</v>
      </c>
      <c r="B184" t="s">
        <v>783</v>
      </c>
      <c r="C184" t="s">
        <v>229</v>
      </c>
      <c r="D184">
        <v>0</v>
      </c>
      <c r="L184" s="10" t="s">
        <v>944</v>
      </c>
      <c r="N184" s="5">
        <v>-526877269737</v>
      </c>
      <c r="O184" s="5">
        <v>685579452444</v>
      </c>
      <c r="P184" t="str">
        <f t="shared" si="3"/>
        <v>Côte d'IvoireCI02</v>
      </c>
      <c r="Q184" t="e">
        <f>VLOOKUP(Tableau3567[[#This Row],[coca]],Table1[ID],1,FALSE)</f>
        <v>#N/A</v>
      </c>
      <c r="R184" t="e">
        <f>VLOOKUP(Tableau3567[[#This Row],[coca]],Table1[[#All],[ID]:[b]],2,FALSE)</f>
        <v>#N/A</v>
      </c>
      <c r="S184" s="9" t="e">
        <f>VLOOKUP(Tableau3567[[#This Row],[coca]],Table1[[ID]:[b]],3,FALSE)</f>
        <v>#N/A</v>
      </c>
      <c r="T184" s="9" t="s">
        <v>775</v>
      </c>
      <c r="U18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4" s="9">
        <v>1</v>
      </c>
    </row>
    <row r="185" spans="1:22">
      <c r="A185" t="s">
        <v>782</v>
      </c>
      <c r="B185" t="s">
        <v>232</v>
      </c>
      <c r="C185" t="s">
        <v>233</v>
      </c>
      <c r="D185">
        <v>12</v>
      </c>
      <c r="L185" s="10" t="s">
        <v>944</v>
      </c>
      <c r="N185" s="5">
        <v>-521639312732</v>
      </c>
      <c r="O185" s="5">
        <v>770291934346</v>
      </c>
      <c r="P185" t="str">
        <f t="shared" si="3"/>
        <v>Côte d'IvoireCI11</v>
      </c>
      <c r="Q185" t="e">
        <f>VLOOKUP(Tableau3567[[#This Row],[coca]],Table1[ID],1,FALSE)</f>
        <v>#N/A</v>
      </c>
      <c r="R185" t="e">
        <f>VLOOKUP(Tableau3567[[#This Row],[coca]],Table1[[#All],[ID]:[b]],2,FALSE)</f>
        <v>#N/A</v>
      </c>
      <c r="S185" s="9" t="e">
        <f>VLOOKUP(Tableau3567[[#This Row],[coca]],Table1[[ID]:[b]],3,FALSE)</f>
        <v>#N/A</v>
      </c>
      <c r="T185" s="9" t="s">
        <v>775</v>
      </c>
      <c r="U18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185" s="9">
        <v>1</v>
      </c>
    </row>
    <row r="186" spans="1:22">
      <c r="A186" t="s">
        <v>782</v>
      </c>
      <c r="B186" t="s">
        <v>274</v>
      </c>
      <c r="C186" t="s">
        <v>275</v>
      </c>
      <c r="D186">
        <v>6</v>
      </c>
      <c r="L186" s="10" t="s">
        <v>944</v>
      </c>
      <c r="N186" s="5">
        <v>-782023979815</v>
      </c>
      <c r="O186" s="5">
        <v>747066875597</v>
      </c>
      <c r="P186" t="str">
        <f t="shared" si="3"/>
        <v>Côte d'IvoireCI32</v>
      </c>
      <c r="Q186" t="e">
        <f>VLOOKUP(Tableau3567[[#This Row],[coca]],Table1[ID],1,FALSE)</f>
        <v>#N/A</v>
      </c>
      <c r="R186" t="e">
        <f>VLOOKUP(Tableau3567[[#This Row],[coca]],Table1[[#All],[ID]:[b]],2,FALSE)</f>
        <v>#N/A</v>
      </c>
      <c r="S186" s="9" t="e">
        <f>VLOOKUP(Tableau3567[[#This Row],[coca]],Table1[[ID]:[b]],3,FALSE)</f>
        <v>#N/A</v>
      </c>
      <c r="T186" s="9" t="s">
        <v>775</v>
      </c>
      <c r="U18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6" s="9">
        <v>1</v>
      </c>
    </row>
    <row r="187" spans="1:22">
      <c r="A187" t="s">
        <v>782</v>
      </c>
      <c r="B187" t="s">
        <v>234</v>
      </c>
      <c r="C187" t="s">
        <v>235</v>
      </c>
      <c r="D187">
        <v>2</v>
      </c>
      <c r="L187" s="10" t="s">
        <v>944</v>
      </c>
      <c r="N187" s="5">
        <v>-597179291744</v>
      </c>
      <c r="O187" s="5">
        <v>526706118126</v>
      </c>
      <c r="P187" t="str">
        <f t="shared" si="3"/>
        <v>Côte d'IvoireCI12</v>
      </c>
      <c r="Q187" t="e">
        <f>VLOOKUP(Tableau3567[[#This Row],[coca]],Table1[ID],1,FALSE)</f>
        <v>#N/A</v>
      </c>
      <c r="R187" t="e">
        <f>VLOOKUP(Tableau3567[[#This Row],[coca]],Table1[[#All],[ID]:[b]],2,FALSE)</f>
        <v>#N/A</v>
      </c>
      <c r="S187" s="9" t="e">
        <f>VLOOKUP(Tableau3567[[#This Row],[coca]],Table1[[ID]:[b]],3,FALSE)</f>
        <v>#N/A</v>
      </c>
      <c r="T187" s="9" t="s">
        <v>775</v>
      </c>
      <c r="U18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7" s="9">
        <v>1</v>
      </c>
    </row>
    <row r="188" spans="1:22">
      <c r="A188" t="s">
        <v>782</v>
      </c>
      <c r="B188" t="s">
        <v>240</v>
      </c>
      <c r="C188" t="s">
        <v>241</v>
      </c>
      <c r="D188">
        <v>8</v>
      </c>
      <c r="L188" s="10" t="s">
        <v>944</v>
      </c>
      <c r="N188" s="5">
        <v>-477652740076</v>
      </c>
      <c r="O188" s="5">
        <v>536019588302</v>
      </c>
      <c r="P188" t="str">
        <f t="shared" si="3"/>
        <v>Côte d'IvoireCI15</v>
      </c>
      <c r="Q188" t="e">
        <f>VLOOKUP(Tableau3567[[#This Row],[coca]],Table1[ID],1,FALSE)</f>
        <v>#N/A</v>
      </c>
      <c r="R188" t="e">
        <f>VLOOKUP(Tableau3567[[#This Row],[coca]],Table1[[#All],[ID]:[b]],2,FALSE)</f>
        <v>#N/A</v>
      </c>
      <c r="S188" s="9" t="e">
        <f>VLOOKUP(Tableau3567[[#This Row],[coca]],Table1[[ID]:[b]],3,FALSE)</f>
        <v>#N/A</v>
      </c>
      <c r="T188" s="9" t="s">
        <v>775</v>
      </c>
      <c r="U18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8" s="9">
        <v>1</v>
      </c>
    </row>
    <row r="189" spans="1:22">
      <c r="A189" t="s">
        <v>782</v>
      </c>
      <c r="B189" t="s">
        <v>256</v>
      </c>
      <c r="C189" t="s">
        <v>257</v>
      </c>
      <c r="D189">
        <v>3</v>
      </c>
      <c r="L189" s="10" t="s">
        <v>944</v>
      </c>
      <c r="N189" s="5">
        <v>-589282382685</v>
      </c>
      <c r="O189" s="5">
        <v>708514497967</v>
      </c>
      <c r="P189" t="str">
        <f t="shared" si="3"/>
        <v>Côte d'IvoireCI23</v>
      </c>
      <c r="Q189" t="e">
        <f>VLOOKUP(Tableau3567[[#This Row],[coca]],Table1[ID],1,FALSE)</f>
        <v>#N/A</v>
      </c>
      <c r="R189" t="e">
        <f>VLOOKUP(Tableau3567[[#This Row],[coca]],Table1[[#All],[ID]:[b]],2,FALSE)</f>
        <v>#N/A</v>
      </c>
      <c r="S189" s="9" t="e">
        <f>VLOOKUP(Tableau3567[[#This Row],[coca]],Table1[[ID]:[b]],3,FALSE)</f>
        <v>#N/A</v>
      </c>
      <c r="T189" s="9" t="s">
        <v>775</v>
      </c>
      <c r="U18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89" s="9">
        <v>1</v>
      </c>
    </row>
    <row r="190" spans="1:22">
      <c r="A190" t="s">
        <v>782</v>
      </c>
      <c r="B190" t="s">
        <v>264</v>
      </c>
      <c r="C190" t="s">
        <v>265</v>
      </c>
      <c r="D190">
        <v>3</v>
      </c>
      <c r="L190" s="10" t="s">
        <v>944</v>
      </c>
      <c r="N190" s="5">
        <v>-666919118514</v>
      </c>
      <c r="O190" s="5">
        <v>585312063233</v>
      </c>
      <c r="P190" t="str">
        <f t="shared" si="3"/>
        <v>Côte d'IvoireCI26</v>
      </c>
      <c r="Q190" t="e">
        <f>VLOOKUP(Tableau3567[[#This Row],[coca]],Table1[ID],1,FALSE)</f>
        <v>#N/A</v>
      </c>
      <c r="R190" t="e">
        <f>VLOOKUP(Tableau3567[[#This Row],[coca]],Table1[[#All],[ID]:[b]],2,FALSE)</f>
        <v>#N/A</v>
      </c>
      <c r="S190" s="9" t="e">
        <f>VLOOKUP(Tableau3567[[#This Row],[coca]],Table1[[ID]:[b]],3,FALSE)</f>
        <v>#N/A</v>
      </c>
      <c r="T190" s="9" t="s">
        <v>775</v>
      </c>
      <c r="U19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0" s="9">
        <v>1</v>
      </c>
    </row>
    <row r="191" spans="1:22">
      <c r="A191" t="s">
        <v>782</v>
      </c>
      <c r="B191" t="s">
        <v>266</v>
      </c>
      <c r="C191" t="s">
        <v>267</v>
      </c>
      <c r="D191">
        <v>4</v>
      </c>
      <c r="L191" s="10" t="s">
        <v>944</v>
      </c>
      <c r="N191" s="5">
        <v>-583310270935</v>
      </c>
      <c r="O191" s="5">
        <v>941950114701</v>
      </c>
      <c r="P191" t="str">
        <f t="shared" si="3"/>
        <v>Côte d'IvoireCI28</v>
      </c>
      <c r="Q191" t="e">
        <f>VLOOKUP(Tableau3567[[#This Row],[coca]],Table1[ID],1,FALSE)</f>
        <v>#N/A</v>
      </c>
      <c r="R191" t="e">
        <f>VLOOKUP(Tableau3567[[#This Row],[coca]],Table1[[#All],[ID]:[b]],2,FALSE)</f>
        <v>#N/A</v>
      </c>
      <c r="S191" s="9" t="e">
        <f>VLOOKUP(Tableau3567[[#This Row],[coca]],Table1[[ID]:[b]],3,FALSE)</f>
        <v>#N/A</v>
      </c>
      <c r="T191" s="9" t="s">
        <v>775</v>
      </c>
      <c r="U19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1" s="9">
        <v>1</v>
      </c>
    </row>
    <row r="192" spans="1:22">
      <c r="A192" t="s">
        <v>782</v>
      </c>
      <c r="B192" t="s">
        <v>212</v>
      </c>
      <c r="C192" t="s">
        <v>213</v>
      </c>
      <c r="D192">
        <v>4</v>
      </c>
      <c r="L192" s="10" t="s">
        <v>944</v>
      </c>
      <c r="N192" s="5">
        <v>-451782607941</v>
      </c>
      <c r="O192" s="5">
        <v>593544147496</v>
      </c>
      <c r="P192" t="str">
        <f t="shared" si="3"/>
        <v>Côte d'IvoireCI03</v>
      </c>
      <c r="Q192" t="e">
        <f>VLOOKUP(Tableau3567[[#This Row],[coca]],Table1[ID],1,FALSE)</f>
        <v>#N/A</v>
      </c>
      <c r="R192" t="e">
        <f>VLOOKUP(Tableau3567[[#This Row],[coca]],Table1[[#All],[ID]:[b]],2,FALSE)</f>
        <v>#N/A</v>
      </c>
      <c r="S192" s="9" t="e">
        <f>VLOOKUP(Tableau3567[[#This Row],[coca]],Table1[[ID]:[b]],3,FALSE)</f>
        <v>#N/A</v>
      </c>
      <c r="T192" s="9" t="s">
        <v>775</v>
      </c>
      <c r="U19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2" s="9">
        <v>1</v>
      </c>
    </row>
    <row r="193" spans="1:22">
      <c r="A193" t="s">
        <v>782</v>
      </c>
      <c r="B193" t="s">
        <v>224</v>
      </c>
      <c r="C193" t="s">
        <v>225</v>
      </c>
      <c r="D193">
        <v>2</v>
      </c>
      <c r="L193" s="10" t="s">
        <v>944</v>
      </c>
      <c r="N193" s="5">
        <v>-768560381841</v>
      </c>
      <c r="O193" s="5">
        <v>633436522765</v>
      </c>
      <c r="P193" t="str">
        <f t="shared" si="3"/>
        <v>Côte d'IvoireCI09</v>
      </c>
      <c r="Q193" t="e">
        <f>VLOOKUP(Tableau3567[[#This Row],[coca]],Table1[ID],1,FALSE)</f>
        <v>#N/A</v>
      </c>
      <c r="R193" t="e">
        <f>VLOOKUP(Tableau3567[[#This Row],[coca]],Table1[[#All],[ID]:[b]],2,FALSE)</f>
        <v>#N/A</v>
      </c>
      <c r="S193" s="9" t="e">
        <f>VLOOKUP(Tableau3567[[#This Row],[coca]],Table1[[ID]:[b]],3,FALSE)</f>
        <v>#N/A</v>
      </c>
      <c r="T193" s="9" t="s">
        <v>775</v>
      </c>
      <c r="U19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3" s="9">
        <v>1</v>
      </c>
    </row>
    <row r="194" spans="1:22">
      <c r="A194" t="s">
        <v>782</v>
      </c>
      <c r="B194" t="s">
        <v>242</v>
      </c>
      <c r="C194" t="s">
        <v>243</v>
      </c>
      <c r="D194">
        <v>5</v>
      </c>
      <c r="L194" s="10" t="s">
        <v>944</v>
      </c>
      <c r="N194" s="6">
        <v>-731606796213</v>
      </c>
      <c r="O194" s="5">
        <v>701805742123</v>
      </c>
      <c r="P194" t="str">
        <f t="shared" ref="P194:P257" si="4">_xlfn.CONCAT(A194,C194)</f>
        <v>Côte d'IvoireCI16</v>
      </c>
      <c r="Q194" t="e">
        <f>VLOOKUP(Tableau3567[[#This Row],[coca]],Table1[ID],1,FALSE)</f>
        <v>#N/A</v>
      </c>
      <c r="R194" t="e">
        <f>VLOOKUP(Tableau3567[[#This Row],[coca]],Table1[[#All],[ID]:[b]],2,FALSE)</f>
        <v>#N/A</v>
      </c>
      <c r="S194" s="9" t="e">
        <f>VLOOKUP(Tableau3567[[#This Row],[coca]],Table1[[ID]:[b]],3,FALSE)</f>
        <v>#N/A</v>
      </c>
      <c r="T194" s="9" t="s">
        <v>775</v>
      </c>
      <c r="U19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4" s="9">
        <v>1</v>
      </c>
    </row>
    <row r="195" spans="1:22">
      <c r="A195" t="s">
        <v>782</v>
      </c>
      <c r="B195" t="s">
        <v>246</v>
      </c>
      <c r="C195" t="s">
        <v>247</v>
      </c>
      <c r="D195">
        <v>3</v>
      </c>
      <c r="L195" s="10" t="s">
        <v>944</v>
      </c>
      <c r="N195" s="5">
        <v>-660351685216</v>
      </c>
      <c r="O195" s="5">
        <v>703601894249</v>
      </c>
      <c r="P195" t="str">
        <f t="shared" si="4"/>
        <v>Côte d'IvoireCI18</v>
      </c>
      <c r="Q195" t="e">
        <f>VLOOKUP(Tableau3567[[#This Row],[coca]],Table1[ID],1,FALSE)</f>
        <v>#N/A</v>
      </c>
      <c r="R195" t="e">
        <f>VLOOKUP(Tableau3567[[#This Row],[coca]],Table1[[#All],[ID]:[b]],2,FALSE)</f>
        <v>#N/A</v>
      </c>
      <c r="S195" s="9" t="e">
        <f>VLOOKUP(Tableau3567[[#This Row],[coca]],Table1[[ID]:[b]],3,FALSE)</f>
        <v>#N/A</v>
      </c>
      <c r="T195" s="9" t="s">
        <v>775</v>
      </c>
      <c r="U19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5" s="9">
        <v>1</v>
      </c>
    </row>
    <row r="196" spans="1:22">
      <c r="A196" t="s">
        <v>782</v>
      </c>
      <c r="B196" t="s">
        <v>254</v>
      </c>
      <c r="C196" t="s">
        <v>255</v>
      </c>
      <c r="D196">
        <v>0</v>
      </c>
      <c r="L196" s="10" t="s">
        <v>944</v>
      </c>
      <c r="N196" s="5">
        <v>-540426652821</v>
      </c>
      <c r="O196" s="5">
        <v>575720476717</v>
      </c>
      <c r="P196" t="str">
        <f t="shared" si="4"/>
        <v>Côte d'IvoireCI22</v>
      </c>
      <c r="Q196" t="e">
        <f>VLOOKUP(Tableau3567[[#This Row],[coca]],Table1[ID],1,FALSE)</f>
        <v>#N/A</v>
      </c>
      <c r="R196" t="e">
        <f>VLOOKUP(Tableau3567[[#This Row],[coca]],Table1[[#All],[ID]:[b]],2,FALSE)</f>
        <v>#N/A</v>
      </c>
      <c r="S196" s="9" t="e">
        <f>VLOOKUP(Tableau3567[[#This Row],[coca]],Table1[[ID]:[b]],3,FALSE)</f>
        <v>#N/A</v>
      </c>
      <c r="T196" s="9" t="s">
        <v>775</v>
      </c>
      <c r="U19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6" s="9">
        <v>1</v>
      </c>
    </row>
    <row r="197" spans="1:22">
      <c r="A197" t="s">
        <v>782</v>
      </c>
      <c r="B197" t="s">
        <v>260</v>
      </c>
      <c r="C197" t="s">
        <v>261</v>
      </c>
      <c r="D197">
        <v>0</v>
      </c>
      <c r="L197" s="10" t="s">
        <v>944</v>
      </c>
      <c r="N197" s="5">
        <v>-423917274729</v>
      </c>
      <c r="O197" s="5">
        <v>660301864407</v>
      </c>
      <c r="P197" t="str">
        <f t="shared" si="4"/>
        <v>Côte d'IvoireCI25</v>
      </c>
      <c r="Q197" t="e">
        <f>VLOOKUP(Tableau3567[[#This Row],[coca]],Table1[ID],1,FALSE)</f>
        <v>#N/A</v>
      </c>
      <c r="R197" t="e">
        <f>VLOOKUP(Tableau3567[[#This Row],[coca]],Table1[[#All],[ID]:[b]],2,FALSE)</f>
        <v>#N/A</v>
      </c>
      <c r="S197" s="9" t="e">
        <f>VLOOKUP(Tableau3567[[#This Row],[coca]],Table1[[ID]:[b]],3,FALSE)</f>
        <v>#N/A</v>
      </c>
      <c r="T197" s="9" t="s">
        <v>775</v>
      </c>
      <c r="U19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7" s="9">
        <v>1</v>
      </c>
    </row>
    <row r="198" spans="1:22">
      <c r="A198" t="s">
        <v>782</v>
      </c>
      <c r="B198" t="s">
        <v>262</v>
      </c>
      <c r="C198" t="s">
        <v>263</v>
      </c>
      <c r="D198">
        <v>2</v>
      </c>
      <c r="L198" s="10" t="s">
        <v>944</v>
      </c>
      <c r="N198" s="5">
        <v>-456075350968</v>
      </c>
      <c r="O198" s="5">
        <v>697378692407</v>
      </c>
      <c r="P198" t="str">
        <f t="shared" si="4"/>
        <v>Côte d'IvoireCI27</v>
      </c>
      <c r="Q198" t="e">
        <f>VLOOKUP(Tableau3567[[#This Row],[coca]],Table1[ID],1,FALSE)</f>
        <v>#N/A</v>
      </c>
      <c r="R198" t="e">
        <f>VLOOKUP(Tableau3567[[#This Row],[coca]],Table1[[#All],[ID]:[b]],2,FALSE)</f>
        <v>#N/A</v>
      </c>
      <c r="S198" s="9" t="e">
        <f>VLOOKUP(Tableau3567[[#This Row],[coca]],Table1[[ID]:[b]],3,FALSE)</f>
        <v>#N/A</v>
      </c>
      <c r="T198" s="9" t="s">
        <v>775</v>
      </c>
      <c r="U19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198" s="9">
        <v>1</v>
      </c>
    </row>
    <row r="199" spans="1:22">
      <c r="A199" t="s">
        <v>782</v>
      </c>
      <c r="B199" t="s">
        <v>784</v>
      </c>
      <c r="C199" t="s">
        <v>227</v>
      </c>
      <c r="D199">
        <v>4014</v>
      </c>
      <c r="L199" s="10" t="s">
        <v>944</v>
      </c>
      <c r="M199" s="4"/>
      <c r="N199" s="5">
        <v>-407512099906</v>
      </c>
      <c r="O199" s="5">
        <v>541390615342</v>
      </c>
      <c r="P199" t="str">
        <f t="shared" si="4"/>
        <v>Côte d'IvoireCI01</v>
      </c>
      <c r="Q199" t="e">
        <f>VLOOKUP(Tableau3567[[#This Row],[coca]],Table1[ID],1,FALSE)</f>
        <v>#N/A</v>
      </c>
      <c r="R199" t="e">
        <f>VLOOKUP(Tableau3567[[#This Row],[coca]],Table1[[#All],[ID]:[b]],2,FALSE)</f>
        <v>#N/A</v>
      </c>
      <c r="S199" s="9" t="e">
        <f>VLOOKUP(Tableau3567[[#This Row],[coca]],Table1[[ID]:[b]],3,FALSE)</f>
        <v>#N/A</v>
      </c>
      <c r="T199" s="9" t="s">
        <v>776</v>
      </c>
      <c r="U19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199" s="9">
        <v>6</v>
      </c>
    </row>
    <row r="200" spans="1:22">
      <c r="A200" t="s">
        <v>782</v>
      </c>
      <c r="B200" t="s">
        <v>270</v>
      </c>
      <c r="C200" t="s">
        <v>271</v>
      </c>
      <c r="D200">
        <v>90</v>
      </c>
      <c r="L200" s="10" t="s">
        <v>944</v>
      </c>
      <c r="N200" s="5">
        <v>-317970254681</v>
      </c>
      <c r="O200" s="5">
        <v>548531837382</v>
      </c>
      <c r="P200" t="str">
        <f t="shared" si="4"/>
        <v>Côte d'IvoireCI30</v>
      </c>
      <c r="Q200" t="e">
        <f>VLOOKUP(Tableau3567[[#This Row],[coca]],Table1[ID],1,FALSE)</f>
        <v>#N/A</v>
      </c>
      <c r="R200" t="e">
        <f>VLOOKUP(Tableau3567[[#This Row],[coca]],Table1[[#All],[ID]:[b]],2,FALSE)</f>
        <v>#N/A</v>
      </c>
      <c r="S200" s="9" t="e">
        <f>VLOOKUP(Tableau3567[[#This Row],[coca]],Table1[[ID]:[b]],3,FALSE)</f>
        <v>#N/A</v>
      </c>
      <c r="T200" s="9" t="s">
        <v>778</v>
      </c>
      <c r="U20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00" s="9">
        <v>2</v>
      </c>
    </row>
    <row r="201" spans="1:22">
      <c r="A201" t="s">
        <v>782</v>
      </c>
      <c r="B201" t="s">
        <v>214</v>
      </c>
      <c r="C201" t="s">
        <v>215</v>
      </c>
      <c r="D201">
        <v>0</v>
      </c>
      <c r="L201" s="10" t="s">
        <v>944</v>
      </c>
      <c r="P201" t="str">
        <f t="shared" si="4"/>
        <v>Côte d'IvoireCI04</v>
      </c>
      <c r="Q201" t="e">
        <f>VLOOKUP(Tableau3567[[#This Row],[coca]],Table1[ID],1,FALSE)</f>
        <v>#N/A</v>
      </c>
      <c r="R201" t="e">
        <f>VLOOKUP(Tableau3567[[#This Row],[coca]],Table1[[#All],[ID]:[b]],2,FALSE)</f>
        <v>#N/A</v>
      </c>
      <c r="S201" s="9" t="e">
        <f>VLOOKUP(Tableau3567[[#This Row],[coca]],Table1[[ID]:[b]],3,FALSE)</f>
        <v>#N/A</v>
      </c>
      <c r="T201" s="9"/>
      <c r="U20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1" s="9"/>
    </row>
    <row r="202" spans="1:22">
      <c r="A202" t="s">
        <v>782</v>
      </c>
      <c r="B202" t="s">
        <v>216</v>
      </c>
      <c r="C202" t="s">
        <v>217</v>
      </c>
      <c r="D202">
        <v>0</v>
      </c>
      <c r="L202" s="10" t="s">
        <v>944</v>
      </c>
      <c r="P202" t="str">
        <f t="shared" si="4"/>
        <v>Côte d'IvoireCI05</v>
      </c>
      <c r="Q202" t="e">
        <f>VLOOKUP(Tableau3567[[#This Row],[coca]],Table1[ID],1,FALSE)</f>
        <v>#N/A</v>
      </c>
      <c r="R202" t="e">
        <f>VLOOKUP(Tableau3567[[#This Row],[coca]],Table1[[#All],[ID]:[b]],2,FALSE)</f>
        <v>#N/A</v>
      </c>
      <c r="S202" s="9" t="e">
        <f>VLOOKUP(Tableau3567[[#This Row],[coca]],Table1[[ID]:[b]],3,FALSE)</f>
        <v>#N/A</v>
      </c>
      <c r="T202" s="9"/>
      <c r="U20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2" s="9"/>
    </row>
    <row r="203" spans="1:22">
      <c r="A203" t="s">
        <v>782</v>
      </c>
      <c r="B203" t="s">
        <v>218</v>
      </c>
      <c r="C203" t="s">
        <v>219</v>
      </c>
      <c r="D203">
        <v>2</v>
      </c>
      <c r="L203" s="10" t="s">
        <v>944</v>
      </c>
      <c r="P203" t="str">
        <f t="shared" si="4"/>
        <v>Côte d'IvoireCI06</v>
      </c>
      <c r="Q203" t="e">
        <f>VLOOKUP(Tableau3567[[#This Row],[coca]],Table1[ID],1,FALSE)</f>
        <v>#N/A</v>
      </c>
      <c r="R203" t="e">
        <f>VLOOKUP(Tableau3567[[#This Row],[coca]],Table1[[#All],[ID]:[b]],2,FALSE)</f>
        <v>#N/A</v>
      </c>
      <c r="S203" s="9" t="e">
        <f>VLOOKUP(Tableau3567[[#This Row],[coca]],Table1[[ID]:[b]],3,FALSE)</f>
        <v>#N/A</v>
      </c>
      <c r="T203" s="9"/>
      <c r="U20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3" s="9"/>
    </row>
    <row r="204" spans="1:22">
      <c r="A204" t="s">
        <v>782</v>
      </c>
      <c r="B204" t="s">
        <v>220</v>
      </c>
      <c r="C204" t="s">
        <v>221</v>
      </c>
      <c r="D204">
        <v>0</v>
      </c>
      <c r="L204" s="10" t="s">
        <v>944</v>
      </c>
      <c r="P204" t="str">
        <f t="shared" si="4"/>
        <v>Côte d'IvoireCI07</v>
      </c>
      <c r="Q204" t="e">
        <f>VLOOKUP(Tableau3567[[#This Row],[coca]],Table1[ID],1,FALSE)</f>
        <v>#N/A</v>
      </c>
      <c r="R204" t="e">
        <f>VLOOKUP(Tableau3567[[#This Row],[coca]],Table1[[#All],[ID]:[b]],2,FALSE)</f>
        <v>#N/A</v>
      </c>
      <c r="S204" s="9" t="e">
        <f>VLOOKUP(Tableau3567[[#This Row],[coca]],Table1[[ID]:[b]],3,FALSE)</f>
        <v>#N/A</v>
      </c>
      <c r="T204" s="9"/>
      <c r="U20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4" s="9"/>
    </row>
    <row r="205" spans="1:22">
      <c r="A205" t="s">
        <v>782</v>
      </c>
      <c r="B205" t="s">
        <v>222</v>
      </c>
      <c r="C205" t="s">
        <v>223</v>
      </c>
      <c r="D205">
        <v>0</v>
      </c>
      <c r="L205" s="10" t="s">
        <v>944</v>
      </c>
      <c r="P205" t="str">
        <f t="shared" si="4"/>
        <v>Côte d'IvoireCI08</v>
      </c>
      <c r="Q205" t="e">
        <f>VLOOKUP(Tableau3567[[#This Row],[coca]],Table1[ID],1,FALSE)</f>
        <v>#N/A</v>
      </c>
      <c r="R205" t="e">
        <f>VLOOKUP(Tableau3567[[#This Row],[coca]],Table1[[#All],[ID]:[b]],2,FALSE)</f>
        <v>#N/A</v>
      </c>
      <c r="S205" s="9" t="e">
        <f>VLOOKUP(Tableau3567[[#This Row],[coca]],Table1[[ID]:[b]],3,FALSE)</f>
        <v>#N/A</v>
      </c>
      <c r="T205" s="9"/>
      <c r="U20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5" s="9"/>
    </row>
    <row r="206" spans="1:22">
      <c r="A206" t="s">
        <v>782</v>
      </c>
      <c r="B206" t="s">
        <v>230</v>
      </c>
      <c r="C206" t="s">
        <v>231</v>
      </c>
      <c r="D206">
        <v>0</v>
      </c>
      <c r="L206" s="10" t="s">
        <v>944</v>
      </c>
      <c r="P206" t="str">
        <f t="shared" si="4"/>
        <v>Côte d'IvoireCI10</v>
      </c>
      <c r="Q206" t="e">
        <f>VLOOKUP(Tableau3567[[#This Row],[coca]],Table1[ID],1,FALSE)</f>
        <v>#N/A</v>
      </c>
      <c r="R206" t="e">
        <f>VLOOKUP(Tableau3567[[#This Row],[coca]],Table1[[#All],[ID]:[b]],2,FALSE)</f>
        <v>#N/A</v>
      </c>
      <c r="S206" s="9" t="e">
        <f>VLOOKUP(Tableau3567[[#This Row],[coca]],Table1[[ID]:[b]],3,FALSE)</f>
        <v>#N/A</v>
      </c>
      <c r="T206" s="9"/>
      <c r="U20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6" s="9"/>
    </row>
    <row r="207" spans="1:22">
      <c r="A207" t="s">
        <v>782</v>
      </c>
      <c r="B207" t="s">
        <v>236</v>
      </c>
      <c r="C207" t="s">
        <v>237</v>
      </c>
      <c r="D207">
        <v>0</v>
      </c>
      <c r="L207" s="10" t="s">
        <v>944</v>
      </c>
      <c r="P207" t="str">
        <f t="shared" si="4"/>
        <v>Côte d'IvoireCI13</v>
      </c>
      <c r="Q207" t="e">
        <f>VLOOKUP(Tableau3567[[#This Row],[coca]],Table1[ID],1,FALSE)</f>
        <v>#N/A</v>
      </c>
      <c r="R207" t="e">
        <f>VLOOKUP(Tableau3567[[#This Row],[coca]],Table1[[#All],[ID]:[b]],2,FALSE)</f>
        <v>#N/A</v>
      </c>
      <c r="S207" s="9" t="e">
        <f>VLOOKUP(Tableau3567[[#This Row],[coca]],Table1[[ID]:[b]],3,FALSE)</f>
        <v>#N/A</v>
      </c>
      <c r="T207" s="9"/>
      <c r="U20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7" s="9"/>
    </row>
    <row r="208" spans="1:22">
      <c r="A208" t="s">
        <v>782</v>
      </c>
      <c r="B208" t="s">
        <v>238</v>
      </c>
      <c r="C208" t="s">
        <v>239</v>
      </c>
      <c r="D208">
        <v>0</v>
      </c>
      <c r="L208" s="10" t="s">
        <v>944</v>
      </c>
      <c r="P208" t="str">
        <f t="shared" si="4"/>
        <v>Côte d'IvoireCI14</v>
      </c>
      <c r="Q208" t="e">
        <f>VLOOKUP(Tableau3567[[#This Row],[coca]],Table1[ID],1,FALSE)</f>
        <v>#N/A</v>
      </c>
      <c r="R208" t="e">
        <f>VLOOKUP(Tableau3567[[#This Row],[coca]],Table1[[#All],[ID]:[b]],2,FALSE)</f>
        <v>#N/A</v>
      </c>
      <c r="S208" s="9" t="e">
        <f>VLOOKUP(Tableau3567[[#This Row],[coca]],Table1[[ID]:[b]],3,FALSE)</f>
        <v>#N/A</v>
      </c>
      <c r="T208" s="9"/>
      <c r="U20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8" s="9"/>
    </row>
    <row r="209" spans="1:22">
      <c r="A209" t="s">
        <v>782</v>
      </c>
      <c r="B209" t="s">
        <v>244</v>
      </c>
      <c r="C209" t="s">
        <v>245</v>
      </c>
      <c r="D209">
        <v>0</v>
      </c>
      <c r="L209" s="10" t="s">
        <v>944</v>
      </c>
      <c r="P209" t="str">
        <f t="shared" si="4"/>
        <v>Côte d'IvoireCI17</v>
      </c>
      <c r="Q209" t="e">
        <f>VLOOKUP(Tableau3567[[#This Row],[coca]],Table1[ID],1,FALSE)</f>
        <v>#N/A</v>
      </c>
      <c r="R209" t="e">
        <f>VLOOKUP(Tableau3567[[#This Row],[coca]],Table1[[#All],[ID]:[b]],2,FALSE)</f>
        <v>#N/A</v>
      </c>
      <c r="S209" s="9" t="e">
        <f>VLOOKUP(Tableau3567[[#This Row],[coca]],Table1[[ID]:[b]],3,FALSE)</f>
        <v>#N/A</v>
      </c>
      <c r="T209" s="9"/>
      <c r="U20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09" s="9"/>
    </row>
    <row r="210" spans="1:22">
      <c r="A210" t="s">
        <v>782</v>
      </c>
      <c r="B210" t="s">
        <v>248</v>
      </c>
      <c r="C210" t="s">
        <v>249</v>
      </c>
      <c r="D210">
        <v>0</v>
      </c>
      <c r="L210" s="10" t="s">
        <v>944</v>
      </c>
      <c r="P210" t="str">
        <f t="shared" si="4"/>
        <v>Côte d'IvoireCI19</v>
      </c>
      <c r="Q210" t="e">
        <f>VLOOKUP(Tableau3567[[#This Row],[coca]],Table1[ID],1,FALSE)</f>
        <v>#N/A</v>
      </c>
      <c r="R210" t="e">
        <f>VLOOKUP(Tableau3567[[#This Row],[coca]],Table1[[#All],[ID]:[b]],2,FALSE)</f>
        <v>#N/A</v>
      </c>
      <c r="S210" s="9" t="e">
        <f>VLOOKUP(Tableau3567[[#This Row],[coca]],Table1[[ID]:[b]],3,FALSE)</f>
        <v>#N/A</v>
      </c>
      <c r="T210" s="9"/>
      <c r="U21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10" s="9"/>
    </row>
    <row r="211" spans="1:22">
      <c r="A211" t="s">
        <v>782</v>
      </c>
      <c r="B211" t="s">
        <v>250</v>
      </c>
      <c r="C211" t="s">
        <v>251</v>
      </c>
      <c r="D211">
        <v>2</v>
      </c>
      <c r="L211" s="10" t="s">
        <v>944</v>
      </c>
      <c r="P211" t="str">
        <f t="shared" si="4"/>
        <v>Côte d'IvoireCI20</v>
      </c>
      <c r="Q211" t="e">
        <f>VLOOKUP(Tableau3567[[#This Row],[coca]],Table1[ID],1,FALSE)</f>
        <v>#N/A</v>
      </c>
      <c r="R211" t="e">
        <f>VLOOKUP(Tableau3567[[#This Row],[coca]],Table1[[#All],[ID]:[b]],2,FALSE)</f>
        <v>#N/A</v>
      </c>
      <c r="S211" s="9" t="e">
        <f>VLOOKUP(Tableau3567[[#This Row],[coca]],Table1[[ID]:[b]],3,FALSE)</f>
        <v>#N/A</v>
      </c>
      <c r="T211" s="9"/>
      <c r="U21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11" s="9"/>
    </row>
    <row r="212" spans="1:22">
      <c r="A212" t="s">
        <v>782</v>
      </c>
      <c r="B212" t="s">
        <v>252</v>
      </c>
      <c r="C212" t="s">
        <v>253</v>
      </c>
      <c r="D212">
        <v>0</v>
      </c>
      <c r="L212" s="10" t="s">
        <v>944</v>
      </c>
      <c r="P212" t="str">
        <f t="shared" si="4"/>
        <v>Côte d'IvoireCI21</v>
      </c>
      <c r="Q212" t="e">
        <f>VLOOKUP(Tableau3567[[#This Row],[coca]],Table1[ID],1,FALSE)</f>
        <v>#N/A</v>
      </c>
      <c r="R212" t="e">
        <f>VLOOKUP(Tableau3567[[#This Row],[coca]],Table1[[#All],[ID]:[b]],2,FALSE)</f>
        <v>#N/A</v>
      </c>
      <c r="S212" s="9" t="e">
        <f>VLOOKUP(Tableau3567[[#This Row],[coca]],Table1[[ID]:[b]],3,FALSE)</f>
        <v>#N/A</v>
      </c>
      <c r="T212" s="9"/>
      <c r="U21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12" s="9"/>
    </row>
    <row r="213" spans="1:22">
      <c r="A213" t="s">
        <v>782</v>
      </c>
      <c r="B213" t="s">
        <v>258</v>
      </c>
      <c r="C213" t="s">
        <v>259</v>
      </c>
      <c r="D213">
        <v>2</v>
      </c>
      <c r="L213" s="10" t="s">
        <v>944</v>
      </c>
      <c r="P213" t="str">
        <f t="shared" si="4"/>
        <v>Côte d'IvoireCI24</v>
      </c>
      <c r="Q213" t="e">
        <f>VLOOKUP(Tableau3567[[#This Row],[coca]],Table1[ID],1,FALSE)</f>
        <v>#N/A</v>
      </c>
      <c r="R213" t="e">
        <f>VLOOKUP(Tableau3567[[#This Row],[coca]],Table1[[#All],[ID]:[b]],2,FALSE)</f>
        <v>#N/A</v>
      </c>
      <c r="S213" s="9" t="e">
        <f>VLOOKUP(Tableau3567[[#This Row],[coca]],Table1[[ID]:[b]],3,FALSE)</f>
        <v>#N/A</v>
      </c>
      <c r="T213" s="9"/>
      <c r="U21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13" s="9"/>
    </row>
    <row r="214" spans="1:22">
      <c r="A214" t="s">
        <v>782</v>
      </c>
      <c r="B214" t="s">
        <v>272</v>
      </c>
      <c r="C214" t="s">
        <v>273</v>
      </c>
      <c r="D214">
        <v>1</v>
      </c>
      <c r="L214" s="10" t="s">
        <v>944</v>
      </c>
      <c r="P214" t="str">
        <f t="shared" si="4"/>
        <v>Côte d'IvoireCI31</v>
      </c>
      <c r="Q214" t="e">
        <f>VLOOKUP(Tableau3567[[#This Row],[coca]],Table1[ID],1,FALSE)</f>
        <v>#N/A</v>
      </c>
      <c r="R214" t="e">
        <f>VLOOKUP(Tableau3567[[#This Row],[coca]],Table1[[#All],[ID]:[b]],2,FALSE)</f>
        <v>#N/A</v>
      </c>
      <c r="S214" s="9" t="e">
        <f>VLOOKUP(Tableau3567[[#This Row],[coca]],Table1[[ID]:[b]],3,FALSE)</f>
        <v>#N/A</v>
      </c>
      <c r="T214" s="9"/>
      <c r="U21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14" s="9"/>
    </row>
    <row r="215" spans="1:22">
      <c r="A215" t="s">
        <v>782</v>
      </c>
      <c r="B215" t="s">
        <v>276</v>
      </c>
      <c r="C215" t="s">
        <v>277</v>
      </c>
      <c r="D215">
        <v>0</v>
      </c>
      <c r="L215" s="10" t="s">
        <v>944</v>
      </c>
      <c r="N215" s="5"/>
      <c r="O215" s="5"/>
      <c r="P215" t="str">
        <f t="shared" si="4"/>
        <v>Côte d'IvoireCI33</v>
      </c>
      <c r="Q215" t="e">
        <f>VLOOKUP(Tableau3567[[#This Row],[coca]],Table1[ID],1,FALSE)</f>
        <v>#N/A</v>
      </c>
      <c r="R215" t="e">
        <f>VLOOKUP(Tableau3567[[#This Row],[coca]],Table1[[#All],[ID]:[b]],2,FALSE)</f>
        <v>#N/A</v>
      </c>
      <c r="S215" s="9" t="e">
        <f>VLOOKUP(Tableau3567[[#This Row],[coca]],Table1[[ID]:[b]],3,FALSE)</f>
        <v>#N/A</v>
      </c>
      <c r="T215" s="9"/>
      <c r="U21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15" s="9"/>
    </row>
    <row r="216" spans="1:22">
      <c r="A216" t="s">
        <v>278</v>
      </c>
      <c r="B216" t="s">
        <v>284</v>
      </c>
      <c r="C216" t="s">
        <v>285</v>
      </c>
      <c r="D216">
        <v>37</v>
      </c>
      <c r="L216" s="10" t="s">
        <v>944</v>
      </c>
      <c r="N216" s="5">
        <v>2783105588380</v>
      </c>
      <c r="O216" s="5">
        <v>-1045810873830</v>
      </c>
      <c r="P216" t="str">
        <f t="shared" si="4"/>
        <v>Democratic Republic of CongoCD71</v>
      </c>
      <c r="Q216" t="str">
        <f>VLOOKUP(Tableau3567[[#This Row],[coca]],Table1[ID],1,FALSE)</f>
        <v>Democratic Republic of CongoCD71</v>
      </c>
      <c r="R216">
        <f>VLOOKUP(Tableau3567[[#This Row],[coca]],Table1[[#All],[ID]:[b]],2,FALSE)</f>
        <v>27.831055883800001</v>
      </c>
      <c r="S216" s="9">
        <f>VLOOKUP(Tableau3567[[#This Row],[coca]],Table1[[ID]:[b]],3,FALSE)</f>
        <v>-10.4581087383</v>
      </c>
      <c r="T216" s="9" t="s">
        <v>775</v>
      </c>
      <c r="U21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16" s="9">
        <v>1</v>
      </c>
    </row>
    <row r="217" spans="1:22">
      <c r="A217" t="s">
        <v>278</v>
      </c>
      <c r="B217" t="s">
        <v>300</v>
      </c>
      <c r="C217" t="s">
        <v>301</v>
      </c>
      <c r="D217">
        <v>212</v>
      </c>
      <c r="L217" s="10" t="s">
        <v>944</v>
      </c>
      <c r="P217" t="str">
        <f t="shared" si="4"/>
        <v>Democratic Republic of CongoCD20</v>
      </c>
      <c r="Q217" t="str">
        <f>VLOOKUP(Tableau3567[[#This Row],[coca]],Table1[ID],1,FALSE)</f>
        <v>Democratic Republic of CongoCD20</v>
      </c>
      <c r="R217">
        <f>VLOOKUP(Tableau3567[[#This Row],[coca]],Table1[[#All],[ID]:[b]],2,FALSE)</f>
        <v>14.321731015399999</v>
      </c>
      <c r="S217" s="9">
        <f>VLOOKUP(Tableau3567[[#This Row],[coca]],Table1[[ID]:[b]],3,FALSE)</f>
        <v>-5.28966685423</v>
      </c>
      <c r="T217" s="9" t="s">
        <v>775</v>
      </c>
      <c r="U21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17" s="9">
        <v>1</v>
      </c>
    </row>
    <row r="218" spans="1:22">
      <c r="A218" t="s">
        <v>278</v>
      </c>
      <c r="B218" t="s">
        <v>316</v>
      </c>
      <c r="C218" t="s">
        <v>317</v>
      </c>
      <c r="D218">
        <v>53</v>
      </c>
      <c r="L218" s="10" t="s">
        <v>944</v>
      </c>
      <c r="N218" s="5">
        <v>2870216930320</v>
      </c>
      <c r="O218" t="s">
        <v>785</v>
      </c>
      <c r="P218" t="str">
        <f t="shared" si="4"/>
        <v>Democratic Republic of CongoCD61</v>
      </c>
      <c r="Q218" t="str">
        <f>VLOOKUP(Tableau3567[[#This Row],[coca]],Table1[ID],1,FALSE)</f>
        <v>Democratic Republic of CongoCD61</v>
      </c>
      <c r="R218">
        <f>VLOOKUP(Tableau3567[[#This Row],[coca]],Table1[[#All],[ID]:[b]],2,FALSE)</f>
        <v>28.702169303200002</v>
      </c>
      <c r="S218" s="9">
        <f>VLOOKUP(Tableau3567[[#This Row],[coca]],Table1[[ID]:[b]],3,FALSE)</f>
        <v>-0.61106818986699996</v>
      </c>
      <c r="T218" s="9" t="s">
        <v>775</v>
      </c>
      <c r="U21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18" s="9">
        <v>1</v>
      </c>
    </row>
    <row r="219" spans="1:22">
      <c r="A219" t="s">
        <v>278</v>
      </c>
      <c r="B219" t="s">
        <v>322</v>
      </c>
      <c r="C219" t="s">
        <v>323</v>
      </c>
      <c r="D219">
        <v>84</v>
      </c>
      <c r="L219" s="10" t="s">
        <v>944</v>
      </c>
      <c r="N219" s="5">
        <v>2825541350030</v>
      </c>
      <c r="O219" s="5">
        <v>-322651293657</v>
      </c>
      <c r="P219" t="str">
        <f t="shared" si="4"/>
        <v>Democratic Republic of CongoCD62</v>
      </c>
      <c r="Q219" t="str">
        <f>VLOOKUP(Tableau3567[[#This Row],[coca]],Table1[ID],1,FALSE)</f>
        <v>Democratic Republic of CongoCD62</v>
      </c>
      <c r="R219">
        <f>VLOOKUP(Tableau3567[[#This Row],[coca]],Table1[[#All],[ID]:[b]],2,FALSE)</f>
        <v>28.255413500300001</v>
      </c>
      <c r="S219" s="9">
        <f>VLOOKUP(Tableau3567[[#This Row],[coca]],Table1[[ID]:[b]],3,FALSE)</f>
        <v>-3.2265129365699998</v>
      </c>
      <c r="T219" s="9" t="s">
        <v>775</v>
      </c>
      <c r="U21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19" s="9">
        <v>1</v>
      </c>
    </row>
    <row r="220" spans="1:22">
      <c r="A220" t="s">
        <v>278</v>
      </c>
      <c r="B220" t="s">
        <v>290</v>
      </c>
      <c r="C220" t="s">
        <v>291</v>
      </c>
      <c r="D220">
        <v>2</v>
      </c>
      <c r="L220" s="10" t="s">
        <v>944</v>
      </c>
      <c r="N220" s="5">
        <v>2949892328600</v>
      </c>
      <c r="O220" s="5">
        <v>175432325487</v>
      </c>
      <c r="P220" t="str">
        <f t="shared" si="4"/>
        <v>Democratic Republic of CongoCD54</v>
      </c>
      <c r="Q220" t="str">
        <f>VLOOKUP(Tableau3567[[#This Row],[coca]],Table1[ID],1,FALSE)</f>
        <v>Democratic Republic of CongoCD54</v>
      </c>
      <c r="R220">
        <f>VLOOKUP(Tableau3567[[#This Row],[coca]],Table1[[#All],[ID]:[b]],2,FALSE)</f>
        <v>29.498923286</v>
      </c>
      <c r="S220" s="9">
        <f>VLOOKUP(Tableau3567[[#This Row],[coca]],Table1[[ID]:[b]],3,FALSE)</f>
        <v>1.7543232548700001</v>
      </c>
      <c r="T220" s="9" t="s">
        <v>775</v>
      </c>
      <c r="U22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0" s="9">
        <v>1</v>
      </c>
    </row>
    <row r="221" spans="1:22">
      <c r="A221" t="s">
        <v>278</v>
      </c>
      <c r="B221" t="s">
        <v>304</v>
      </c>
      <c r="C221" t="s">
        <v>305</v>
      </c>
      <c r="D221">
        <v>2</v>
      </c>
      <c r="L221" s="10" t="s">
        <v>944</v>
      </c>
      <c r="N221" s="5">
        <v>1865494266580</v>
      </c>
      <c r="O221" s="5">
        <v>-478252014449</v>
      </c>
      <c r="P221" t="str">
        <f t="shared" si="4"/>
        <v>Democratic Republic of CongoCD32</v>
      </c>
      <c r="Q221" t="str">
        <f>VLOOKUP(Tableau3567[[#This Row],[coca]],Table1[ID],1,FALSE)</f>
        <v>Democratic Republic of CongoCD32</v>
      </c>
      <c r="R221">
        <f>VLOOKUP(Tableau3567[[#This Row],[coca]],Table1[[#All],[ID]:[b]],2,FALSE)</f>
        <v>18.6549426658</v>
      </c>
      <c r="S221" s="9">
        <f>VLOOKUP(Tableau3567[[#This Row],[coca]],Table1[[ID]:[b]],3,FALSE)</f>
        <v>-4.7825201444900003</v>
      </c>
      <c r="T221" s="9" t="s">
        <v>775</v>
      </c>
      <c r="U22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1" s="9">
        <v>1</v>
      </c>
    </row>
    <row r="222" spans="1:22">
      <c r="A222" t="s">
        <v>278</v>
      </c>
      <c r="B222" t="s">
        <v>298</v>
      </c>
      <c r="C222" t="s">
        <v>299</v>
      </c>
      <c r="D222">
        <v>3864</v>
      </c>
      <c r="E222">
        <v>96</v>
      </c>
      <c r="F222">
        <v>539</v>
      </c>
      <c r="L222" s="10" t="s">
        <v>944</v>
      </c>
      <c r="N222" s="5">
        <v>1590849109850</v>
      </c>
      <c r="O222" s="5">
        <v>-443590657637</v>
      </c>
      <c r="P222" t="str">
        <f t="shared" si="4"/>
        <v>Democratic Republic of CongoCD10</v>
      </c>
      <c r="Q222" t="str">
        <f>VLOOKUP(Tableau3567[[#This Row],[coca]],Table1[ID],1,FALSE)</f>
        <v>Democratic Republic of CongoCD10</v>
      </c>
      <c r="R222">
        <f>VLOOKUP(Tableau3567[[#This Row],[coca]],Table1[[#All],[ID]:[b]],2,FALSE)</f>
        <v>15.908491098500001</v>
      </c>
      <c r="S222" s="9">
        <f>VLOOKUP(Tableau3567[[#This Row],[coca]],Table1[[ID]:[b]],3,FALSE)</f>
        <v>-4.4359065763699999</v>
      </c>
      <c r="T222" s="9" t="s">
        <v>777</v>
      </c>
      <c r="U22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22" s="9">
        <v>5</v>
      </c>
    </row>
    <row r="223" spans="1:22">
      <c r="A223" t="s">
        <v>278</v>
      </c>
      <c r="B223" t="s">
        <v>280</v>
      </c>
      <c r="C223" t="s">
        <v>281</v>
      </c>
      <c r="D223">
        <v>0</v>
      </c>
      <c r="L223" s="10" t="s">
        <v>944</v>
      </c>
      <c r="P223" t="str">
        <f t="shared" si="4"/>
        <v>Democratic Republic of CongoCD52</v>
      </c>
      <c r="Q223" t="str">
        <f>VLOOKUP(Tableau3567[[#This Row],[coca]],Table1[ID],1,FALSE)</f>
        <v>Democratic Republic of CongoCD52</v>
      </c>
      <c r="R223">
        <f>VLOOKUP(Tableau3567[[#This Row],[coca]],Table1[[#All],[ID]:[b]],2,FALSE)</f>
        <v>25.145384454799999</v>
      </c>
      <c r="S223" s="9">
        <f>VLOOKUP(Tableau3567[[#This Row],[coca]],Table1[[ID]:[b]],3,FALSE)</f>
        <v>3.62620481032</v>
      </c>
      <c r="T223" s="9"/>
      <c r="U22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3" s="9"/>
    </row>
    <row r="224" spans="1:22">
      <c r="A224" t="s">
        <v>278</v>
      </c>
      <c r="B224" t="s">
        <v>282</v>
      </c>
      <c r="C224" t="s">
        <v>283</v>
      </c>
      <c r="D224">
        <v>1</v>
      </c>
      <c r="L224" s="10" t="s">
        <v>944</v>
      </c>
      <c r="P224" t="str">
        <f t="shared" si="4"/>
        <v>Democratic Republic of CongoCD41</v>
      </c>
      <c r="Q224" t="str">
        <f>VLOOKUP(Tableau3567[[#This Row],[coca]],Table1[ID],1,FALSE)</f>
        <v>Democratic Republic of CongoCD41</v>
      </c>
      <c r="R224">
        <f>VLOOKUP(Tableau3567[[#This Row],[coca]],Table1[[#All],[ID]:[b]],2,FALSE)</f>
        <v>18.914464880000001</v>
      </c>
      <c r="S224" s="9">
        <f>VLOOKUP(Tableau3567[[#This Row],[coca]],Table1[[ID]:[b]],3,FALSE)</f>
        <v>0.22899018423100001</v>
      </c>
      <c r="T224" s="9"/>
      <c r="U22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4" s="9"/>
    </row>
    <row r="225" spans="1:22">
      <c r="A225" t="s">
        <v>278</v>
      </c>
      <c r="B225" t="s">
        <v>286</v>
      </c>
      <c r="C225" t="s">
        <v>287</v>
      </c>
      <c r="D225">
        <v>1</v>
      </c>
      <c r="L225" s="10" t="s">
        <v>944</v>
      </c>
      <c r="P225" t="str">
        <f t="shared" si="4"/>
        <v>Democratic Republic of CongoCD73</v>
      </c>
      <c r="Q225" t="str">
        <f>VLOOKUP(Tableau3567[[#This Row],[coca]],Table1[ID],1,FALSE)</f>
        <v>Democratic Republic of CongoCD73</v>
      </c>
      <c r="R225">
        <f>VLOOKUP(Tableau3567[[#This Row],[coca]],Table1[[#All],[ID]:[b]],2,FALSE)</f>
        <v>25.429034358399999</v>
      </c>
      <c r="S225" s="9">
        <f>VLOOKUP(Tableau3567[[#This Row],[coca]],Table1[[ID]:[b]],3,FALSE)</f>
        <v>-8.2365834581899993</v>
      </c>
      <c r="T225" s="9"/>
      <c r="U22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5" s="9"/>
    </row>
    <row r="226" spans="1:22">
      <c r="A226" t="s">
        <v>278</v>
      </c>
      <c r="B226" t="s">
        <v>288</v>
      </c>
      <c r="C226" t="s">
        <v>289</v>
      </c>
      <c r="D226">
        <v>0</v>
      </c>
      <c r="L226" s="10" t="s">
        <v>944</v>
      </c>
      <c r="P226" t="str">
        <f t="shared" si="4"/>
        <v>Democratic Republic of CongoCD53</v>
      </c>
      <c r="Q226" t="str">
        <f>VLOOKUP(Tableau3567[[#This Row],[coca]],Table1[ID],1,FALSE)</f>
        <v>Democratic Republic of CongoCD53</v>
      </c>
      <c r="R226">
        <f>VLOOKUP(Tableau3567[[#This Row],[coca]],Table1[[#All],[ID]:[b]],2,FALSE)</f>
        <v>28.588505614100001</v>
      </c>
      <c r="S226" s="9">
        <f>VLOOKUP(Tableau3567[[#This Row],[coca]],Table1[[ID]:[b]],3,FALSE)</f>
        <v>3.3459016238900001</v>
      </c>
      <c r="T226" s="9"/>
      <c r="U22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6" s="9"/>
    </row>
    <row r="227" spans="1:22">
      <c r="A227" t="s">
        <v>278</v>
      </c>
      <c r="B227" t="s">
        <v>292</v>
      </c>
      <c r="C227" t="s">
        <v>293</v>
      </c>
      <c r="D227">
        <v>0</v>
      </c>
      <c r="L227" s="10" t="s">
        <v>944</v>
      </c>
      <c r="P227" t="str">
        <f t="shared" si="4"/>
        <v>Democratic Republic of CongoCD92</v>
      </c>
      <c r="Q227" t="str">
        <f>VLOOKUP(Tableau3567[[#This Row],[coca]],Table1[ID],1,FALSE)</f>
        <v>Democratic Republic of CongoCD92</v>
      </c>
      <c r="R227">
        <f>VLOOKUP(Tableau3567[[#This Row],[coca]],Table1[[#All],[ID]:[b]],2,FALSE)</f>
        <v>21.1062499879</v>
      </c>
      <c r="S227" s="9">
        <f>VLOOKUP(Tableau3567[[#This Row],[coca]],Table1[[ID]:[b]],3,FALSE)</f>
        <v>-4.94513468302</v>
      </c>
      <c r="T227" s="9"/>
      <c r="U22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7" s="9"/>
    </row>
    <row r="228" spans="1:22">
      <c r="A228" t="s">
        <v>278</v>
      </c>
      <c r="B228" t="s">
        <v>294</v>
      </c>
      <c r="C228" t="s">
        <v>295</v>
      </c>
      <c r="D228">
        <v>0</v>
      </c>
      <c r="L228" s="10" t="s">
        <v>944</v>
      </c>
      <c r="P228" t="str">
        <f t="shared" si="4"/>
        <v>Democratic Republic of CongoCD91</v>
      </c>
      <c r="Q228" t="str">
        <f>VLOOKUP(Tableau3567[[#This Row],[coca]],Table1[ID],1,FALSE)</f>
        <v>Democratic Republic of CongoCD91</v>
      </c>
      <c r="R228">
        <f>VLOOKUP(Tableau3567[[#This Row],[coca]],Table1[[#All],[ID]:[b]],2,FALSE)</f>
        <v>22.489350562599999</v>
      </c>
      <c r="S228" s="9">
        <f>VLOOKUP(Tableau3567[[#This Row],[coca]],Table1[[ID]:[b]],3,FALSE)</f>
        <v>-6.2263878948500002</v>
      </c>
      <c r="T228" s="9"/>
      <c r="U22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8" s="9"/>
    </row>
    <row r="229" spans="1:22" ht="13.5" customHeight="1">
      <c r="A229" t="s">
        <v>278</v>
      </c>
      <c r="B229" t="s">
        <v>296</v>
      </c>
      <c r="C229" t="s">
        <v>297</v>
      </c>
      <c r="D229">
        <v>0</v>
      </c>
      <c r="L229" s="10" t="s">
        <v>944</v>
      </c>
      <c r="P229" t="str">
        <f t="shared" si="4"/>
        <v>Democratic Republic of CongoCD82</v>
      </c>
      <c r="Q229" t="str">
        <f>VLOOKUP(Tableau3567[[#This Row],[coca]],Table1[ID],1,FALSE)</f>
        <v>Democratic Republic of CongoCD82</v>
      </c>
      <c r="R229">
        <f>VLOOKUP(Tableau3567[[#This Row],[coca]],Table1[[#All],[ID]:[b]],2,FALSE)</f>
        <v>23.518630290000001</v>
      </c>
      <c r="S229" s="9">
        <f>VLOOKUP(Tableau3567[[#This Row],[coca]],Table1[[ID]:[b]],3,FALSE)</f>
        <v>-6.1507234754900004</v>
      </c>
      <c r="T229" s="9"/>
      <c r="U22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29" s="9"/>
    </row>
    <row r="230" spans="1:22">
      <c r="A230" t="s">
        <v>278</v>
      </c>
      <c r="B230" t="s">
        <v>302</v>
      </c>
      <c r="C230" t="s">
        <v>303</v>
      </c>
      <c r="D230">
        <v>1</v>
      </c>
      <c r="L230" s="10" t="s">
        <v>944</v>
      </c>
      <c r="P230" t="str">
        <f t="shared" si="4"/>
        <v>Democratic Republic of CongoCD31</v>
      </c>
      <c r="Q230" t="str">
        <f>VLOOKUP(Tableau3567[[#This Row],[coca]],Table1[ID],1,FALSE)</f>
        <v>Democratic Republic of CongoCD31</v>
      </c>
      <c r="R230">
        <f>VLOOKUP(Tableau3567[[#This Row],[coca]],Table1[[#All],[ID]:[b]],2,FALSE)</f>
        <v>17.863895255199999</v>
      </c>
      <c r="S230" s="9">
        <f>VLOOKUP(Tableau3567[[#This Row],[coca]],Table1[[ID]:[b]],3,FALSE)</f>
        <v>-6.43275971018</v>
      </c>
      <c r="T230" s="9"/>
      <c r="U23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0" s="9"/>
    </row>
    <row r="231" spans="1:22">
      <c r="A231" t="s">
        <v>278</v>
      </c>
      <c r="B231" t="s">
        <v>306</v>
      </c>
      <c r="C231" t="s">
        <v>307</v>
      </c>
      <c r="D231">
        <v>0</v>
      </c>
      <c r="L231" s="10" t="s">
        <v>944</v>
      </c>
      <c r="P231" t="str">
        <f t="shared" si="4"/>
        <v>Democratic Republic of CongoCD81</v>
      </c>
      <c r="Q231" t="str">
        <f>VLOOKUP(Tableau3567[[#This Row],[coca]],Table1[ID],1,FALSE)</f>
        <v>Democratic Republic of CongoCD81</v>
      </c>
      <c r="R231">
        <f>VLOOKUP(Tableau3567[[#This Row],[coca]],Table1[[#All],[ID]:[b]],2,FALSE)</f>
        <v>24.6823781322</v>
      </c>
      <c r="S231" s="9">
        <f>VLOOKUP(Tableau3567[[#This Row],[coca]],Table1[[ID]:[b]],3,FALSE)</f>
        <v>-6.2139067373700003</v>
      </c>
      <c r="T231" s="9"/>
      <c r="U23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1" s="9"/>
    </row>
    <row r="232" spans="1:22">
      <c r="A232" t="s">
        <v>278</v>
      </c>
      <c r="B232" t="s">
        <v>308</v>
      </c>
      <c r="C232" t="s">
        <v>309</v>
      </c>
      <c r="D232">
        <v>0</v>
      </c>
      <c r="L232" s="10" t="s">
        <v>944</v>
      </c>
      <c r="P232" t="str">
        <f t="shared" si="4"/>
        <v>Democratic Republic of CongoCD72</v>
      </c>
      <c r="Q232" t="str">
        <f>VLOOKUP(Tableau3567[[#This Row],[coca]],Table1[ID],1,FALSE)</f>
        <v>Democratic Republic of CongoCD72</v>
      </c>
      <c r="R232">
        <f>VLOOKUP(Tableau3567[[#This Row],[coca]],Table1[[#All],[ID]:[b]],2,FALSE)</f>
        <v>23.894010771200001</v>
      </c>
      <c r="S232" s="9">
        <f>VLOOKUP(Tableau3567[[#This Row],[coca]],Table1[[ID]:[b]],3,FALSE)</f>
        <v>-9.8383782278799998</v>
      </c>
      <c r="T232" s="9"/>
      <c r="U23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2" s="9"/>
    </row>
    <row r="233" spans="1:22">
      <c r="A233" t="s">
        <v>278</v>
      </c>
      <c r="B233" t="s">
        <v>310</v>
      </c>
      <c r="C233" t="s">
        <v>311</v>
      </c>
      <c r="D233">
        <v>0</v>
      </c>
      <c r="L233" s="10" t="s">
        <v>944</v>
      </c>
      <c r="P233" t="str">
        <f t="shared" si="4"/>
        <v>Democratic Republic of CongoCD33</v>
      </c>
      <c r="Q233" t="str">
        <f>VLOOKUP(Tableau3567[[#This Row],[coca]],Table1[ID],1,FALSE)</f>
        <v>Democratic Republic of CongoCD33</v>
      </c>
      <c r="R233">
        <f>VLOOKUP(Tableau3567[[#This Row],[coca]],Table1[[#All],[ID]:[b]],2,FALSE)</f>
        <v>18.5287758001</v>
      </c>
      <c r="S233" s="9">
        <f>VLOOKUP(Tableau3567[[#This Row],[coca]],Table1[[ID]:[b]],3,FALSE)</f>
        <v>-2.6956618241900001</v>
      </c>
      <c r="T233" s="9"/>
      <c r="U23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3" s="9"/>
    </row>
    <row r="234" spans="1:22">
      <c r="A234" t="s">
        <v>278</v>
      </c>
      <c r="B234" t="s">
        <v>312</v>
      </c>
      <c r="C234" t="s">
        <v>313</v>
      </c>
      <c r="D234">
        <v>0</v>
      </c>
      <c r="L234" s="10" t="s">
        <v>944</v>
      </c>
      <c r="P234" t="str">
        <f t="shared" si="4"/>
        <v>Democratic Republic of CongoCD63</v>
      </c>
      <c r="Q234" t="str">
        <f>VLOOKUP(Tableau3567[[#This Row],[coca]],Table1[ID],1,FALSE)</f>
        <v>Democratic Republic of CongoCD63</v>
      </c>
      <c r="R234">
        <f>VLOOKUP(Tableau3567[[#This Row],[coca]],Table1[[#All],[ID]:[b]],2,FALSE)</f>
        <v>26.423307490700001</v>
      </c>
      <c r="S234" s="9">
        <f>VLOOKUP(Tableau3567[[#This Row],[coca]],Table1[[ID]:[b]],3,FALSE)</f>
        <v>-3.0852101413700002</v>
      </c>
      <c r="T234" s="9"/>
      <c r="U23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4" s="9"/>
    </row>
    <row r="235" spans="1:22">
      <c r="A235" t="s">
        <v>278</v>
      </c>
      <c r="B235" t="s">
        <v>314</v>
      </c>
      <c r="C235" t="s">
        <v>315</v>
      </c>
      <c r="D235">
        <v>0</v>
      </c>
      <c r="L235" s="10" t="s">
        <v>944</v>
      </c>
      <c r="P235" t="str">
        <f t="shared" si="4"/>
        <v>Democratic Republic of CongoCD44</v>
      </c>
      <c r="Q235" t="str">
        <f>VLOOKUP(Tableau3567[[#This Row],[coca]],Table1[ID],1,FALSE)</f>
        <v>Democratic Republic of CongoCD44</v>
      </c>
      <c r="R235">
        <f>VLOOKUP(Tableau3567[[#This Row],[coca]],Table1[[#All],[ID]:[b]],2,FALSE)</f>
        <v>21.5134595072</v>
      </c>
      <c r="S235" s="9">
        <f>VLOOKUP(Tableau3567[[#This Row],[coca]],Table1[[ID]:[b]],3,FALSE)</f>
        <v>2.0966086212200001</v>
      </c>
      <c r="T235" s="9"/>
      <c r="U23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5" s="9"/>
    </row>
    <row r="236" spans="1:22">
      <c r="A236" t="s">
        <v>278</v>
      </c>
      <c r="B236" t="s">
        <v>318</v>
      </c>
      <c r="C236" t="s">
        <v>319</v>
      </c>
      <c r="D236">
        <v>0</v>
      </c>
      <c r="L236" s="10" t="s">
        <v>944</v>
      </c>
      <c r="P236" t="str">
        <f t="shared" si="4"/>
        <v>Democratic Republic of CongoCD43</v>
      </c>
      <c r="Q236" t="str">
        <f>VLOOKUP(Tableau3567[[#This Row],[coca]],Table1[ID],1,FALSE)</f>
        <v>Democratic Republic of CongoCD43</v>
      </c>
      <c r="R236">
        <f>VLOOKUP(Tableau3567[[#This Row],[coca]],Table1[[#All],[ID]:[b]],2,FALSE)</f>
        <v>21.067608342</v>
      </c>
      <c r="S236" s="9">
        <f>VLOOKUP(Tableau3567[[#This Row],[coca]],Table1[[ID]:[b]],3,FALSE)</f>
        <v>3.8674436990099998</v>
      </c>
      <c r="T236" s="9"/>
      <c r="U23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6" s="9"/>
    </row>
    <row r="237" spans="1:22">
      <c r="A237" t="s">
        <v>278</v>
      </c>
      <c r="B237" t="s">
        <v>320</v>
      </c>
      <c r="C237" t="s">
        <v>321</v>
      </c>
      <c r="D237">
        <v>0</v>
      </c>
      <c r="L237" s="10" t="s">
        <v>944</v>
      </c>
      <c r="P237" t="str">
        <f t="shared" si="4"/>
        <v>Democratic Republic of CongoCD83</v>
      </c>
      <c r="Q237" t="str">
        <f>VLOOKUP(Tableau3567[[#This Row],[coca]],Table1[ID],1,FALSE)</f>
        <v>Democratic Republic of CongoCD83</v>
      </c>
      <c r="R237">
        <f>VLOOKUP(Tableau3567[[#This Row],[coca]],Table1[[#All],[ID]:[b]],2,FALSE)</f>
        <v>23.6049895387</v>
      </c>
      <c r="S237" s="9">
        <f>VLOOKUP(Tableau3567[[#This Row],[coca]],Table1[[ID]:[b]],3,FALSE)</f>
        <v>-3.48229881942</v>
      </c>
      <c r="T237" s="9"/>
      <c r="U23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7" s="9"/>
    </row>
    <row r="238" spans="1:22">
      <c r="A238" t="s">
        <v>278</v>
      </c>
      <c r="B238" t="s">
        <v>324</v>
      </c>
      <c r="C238" t="s">
        <v>325</v>
      </c>
      <c r="D238">
        <v>0</v>
      </c>
      <c r="L238" s="10" t="s">
        <v>944</v>
      </c>
      <c r="P238" t="str">
        <f t="shared" si="4"/>
        <v>Democratic Republic of CongoCD42</v>
      </c>
      <c r="Q238" t="str">
        <f>VLOOKUP(Tableau3567[[#This Row],[coca]],Table1[ID],1,FALSE)</f>
        <v>Democratic Republic of CongoCD42</v>
      </c>
      <c r="R238">
        <f>VLOOKUP(Tableau3567[[#This Row],[coca]],Table1[[#All],[ID]:[b]],2,FALSE)</f>
        <v>19.354947869</v>
      </c>
      <c r="S238" s="9">
        <f>VLOOKUP(Tableau3567[[#This Row],[coca]],Table1[[ID]:[b]],3,FALSE)</f>
        <v>3.0903768271400001</v>
      </c>
      <c r="T238" s="9"/>
      <c r="U23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8" s="9"/>
    </row>
    <row r="239" spans="1:22">
      <c r="A239" t="s">
        <v>278</v>
      </c>
      <c r="B239" t="s">
        <v>326</v>
      </c>
      <c r="C239" t="s">
        <v>327</v>
      </c>
      <c r="D239">
        <v>0</v>
      </c>
      <c r="L239" s="10" t="s">
        <v>944</v>
      </c>
      <c r="P239" t="str">
        <f t="shared" si="4"/>
        <v>Democratic Republic of CongoCD74</v>
      </c>
      <c r="Q239" t="str">
        <f>VLOOKUP(Tableau3567[[#This Row],[coca]],Table1[ID],1,FALSE)</f>
        <v>Democratic Republic of CongoCD74</v>
      </c>
      <c r="R239">
        <f>VLOOKUP(Tableau3567[[#This Row],[coca]],Table1[[#All],[ID]:[b]],2,FALSE)</f>
        <v>28.1954949663</v>
      </c>
      <c r="S239" s="9">
        <f>VLOOKUP(Tableau3567[[#This Row],[coca]],Table1[[ID]:[b]],3,FALSE)</f>
        <v>-6.56369546032</v>
      </c>
      <c r="T239" s="9"/>
      <c r="U23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39" s="9"/>
    </row>
    <row r="240" spans="1:22">
      <c r="A240" t="s">
        <v>278</v>
      </c>
      <c r="B240" t="s">
        <v>328</v>
      </c>
      <c r="C240" t="s">
        <v>329</v>
      </c>
      <c r="D240">
        <v>1</v>
      </c>
      <c r="L240" s="10" t="s">
        <v>944</v>
      </c>
      <c r="P240" t="str">
        <f t="shared" si="4"/>
        <v>Democratic Republic of CongoCD51</v>
      </c>
      <c r="Q240" t="str">
        <f>VLOOKUP(Tableau3567[[#This Row],[coca]],Table1[ID],1,FALSE)</f>
        <v>Democratic Republic of CongoCD51</v>
      </c>
      <c r="R240">
        <f>VLOOKUP(Tableau3567[[#This Row],[coca]],Table1[[#All],[ID]:[b]],2,FALSE)</f>
        <v>25.207214197799999</v>
      </c>
      <c r="S240" s="9">
        <f>VLOOKUP(Tableau3567[[#This Row],[coca]],Table1[[ID]:[b]],3,FALSE)</f>
        <v>0.48122181222900001</v>
      </c>
      <c r="T240" s="9"/>
      <c r="U24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40" s="9"/>
    </row>
    <row r="241" spans="1:22">
      <c r="A241" t="s">
        <v>278</v>
      </c>
      <c r="B241" t="s">
        <v>330</v>
      </c>
      <c r="C241" t="s">
        <v>331</v>
      </c>
      <c r="D241" t="s">
        <v>938</v>
      </c>
      <c r="L241" t="s">
        <v>944</v>
      </c>
      <c r="P241" t="str">
        <f t="shared" si="4"/>
        <v>Democratic Republic of CongoCD45</v>
      </c>
      <c r="Q241" t="str">
        <f>VLOOKUP(Tableau3567[[#This Row],[coca]],Table1[ID],1,FALSE)</f>
        <v>Democratic Republic of CongoCD45</v>
      </c>
      <c r="R241">
        <f>VLOOKUP(Tableau3567[[#This Row],[coca]],Table1[[#All],[ID]:[b]],2,FALSE)</f>
        <v>21.756402889099999</v>
      </c>
      <c r="S241" s="9">
        <f>VLOOKUP(Tableau3567[[#This Row],[coca]],Table1[[ID]:[b]],3,FALSE)</f>
        <v>-0.66756211168199997</v>
      </c>
      <c r="T241" s="9"/>
      <c r="U24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1" s="9"/>
    </row>
    <row r="242" spans="1:22">
      <c r="A242" t="s">
        <v>332</v>
      </c>
      <c r="B242" t="s">
        <v>336</v>
      </c>
      <c r="C242" t="s">
        <v>337</v>
      </c>
      <c r="D242" t="s">
        <v>938</v>
      </c>
      <c r="L242" s="10" t="s">
        <v>944</v>
      </c>
      <c r="P242" t="str">
        <f t="shared" si="4"/>
        <v>Equatorial GuineaGQ99</v>
      </c>
      <c r="Q242" t="str">
        <f>VLOOKUP(Tableau3567[[#This Row],[coca]],Table1[ID],1,FALSE)</f>
        <v>Equatorial GuineaGQ99</v>
      </c>
      <c r="R242">
        <f>VLOOKUP(Tableau3567[[#This Row],[coca]],Table1[[#All],[ID]:[b]],2,FALSE)</f>
        <v>8.7902475674399998</v>
      </c>
      <c r="S242" s="9">
        <f>VLOOKUP(Tableau3567[[#This Row],[coca]],Table1[[ID]:[b]],3,FALSE)</f>
        <v>3.67103305427</v>
      </c>
      <c r="T242" s="9" t="s">
        <v>778</v>
      </c>
      <c r="U24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2" s="9">
        <v>2</v>
      </c>
    </row>
    <row r="243" spans="1:22">
      <c r="A243" t="s">
        <v>332</v>
      </c>
      <c r="B243" t="s">
        <v>25</v>
      </c>
      <c r="C243" t="s">
        <v>344</v>
      </c>
      <c r="D243" t="s">
        <v>938</v>
      </c>
      <c r="L243" s="10" t="s">
        <v>944</v>
      </c>
      <c r="P243" t="str">
        <f t="shared" si="4"/>
        <v>Equatorial GuineaGQ03</v>
      </c>
      <c r="Q243" t="str">
        <f>VLOOKUP(Tableau3567[[#This Row],[coca]],Table1[ID],1,FALSE)</f>
        <v>Equatorial GuineaGQ03</v>
      </c>
      <c r="R243">
        <f>VLOOKUP(Tableau3567[[#This Row],[coca]],Table1[[#All],[ID]:[b]],2,FALSE)</f>
        <v>9.8490767341200005</v>
      </c>
      <c r="S243" s="9">
        <f>VLOOKUP(Tableau3567[[#This Row],[coca]],Table1[[ID]:[b]],3,FALSE)</f>
        <v>1.5200595645199999</v>
      </c>
      <c r="T243" s="9" t="s">
        <v>778</v>
      </c>
      <c r="U24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3" s="9">
        <v>2</v>
      </c>
    </row>
    <row r="244" spans="1:22">
      <c r="A244" t="s">
        <v>332</v>
      </c>
      <c r="B244" t="s">
        <v>334</v>
      </c>
      <c r="C244" t="s">
        <v>335</v>
      </c>
      <c r="D244" t="s">
        <v>938</v>
      </c>
      <c r="L244" t="s">
        <v>944</v>
      </c>
      <c r="P244" t="str">
        <f t="shared" si="4"/>
        <v>Equatorial GuineaGQ98</v>
      </c>
      <c r="Q244" t="str">
        <f>VLOOKUP(Tableau3567[[#This Row],[coca]],Table1[ID],1,FALSE)</f>
        <v>Equatorial GuineaGQ98</v>
      </c>
      <c r="R244">
        <f>VLOOKUP(Tableau3567[[#This Row],[coca]],Table1[[#All],[ID]:[b]],2,FALSE)</f>
        <v>5.6209045828999997</v>
      </c>
      <c r="S244" s="9">
        <f>VLOOKUP(Tableau3567[[#This Row],[coca]],Table1[[ID]:[b]],3,FALSE)</f>
        <v>-1.43071183647</v>
      </c>
      <c r="T244" s="9"/>
      <c r="U24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4" s="9"/>
    </row>
    <row r="245" spans="1:22">
      <c r="A245" t="s">
        <v>332</v>
      </c>
      <c r="B245" t="s">
        <v>338</v>
      </c>
      <c r="C245" t="s">
        <v>339</v>
      </c>
      <c r="D245" t="s">
        <v>938</v>
      </c>
      <c r="L245" t="s">
        <v>944</v>
      </c>
      <c r="P245" t="str">
        <f t="shared" si="4"/>
        <v>Equatorial GuineaGQ00</v>
      </c>
      <c r="Q245" t="str">
        <f>VLOOKUP(Tableau3567[[#This Row],[coca]],Table1[ID],1,FALSE)</f>
        <v>Equatorial GuineaGQ00</v>
      </c>
      <c r="R245">
        <f>VLOOKUP(Tableau3567[[#This Row],[coca]],Table1[[#All],[ID]:[b]],2,FALSE)</f>
        <v>8.6380358780200002</v>
      </c>
      <c r="S245" s="9">
        <f>VLOOKUP(Tableau3567[[#This Row],[coca]],Table1[[ID]:[b]],3,FALSE)</f>
        <v>3.41329759494</v>
      </c>
      <c r="T245" s="9"/>
      <c r="U24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5" s="9"/>
    </row>
    <row r="246" spans="1:22">
      <c r="A246" t="s">
        <v>332</v>
      </c>
      <c r="B246" t="s">
        <v>340</v>
      </c>
      <c r="C246" t="s">
        <v>341</v>
      </c>
      <c r="D246" t="s">
        <v>938</v>
      </c>
      <c r="L246" t="s">
        <v>944</v>
      </c>
      <c r="P246" t="str">
        <f t="shared" si="4"/>
        <v>Equatorial GuineaGQ01</v>
      </c>
      <c r="Q246" t="str">
        <f>VLOOKUP(Tableau3567[[#This Row],[coca]],Table1[ID],1,FALSE)</f>
        <v>Equatorial GuineaGQ01</v>
      </c>
      <c r="R246">
        <f>VLOOKUP(Tableau3567[[#This Row],[coca]],Table1[[#All],[ID]:[b]],2,FALSE)</f>
        <v>10.4259756539</v>
      </c>
      <c r="S246" s="9">
        <f>VLOOKUP(Tableau3567[[#This Row],[coca]],Table1[[ID]:[b]],3,FALSE)</f>
        <v>1.4791739666099999</v>
      </c>
      <c r="T246" s="9"/>
      <c r="U24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6" s="9"/>
    </row>
    <row r="247" spans="1:22">
      <c r="A247" t="s">
        <v>332</v>
      </c>
      <c r="B247" t="s">
        <v>342</v>
      </c>
      <c r="C247" t="s">
        <v>343</v>
      </c>
      <c r="D247" t="s">
        <v>938</v>
      </c>
      <c r="L247" t="s">
        <v>944</v>
      </c>
      <c r="P247" t="str">
        <f t="shared" si="4"/>
        <v>Equatorial GuineaGQ02</v>
      </c>
      <c r="Q247" t="str">
        <f>VLOOKUP(Tableau3567[[#This Row],[coca]],Table1[ID],1,FALSE)</f>
        <v>Equatorial GuineaGQ02</v>
      </c>
      <c r="R247">
        <f>VLOOKUP(Tableau3567[[#This Row],[coca]],Table1[[#All],[ID]:[b]],2,FALSE)</f>
        <v>10.9499009669</v>
      </c>
      <c r="S247" s="9">
        <f>VLOOKUP(Tableau3567[[#This Row],[coca]],Table1[[ID]:[b]],3,FALSE)</f>
        <v>2.0122475987600001</v>
      </c>
      <c r="T247" s="9"/>
      <c r="U24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7" s="9"/>
    </row>
    <row r="248" spans="1:22">
      <c r="A248" t="s">
        <v>332</v>
      </c>
      <c r="B248" t="s">
        <v>345</v>
      </c>
      <c r="C248" t="s">
        <v>346</v>
      </c>
      <c r="D248" t="s">
        <v>938</v>
      </c>
      <c r="L248" t="s">
        <v>944</v>
      </c>
      <c r="P248" t="str">
        <f t="shared" si="4"/>
        <v>Equatorial GuineaGQ04</v>
      </c>
      <c r="Q248" t="str">
        <f>VLOOKUP(Tableau3567[[#This Row],[coca]],Table1[ID],1,FALSE)</f>
        <v>Equatorial GuineaGQ04</v>
      </c>
      <c r="R248">
        <f>VLOOKUP(Tableau3567[[#This Row],[coca]],Table1[[#All],[ID]:[b]],2,FALSE)</f>
        <v>10.998423620600001</v>
      </c>
      <c r="S248" s="9">
        <f>VLOOKUP(Tableau3567[[#This Row],[coca]],Table1[[ID]:[b]],3,FALSE)</f>
        <v>1.5024406326999999</v>
      </c>
      <c r="T248" s="9"/>
      <c r="U24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48" s="9"/>
    </row>
    <row r="249" spans="1:22">
      <c r="A249" t="s">
        <v>347</v>
      </c>
      <c r="B249" t="s">
        <v>365</v>
      </c>
      <c r="C249" t="s">
        <v>366</v>
      </c>
      <c r="D249">
        <v>28</v>
      </c>
      <c r="E249">
        <v>0</v>
      </c>
      <c r="F249">
        <v>0</v>
      </c>
      <c r="L249" t="s">
        <v>944</v>
      </c>
      <c r="P249" t="str">
        <f t="shared" si="4"/>
        <v>GabonGA09</v>
      </c>
      <c r="Q249" t="str">
        <f>VLOOKUP(Tableau3567[[#This Row],[coca]],Table1[ID],1,FALSE)</f>
        <v>GabonGA09</v>
      </c>
      <c r="R249">
        <f>VLOOKUP(Tableau3567[[#This Row],[coca]],Table1[[#All],[ID]:[b]],2,FALSE)</f>
        <v>11.948186615899999</v>
      </c>
      <c r="S249" s="9">
        <f>VLOOKUP(Tableau3567[[#This Row],[coca]],Table1[[ID]:[b]],3,FALSE)</f>
        <v>1.40687538568</v>
      </c>
      <c r="T249" s="9" t="s">
        <v>775</v>
      </c>
      <c r="U24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49" s="9">
        <v>1</v>
      </c>
    </row>
    <row r="250" spans="1:22" ht="16.5" customHeight="1">
      <c r="A250" t="s">
        <v>347</v>
      </c>
      <c r="B250" t="s">
        <v>353</v>
      </c>
      <c r="C250" t="s">
        <v>354</v>
      </c>
      <c r="D250">
        <f>74+18+1+7+4</f>
        <v>104</v>
      </c>
      <c r="E250">
        <v>0</v>
      </c>
      <c r="F250">
        <v>0</v>
      </c>
      <c r="L250" t="s">
        <v>944</v>
      </c>
      <c r="P250" t="str">
        <f t="shared" si="4"/>
        <v>GabonGA03</v>
      </c>
      <c r="Q250" t="str">
        <f>VLOOKUP(Tableau3567[[#This Row],[coca]],Table1[ID],1,FALSE)</f>
        <v>GabonGA03</v>
      </c>
      <c r="R250">
        <f>VLOOKUP(Tableau3567[[#This Row],[coca]],Table1[[#All],[ID]:[b]],2,FALSE)</f>
        <v>10.5719966609</v>
      </c>
      <c r="S250" s="9">
        <f>VLOOKUP(Tableau3567[[#This Row],[coca]],Table1[[ID]:[b]],3,FALSE)</f>
        <v>-0.43034593453100001</v>
      </c>
      <c r="T250" s="9" t="s">
        <v>775</v>
      </c>
      <c r="U25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50" s="9">
        <v>1</v>
      </c>
    </row>
    <row r="251" spans="1:22">
      <c r="A251" t="s">
        <v>347</v>
      </c>
      <c r="B251" t="s">
        <v>363</v>
      </c>
      <c r="C251" t="s">
        <v>364</v>
      </c>
      <c r="D251">
        <v>3</v>
      </c>
      <c r="E251">
        <v>0</v>
      </c>
      <c r="F251">
        <v>0</v>
      </c>
      <c r="L251" t="s">
        <v>944</v>
      </c>
      <c r="P251" t="str">
        <f t="shared" si="4"/>
        <v>GabonGA08</v>
      </c>
      <c r="Q251" t="str">
        <f>VLOOKUP(Tableau3567[[#This Row],[coca]],Table1[ID],1,FALSE)</f>
        <v>GabonGA08</v>
      </c>
      <c r="R251">
        <f>VLOOKUP(Tableau3567[[#This Row],[coca]],Table1[[#All],[ID]:[b]],2,FALSE)</f>
        <v>9.66431002751</v>
      </c>
      <c r="S251" s="9">
        <f>VLOOKUP(Tableau3567[[#This Row],[coca]],Table1[[ID]:[b]],3,FALSE)</f>
        <v>-1.5808788765499999</v>
      </c>
      <c r="T251" s="9" t="s">
        <v>775</v>
      </c>
      <c r="U25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1" s="9">
        <v>1</v>
      </c>
    </row>
    <row r="252" spans="1:22">
      <c r="A252" t="s">
        <v>347</v>
      </c>
      <c r="B252" t="s">
        <v>349</v>
      </c>
      <c r="C252" t="s">
        <v>350</v>
      </c>
      <c r="D252">
        <v>2754</v>
      </c>
      <c r="E252">
        <v>22</v>
      </c>
      <c r="F252">
        <v>978</v>
      </c>
      <c r="L252" t="s">
        <v>944</v>
      </c>
      <c r="P252" t="str">
        <f t="shared" si="4"/>
        <v>GabonGA01</v>
      </c>
      <c r="Q252" t="str">
        <f>VLOOKUP(Tableau3567[[#This Row],[coca]],Table1[ID],1,FALSE)</f>
        <v>GabonGA01</v>
      </c>
      <c r="R252">
        <f>VLOOKUP(Tableau3567[[#This Row],[coca]],Table1[[#All],[ID]:[b]],2,FALSE)</f>
        <v>10.042836703500001</v>
      </c>
      <c r="S252" s="9">
        <f>VLOOKUP(Tableau3567[[#This Row],[coca]],Table1[[ID]:[b]],3,FALSE)</f>
        <v>0.30877505808299999</v>
      </c>
      <c r="T252" s="9" t="s">
        <v>779</v>
      </c>
      <c r="U25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52" s="9">
        <v>4</v>
      </c>
    </row>
    <row r="253" spans="1:22">
      <c r="A253" t="s">
        <v>347</v>
      </c>
      <c r="B253" t="s">
        <v>351</v>
      </c>
      <c r="C253" t="s">
        <v>352</v>
      </c>
      <c r="D253">
        <f>397+50+16+7+2</f>
        <v>472</v>
      </c>
      <c r="E253">
        <v>0</v>
      </c>
      <c r="F253">
        <v>0</v>
      </c>
      <c r="L253" t="s">
        <v>944</v>
      </c>
      <c r="P253" t="str">
        <f t="shared" si="4"/>
        <v>GabonGA02</v>
      </c>
      <c r="Q253" t="str">
        <f>VLOOKUP(Tableau3567[[#This Row],[coca]],Table1[ID],1,FALSE)</f>
        <v>GabonGA02</v>
      </c>
      <c r="R253">
        <f>VLOOKUP(Tableau3567[[#This Row],[coca]],Table1[[#All],[ID]:[b]],2,FALSE)</f>
        <v>13.725721381</v>
      </c>
      <c r="S253" s="9">
        <f>VLOOKUP(Tableau3567[[#This Row],[coca]],Table1[[ID]:[b]],3,FALSE)</f>
        <v>-1.3308341425500001</v>
      </c>
      <c r="T253" s="9"/>
      <c r="U25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253" s="9"/>
    </row>
    <row r="254" spans="1:22">
      <c r="A254" t="s">
        <v>347</v>
      </c>
      <c r="B254" t="s">
        <v>355</v>
      </c>
      <c r="C254" t="s">
        <v>356</v>
      </c>
      <c r="D254">
        <v>3</v>
      </c>
      <c r="E254">
        <v>0</v>
      </c>
      <c r="F254">
        <v>0</v>
      </c>
      <c r="L254" t="s">
        <v>944</v>
      </c>
      <c r="P254" t="str">
        <f t="shared" si="4"/>
        <v>GabonGA04</v>
      </c>
      <c r="Q254" t="str">
        <f>VLOOKUP(Tableau3567[[#This Row],[coca]],Table1[ID],1,FALSE)</f>
        <v>GabonGA04</v>
      </c>
      <c r="R254">
        <f>VLOOKUP(Tableau3567[[#This Row],[coca]],Table1[[#All],[ID]:[b]],2,FALSE)</f>
        <v>11.197467789399999</v>
      </c>
      <c r="S254" s="9">
        <f>VLOOKUP(Tableau3567[[#This Row],[coca]],Table1[[ID]:[b]],3,FALSE)</f>
        <v>-1.61476650551</v>
      </c>
      <c r="T254" s="9"/>
      <c r="U25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4" s="9"/>
    </row>
    <row r="255" spans="1:22">
      <c r="A255" t="s">
        <v>347</v>
      </c>
      <c r="B255" t="s">
        <v>357</v>
      </c>
      <c r="C255" t="s">
        <v>358</v>
      </c>
      <c r="D255">
        <v>0</v>
      </c>
      <c r="E255">
        <v>0</v>
      </c>
      <c r="F255">
        <v>0</v>
      </c>
      <c r="L255" t="s">
        <v>944</v>
      </c>
      <c r="P255" t="str">
        <f t="shared" si="4"/>
        <v>GabonGA05</v>
      </c>
      <c r="Q255" t="str">
        <f>VLOOKUP(Tableau3567[[#This Row],[coca]],Table1[ID],1,FALSE)</f>
        <v>GabonGA05</v>
      </c>
      <c r="R255">
        <f>VLOOKUP(Tableau3567[[#This Row],[coca]],Table1[[#All],[ID]:[b]],2,FALSE)</f>
        <v>11.1084090053</v>
      </c>
      <c r="S255" s="9">
        <f>VLOOKUP(Tableau3567[[#This Row],[coca]],Table1[[ID]:[b]],3,FALSE)</f>
        <v>-3.0313300327800001</v>
      </c>
      <c r="T255" s="9"/>
      <c r="U25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5" s="9"/>
    </row>
    <row r="256" spans="1:22">
      <c r="A256" t="s">
        <v>347</v>
      </c>
      <c r="B256" t="s">
        <v>359</v>
      </c>
      <c r="C256" t="s">
        <v>360</v>
      </c>
      <c r="D256">
        <v>0</v>
      </c>
      <c r="E256">
        <v>0</v>
      </c>
      <c r="F256">
        <v>0</v>
      </c>
      <c r="L256" t="s">
        <v>944</v>
      </c>
      <c r="P256" t="str">
        <f t="shared" si="4"/>
        <v>GabonGA06</v>
      </c>
      <c r="Q256" t="str">
        <f>VLOOKUP(Tableau3567[[#This Row],[coca]],Table1[ID],1,FALSE)</f>
        <v>GabonGA06</v>
      </c>
      <c r="R256">
        <f>VLOOKUP(Tableau3567[[#This Row],[coca]],Table1[[#All],[ID]:[b]],2,FALSE)</f>
        <v>12.853944283700001</v>
      </c>
      <c r="S256" s="9">
        <f>VLOOKUP(Tableau3567[[#This Row],[coca]],Table1[[ID]:[b]],3,FALSE)</f>
        <v>0.47572910976499999</v>
      </c>
      <c r="T256" s="9"/>
      <c r="U25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6" s="9"/>
    </row>
    <row r="257" spans="1:22">
      <c r="A257" t="s">
        <v>347</v>
      </c>
      <c r="B257" t="s">
        <v>361</v>
      </c>
      <c r="C257" t="s">
        <v>362</v>
      </c>
      <c r="D257">
        <v>11</v>
      </c>
      <c r="E257">
        <v>0</v>
      </c>
      <c r="F257">
        <v>0</v>
      </c>
      <c r="L257" t="s">
        <v>944</v>
      </c>
      <c r="P257" t="str">
        <f t="shared" si="4"/>
        <v>GabonGA07</v>
      </c>
      <c r="Q257" t="str">
        <f>VLOOKUP(Tableau3567[[#This Row],[coca]],Table1[ID],1,FALSE)</f>
        <v>GabonGA07</v>
      </c>
      <c r="R257">
        <f>VLOOKUP(Tableau3567[[#This Row],[coca]],Table1[[#All],[ID]:[b]],2,FALSE)</f>
        <v>12.618059257000001</v>
      </c>
      <c r="S257" s="9">
        <f>VLOOKUP(Tableau3567[[#This Row],[coca]],Table1[[ID]:[b]],3,FALSE)</f>
        <v>-0.85049965150899998</v>
      </c>
      <c r="T257" s="9"/>
      <c r="U25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57" s="9"/>
    </row>
    <row r="258" spans="1:22">
      <c r="A258" t="s">
        <v>367</v>
      </c>
      <c r="B258" t="s">
        <v>369</v>
      </c>
      <c r="C258" t="s">
        <v>370</v>
      </c>
      <c r="D258">
        <v>24</v>
      </c>
      <c r="E258">
        <v>1</v>
      </c>
      <c r="F258">
        <v>18</v>
      </c>
      <c r="L258" s="7" t="s">
        <v>944</v>
      </c>
      <c r="N258" t="s">
        <v>778</v>
      </c>
      <c r="P258" t="str">
        <f t="shared" ref="P258:P266" si="5">_xlfn.CONCAT(A258,C258)</f>
        <v>GambiaGM01</v>
      </c>
      <c r="Q258" t="str">
        <f>VLOOKUP(Tableau3567[[#This Row],[coca]],Table1[ID],1,FALSE)</f>
        <v>GambiaGM01</v>
      </c>
      <c r="R258">
        <f>VLOOKUP(Tableau3567[[#This Row],[coca]],Table1[[#All],[ID]:[b]],2,FALSE)</f>
        <v>-16.596711579499999</v>
      </c>
      <c r="S258" s="9">
        <f>VLOOKUP(Tableau3567[[#This Row],[coca]],Table1[[ID]:[b]],3,FALSE)</f>
        <v>13.4508024999</v>
      </c>
      <c r="T258" s="9" t="s">
        <v>778</v>
      </c>
      <c r="U25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58" s="9">
        <v>2</v>
      </c>
    </row>
    <row r="259" spans="1:22">
      <c r="A259" t="s">
        <v>367</v>
      </c>
      <c r="B259" t="s">
        <v>371</v>
      </c>
      <c r="C259" t="s">
        <v>372</v>
      </c>
      <c r="D259">
        <v>1</v>
      </c>
      <c r="E259">
        <v>0</v>
      </c>
      <c r="F259">
        <v>1</v>
      </c>
      <c r="L259" s="7" t="s">
        <v>944</v>
      </c>
      <c r="N259" t="s">
        <v>775</v>
      </c>
      <c r="P259" t="str">
        <f t="shared" si="5"/>
        <v>GambiaGM02</v>
      </c>
      <c r="Q259" t="str">
        <f>VLOOKUP(Tableau3567[[#This Row],[coca]],Table1[ID],1,FALSE)</f>
        <v>GambiaGM02</v>
      </c>
      <c r="R259">
        <f>VLOOKUP(Tableau3567[[#This Row],[coca]],Table1[[#All],[ID]:[b]],2,FALSE)</f>
        <v>-14.1668249875</v>
      </c>
      <c r="S259" s="9">
        <f>VLOOKUP(Tableau3567[[#This Row],[coca]],Table1[[ID]:[b]],3,FALSE)</f>
        <v>13.3900123142</v>
      </c>
      <c r="T259" t="s">
        <v>775</v>
      </c>
      <c r="U25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59" s="9">
        <v>1</v>
      </c>
    </row>
    <row r="260" spans="1:22">
      <c r="A260" t="s">
        <v>367</v>
      </c>
      <c r="B260" t="s">
        <v>373</v>
      </c>
      <c r="C260" t="s">
        <v>374</v>
      </c>
      <c r="D260">
        <v>0</v>
      </c>
      <c r="E260">
        <v>0</v>
      </c>
      <c r="F260">
        <v>0</v>
      </c>
      <c r="L260" s="7" t="s">
        <v>944</v>
      </c>
      <c r="P260" t="str">
        <f t="shared" si="5"/>
        <v>GambiaGM03</v>
      </c>
      <c r="Q260" t="str">
        <f>VLOOKUP(Tableau3567[[#This Row],[coca]],Table1[ID],1,FALSE)</f>
        <v>GambiaGM03</v>
      </c>
      <c r="R260">
        <f>VLOOKUP(Tableau3567[[#This Row],[coca]],Table1[[#All],[ID]:[b]],2,FALSE)</f>
        <v>-16.403357400000001</v>
      </c>
      <c r="S260" s="9">
        <f>VLOOKUP(Tableau3567[[#This Row],[coca]],Table1[[ID]:[b]],3,FALSE)</f>
        <v>13.2423280611</v>
      </c>
      <c r="U260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0" s="9"/>
    </row>
    <row r="261" spans="1:22">
      <c r="A261" t="s">
        <v>367</v>
      </c>
      <c r="B261" t="s">
        <v>375</v>
      </c>
      <c r="C261" t="s">
        <v>376</v>
      </c>
      <c r="D261">
        <v>2</v>
      </c>
      <c r="E261">
        <v>2</v>
      </c>
      <c r="F261">
        <v>2</v>
      </c>
      <c r="L261" s="7" t="s">
        <v>944</v>
      </c>
      <c r="N261" t="s">
        <v>775</v>
      </c>
      <c r="P261" t="str">
        <f t="shared" si="5"/>
        <v>GambiaGM04</v>
      </c>
      <c r="Q261" t="str">
        <f>VLOOKUP(Tableau3567[[#This Row],[coca]],Table1[ID],1,FALSE)</f>
        <v>GambiaGM04</v>
      </c>
      <c r="R261">
        <f>VLOOKUP(Tableau3567[[#This Row],[coca]],Table1[[#All],[ID]:[b]],2,FALSE)</f>
        <v>-14.932206796099999</v>
      </c>
      <c r="S261" s="9">
        <f>VLOOKUP(Tableau3567[[#This Row],[coca]],Table1[[ID]:[b]],3,FALSE)</f>
        <v>13.5327948288</v>
      </c>
      <c r="T261" t="s">
        <v>775</v>
      </c>
      <c r="U261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1" s="9">
        <v>1</v>
      </c>
    </row>
    <row r="262" spans="1:22">
      <c r="A262" t="s">
        <v>367</v>
      </c>
      <c r="B262" t="s">
        <v>377</v>
      </c>
      <c r="C262" t="s">
        <v>378</v>
      </c>
      <c r="D262">
        <v>0</v>
      </c>
      <c r="E262">
        <v>0</v>
      </c>
      <c r="F262">
        <v>0</v>
      </c>
      <c r="L262" s="7" t="s">
        <v>944</v>
      </c>
      <c r="P262" t="str">
        <f t="shared" si="5"/>
        <v>GambiaGM05</v>
      </c>
      <c r="Q262" t="str">
        <f>VLOOKUP(Tableau3567[[#This Row],[coca]],Table1[ID],1,FALSE)</f>
        <v>GambiaGM05</v>
      </c>
      <c r="R262">
        <f>VLOOKUP(Tableau3567[[#This Row],[coca]],Table1[[#All],[ID]:[b]],2,FALSE)</f>
        <v>-16.6610342277</v>
      </c>
      <c r="S262" s="9">
        <f>VLOOKUP(Tableau3567[[#This Row],[coca]],Table1[[ID]:[b]],3,FALSE)</f>
        <v>13.4415019856</v>
      </c>
      <c r="T262" s="9"/>
      <c r="U26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2" s="9"/>
    </row>
    <row r="263" spans="1:22">
      <c r="A263" t="s">
        <v>367</v>
      </c>
      <c r="B263" t="s">
        <v>379</v>
      </c>
      <c r="C263" t="s">
        <v>380</v>
      </c>
      <c r="D263">
        <v>1</v>
      </c>
      <c r="E263">
        <v>0</v>
      </c>
      <c r="F263">
        <v>0</v>
      </c>
      <c r="L263" s="7" t="s">
        <v>944</v>
      </c>
      <c r="P263" t="str">
        <f t="shared" si="5"/>
        <v>GambiaGM06</v>
      </c>
      <c r="Q263" t="str">
        <f>VLOOKUP(Tableau3567[[#This Row],[coca]],Table1[ID],1,FALSE)</f>
        <v>GambiaGM06</v>
      </c>
      <c r="R263">
        <f>VLOOKUP(Tableau3567[[#This Row],[coca]],Table1[[#All],[ID]:[b]],2,FALSE)</f>
        <v>-16.0257756086</v>
      </c>
      <c r="S263" s="9">
        <f>VLOOKUP(Tableau3567[[#This Row],[coca]],Table1[[ID]:[b]],3,FALSE)</f>
        <v>13.505177853999999</v>
      </c>
      <c r="T263" s="9"/>
      <c r="U26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3" s="9"/>
    </row>
    <row r="264" spans="1:22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L264" s="7" t="s">
        <v>944</v>
      </c>
      <c r="P264" t="str">
        <f t="shared" si="5"/>
        <v>GambiaGM07</v>
      </c>
      <c r="Q264" t="str">
        <f>VLOOKUP(Tableau3567[[#This Row],[coca]],Table1[ID],1,FALSE)</f>
        <v>GambiaGM07</v>
      </c>
      <c r="R264">
        <f>VLOOKUP(Tableau3567[[#This Row],[coca]],Table1[[#All],[ID]:[b]],2,FALSE)</f>
        <v>-14.926234666399999</v>
      </c>
      <c r="S264" s="9">
        <f>VLOOKUP(Tableau3567[[#This Row],[coca]],Table1[[ID]:[b]],3,FALSE)</f>
        <v>13.656260529500001</v>
      </c>
      <c r="T264" s="9"/>
      <c r="U26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4" s="9"/>
    </row>
    <row r="265" spans="1:22">
      <c r="A265" t="s">
        <v>367</v>
      </c>
      <c r="B265" t="s">
        <v>383</v>
      </c>
      <c r="C265" t="s">
        <v>384</v>
      </c>
      <c r="D265">
        <v>0</v>
      </c>
      <c r="E265">
        <v>0</v>
      </c>
      <c r="F265">
        <v>0</v>
      </c>
      <c r="L265" s="7" t="s">
        <v>944</v>
      </c>
      <c r="P265" t="str">
        <f t="shared" si="5"/>
        <v>GambiaGM08</v>
      </c>
      <c r="Q265" t="str">
        <f>VLOOKUP(Tableau3567[[#This Row],[coca]],Table1[ID],1,FALSE)</f>
        <v>GambiaGM08</v>
      </c>
      <c r="R265">
        <f>VLOOKUP(Tableau3567[[#This Row],[coca]],Table1[[#All],[ID]:[b]],2,FALSE)</f>
        <v>-15.7358423618</v>
      </c>
      <c r="S265" s="9">
        <f>VLOOKUP(Tableau3567[[#This Row],[coca]],Table1[[ID]:[b]],3,FALSE)</f>
        <v>13.3852953738</v>
      </c>
      <c r="T265" s="9"/>
      <c r="U26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5" s="9"/>
    </row>
    <row r="266" spans="1:22">
      <c r="A266" t="s">
        <v>385</v>
      </c>
      <c r="B266" t="s">
        <v>405</v>
      </c>
      <c r="C266" t="s">
        <v>406</v>
      </c>
      <c r="D266">
        <v>778</v>
      </c>
      <c r="L266" s="10" t="s">
        <v>944</v>
      </c>
      <c r="N266" s="5">
        <v>-241292035674</v>
      </c>
      <c r="O266" s="5">
        <v>574251458216</v>
      </c>
      <c r="P266" t="str">
        <f t="shared" si="5"/>
        <v>GhanaGH33</v>
      </c>
      <c r="Q266" t="str">
        <f>VLOOKUP(Tableau3567[[#This Row],[coca]],Table1[ID],1,FALSE)</f>
        <v>GhanaGH33</v>
      </c>
      <c r="R266">
        <f>VLOOKUP(Tableau3567[[#This Row],[coca]],Table1[[#All],[ID]:[b]],2,FALSE)</f>
        <v>-2.4129203567399999</v>
      </c>
      <c r="S266" s="9">
        <f>VLOOKUP(Tableau3567[[#This Row],[coca]],Table1[[ID]:[b]],3,FALSE)</f>
        <v>5.7425145821600001</v>
      </c>
      <c r="T266" s="9" t="s">
        <v>775</v>
      </c>
      <c r="U26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266" s="9">
        <v>1</v>
      </c>
    </row>
    <row r="267" spans="1:22">
      <c r="A267" t="s">
        <v>385</v>
      </c>
      <c r="B267" t="s">
        <v>786</v>
      </c>
      <c r="D267">
        <v>74</v>
      </c>
      <c r="L267" s="10" t="s">
        <v>944</v>
      </c>
      <c r="P267" s="9" t="str">
        <f>_xlfn.CONCAT(B267,C267)</f>
        <v>Western North Region</v>
      </c>
      <c r="Q267" s="9" t="e">
        <f>VLOOKUP(Tableau3567[[#This Row],[coca]],Table1[ID],1,FALSE)</f>
        <v>#N/A</v>
      </c>
      <c r="R267" s="9" t="e">
        <f>VLOOKUP(Tableau3567[[#This Row],[coca]],Table1[[#All],[ID]:[b]],2,FALSE)</f>
        <v>#N/A</v>
      </c>
      <c r="S267" s="9" t="e">
        <f>VLOOKUP(Tableau3567[[#This Row],[coca]],Table1[[ID]:[b]],3,FALSE)</f>
        <v>#N/A</v>
      </c>
      <c r="T267" s="9" t="s">
        <v>775</v>
      </c>
      <c r="U26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67" s="9">
        <v>1</v>
      </c>
    </row>
    <row r="268" spans="1:22">
      <c r="A268" t="s">
        <v>385</v>
      </c>
      <c r="B268" t="s">
        <v>787</v>
      </c>
      <c r="D268">
        <v>2</v>
      </c>
      <c r="L268" s="10" t="s">
        <v>944</v>
      </c>
      <c r="P268" s="9" t="str">
        <f t="shared" ref="P268:P331" si="6">_xlfn.CONCAT(A268,C268)</f>
        <v>Ghana</v>
      </c>
      <c r="Q268" s="9" t="e">
        <f>VLOOKUP(Tableau3567[[#This Row],[coca]],Table1[ID],1,FALSE)</f>
        <v>#N/A</v>
      </c>
      <c r="R268" s="9" t="e">
        <f>VLOOKUP(Tableau3567[[#This Row],[coca]],Table1[[#All],[ID]:[b]],2,FALSE)</f>
        <v>#N/A</v>
      </c>
      <c r="S268" s="9" t="e">
        <f>VLOOKUP(Tableau3567[[#This Row],[coca]],Table1[[ID]:[b]],3,FALSE)</f>
        <v>#N/A</v>
      </c>
      <c r="T268" s="9" t="s">
        <v>775</v>
      </c>
      <c r="U26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68" s="9">
        <v>1</v>
      </c>
    </row>
    <row r="269" spans="1:22">
      <c r="A269" t="s">
        <v>385</v>
      </c>
      <c r="B269" t="s">
        <v>395</v>
      </c>
      <c r="C269" t="s">
        <v>396</v>
      </c>
      <c r="D269">
        <v>6642</v>
      </c>
      <c r="E269">
        <v>48</v>
      </c>
      <c r="F269">
        <v>3824</v>
      </c>
      <c r="L269" s="10" t="s">
        <v>944</v>
      </c>
      <c r="M269" s="4"/>
      <c r="N269" t="s">
        <v>788</v>
      </c>
      <c r="O269" s="5">
        <v>580396008178</v>
      </c>
      <c r="P269" t="str">
        <f t="shared" si="6"/>
        <v>GhanaGH28</v>
      </c>
      <c r="Q269" t="str">
        <f>VLOOKUP(Tableau3567[[#This Row],[coca]],Table1[ID],1,FALSE)</f>
        <v>GhanaGH28</v>
      </c>
      <c r="R269">
        <f>VLOOKUP(Tableau3567[[#This Row],[coca]],Table1[[#All],[ID]:[b]],2,FALSE)</f>
        <v>5.93983602588E-2</v>
      </c>
      <c r="S269" s="9">
        <f>VLOOKUP(Tableau3567[[#This Row],[coca]],Table1[[ID]:[b]],3,FALSE)</f>
        <v>5.8039600817799997</v>
      </c>
      <c r="T269" s="9" t="s">
        <v>780</v>
      </c>
      <c r="U26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69" s="9">
        <v>7</v>
      </c>
    </row>
    <row r="270" spans="1:22">
      <c r="A270" t="s">
        <v>385</v>
      </c>
      <c r="B270" t="s">
        <v>393</v>
      </c>
      <c r="C270" t="s">
        <v>394</v>
      </c>
      <c r="D270">
        <v>198</v>
      </c>
      <c r="L270" s="10" t="s">
        <v>944</v>
      </c>
      <c r="N270" t="s">
        <v>789</v>
      </c>
      <c r="O270" s="5">
        <v>641358310957</v>
      </c>
      <c r="P270" t="str">
        <f t="shared" si="6"/>
        <v>GhanaGH27</v>
      </c>
      <c r="Q270" t="str">
        <f>VLOOKUP(Tableau3567[[#This Row],[coca]],Table1[ID],1,FALSE)</f>
        <v>GhanaGH27</v>
      </c>
      <c r="R270">
        <f>VLOOKUP(Tableau3567[[#This Row],[coca]],Table1[[#All],[ID]:[b]],2,FALSE)</f>
        <v>-0.44777250588500001</v>
      </c>
      <c r="S270" s="9">
        <f>VLOOKUP(Tableau3567[[#This Row],[coca]],Table1[[ID]:[b]],3,FALSE)</f>
        <v>6.4135831095700002</v>
      </c>
      <c r="T270" s="9" t="s">
        <v>774</v>
      </c>
      <c r="U27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70" s="9">
        <v>3</v>
      </c>
    </row>
    <row r="271" spans="1:22">
      <c r="A271" t="s">
        <v>385</v>
      </c>
      <c r="B271" t="s">
        <v>387</v>
      </c>
      <c r="C271" t="s">
        <v>388</v>
      </c>
      <c r="D271">
        <v>1799</v>
      </c>
      <c r="L271" s="10" t="s">
        <v>944</v>
      </c>
      <c r="N271" s="5">
        <v>-145465197582</v>
      </c>
      <c r="O271" s="5">
        <v>680233239042</v>
      </c>
      <c r="P271" t="str">
        <f t="shared" si="6"/>
        <v>GhanaGH24</v>
      </c>
      <c r="Q271" t="str">
        <f>VLOOKUP(Tableau3567[[#This Row],[coca]],Table1[ID],1,FALSE)</f>
        <v>GhanaGH24</v>
      </c>
      <c r="R271">
        <f>VLOOKUP(Tableau3567[[#This Row],[coca]],Table1[[#All],[ID]:[b]],2,FALSE)</f>
        <v>-1.4546519758200001</v>
      </c>
      <c r="S271" s="9">
        <f>VLOOKUP(Tableau3567[[#This Row],[coca]],Table1[[ID]:[b]],3,FALSE)</f>
        <v>6.8023323904200002</v>
      </c>
      <c r="T271" s="9" t="s">
        <v>779</v>
      </c>
      <c r="U27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71" s="9">
        <v>4</v>
      </c>
    </row>
    <row r="272" spans="1:22">
      <c r="A272" t="s">
        <v>385</v>
      </c>
      <c r="B272" t="s">
        <v>391</v>
      </c>
      <c r="C272" t="s">
        <v>392</v>
      </c>
      <c r="D272">
        <v>539</v>
      </c>
      <c r="L272" s="10" t="s">
        <v>944</v>
      </c>
      <c r="N272" s="5">
        <v>-121158138876</v>
      </c>
      <c r="O272" s="5">
        <v>556583208459</v>
      </c>
      <c r="P272" t="str">
        <f t="shared" si="6"/>
        <v>GhanaGH26</v>
      </c>
      <c r="Q272" t="str">
        <f>VLOOKUP(Tableau3567[[#This Row],[coca]],Table1[ID],1,FALSE)</f>
        <v>GhanaGH26</v>
      </c>
      <c r="R272">
        <f>VLOOKUP(Tableau3567[[#This Row],[coca]],Table1[[#All],[ID]:[b]],2,FALSE)</f>
        <v>-1.21158138876</v>
      </c>
      <c r="S272" s="9">
        <f>VLOOKUP(Tableau3567[[#This Row],[coca]],Table1[[ID]:[b]],3,FALSE)</f>
        <v>5.5658320845900002</v>
      </c>
      <c r="T272" s="9" t="s">
        <v>778</v>
      </c>
      <c r="U27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272" s="9">
        <v>2</v>
      </c>
    </row>
    <row r="273" spans="1:22">
      <c r="A273" t="s">
        <v>385</v>
      </c>
      <c r="B273" t="s">
        <v>399</v>
      </c>
      <c r="C273" t="s">
        <v>400</v>
      </c>
      <c r="D273">
        <v>42</v>
      </c>
      <c r="L273" s="10" t="s">
        <v>944</v>
      </c>
      <c r="N273" t="s">
        <v>790</v>
      </c>
      <c r="O273" s="5">
        <v>1077930798300</v>
      </c>
      <c r="P273" t="str">
        <f t="shared" si="6"/>
        <v>GhanaGH30</v>
      </c>
      <c r="Q273" t="str">
        <f>VLOOKUP(Tableau3567[[#This Row],[coca]],Table1[ID],1,FALSE)</f>
        <v>GhanaGH30</v>
      </c>
      <c r="R273">
        <f>VLOOKUP(Tableau3567[[#This Row],[coca]],Table1[[#All],[ID]:[b]],2,FALSE)</f>
        <v>-0.80372017444999999</v>
      </c>
      <c r="S273" s="9">
        <f>VLOOKUP(Tableau3567[[#This Row],[coca]],Table1[[ID]:[b]],3,FALSE)</f>
        <v>10.779307983000001</v>
      </c>
      <c r="T273" s="9" t="s">
        <v>778</v>
      </c>
      <c r="U27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3" s="9">
        <v>2</v>
      </c>
    </row>
    <row r="274" spans="1:22">
      <c r="A274" t="s">
        <v>385</v>
      </c>
      <c r="B274" t="s">
        <v>791</v>
      </c>
      <c r="D274">
        <v>47</v>
      </c>
      <c r="L274" s="10" t="s">
        <v>944</v>
      </c>
      <c r="P274" t="str">
        <f t="shared" si="6"/>
        <v>Ghana</v>
      </c>
      <c r="Q274" t="e">
        <f>VLOOKUP(Tableau3567[[#This Row],[coca]],Table1[ID],1,FALSE)</f>
        <v>#N/A</v>
      </c>
      <c r="R274" t="e">
        <f>VLOOKUP(Tableau3567[[#This Row],[coca]],Table1[[#All],[ID]:[b]],2,FALSE)</f>
        <v>#N/A</v>
      </c>
      <c r="S274" s="9" t="e">
        <f>VLOOKUP(Tableau3567[[#This Row],[coca]],Table1[[ID]:[b]],3,FALSE)</f>
        <v>#N/A</v>
      </c>
      <c r="T274" s="9" t="s">
        <v>778</v>
      </c>
      <c r="U27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4" s="9">
        <v>2</v>
      </c>
    </row>
    <row r="275" spans="1:22">
      <c r="A275" t="s">
        <v>385</v>
      </c>
      <c r="B275" t="s">
        <v>403</v>
      </c>
      <c r="C275" t="s">
        <v>404</v>
      </c>
      <c r="D275">
        <v>162</v>
      </c>
      <c r="L275" s="10" t="s">
        <v>944</v>
      </c>
      <c r="N275" t="s">
        <v>792</v>
      </c>
      <c r="O275" s="5">
        <v>723735932736</v>
      </c>
      <c r="P275" t="str">
        <f t="shared" si="6"/>
        <v>GhanaGH32</v>
      </c>
      <c r="Q275" t="str">
        <f>VLOOKUP(Tableau3567[[#This Row],[coca]],Table1[ID],1,FALSE)</f>
        <v>GhanaGH32</v>
      </c>
      <c r="R275">
        <f>VLOOKUP(Tableau3567[[#This Row],[coca]],Table1[[#All],[ID]:[b]],2,FALSE)</f>
        <v>0.40650791106</v>
      </c>
      <c r="S275" s="9">
        <f>VLOOKUP(Tableau3567[[#This Row],[coca]],Table1[[ID]:[b]],3,FALSE)</f>
        <v>7.2373593273600001</v>
      </c>
      <c r="T275" s="9" t="s">
        <v>778</v>
      </c>
      <c r="U27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275" s="9">
        <v>2</v>
      </c>
    </row>
    <row r="276" spans="1:22">
      <c r="A276" t="s">
        <v>385</v>
      </c>
      <c r="B276" t="s">
        <v>397</v>
      </c>
      <c r="C276" t="s">
        <v>398</v>
      </c>
      <c r="D276">
        <v>37</v>
      </c>
      <c r="L276" s="10" t="s">
        <v>944</v>
      </c>
      <c r="N276" t="s">
        <v>793</v>
      </c>
      <c r="O276" s="5">
        <v>935318776009</v>
      </c>
      <c r="P276" t="str">
        <f t="shared" si="6"/>
        <v>GhanaGH29</v>
      </c>
      <c r="Q276" t="str">
        <f>VLOOKUP(Tableau3567[[#This Row],[coca]],Table1[ID],1,FALSE)</f>
        <v>GhanaGH29</v>
      </c>
      <c r="R276">
        <f>VLOOKUP(Tableau3567[[#This Row],[coca]],Table1[[#All],[ID]:[b]],2,FALSE)</f>
        <v>-0.968127684002</v>
      </c>
      <c r="S276" s="9">
        <f>VLOOKUP(Tableau3567[[#This Row],[coca]],Table1[[ID]:[b]],3,FALSE)</f>
        <v>9.35318776009</v>
      </c>
      <c r="T276" s="9" t="s">
        <v>778</v>
      </c>
      <c r="U27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6" s="9">
        <v>2</v>
      </c>
    </row>
    <row r="277" spans="1:22">
      <c r="A277" t="s">
        <v>385</v>
      </c>
      <c r="B277" t="s">
        <v>401</v>
      </c>
      <c r="C277" t="s">
        <v>402</v>
      </c>
      <c r="D277">
        <v>22</v>
      </c>
      <c r="L277" s="10" t="s">
        <v>944</v>
      </c>
      <c r="N277" s="5">
        <v>-221686530251</v>
      </c>
      <c r="O277" s="5">
        <v>1041127367870</v>
      </c>
      <c r="P277" t="str">
        <f t="shared" si="6"/>
        <v>GhanaGH31</v>
      </c>
      <c r="Q277" t="str">
        <f>VLOOKUP(Tableau3567[[#This Row],[coca]],Table1[ID],1,FALSE)</f>
        <v>GhanaGH31</v>
      </c>
      <c r="R277">
        <f>VLOOKUP(Tableau3567[[#This Row],[coca]],Table1[[#All],[ID]:[b]],2,FALSE)</f>
        <v>-2.21686530251</v>
      </c>
      <c r="S277" s="9">
        <f>VLOOKUP(Tableau3567[[#This Row],[coca]],Table1[[ID]:[b]],3,FALSE)</f>
        <v>10.411273678700001</v>
      </c>
      <c r="T277" s="9" t="s">
        <v>778</v>
      </c>
      <c r="U27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7" s="9">
        <v>2</v>
      </c>
    </row>
    <row r="278" spans="1:22">
      <c r="A278" t="s">
        <v>385</v>
      </c>
      <c r="B278" t="s">
        <v>389</v>
      </c>
      <c r="C278" t="s">
        <v>390</v>
      </c>
      <c r="D278">
        <v>16</v>
      </c>
      <c r="L278" s="10" t="s">
        <v>944</v>
      </c>
      <c r="P278" t="str">
        <f t="shared" si="6"/>
        <v>GhanaGH25</v>
      </c>
      <c r="Q278" t="str">
        <f>VLOOKUP(Tableau3567[[#This Row],[coca]],Table1[ID],1,FALSE)</f>
        <v>GhanaGH25</v>
      </c>
      <c r="R278">
        <f>VLOOKUP(Tableau3567[[#This Row],[coca]],Table1[[#All],[ID]:[b]],2,FALSE)</f>
        <v>-1.65352147739</v>
      </c>
      <c r="S278" s="9">
        <f>VLOOKUP(Tableau3567[[#This Row],[coca]],Table1[[ID]:[b]],3,FALSE)</f>
        <v>7.7004400667099997</v>
      </c>
      <c r="T278" s="9"/>
      <c r="U27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78" s="9"/>
    </row>
    <row r="279" spans="1:22">
      <c r="A279" t="s">
        <v>407</v>
      </c>
      <c r="B279" t="s">
        <v>411</v>
      </c>
      <c r="C279" t="s">
        <v>412</v>
      </c>
      <c r="D279">
        <v>3815</v>
      </c>
      <c r="L279" s="10" t="s">
        <v>944</v>
      </c>
      <c r="P279" t="str">
        <f t="shared" si="6"/>
        <v>GuineaGN02</v>
      </c>
      <c r="Q279" t="str">
        <f>VLOOKUP(Tableau3567[[#This Row],[coca]],Table1[ID],1,FALSE)</f>
        <v>GuineaGN02</v>
      </c>
      <c r="R279">
        <f>VLOOKUP(Tableau3567[[#This Row],[coca]],Table1[[#All],[ID]:[b]],2,FALSE)</f>
        <v>-13.5749244131</v>
      </c>
      <c r="S279" s="9">
        <f>VLOOKUP(Tableau3567[[#This Row],[coca]],Table1[[ID]:[b]],3,FALSE)</f>
        <v>9.6198873874899995</v>
      </c>
      <c r="T279" s="9" t="s">
        <v>780</v>
      </c>
      <c r="U27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79" s="9">
        <v>7</v>
      </c>
    </row>
    <row r="280" spans="1:22">
      <c r="A280" t="s">
        <v>407</v>
      </c>
      <c r="B280" t="s">
        <v>409</v>
      </c>
      <c r="C280" t="s">
        <v>410</v>
      </c>
      <c r="D280">
        <v>40</v>
      </c>
      <c r="L280" s="10" t="s">
        <v>944</v>
      </c>
      <c r="P280" t="str">
        <f t="shared" si="6"/>
        <v>GuineaGN01</v>
      </c>
      <c r="Q280" t="str">
        <f>VLOOKUP(Tableau3567[[#This Row],[coca]],Table1[ID],1,FALSE)</f>
        <v>GuineaGN01</v>
      </c>
      <c r="R280">
        <f>VLOOKUP(Tableau3567[[#This Row],[coca]],Table1[[#All],[ID]:[b]],2,FALSE)</f>
        <v>-13.7682855511</v>
      </c>
      <c r="S280" s="9">
        <f>VLOOKUP(Tableau3567[[#This Row],[coca]],Table1[[ID]:[b]],3,FALSE)</f>
        <v>11.3555707663</v>
      </c>
      <c r="T280" s="9"/>
      <c r="U28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80" s="9"/>
    </row>
    <row r="281" spans="1:22">
      <c r="A281" t="s">
        <v>407</v>
      </c>
      <c r="B281" t="s">
        <v>413</v>
      </c>
      <c r="C281" t="s">
        <v>414</v>
      </c>
      <c r="D281">
        <v>1</v>
      </c>
      <c r="L281" s="10" t="s">
        <v>944</v>
      </c>
      <c r="P281" t="str">
        <f t="shared" si="6"/>
        <v>GuineaGN03</v>
      </c>
      <c r="Q281" t="str">
        <f>VLOOKUP(Tableau3567[[#This Row],[coca]],Table1[ID],1,FALSE)</f>
        <v>GuineaGN03</v>
      </c>
      <c r="R281">
        <f>VLOOKUP(Tableau3567[[#This Row],[coca]],Table1[[#All],[ID]:[b]],2,FALSE)</f>
        <v>-10.6586826166</v>
      </c>
      <c r="S281" s="9">
        <f>VLOOKUP(Tableau3567[[#This Row],[coca]],Table1[[ID]:[b]],3,FALSE)</f>
        <v>10.491887890599999</v>
      </c>
      <c r="T281" s="9"/>
      <c r="U28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1" s="9"/>
    </row>
    <row r="282" spans="1:22">
      <c r="A282" t="s">
        <v>407</v>
      </c>
      <c r="B282" t="s">
        <v>415</v>
      </c>
      <c r="C282" t="s">
        <v>416</v>
      </c>
      <c r="D282">
        <v>2</v>
      </c>
      <c r="L282" s="10" t="s">
        <v>944</v>
      </c>
      <c r="P282" t="str">
        <f t="shared" si="6"/>
        <v>GuineaGN04</v>
      </c>
      <c r="Q282" t="str">
        <f>VLOOKUP(Tableau3567[[#This Row],[coca]],Table1[ID],1,FALSE)</f>
        <v>GuineaGN04</v>
      </c>
      <c r="R282">
        <f>VLOOKUP(Tableau3567[[#This Row],[coca]],Table1[[#All],[ID]:[b]],2,FALSE)</f>
        <v>-9.3346776663599993</v>
      </c>
      <c r="S282" s="9">
        <f>VLOOKUP(Tableau3567[[#This Row],[coca]],Table1[[ID]:[b]],3,FALSE)</f>
        <v>10.586139791700001</v>
      </c>
      <c r="T282" s="9"/>
      <c r="U28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2" s="9"/>
    </row>
    <row r="283" spans="1:22">
      <c r="A283" t="s">
        <v>407</v>
      </c>
      <c r="B283" t="s">
        <v>417</v>
      </c>
      <c r="C283" t="s">
        <v>418</v>
      </c>
      <c r="D283">
        <v>398</v>
      </c>
      <c r="L283" s="10" t="s">
        <v>944</v>
      </c>
      <c r="P283" t="str">
        <f t="shared" si="6"/>
        <v>GuineaGN05</v>
      </c>
      <c r="Q283" t="str">
        <f>VLOOKUP(Tableau3567[[#This Row],[coca]],Table1[ID],1,FALSE)</f>
        <v>GuineaGN05</v>
      </c>
      <c r="R283">
        <f>VLOOKUP(Tableau3567[[#This Row],[coca]],Table1[[#All],[ID]:[b]],2,FALSE)</f>
        <v>-13.119334112000001</v>
      </c>
      <c r="S283" s="9">
        <f>VLOOKUP(Tableau3567[[#This Row],[coca]],Table1[[ID]:[b]],3,FALSE)</f>
        <v>10.214007778099999</v>
      </c>
      <c r="T283" s="9"/>
      <c r="U28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283" s="9"/>
    </row>
    <row r="284" spans="1:22">
      <c r="A284" t="s">
        <v>407</v>
      </c>
      <c r="B284" t="s">
        <v>419</v>
      </c>
      <c r="C284" t="s">
        <v>420</v>
      </c>
      <c r="D284">
        <v>1</v>
      </c>
      <c r="L284" s="10" t="s">
        <v>944</v>
      </c>
      <c r="P284" t="str">
        <f t="shared" si="6"/>
        <v>GuineaGN06</v>
      </c>
      <c r="Q284" t="str">
        <f>VLOOKUP(Tableau3567[[#This Row],[coca]],Table1[ID],1,FALSE)</f>
        <v>GuineaGN06</v>
      </c>
      <c r="R284">
        <f>VLOOKUP(Tableau3567[[#This Row],[coca]],Table1[[#All],[ID]:[b]],2,FALSE)</f>
        <v>-12.0154963352</v>
      </c>
      <c r="S284" s="9">
        <f>VLOOKUP(Tableau3567[[#This Row],[coca]],Table1[[ID]:[b]],3,FALSE)</f>
        <v>11.7523757046</v>
      </c>
      <c r="T284" s="9"/>
      <c r="U28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4" s="9"/>
    </row>
    <row r="285" spans="1:22">
      <c r="A285" t="s">
        <v>407</v>
      </c>
      <c r="B285" t="s">
        <v>421</v>
      </c>
      <c r="C285" t="s">
        <v>422</v>
      </c>
      <c r="D285">
        <v>1</v>
      </c>
      <c r="L285" s="10" t="s">
        <v>944</v>
      </c>
      <c r="P285" t="str">
        <f t="shared" si="6"/>
        <v>GuineaGN07</v>
      </c>
      <c r="Q285" t="str">
        <f>VLOOKUP(Tableau3567[[#This Row],[coca]],Table1[ID],1,FALSE)</f>
        <v>GuineaGN07</v>
      </c>
      <c r="R285">
        <f>VLOOKUP(Tableau3567[[#This Row],[coca]],Table1[[#All],[ID]:[b]],2,FALSE)</f>
        <v>-12.0740685303</v>
      </c>
      <c r="S285" s="9">
        <f>VLOOKUP(Tableau3567[[#This Row],[coca]],Table1[[ID]:[b]],3,FALSE)</f>
        <v>10.669852945500001</v>
      </c>
      <c r="T285" s="9"/>
      <c r="U28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5" s="9"/>
    </row>
    <row r="286" spans="1:22">
      <c r="A286" t="s">
        <v>407</v>
      </c>
      <c r="B286" t="s">
        <v>423</v>
      </c>
      <c r="C286" t="s">
        <v>424</v>
      </c>
      <c r="D286">
        <v>0</v>
      </c>
      <c r="L286" s="10" t="s">
        <v>944</v>
      </c>
      <c r="P286" t="str">
        <f t="shared" si="6"/>
        <v>GuineaGN08</v>
      </c>
      <c r="Q286" t="str">
        <f>VLOOKUP(Tableau3567[[#This Row],[coca]],Table1[ID],1,FALSE)</f>
        <v>GuineaGN08</v>
      </c>
      <c r="R286">
        <f>VLOOKUP(Tableau3567[[#This Row],[coca]],Table1[[#All],[ID]:[b]],2,FALSE)</f>
        <v>-8.8920086635600004</v>
      </c>
      <c r="S286" s="9">
        <f>VLOOKUP(Tableau3567[[#This Row],[coca]],Table1[[ID]:[b]],3,FALSE)</f>
        <v>8.4413049633000004</v>
      </c>
      <c r="T286" s="9"/>
      <c r="U28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6" s="9"/>
    </row>
    <row r="287" spans="1:22">
      <c r="A287" t="s">
        <v>425</v>
      </c>
      <c r="B287" t="s">
        <v>431</v>
      </c>
      <c r="C287" t="s">
        <v>432</v>
      </c>
      <c r="D287">
        <v>1308</v>
      </c>
      <c r="L287" s="10" t="s">
        <v>944</v>
      </c>
      <c r="P287" t="str">
        <f t="shared" si="6"/>
        <v>Guinea BissauGW08</v>
      </c>
      <c r="Q287" t="str">
        <f>VLOOKUP(Tableau3567[[#This Row],[coca]],Table1[ID],1,FALSE)</f>
        <v>Guinea BissauGW08</v>
      </c>
      <c r="R287">
        <f>VLOOKUP(Tableau3567[[#This Row],[coca]],Table1[[#All],[ID]:[b]],2,FALSE)</f>
        <v>-15.6106516759</v>
      </c>
      <c r="S287" s="9">
        <f>VLOOKUP(Tableau3567[[#This Row],[coca]],Table1[[ID]:[b]],3,FALSE)</f>
        <v>11.875642397</v>
      </c>
      <c r="T287" s="9" t="s">
        <v>777</v>
      </c>
      <c r="U28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287" s="9">
        <v>5</v>
      </c>
    </row>
    <row r="288" spans="1:22">
      <c r="A288" t="s">
        <v>425</v>
      </c>
      <c r="B288" t="s">
        <v>427</v>
      </c>
      <c r="C288" t="s">
        <v>428</v>
      </c>
      <c r="D288">
        <v>5</v>
      </c>
      <c r="L288" t="s">
        <v>944</v>
      </c>
      <c r="P288" t="str">
        <f t="shared" si="6"/>
        <v>Guinea BissauGW01</v>
      </c>
      <c r="Q288" t="str">
        <f>VLOOKUP(Tableau3567[[#This Row],[coca]],Table1[ID],1,FALSE)</f>
        <v>Guinea BissauGW01</v>
      </c>
      <c r="R288">
        <f>VLOOKUP(Tableau3567[[#This Row],[coca]],Table1[[#All],[ID]:[b]],2,FALSE)</f>
        <v>-14.707570712800001</v>
      </c>
      <c r="S288" s="9">
        <f>VLOOKUP(Tableau3567[[#This Row],[coca]],Table1[[ID]:[b]],3,FALSE)</f>
        <v>12.1616942034</v>
      </c>
      <c r="T288" s="9"/>
      <c r="U28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88" s="9"/>
    </row>
    <row r="289" spans="1:22">
      <c r="A289" t="s">
        <v>425</v>
      </c>
      <c r="B289" t="s">
        <v>429</v>
      </c>
      <c r="C289" t="s">
        <v>430</v>
      </c>
      <c r="D289">
        <v>52</v>
      </c>
      <c r="L289" t="s">
        <v>944</v>
      </c>
      <c r="P289" t="str">
        <f t="shared" si="6"/>
        <v>Guinea BissauGW02</v>
      </c>
      <c r="Q289" t="str">
        <f>VLOOKUP(Tableau3567[[#This Row],[coca]],Table1[ID],1,FALSE)</f>
        <v>Guinea BissauGW02</v>
      </c>
      <c r="R289">
        <f>VLOOKUP(Tableau3567[[#This Row],[coca]],Table1[[#All],[ID]:[b]],2,FALSE)</f>
        <v>-15.7860710669</v>
      </c>
      <c r="S289" s="9">
        <f>VLOOKUP(Tableau3567[[#This Row],[coca]],Table1[[ID]:[b]],3,FALSE)</f>
        <v>11.883298998100001</v>
      </c>
      <c r="T289" s="9"/>
      <c r="U28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289" s="9"/>
    </row>
    <row r="290" spans="1:22">
      <c r="A290" t="s">
        <v>425</v>
      </c>
      <c r="B290" t="s">
        <v>433</v>
      </c>
      <c r="C290" t="s">
        <v>434</v>
      </c>
      <c r="D290">
        <v>0</v>
      </c>
      <c r="L290" t="s">
        <v>944</v>
      </c>
      <c r="P290" t="str">
        <f t="shared" si="6"/>
        <v>Guinea BissauGW03</v>
      </c>
      <c r="Q290" t="str">
        <f>VLOOKUP(Tableau3567[[#This Row],[coca]],Table1[ID],1,FALSE)</f>
        <v>Guinea BissauGW03</v>
      </c>
      <c r="R290">
        <f>VLOOKUP(Tableau3567[[#This Row],[coca]],Table1[[#All],[ID]:[b]],2,FALSE)</f>
        <v>-15.970272488399999</v>
      </c>
      <c r="S290" s="9">
        <f>VLOOKUP(Tableau3567[[#This Row],[coca]],Table1[[ID]:[b]],3,FALSE)</f>
        <v>11.3343515791</v>
      </c>
      <c r="T290" s="9"/>
      <c r="U29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0" s="9"/>
    </row>
    <row r="291" spans="1:22">
      <c r="A291" t="s">
        <v>425</v>
      </c>
      <c r="B291" t="s">
        <v>435</v>
      </c>
      <c r="C291" t="s">
        <v>436</v>
      </c>
      <c r="D291">
        <v>22</v>
      </c>
      <c r="L291" t="s">
        <v>944</v>
      </c>
      <c r="P291" t="str">
        <f t="shared" si="6"/>
        <v>Guinea BissauGW04</v>
      </c>
      <c r="Q291" t="str">
        <f>VLOOKUP(Tableau3567[[#This Row],[coca]],Table1[ID],1,FALSE)</f>
        <v>Guinea BissauGW04</v>
      </c>
      <c r="R291">
        <f>VLOOKUP(Tableau3567[[#This Row],[coca]],Table1[[#All],[ID]:[b]],2,FALSE)</f>
        <v>-16.0507752581</v>
      </c>
      <c r="S291" s="9">
        <f>VLOOKUP(Tableau3567[[#This Row],[coca]],Table1[[ID]:[b]],3,FALSE)</f>
        <v>12.1920039873</v>
      </c>
      <c r="T291" s="9"/>
      <c r="U29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291" s="9"/>
    </row>
    <row r="292" spans="1:22">
      <c r="A292" t="s">
        <v>425</v>
      </c>
      <c r="B292" t="s">
        <v>437</v>
      </c>
      <c r="C292" t="s">
        <v>438</v>
      </c>
      <c r="D292">
        <v>2</v>
      </c>
      <c r="L292" t="s">
        <v>944</v>
      </c>
      <c r="P292" t="str">
        <f t="shared" si="6"/>
        <v>Guinea BissauGW05</v>
      </c>
      <c r="Q292" t="str">
        <f>VLOOKUP(Tableau3567[[#This Row],[coca]],Table1[ID],1,FALSE)</f>
        <v>Guinea BissauGW05</v>
      </c>
      <c r="R292">
        <f>VLOOKUP(Tableau3567[[#This Row],[coca]],Table1[[#All],[ID]:[b]],2,FALSE)</f>
        <v>-14.11020268</v>
      </c>
      <c r="S292" s="9">
        <f>VLOOKUP(Tableau3567[[#This Row],[coca]],Table1[[ID]:[b]],3,FALSE)</f>
        <v>12.1632467851</v>
      </c>
      <c r="T292" s="9"/>
      <c r="U29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2" s="9"/>
    </row>
    <row r="293" spans="1:22">
      <c r="A293" t="s">
        <v>425</v>
      </c>
      <c r="B293" t="s">
        <v>439</v>
      </c>
      <c r="C293" t="s">
        <v>440</v>
      </c>
      <c r="D293">
        <v>0</v>
      </c>
      <c r="L293" t="s">
        <v>944</v>
      </c>
      <c r="P293" t="str">
        <f t="shared" si="6"/>
        <v>Guinea BissauGW06</v>
      </c>
      <c r="Q293" t="str">
        <f>VLOOKUP(Tableau3567[[#This Row],[coca]],Table1[ID],1,FALSE)</f>
        <v>Guinea BissauGW06</v>
      </c>
      <c r="R293">
        <f>VLOOKUP(Tableau3567[[#This Row],[coca]],Table1[[#All],[ID]:[b]],2,FALSE)</f>
        <v>-15.270771178</v>
      </c>
      <c r="S293" s="9">
        <f>VLOOKUP(Tableau3567[[#This Row],[coca]],Table1[[ID]:[b]],3,FALSE)</f>
        <v>12.285839340000001</v>
      </c>
      <c r="T293" s="9"/>
      <c r="U29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3" s="9"/>
    </row>
    <row r="294" spans="1:22">
      <c r="A294" t="s">
        <v>425</v>
      </c>
      <c r="B294" t="s">
        <v>441</v>
      </c>
      <c r="C294" t="s">
        <v>442</v>
      </c>
      <c r="D294">
        <v>0</v>
      </c>
      <c r="L294" t="s">
        <v>944</v>
      </c>
      <c r="P294" t="str">
        <f t="shared" si="6"/>
        <v>Guinea BissauGW07</v>
      </c>
      <c r="Q294" t="str">
        <f>VLOOKUP(Tableau3567[[#This Row],[coca]],Table1[ID],1,FALSE)</f>
        <v>Guinea BissauGW07</v>
      </c>
      <c r="R294">
        <f>VLOOKUP(Tableau3567[[#This Row],[coca]],Table1[[#All],[ID]:[b]],2,FALSE)</f>
        <v>-15.1793478855</v>
      </c>
      <c r="S294" s="9">
        <f>VLOOKUP(Tableau3567[[#This Row],[coca]],Table1[[ID]:[b]],3,FALSE)</f>
        <v>11.665156119500001</v>
      </c>
      <c r="T294" s="9"/>
      <c r="U29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4" s="9"/>
    </row>
    <row r="295" spans="1:22">
      <c r="A295" t="s">
        <v>425</v>
      </c>
      <c r="B295" t="s">
        <v>443</v>
      </c>
      <c r="C295" t="s">
        <v>444</v>
      </c>
      <c r="D295">
        <v>0</v>
      </c>
      <c r="E295">
        <v>0</v>
      </c>
      <c r="F295">
        <v>0</v>
      </c>
      <c r="L295" t="s">
        <v>944</v>
      </c>
      <c r="P295" t="str">
        <f t="shared" si="6"/>
        <v>Guinea BissauGW09</v>
      </c>
      <c r="Q295" t="str">
        <f>VLOOKUP(Tableau3567[[#This Row],[coca]],Table1[ID],1,FALSE)</f>
        <v>Guinea BissauGW09</v>
      </c>
      <c r="R295">
        <f>VLOOKUP(Tableau3567[[#This Row],[coca]],Table1[[#All],[ID]:[b]],2,FALSE)</f>
        <v>-14.992859600099999</v>
      </c>
      <c r="S295" s="9">
        <f>VLOOKUP(Tableau3567[[#This Row],[coca]],Table1[[ID]:[b]],3,FALSE)</f>
        <v>11.3286335105</v>
      </c>
      <c r="T295" s="9"/>
      <c r="U29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5" s="9"/>
    </row>
    <row r="296" spans="1:22">
      <c r="A296" t="s">
        <v>445</v>
      </c>
      <c r="B296" t="s">
        <v>455</v>
      </c>
      <c r="C296" t="s">
        <v>456</v>
      </c>
      <c r="D296">
        <v>0</v>
      </c>
      <c r="E296">
        <v>0</v>
      </c>
      <c r="F296">
        <v>0</v>
      </c>
      <c r="L296" s="7" t="s">
        <v>944</v>
      </c>
      <c r="P296" t="str">
        <f t="shared" si="6"/>
        <v>LiberiaLR05</v>
      </c>
      <c r="Q296" t="str">
        <f>VLOOKUP(Tableau3567[[#This Row],[coca]],Table1[ID],1,FALSE)</f>
        <v>LiberiaLR05</v>
      </c>
      <c r="R296">
        <f>VLOOKUP(Tableau3567[[#This Row],[coca]],Table1[[#All],[ID]:[b]],2,FALSE)</f>
        <v>-11.0507034215</v>
      </c>
      <c r="S296" s="9">
        <f>VLOOKUP(Tableau3567[[#This Row],[coca]],Table1[[ID]:[b]],3,FALSE)</f>
        <v>7.0807055692900001</v>
      </c>
      <c r="T296" s="9"/>
      <c r="U29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6" s="9"/>
    </row>
    <row r="297" spans="1:22">
      <c r="A297" t="s">
        <v>445</v>
      </c>
      <c r="B297" t="s">
        <v>447</v>
      </c>
      <c r="C297" t="s">
        <v>448</v>
      </c>
      <c r="D297">
        <v>0</v>
      </c>
      <c r="E297">
        <v>0</v>
      </c>
      <c r="F297">
        <v>0</v>
      </c>
      <c r="L297" t="s">
        <v>944</v>
      </c>
      <c r="P297" t="str">
        <f t="shared" si="6"/>
        <v>LiberiaLR01</v>
      </c>
      <c r="Q297" t="str">
        <f>VLOOKUP(Tableau3567[[#This Row],[coca]],Table1[ID],1,FALSE)</f>
        <v>LiberiaLR01</v>
      </c>
      <c r="R297">
        <f>VLOOKUP(Tableau3567[[#This Row],[coca]],Table1[[#All],[ID]:[b]],2,FALSE)</f>
        <v>-10.8116798612</v>
      </c>
      <c r="S297" s="9">
        <f>VLOOKUP(Tableau3567[[#This Row],[coca]],Table1[[ID]:[b]],3,FALSE)</f>
        <v>6.7321604172700003</v>
      </c>
      <c r="T297" s="9"/>
      <c r="U29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7" s="9"/>
    </row>
    <row r="298" spans="1:22">
      <c r="A298" t="s">
        <v>445</v>
      </c>
      <c r="B298" t="s">
        <v>449</v>
      </c>
      <c r="C298" t="s">
        <v>450</v>
      </c>
      <c r="D298">
        <v>2</v>
      </c>
      <c r="E298">
        <v>2</v>
      </c>
      <c r="F298">
        <v>0</v>
      </c>
      <c r="L298" t="s">
        <v>944</v>
      </c>
      <c r="P298" t="str">
        <f t="shared" si="6"/>
        <v>LiberiaLR02</v>
      </c>
      <c r="Q298" t="str">
        <f>VLOOKUP(Tableau3567[[#This Row],[coca]],Table1[ID],1,FALSE)</f>
        <v>LiberiaLR02</v>
      </c>
      <c r="R298">
        <f>VLOOKUP(Tableau3567[[#This Row],[coca]],Table1[[#All],[ID]:[b]],2,FALSE)</f>
        <v>-9.6469163579899995</v>
      </c>
      <c r="S298" s="9">
        <f>VLOOKUP(Tableau3567[[#This Row],[coca]],Table1[[ID]:[b]],3,FALSE)</f>
        <v>6.9424798014200002</v>
      </c>
      <c r="T298" s="9"/>
      <c r="U29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8" s="9"/>
    </row>
    <row r="299" spans="1:22">
      <c r="A299" t="s">
        <v>445</v>
      </c>
      <c r="B299" t="s">
        <v>451</v>
      </c>
      <c r="C299" t="s">
        <v>452</v>
      </c>
      <c r="D299">
        <v>7</v>
      </c>
      <c r="E299">
        <v>2</v>
      </c>
      <c r="F299">
        <v>0</v>
      </c>
      <c r="L299" t="s">
        <v>944</v>
      </c>
      <c r="P299" t="str">
        <f t="shared" si="6"/>
        <v>LiberiaLR03</v>
      </c>
      <c r="Q299" t="str">
        <f>VLOOKUP(Tableau3567[[#This Row],[coca]],Table1[ID],1,FALSE)</f>
        <v>LiberiaLR03</v>
      </c>
      <c r="R299">
        <f>VLOOKUP(Tableau3567[[#This Row],[coca]],Table1[[#All],[ID]:[b]],2,FALSE)</f>
        <v>-10.3107885562</v>
      </c>
      <c r="S299" s="9">
        <f>VLOOKUP(Tableau3567[[#This Row],[coca]],Table1[[ID]:[b]],3,FALSE)</f>
        <v>7.4177628563400004</v>
      </c>
      <c r="T299" s="9"/>
      <c r="U29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299" s="9"/>
    </row>
    <row r="300" spans="1:22">
      <c r="A300" t="s">
        <v>445</v>
      </c>
      <c r="B300" t="s">
        <v>453</v>
      </c>
      <c r="C300" t="s">
        <v>454</v>
      </c>
      <c r="D300">
        <v>8</v>
      </c>
      <c r="E300">
        <v>0</v>
      </c>
      <c r="F300">
        <v>5</v>
      </c>
      <c r="L300" t="s">
        <v>944</v>
      </c>
      <c r="P300" t="str">
        <f t="shared" si="6"/>
        <v>LiberiaLR04</v>
      </c>
      <c r="Q300" t="str">
        <f>VLOOKUP(Tableau3567[[#This Row],[coca]],Table1[ID],1,FALSE)</f>
        <v>LiberiaLR04</v>
      </c>
      <c r="R300">
        <f>VLOOKUP(Tableau3567[[#This Row],[coca]],Table1[[#All],[ID]:[b]],2,FALSE)</f>
        <v>-9.8115528493900008</v>
      </c>
      <c r="S300" s="9">
        <f>VLOOKUP(Tableau3567[[#This Row],[coca]],Table1[[ID]:[b]],3,FALSE)</f>
        <v>6.2282305573099999</v>
      </c>
      <c r="T300" s="9"/>
      <c r="U30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0" s="9"/>
    </row>
    <row r="301" spans="1:22">
      <c r="A301" t="s">
        <v>445</v>
      </c>
      <c r="B301" t="s">
        <v>457</v>
      </c>
      <c r="C301" t="s">
        <v>458</v>
      </c>
      <c r="D301">
        <v>0</v>
      </c>
      <c r="E301">
        <v>0</v>
      </c>
      <c r="F301">
        <v>0</v>
      </c>
      <c r="L301" t="s">
        <v>944</v>
      </c>
      <c r="P301" t="str">
        <f t="shared" si="6"/>
        <v>LiberiaLR06</v>
      </c>
      <c r="Q301" t="str">
        <f>VLOOKUP(Tableau3567[[#This Row],[coca]],Table1[ID],1,FALSE)</f>
        <v>LiberiaLR06</v>
      </c>
      <c r="R301">
        <f>VLOOKUP(Tableau3567[[#This Row],[coca]],Table1[[#All],[ID]:[b]],2,FALSE)</f>
        <v>-8.2295556132600005</v>
      </c>
      <c r="S301" s="9">
        <f>VLOOKUP(Tableau3567[[#This Row],[coca]],Table1[[ID]:[b]],3,FALSE)</f>
        <v>5.9568001756399998</v>
      </c>
      <c r="T301" s="9"/>
      <c r="U30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1" s="9"/>
    </row>
    <row r="302" spans="1:22">
      <c r="A302" t="s">
        <v>445</v>
      </c>
      <c r="B302" t="s">
        <v>459</v>
      </c>
      <c r="C302" t="s">
        <v>460</v>
      </c>
      <c r="D302">
        <v>1</v>
      </c>
      <c r="E302">
        <v>0</v>
      </c>
      <c r="F302">
        <v>1</v>
      </c>
      <c r="L302" t="s">
        <v>944</v>
      </c>
      <c r="P302" t="str">
        <f t="shared" si="6"/>
        <v>LiberiaLR07</v>
      </c>
      <c r="Q302" t="str">
        <f>VLOOKUP(Tableau3567[[#This Row],[coca]],Table1[ID],1,FALSE)</f>
        <v>LiberiaLR07</v>
      </c>
      <c r="R302">
        <f>VLOOKUP(Tableau3567[[#This Row],[coca]],Table1[[#All],[ID]:[b]],2,FALSE)</f>
        <v>-8.2031024136300008</v>
      </c>
      <c r="S302" s="9">
        <f>VLOOKUP(Tableau3567[[#This Row],[coca]],Table1[[ID]:[b]],3,FALSE)</f>
        <v>4.7983509608399997</v>
      </c>
      <c r="T302" s="9"/>
      <c r="U30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2" s="9"/>
    </row>
    <row r="303" spans="1:22">
      <c r="A303" t="s">
        <v>445</v>
      </c>
      <c r="B303" t="s">
        <v>461</v>
      </c>
      <c r="C303" t="s">
        <v>462</v>
      </c>
      <c r="D303">
        <v>4</v>
      </c>
      <c r="E303">
        <v>2</v>
      </c>
      <c r="F303">
        <v>0</v>
      </c>
      <c r="L303" t="s">
        <v>944</v>
      </c>
      <c r="P303" t="str">
        <f t="shared" si="6"/>
        <v>LiberiaLR08</v>
      </c>
      <c r="Q303" t="str">
        <f>VLOOKUP(Tableau3567[[#This Row],[coca]],Table1[ID],1,FALSE)</f>
        <v>LiberiaLR08</v>
      </c>
      <c r="R303">
        <f>VLOOKUP(Tableau3567[[#This Row],[coca]],Table1[[#All],[ID]:[b]],2,FALSE)</f>
        <v>-9.8576508160399996</v>
      </c>
      <c r="S303" s="9">
        <f>VLOOKUP(Tableau3567[[#This Row],[coca]],Table1[[ID]:[b]],3,FALSE)</f>
        <v>7.9937911225900002</v>
      </c>
      <c r="T303" s="9"/>
      <c r="U30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3" s="9"/>
    </row>
    <row r="304" spans="1:22">
      <c r="A304" t="s">
        <v>445</v>
      </c>
      <c r="B304" t="s">
        <v>463</v>
      </c>
      <c r="C304" t="s">
        <v>464</v>
      </c>
      <c r="D304">
        <v>28</v>
      </c>
      <c r="E304">
        <v>1</v>
      </c>
      <c r="F304">
        <v>12</v>
      </c>
      <c r="L304" t="s">
        <v>944</v>
      </c>
      <c r="P304" t="str">
        <f t="shared" si="6"/>
        <v>LiberiaLR09</v>
      </c>
      <c r="Q304" t="str">
        <f>VLOOKUP(Tableau3567[[#This Row],[coca]],Table1[ID],1,FALSE)</f>
        <v>LiberiaLR09</v>
      </c>
      <c r="R304">
        <f>VLOOKUP(Tableau3567[[#This Row],[coca]],Table1[[#All],[ID]:[b]],2,FALSE)</f>
        <v>-10.2736785934</v>
      </c>
      <c r="S304" s="9">
        <f>VLOOKUP(Tableau3567[[#This Row],[coca]],Table1[[ID]:[b]],3,FALSE)</f>
        <v>6.5160213196600001</v>
      </c>
      <c r="T304" s="9"/>
      <c r="U30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04" s="9"/>
    </row>
    <row r="305" spans="1:22">
      <c r="A305" t="s">
        <v>445</v>
      </c>
      <c r="B305" t="s">
        <v>465</v>
      </c>
      <c r="C305" t="s">
        <v>466</v>
      </c>
      <c r="D305">
        <v>1</v>
      </c>
      <c r="E305">
        <v>0</v>
      </c>
      <c r="F305">
        <v>1</v>
      </c>
      <c r="L305" t="s">
        <v>944</v>
      </c>
      <c r="P305" t="str">
        <f t="shared" si="6"/>
        <v>LiberiaLR10</v>
      </c>
      <c r="Q305" t="str">
        <f>VLOOKUP(Tableau3567[[#This Row],[coca]],Table1[ID],1,FALSE)</f>
        <v>LiberiaLR10</v>
      </c>
      <c r="R305">
        <f>VLOOKUP(Tableau3567[[#This Row],[coca]],Table1[[#All],[ID]:[b]],2,FALSE)</f>
        <v>-7.7724962190799998</v>
      </c>
      <c r="S305" s="9">
        <f>VLOOKUP(Tableau3567[[#This Row],[coca]],Table1[[ID]:[b]],3,FALSE)</f>
        <v>4.7256502341199997</v>
      </c>
      <c r="T305" s="9"/>
      <c r="U30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5" s="9"/>
    </row>
    <row r="306" spans="1:22">
      <c r="A306" t="s">
        <v>445</v>
      </c>
      <c r="B306" t="s">
        <v>467</v>
      </c>
      <c r="C306" t="s">
        <v>468</v>
      </c>
      <c r="D306">
        <v>321</v>
      </c>
      <c r="E306">
        <v>20</v>
      </c>
      <c r="F306">
        <v>176</v>
      </c>
      <c r="L306" t="s">
        <v>944</v>
      </c>
      <c r="P306" t="str">
        <f t="shared" si="6"/>
        <v>LiberiaLR11</v>
      </c>
      <c r="Q306" t="str">
        <f>VLOOKUP(Tableau3567[[#This Row],[coca]],Table1[ID],1,FALSE)</f>
        <v>LiberiaLR11</v>
      </c>
      <c r="R306">
        <f>VLOOKUP(Tableau3567[[#This Row],[coca]],Table1[[#All],[ID]:[b]],2,FALSE)</f>
        <v>-10.5979990297</v>
      </c>
      <c r="S306" s="9">
        <f>VLOOKUP(Tableau3567[[#This Row],[coca]],Table1[[ID]:[b]],3,FALSE)</f>
        <v>6.5151599303500003</v>
      </c>
      <c r="T306" s="9"/>
      <c r="U30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06" s="9"/>
    </row>
    <row r="307" spans="1:22">
      <c r="A307" t="s">
        <v>445</v>
      </c>
      <c r="B307" t="s">
        <v>469</v>
      </c>
      <c r="C307" t="s">
        <v>470</v>
      </c>
      <c r="D307">
        <v>8</v>
      </c>
      <c r="E307">
        <v>4</v>
      </c>
      <c r="F307">
        <v>2</v>
      </c>
      <c r="L307" t="s">
        <v>944</v>
      </c>
      <c r="P307" t="str">
        <f t="shared" si="6"/>
        <v>LiberiaLR12</v>
      </c>
      <c r="Q307" t="str">
        <f>VLOOKUP(Tableau3567[[#This Row],[coca]],Table1[ID],1,FALSE)</f>
        <v>LiberiaLR12</v>
      </c>
      <c r="R307">
        <f>VLOOKUP(Tableau3567[[#This Row],[coca]],Table1[[#All],[ID]:[b]],2,FALSE)</f>
        <v>-8.7776881387000003</v>
      </c>
      <c r="S307" s="9">
        <f>VLOOKUP(Tableau3567[[#This Row],[coca]],Table1[[ID]:[b]],3,FALSE)</f>
        <v>6.8261835800500004</v>
      </c>
      <c r="T307" s="9"/>
      <c r="U30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7" s="9"/>
    </row>
    <row r="308" spans="1:22">
      <c r="A308" t="s">
        <v>445</v>
      </c>
      <c r="B308" t="s">
        <v>471</v>
      </c>
      <c r="C308" t="s">
        <v>472</v>
      </c>
      <c r="D308">
        <v>1</v>
      </c>
      <c r="E308">
        <v>0</v>
      </c>
      <c r="F308">
        <v>1</v>
      </c>
      <c r="L308" t="s">
        <v>944</v>
      </c>
      <c r="P308" t="str">
        <f t="shared" si="6"/>
        <v>LiberiaLR13</v>
      </c>
      <c r="Q308" t="str">
        <f>VLOOKUP(Tableau3567[[#This Row],[coca]],Table1[ID],1,FALSE)</f>
        <v>LiberiaLR13</v>
      </c>
      <c r="R308">
        <f>VLOOKUP(Tableau3567[[#This Row],[coca]],Table1[[#All],[ID]:[b]],2,FALSE)</f>
        <v>-7.8073987769700004</v>
      </c>
      <c r="S308" s="9">
        <f>VLOOKUP(Tableau3567[[#This Row],[coca]],Table1[[ID]:[b]],3,FALSE)</f>
        <v>5.2735435510100004</v>
      </c>
      <c r="T308" s="9"/>
      <c r="U30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8" s="9"/>
    </row>
    <row r="309" spans="1:22">
      <c r="A309" t="s">
        <v>445</v>
      </c>
      <c r="B309" t="s">
        <v>473</v>
      </c>
      <c r="C309" t="s">
        <v>474</v>
      </c>
      <c r="D309">
        <v>0</v>
      </c>
      <c r="E309">
        <v>0</v>
      </c>
      <c r="F309">
        <v>0</v>
      </c>
      <c r="L309" t="s">
        <v>944</v>
      </c>
      <c r="P309" t="str">
        <f t="shared" si="6"/>
        <v>LiberiaLR14</v>
      </c>
      <c r="Q309" t="str">
        <f>VLOOKUP(Tableau3567[[#This Row],[coca]],Table1[ID],1,FALSE)</f>
        <v>LiberiaLR14</v>
      </c>
      <c r="R309">
        <f>VLOOKUP(Tableau3567[[#This Row],[coca]],Table1[[#All],[ID]:[b]],2,FALSE)</f>
        <v>-9.3764596500100001</v>
      </c>
      <c r="S309" s="9">
        <f>VLOOKUP(Tableau3567[[#This Row],[coca]],Table1[[ID]:[b]],3,FALSE)</f>
        <v>5.8551518971599998</v>
      </c>
      <c r="T309" s="9"/>
      <c r="U30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09" s="9"/>
    </row>
    <row r="310" spans="1:22">
      <c r="A310" t="s">
        <v>445</v>
      </c>
      <c r="B310" t="s">
        <v>475</v>
      </c>
      <c r="C310" t="s">
        <v>476</v>
      </c>
      <c r="D310">
        <v>2</v>
      </c>
      <c r="E310">
        <v>0</v>
      </c>
      <c r="F310">
        <v>1</v>
      </c>
      <c r="L310" t="s">
        <v>944</v>
      </c>
      <c r="P310" t="str">
        <f t="shared" si="6"/>
        <v>LiberiaLR15</v>
      </c>
      <c r="Q310" t="str">
        <f>VLOOKUP(Tableau3567[[#This Row],[coca]],Table1[ID],1,FALSE)</f>
        <v>LiberiaLR15</v>
      </c>
      <c r="R310">
        <f>VLOOKUP(Tableau3567[[#This Row],[coca]],Table1[[#All],[ID]:[b]],2,FALSE)</f>
        <v>-8.7581670727100001</v>
      </c>
      <c r="S310" s="9">
        <f>VLOOKUP(Tableau3567[[#This Row],[coca]],Table1[[ID]:[b]],3,FALSE)</f>
        <v>5.3455766213400002</v>
      </c>
      <c r="T310" s="9"/>
      <c r="U31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10" s="9"/>
    </row>
    <row r="311" spans="1:22">
      <c r="A311" t="s">
        <v>477</v>
      </c>
      <c r="B311" t="s">
        <v>485</v>
      </c>
      <c r="C311" t="s">
        <v>486</v>
      </c>
      <c r="D311">
        <v>46</v>
      </c>
      <c r="E311">
        <v>0</v>
      </c>
      <c r="F311">
        <v>0</v>
      </c>
      <c r="L311" t="s">
        <v>944</v>
      </c>
      <c r="N311" s="5">
        <v>110236739574</v>
      </c>
      <c r="O311" s="5">
        <v>1946609530280</v>
      </c>
      <c r="P311" t="str">
        <f t="shared" si="6"/>
        <v>MaliML08</v>
      </c>
      <c r="Q311" t="str">
        <f>VLOOKUP(Tableau3567[[#This Row],[coca]],Table1[ID],1,FALSE)</f>
        <v>MaliML08</v>
      </c>
      <c r="R311">
        <f>VLOOKUP(Tableau3567[[#This Row],[coca]],Table1[[#All],[ID]:[b]],2,FALSE)</f>
        <v>1.10236739574</v>
      </c>
      <c r="S311" s="9">
        <f>VLOOKUP(Tableau3567[[#This Row],[coca]],Table1[[ID]:[b]],3,FALSE)</f>
        <v>19.466095302799999</v>
      </c>
      <c r="T311" s="9" t="s">
        <v>775</v>
      </c>
      <c r="U31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11" s="9">
        <v>1</v>
      </c>
    </row>
    <row r="312" spans="1:22">
      <c r="A312" t="s">
        <v>477</v>
      </c>
      <c r="B312" t="s">
        <v>491</v>
      </c>
      <c r="C312" t="s">
        <v>492</v>
      </c>
      <c r="D312">
        <v>18</v>
      </c>
      <c r="E312">
        <v>4</v>
      </c>
      <c r="F312">
        <v>0</v>
      </c>
      <c r="L312" t="s">
        <v>944</v>
      </c>
      <c r="N312" s="5">
        <v>-570087854865</v>
      </c>
      <c r="O312" s="5">
        <v>1380901910620</v>
      </c>
      <c r="P312" t="str">
        <f t="shared" si="6"/>
        <v>MaliML04</v>
      </c>
      <c r="Q312" t="str">
        <f>VLOOKUP(Tableau3567[[#This Row],[coca]],Table1[ID],1,FALSE)</f>
        <v>MaliML04</v>
      </c>
      <c r="R312">
        <f>VLOOKUP(Tableau3567[[#This Row],[coca]],Table1[[#All],[ID]:[b]],2,FALSE)</f>
        <v>-5.7008785486500004</v>
      </c>
      <c r="S312" s="9">
        <f>VLOOKUP(Tableau3567[[#This Row],[coca]],Table1[[ID]:[b]],3,FALSE)</f>
        <v>13.809019106199999</v>
      </c>
      <c r="T312" s="9" t="s">
        <v>775</v>
      </c>
      <c r="U31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12" s="9">
        <v>1</v>
      </c>
    </row>
    <row r="313" spans="1:22">
      <c r="A313" t="s">
        <v>477</v>
      </c>
      <c r="B313" t="s">
        <v>493</v>
      </c>
      <c r="C313" t="s">
        <v>494</v>
      </c>
      <c r="D313">
        <v>38</v>
      </c>
      <c r="E313">
        <v>3</v>
      </c>
      <c r="F313">
        <v>0</v>
      </c>
      <c r="L313" t="s">
        <v>944</v>
      </c>
      <c r="N313" s="5">
        <v>-655482001313</v>
      </c>
      <c r="O313" s="5">
        <v>1142885516000</v>
      </c>
      <c r="P313" t="str">
        <f t="shared" si="6"/>
        <v>MaliML03</v>
      </c>
      <c r="Q313" t="str">
        <f>VLOOKUP(Tableau3567[[#This Row],[coca]],Table1[ID],1,FALSE)</f>
        <v>MaliML03</v>
      </c>
      <c r="R313">
        <f>VLOOKUP(Tableau3567[[#This Row],[coca]],Table1[[#All],[ID]:[b]],2,FALSE)</f>
        <v>-6.5548200131299996</v>
      </c>
      <c r="S313" s="9">
        <f>VLOOKUP(Tableau3567[[#This Row],[coca]],Table1[[ID]:[b]],3,FALSE)</f>
        <v>11.428855159999999</v>
      </c>
      <c r="T313" s="9" t="s">
        <v>775</v>
      </c>
      <c r="U31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13" s="9">
        <v>1</v>
      </c>
    </row>
    <row r="314" spans="1:22">
      <c r="A314" t="s">
        <v>477</v>
      </c>
      <c r="B314" t="s">
        <v>487</v>
      </c>
      <c r="C314" t="s">
        <v>488</v>
      </c>
      <c r="D314">
        <v>128</v>
      </c>
      <c r="E314">
        <v>3</v>
      </c>
      <c r="F314">
        <v>0</v>
      </c>
      <c r="L314" t="s">
        <v>944</v>
      </c>
      <c r="N314" s="5">
        <v>-764484111272</v>
      </c>
      <c r="O314" s="5">
        <v>1362409375750</v>
      </c>
      <c r="P314" t="str">
        <f t="shared" si="6"/>
        <v>MaliML02</v>
      </c>
      <c r="Q314" t="str">
        <f>VLOOKUP(Tableau3567[[#This Row],[coca]],Table1[ID],1,FALSE)</f>
        <v>MaliML02</v>
      </c>
      <c r="R314">
        <f>VLOOKUP(Tableau3567[[#This Row],[coca]],Table1[[#All],[ID]:[b]],2,FALSE)</f>
        <v>-7.64484111272</v>
      </c>
      <c r="S314" s="9">
        <f>VLOOKUP(Tableau3567[[#This Row],[coca]],Table1[[ID]:[b]],3,FALSE)</f>
        <v>13.624093757500001</v>
      </c>
      <c r="T314" s="9" t="s">
        <v>774</v>
      </c>
      <c r="U31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14" s="9">
        <v>3</v>
      </c>
    </row>
    <row r="315" spans="1:22">
      <c r="A315" t="s">
        <v>477</v>
      </c>
      <c r="B315" t="s">
        <v>479</v>
      </c>
      <c r="C315" t="s">
        <v>480</v>
      </c>
      <c r="D315">
        <v>846</v>
      </c>
      <c r="E315">
        <v>60</v>
      </c>
      <c r="F315">
        <v>948</v>
      </c>
      <c r="J315" s="1"/>
      <c r="K315" s="1"/>
      <c r="L315" t="s">
        <v>944</v>
      </c>
      <c r="N315" s="5">
        <v>-798004129420</v>
      </c>
      <c r="O315" s="5">
        <v>1260921254760</v>
      </c>
      <c r="P315" t="str">
        <f t="shared" si="6"/>
        <v>MaliML09</v>
      </c>
      <c r="Q315" t="str">
        <f>VLOOKUP(Tableau3567[[#This Row],[coca]],Table1[ID],1,FALSE)</f>
        <v>MaliML09</v>
      </c>
      <c r="R315">
        <f>VLOOKUP(Tableau3567[[#This Row],[coca]],Table1[[#All],[ID]:[b]],2,FALSE)</f>
        <v>-7.9800412942000003</v>
      </c>
      <c r="S315" s="9">
        <f>VLOOKUP(Tableau3567[[#This Row],[coca]],Table1[[ID]:[b]],3,FALSE)</f>
        <v>12.6092125476</v>
      </c>
      <c r="T315" s="9" t="s">
        <v>777</v>
      </c>
      <c r="U31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315" s="9">
        <v>5</v>
      </c>
    </row>
    <row r="316" spans="1:22" ht="32">
      <c r="A316" t="s">
        <v>477</v>
      </c>
      <c r="B316" t="s">
        <v>489</v>
      </c>
      <c r="C316" t="s">
        <v>490</v>
      </c>
      <c r="D316">
        <v>141</v>
      </c>
      <c r="E316">
        <v>13</v>
      </c>
      <c r="F316">
        <v>0</v>
      </c>
      <c r="L316" t="s">
        <v>944</v>
      </c>
      <c r="N316" s="6" t="s">
        <v>794</v>
      </c>
      <c r="O316" s="5">
        <v>1469075057090</v>
      </c>
      <c r="P316" t="str">
        <f t="shared" si="6"/>
        <v>MaliML05</v>
      </c>
      <c r="Q316" t="str">
        <f>VLOOKUP(Tableau3567[[#This Row],[coca]],Table1[ID],1,FALSE)</f>
        <v>MaliML05</v>
      </c>
      <c r="R316">
        <f>VLOOKUP(Tableau3567[[#This Row],[coca]],Table1[[#All],[ID]:[b]],2,FALSE)</f>
        <v>-3.5446957209500001</v>
      </c>
      <c r="S316" s="9">
        <f>VLOOKUP(Tableau3567[[#This Row],[coca]],Table1[[ID]:[b]],3,FALSE)</f>
        <v>14.690750570900001</v>
      </c>
      <c r="T316" s="9" t="s">
        <v>778</v>
      </c>
      <c r="U31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16" s="9">
        <v>2</v>
      </c>
    </row>
    <row r="317" spans="1:22">
      <c r="A317" t="s">
        <v>477</v>
      </c>
      <c r="B317" t="s">
        <v>483</v>
      </c>
      <c r="C317" t="s">
        <v>484</v>
      </c>
      <c r="D317">
        <v>83</v>
      </c>
      <c r="E317">
        <v>4</v>
      </c>
      <c r="F317">
        <v>0</v>
      </c>
      <c r="L317" t="s">
        <v>944</v>
      </c>
      <c r="N317" s="5">
        <v>-1023220774830</v>
      </c>
      <c r="O317" s="5">
        <v>1387653187180</v>
      </c>
      <c r="P317" t="str">
        <f t="shared" si="6"/>
        <v>MaliML01</v>
      </c>
      <c r="Q317" t="str">
        <f>VLOOKUP(Tableau3567[[#This Row],[coca]],Table1[ID],1,FALSE)</f>
        <v>MaliML01</v>
      </c>
      <c r="R317">
        <f>VLOOKUP(Tableau3567[[#This Row],[coca]],Table1[[#All],[ID]:[b]],2,FALSE)</f>
        <v>-10.2322077483</v>
      </c>
      <c r="S317" s="9">
        <f>VLOOKUP(Tableau3567[[#This Row],[coca]],Table1[[ID]:[b]],3,FALSE)</f>
        <v>13.876531871799999</v>
      </c>
      <c r="T317" s="9" t="s">
        <v>778</v>
      </c>
      <c r="U31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17" s="9">
        <v>2</v>
      </c>
    </row>
    <row r="318" spans="1:22">
      <c r="A318" t="s">
        <v>477</v>
      </c>
      <c r="B318" t="s">
        <v>481</v>
      </c>
      <c r="C318" t="s">
        <v>482</v>
      </c>
      <c r="D318">
        <v>30</v>
      </c>
      <c r="E318">
        <v>2</v>
      </c>
      <c r="F318">
        <v>0</v>
      </c>
      <c r="L318" t="s">
        <v>944</v>
      </c>
      <c r="N318" s="5">
        <v>131033928185</v>
      </c>
      <c r="O318" s="5">
        <v>1677227014430</v>
      </c>
      <c r="P318" t="str">
        <f t="shared" si="6"/>
        <v>MaliML07</v>
      </c>
      <c r="Q318" t="str">
        <f>VLOOKUP(Tableau3567[[#This Row],[coca]],Table1[ID],1,FALSE)</f>
        <v>MaliML07</v>
      </c>
      <c r="R318">
        <f>VLOOKUP(Tableau3567[[#This Row],[coca]],Table1[[#All],[ID]:[b]],2,FALSE)</f>
        <v>1.3103392818499999</v>
      </c>
      <c r="S318" s="9">
        <f>VLOOKUP(Tableau3567[[#This Row],[coca]],Table1[[ID]:[b]],3,FALSE)</f>
        <v>16.772270144299998</v>
      </c>
      <c r="T318" s="9" t="s">
        <v>778</v>
      </c>
      <c r="U31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18" s="9">
        <v>2</v>
      </c>
    </row>
    <row r="319" spans="1:22">
      <c r="A319" t="s">
        <v>477</v>
      </c>
      <c r="B319" t="s">
        <v>495</v>
      </c>
      <c r="C319" t="s">
        <v>496</v>
      </c>
      <c r="D319">
        <v>337</v>
      </c>
      <c r="E319">
        <v>8</v>
      </c>
      <c r="F319">
        <v>0</v>
      </c>
      <c r="L319" t="s">
        <v>944</v>
      </c>
      <c r="P319" t="str">
        <f t="shared" si="6"/>
        <v>MaliML06</v>
      </c>
      <c r="Q319" t="str">
        <f>VLOOKUP(Tableau3567[[#This Row],[coca]],Table1[ID],1,FALSE)</f>
        <v>MaliML06</v>
      </c>
      <c r="R319">
        <f>VLOOKUP(Tableau3567[[#This Row],[coca]],Table1[[#All],[ID]:[b]],2,FALSE)</f>
        <v>-3.5948224401700002</v>
      </c>
      <c r="S319" s="9">
        <f>VLOOKUP(Tableau3567[[#This Row],[coca]],Table1[[ID]:[b]],3,FALSE)</f>
        <v>20.062364735100001</v>
      </c>
      <c r="T319" s="9"/>
      <c r="U31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19" s="9"/>
    </row>
    <row r="320" spans="1:22">
      <c r="A320" t="s">
        <v>497</v>
      </c>
      <c r="B320" t="s">
        <v>517</v>
      </c>
      <c r="C320" t="s">
        <v>518</v>
      </c>
      <c r="D320">
        <f>390+343+191+200</f>
        <v>1124</v>
      </c>
      <c r="E320">
        <f>22+24+11</f>
        <v>57</v>
      </c>
      <c r="F320">
        <f>75+28+5+2+3+8+22</f>
        <v>143</v>
      </c>
      <c r="L320" s="7" t="s">
        <v>944</v>
      </c>
      <c r="N320" s="5">
        <v>-1595468221230</v>
      </c>
      <c r="O320" s="5">
        <v>1816007641140</v>
      </c>
      <c r="P320" t="str">
        <f t="shared" si="6"/>
        <v>MauritaniaMR10</v>
      </c>
      <c r="Q320" t="str">
        <f>VLOOKUP(Tableau3567[[#This Row],[coca]],Table1[ID],1,FALSE)</f>
        <v>MauritaniaMR10</v>
      </c>
      <c r="R320">
        <f>VLOOKUP(Tableau3567[[#This Row],[coca]],Table1[[#All],[ID]:[b]],2,FALSE)</f>
        <v>-15.9546822123</v>
      </c>
      <c r="S320" s="9">
        <f>VLOOKUP(Tableau3567[[#This Row],[coca]],Table1[[ID]:[b]],3,FALSE)</f>
        <v>18.160076411399999</v>
      </c>
      <c r="T320" s="9" t="s">
        <v>775</v>
      </c>
      <c r="U32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320" s="9">
        <v>1</v>
      </c>
    </row>
    <row r="321" spans="1:22">
      <c r="A321" t="s">
        <v>497</v>
      </c>
      <c r="B321" t="s">
        <v>499</v>
      </c>
      <c r="C321" t="s">
        <v>500</v>
      </c>
      <c r="D321">
        <v>0</v>
      </c>
      <c r="E321">
        <v>0</v>
      </c>
      <c r="F321">
        <v>0</v>
      </c>
      <c r="L321" s="7" t="s">
        <v>944</v>
      </c>
      <c r="P321" t="str">
        <f t="shared" si="6"/>
        <v>MauritaniaMR01</v>
      </c>
      <c r="Q321" t="str">
        <f>VLOOKUP(Tableau3567[[#This Row],[coca]],Table1[ID],1,FALSE)</f>
        <v>MauritaniaMR01</v>
      </c>
      <c r="R321">
        <f>VLOOKUP(Tableau3567[[#This Row],[coca]],Table1[[#All],[ID]:[b]],2,FALSE)</f>
        <v>-10.1238044518</v>
      </c>
      <c r="S321" s="9">
        <f>VLOOKUP(Tableau3567[[#This Row],[coca]],Table1[[ID]:[b]],3,FALSE)</f>
        <v>21.0509373905</v>
      </c>
      <c r="T321" s="9"/>
      <c r="U32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1" s="9"/>
    </row>
    <row r="322" spans="1:22">
      <c r="A322" t="s">
        <v>497</v>
      </c>
      <c r="B322" t="s">
        <v>501</v>
      </c>
      <c r="C322" t="s">
        <v>502</v>
      </c>
      <c r="D322">
        <v>5</v>
      </c>
      <c r="E322">
        <v>0</v>
      </c>
      <c r="F322">
        <v>2</v>
      </c>
      <c r="L322" s="7" t="s">
        <v>944</v>
      </c>
      <c r="P322" t="str">
        <f t="shared" si="6"/>
        <v>MauritaniaMR02</v>
      </c>
      <c r="Q322" t="str">
        <f>VLOOKUP(Tableau3567[[#This Row],[coca]],Table1[ID],1,FALSE)</f>
        <v>MauritaniaMR02</v>
      </c>
      <c r="R322">
        <f>VLOOKUP(Tableau3567[[#This Row],[coca]],Table1[[#All],[ID]:[b]],2,FALSE)</f>
        <v>-11.5373063746</v>
      </c>
      <c r="S322" s="9">
        <f>VLOOKUP(Tableau3567[[#This Row],[coca]],Table1[[ID]:[b]],3,FALSE)</f>
        <v>16.581080536200002</v>
      </c>
      <c r="T322" s="9"/>
      <c r="U32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2" s="9"/>
    </row>
    <row r="323" spans="1:22">
      <c r="A323" t="s">
        <v>497</v>
      </c>
      <c r="B323" t="s">
        <v>503</v>
      </c>
      <c r="C323" t="s">
        <v>504</v>
      </c>
      <c r="D323">
        <v>1</v>
      </c>
      <c r="E323">
        <v>0</v>
      </c>
      <c r="F323">
        <v>0</v>
      </c>
      <c r="L323" s="7" t="s">
        <v>944</v>
      </c>
      <c r="P323" t="str">
        <f t="shared" si="6"/>
        <v>MauritaniaMR03</v>
      </c>
      <c r="Q323" t="str">
        <f>VLOOKUP(Tableau3567[[#This Row],[coca]],Table1[ID],1,FALSE)</f>
        <v>MauritaniaMR03</v>
      </c>
      <c r="R323">
        <f>VLOOKUP(Tableau3567[[#This Row],[coca]],Table1[[#All],[ID]:[b]],2,FALSE)</f>
        <v>-13.405517976800001</v>
      </c>
      <c r="S323" s="9">
        <f>VLOOKUP(Tableau3567[[#This Row],[coca]],Table1[[ID]:[b]],3,FALSE)</f>
        <v>17.250016250000002</v>
      </c>
      <c r="T323" s="9"/>
      <c r="U32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3" s="9"/>
    </row>
    <row r="324" spans="1:22">
      <c r="A324" t="s">
        <v>497</v>
      </c>
      <c r="B324" t="s">
        <v>505</v>
      </c>
      <c r="C324" t="s">
        <v>506</v>
      </c>
      <c r="D324">
        <v>0</v>
      </c>
      <c r="E324">
        <v>0</v>
      </c>
      <c r="F324">
        <v>0</v>
      </c>
      <c r="L324" s="7" t="s">
        <v>944</v>
      </c>
      <c r="P324" t="str">
        <f t="shared" si="6"/>
        <v>MauritaniaMR04</v>
      </c>
      <c r="Q324" t="str">
        <f>VLOOKUP(Tableau3567[[#This Row],[coca]],Table1[ID],1,FALSE)</f>
        <v>MauritaniaMR04</v>
      </c>
      <c r="R324">
        <f>VLOOKUP(Tableau3567[[#This Row],[coca]],Table1[[#All],[ID]:[b]],2,FALSE)</f>
        <v>-15.6118324286</v>
      </c>
      <c r="S324" s="9">
        <f>VLOOKUP(Tableau3567[[#This Row],[coca]],Table1[[ID]:[b]],3,FALSE)</f>
        <v>20.587272925899999</v>
      </c>
      <c r="T324" s="9"/>
      <c r="U32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4" s="9"/>
    </row>
    <row r="325" spans="1:22">
      <c r="A325" t="s">
        <v>497</v>
      </c>
      <c r="B325" t="s">
        <v>507</v>
      </c>
      <c r="C325" t="s">
        <v>508</v>
      </c>
      <c r="D325">
        <v>0</v>
      </c>
      <c r="E325">
        <v>0</v>
      </c>
      <c r="F325">
        <v>0</v>
      </c>
      <c r="L325" s="7" t="s">
        <v>944</v>
      </c>
      <c r="P325" t="str">
        <f t="shared" si="6"/>
        <v>MauritaniaMR05</v>
      </c>
      <c r="Q325" t="str">
        <f>VLOOKUP(Tableau3567[[#This Row],[coca]],Table1[ID],1,FALSE)</f>
        <v>MauritaniaMR05</v>
      </c>
      <c r="R325">
        <f>VLOOKUP(Tableau3567[[#This Row],[coca]],Table1[[#All],[ID]:[b]],2,FALSE)</f>
        <v>-12.837689767200001</v>
      </c>
      <c r="S325" s="9">
        <f>VLOOKUP(Tableau3567[[#This Row],[coca]],Table1[[ID]:[b]],3,FALSE)</f>
        <v>16.011680958399999</v>
      </c>
      <c r="T325" s="9"/>
      <c r="U32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5" s="9"/>
    </row>
    <row r="326" spans="1:22">
      <c r="A326" t="s">
        <v>497</v>
      </c>
      <c r="B326" t="s">
        <v>509</v>
      </c>
      <c r="C326" t="s">
        <v>510</v>
      </c>
      <c r="D326">
        <v>0</v>
      </c>
      <c r="E326">
        <v>0</v>
      </c>
      <c r="F326">
        <v>0</v>
      </c>
      <c r="L326" s="7" t="s">
        <v>944</v>
      </c>
      <c r="P326" t="str">
        <f t="shared" si="6"/>
        <v>MauritaniaMR06</v>
      </c>
      <c r="Q326" t="str">
        <f>VLOOKUP(Tableau3567[[#This Row],[coca]],Table1[ID],1,FALSE)</f>
        <v>MauritaniaMR06</v>
      </c>
      <c r="R326">
        <f>VLOOKUP(Tableau3567[[#This Row],[coca]],Table1[[#All],[ID]:[b]],2,FALSE)</f>
        <v>-12.1366164953</v>
      </c>
      <c r="S326" s="9">
        <f>VLOOKUP(Tableau3567[[#This Row],[coca]],Table1[[ID]:[b]],3,FALSE)</f>
        <v>15.372254310900001</v>
      </c>
      <c r="T326" s="9"/>
      <c r="U32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6" s="9"/>
    </row>
    <row r="327" spans="1:22">
      <c r="A327" t="s">
        <v>497</v>
      </c>
      <c r="B327" t="s">
        <v>511</v>
      </c>
      <c r="C327" t="s">
        <v>512</v>
      </c>
      <c r="D327">
        <v>0</v>
      </c>
      <c r="E327">
        <v>0</v>
      </c>
      <c r="F327">
        <v>0</v>
      </c>
      <c r="L327" s="7" t="s">
        <v>944</v>
      </c>
      <c r="P327" t="str">
        <f t="shared" si="6"/>
        <v>MauritaniaMR07</v>
      </c>
      <c r="Q327" t="str">
        <f>VLOOKUP(Tableau3567[[#This Row],[coca]],Table1[ID],1,FALSE)</f>
        <v>MauritaniaMR07</v>
      </c>
      <c r="R327">
        <f>VLOOKUP(Tableau3567[[#This Row],[coca]],Table1[[#All],[ID]:[b]],2,FALSE)</f>
        <v>-7.0630373582099999</v>
      </c>
      <c r="S327" s="9">
        <f>VLOOKUP(Tableau3567[[#This Row],[coca]],Table1[[ID]:[b]],3,FALSE)</f>
        <v>18.169551672800001</v>
      </c>
      <c r="T327" s="9"/>
      <c r="U32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7" s="9"/>
    </row>
    <row r="328" spans="1:22">
      <c r="A328" t="s">
        <v>497</v>
      </c>
      <c r="B328" t="s">
        <v>513</v>
      </c>
      <c r="C328" t="s">
        <v>514</v>
      </c>
      <c r="D328">
        <v>0</v>
      </c>
      <c r="E328">
        <v>0</v>
      </c>
      <c r="F328">
        <v>0</v>
      </c>
      <c r="L328" s="7" t="s">
        <v>944</v>
      </c>
      <c r="P328" t="str">
        <f t="shared" si="6"/>
        <v>MauritaniaMR08</v>
      </c>
      <c r="Q328" t="str">
        <f>VLOOKUP(Tableau3567[[#This Row],[coca]],Table1[ID],1,FALSE)</f>
        <v>MauritaniaMR08</v>
      </c>
      <c r="R328">
        <f>VLOOKUP(Tableau3567[[#This Row],[coca]],Table1[[#All],[ID]:[b]],2,FALSE)</f>
        <v>-9.8306939755199991</v>
      </c>
      <c r="S328" s="9">
        <f>VLOOKUP(Tableau3567[[#This Row],[coca]],Table1[[ID]:[b]],3,FALSE)</f>
        <v>16.573272420399999</v>
      </c>
      <c r="T328" s="9"/>
      <c r="U32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28" s="9"/>
    </row>
    <row r="329" spans="1:22">
      <c r="A329" t="s">
        <v>497</v>
      </c>
      <c r="B329" t="s">
        <v>515</v>
      </c>
      <c r="C329" t="s">
        <v>516</v>
      </c>
      <c r="D329">
        <v>20</v>
      </c>
      <c r="E329">
        <v>0</v>
      </c>
      <c r="F329">
        <v>0</v>
      </c>
      <c r="L329" s="7" t="s">
        <v>944</v>
      </c>
      <c r="P329" t="str">
        <f t="shared" si="6"/>
        <v>MauritaniaMR09</v>
      </c>
      <c r="Q329" t="str">
        <f>VLOOKUP(Tableau3567[[#This Row],[coca]],Table1[ID],1,FALSE)</f>
        <v>MauritaniaMR09</v>
      </c>
      <c r="R329">
        <f>VLOOKUP(Tableau3567[[#This Row],[coca]],Table1[[#All],[ID]:[b]],2,FALSE)</f>
        <v>-14.9533964731</v>
      </c>
      <c r="S329" s="9">
        <f>VLOOKUP(Tableau3567[[#This Row],[coca]],Table1[[ID]:[b]],3,FALSE)</f>
        <v>19.678693459200002</v>
      </c>
      <c r="T329" s="9"/>
      <c r="U32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29" s="9"/>
    </row>
    <row r="330" spans="1:22">
      <c r="A330" t="s">
        <v>497</v>
      </c>
      <c r="B330" t="s">
        <v>519</v>
      </c>
      <c r="C330" t="s">
        <v>520</v>
      </c>
      <c r="D330">
        <v>0</v>
      </c>
      <c r="E330">
        <v>0</v>
      </c>
      <c r="F330">
        <v>0</v>
      </c>
      <c r="L330" s="7" t="s">
        <v>944</v>
      </c>
      <c r="P330" t="str">
        <f t="shared" si="6"/>
        <v>MauritaniaMR11</v>
      </c>
      <c r="Q330" t="str">
        <f>VLOOKUP(Tableau3567[[#This Row],[coca]],Table1[ID],1,FALSE)</f>
        <v>MauritaniaMR11</v>
      </c>
      <c r="R330">
        <f>VLOOKUP(Tableau3567[[#This Row],[coca]],Table1[[#All],[ID]:[b]],2,FALSE)</f>
        <v>-10.3254814049</v>
      </c>
      <c r="S330" s="9">
        <f>VLOOKUP(Tableau3567[[#This Row],[coca]],Table1[[ID]:[b]],3,FALSE)</f>
        <v>18.5912809561</v>
      </c>
      <c r="T330" s="9"/>
      <c r="U33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30" s="9"/>
    </row>
    <row r="331" spans="1:22">
      <c r="A331" t="s">
        <v>497</v>
      </c>
      <c r="B331" t="s">
        <v>521</v>
      </c>
      <c r="C331" t="s">
        <v>522</v>
      </c>
      <c r="D331">
        <v>0</v>
      </c>
      <c r="E331">
        <v>0</v>
      </c>
      <c r="F331">
        <v>0</v>
      </c>
      <c r="L331" s="7" t="s">
        <v>944</v>
      </c>
      <c r="P331" t="str">
        <f t="shared" si="6"/>
        <v>MauritaniaMR12</v>
      </c>
      <c r="Q331" t="str">
        <f>VLOOKUP(Tableau3567[[#This Row],[coca]],Table1[ID],1,FALSE)</f>
        <v>MauritaniaMR12</v>
      </c>
      <c r="R331">
        <f>VLOOKUP(Tableau3567[[#This Row],[coca]],Table1[[#All],[ID]:[b]],2,FALSE)</f>
        <v>-9.6873420357699995</v>
      </c>
      <c r="S331" s="9">
        <f>VLOOKUP(Tableau3567[[#This Row],[coca]],Table1[[ID]:[b]],3,FALSE)</f>
        <v>24.2159009915</v>
      </c>
      <c r="T331" s="9"/>
      <c r="U33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31" s="9"/>
    </row>
    <row r="332" spans="1:22">
      <c r="A332" t="s">
        <v>497</v>
      </c>
      <c r="B332" t="s">
        <v>523</v>
      </c>
      <c r="C332" t="s">
        <v>524</v>
      </c>
      <c r="D332">
        <v>12</v>
      </c>
      <c r="E332">
        <v>4</v>
      </c>
      <c r="F332">
        <v>8</v>
      </c>
      <c r="L332" s="7" t="s">
        <v>944</v>
      </c>
      <c r="P332" t="str">
        <f t="shared" ref="P332:P395" si="7">_xlfn.CONCAT(A332,C332)</f>
        <v>MauritaniaMR13</v>
      </c>
      <c r="Q332" t="str">
        <f>VLOOKUP(Tableau3567[[#This Row],[coca]],Table1[ID],1,FALSE)</f>
        <v>MauritaniaMR13</v>
      </c>
      <c r="R332">
        <f>VLOOKUP(Tableau3567[[#This Row],[coca]],Table1[[#All],[ID]:[b]],2,FALSE)</f>
        <v>-14.7959959975</v>
      </c>
      <c r="S332" s="9">
        <f>VLOOKUP(Tableau3567[[#This Row],[coca]],Table1[[ID]:[b]],3,FALSE)</f>
        <v>17.886520478600001</v>
      </c>
      <c r="T332" s="9"/>
      <c r="U33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32" s="9"/>
    </row>
    <row r="333" spans="1:22">
      <c r="A333" t="s">
        <v>525</v>
      </c>
      <c r="B333" t="s">
        <v>795</v>
      </c>
      <c r="C333" t="s">
        <v>540</v>
      </c>
      <c r="D333">
        <v>5</v>
      </c>
      <c r="E333">
        <v>0</v>
      </c>
      <c r="F333">
        <v>0</v>
      </c>
      <c r="L333" s="7" t="s">
        <v>944</v>
      </c>
      <c r="P333" t="str">
        <f t="shared" si="7"/>
        <v>NigerNE06</v>
      </c>
      <c r="Q333" t="str">
        <f>VLOOKUP(Tableau3567[[#This Row],[coca]],Table1[ID],1,FALSE)</f>
        <v>NigerNE06</v>
      </c>
      <c r="R333">
        <f>VLOOKUP(Tableau3567[[#This Row],[coca]],Table1[[#All],[ID]:[b]],2,FALSE)</f>
        <v>2.1907094112499998</v>
      </c>
      <c r="S333" s="9">
        <f>VLOOKUP(Tableau3567[[#This Row],[coca]],Table1[[ID]:[b]],3,FALSE)</f>
        <v>14.1857370649</v>
      </c>
      <c r="T333" s="9" t="s">
        <v>775</v>
      </c>
      <c r="U33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33" s="9">
        <v>1</v>
      </c>
    </row>
    <row r="334" spans="1:22">
      <c r="A334" t="s">
        <v>525</v>
      </c>
      <c r="B334" t="s">
        <v>533</v>
      </c>
      <c r="C334" t="s">
        <v>534</v>
      </c>
      <c r="D334">
        <v>11</v>
      </c>
      <c r="E334">
        <v>4</v>
      </c>
      <c r="F334">
        <v>0</v>
      </c>
      <c r="L334" s="7" t="s">
        <v>944</v>
      </c>
      <c r="P334" t="str">
        <f t="shared" si="7"/>
        <v>NigerNE04</v>
      </c>
      <c r="Q334" t="str">
        <f>VLOOKUP(Tableau3567[[#This Row],[coca]],Table1[ID],1,FALSE)</f>
        <v>NigerNE04</v>
      </c>
      <c r="R334">
        <f>VLOOKUP(Tableau3567[[#This Row],[coca]],Table1[[#All],[ID]:[b]],2,FALSE)</f>
        <v>7.3081928964299996</v>
      </c>
      <c r="S334" s="9">
        <f>VLOOKUP(Tableau3567[[#This Row],[coca]],Table1[[ID]:[b]],3,FALSE)</f>
        <v>14.1135015911</v>
      </c>
      <c r="T334" s="9" t="s">
        <v>775</v>
      </c>
      <c r="U33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34" s="9">
        <v>1</v>
      </c>
    </row>
    <row r="335" spans="1:22">
      <c r="A335" t="s">
        <v>525</v>
      </c>
      <c r="B335" t="s">
        <v>535</v>
      </c>
      <c r="C335" t="s">
        <v>536</v>
      </c>
      <c r="D335">
        <v>742</v>
      </c>
      <c r="E335">
        <v>42</v>
      </c>
      <c r="F335">
        <v>871</v>
      </c>
      <c r="L335" s="7" t="s">
        <v>944</v>
      </c>
      <c r="N335" s="5">
        <v>210605042654</v>
      </c>
      <c r="O335" s="5">
        <v>1352834035680</v>
      </c>
      <c r="P335" t="str">
        <f t="shared" si="7"/>
        <v>NigerNE08</v>
      </c>
      <c r="Q335" t="str">
        <f>VLOOKUP(Tableau3567[[#This Row],[coca]],Table1[ID],1,FALSE)</f>
        <v>NigerNE08</v>
      </c>
      <c r="R335">
        <f>VLOOKUP(Tableau3567[[#This Row],[coca]],Table1[[#All],[ID]:[b]],2,FALSE)</f>
        <v>2.10605042654</v>
      </c>
      <c r="S335" s="9">
        <f>VLOOKUP(Tableau3567[[#This Row],[coca]],Table1[[ID]:[b]],3,FALSE)</f>
        <v>13.528340356799999</v>
      </c>
      <c r="T335" s="9" t="s">
        <v>776</v>
      </c>
      <c r="U33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335" s="9">
        <v>6</v>
      </c>
    </row>
    <row r="336" spans="1:22">
      <c r="A336" t="s">
        <v>525</v>
      </c>
      <c r="B336" t="s">
        <v>541</v>
      </c>
      <c r="C336" t="s">
        <v>542</v>
      </c>
      <c r="D336">
        <v>133</v>
      </c>
      <c r="E336">
        <v>18</v>
      </c>
      <c r="F336">
        <v>0</v>
      </c>
      <c r="L336" s="7" t="s">
        <v>944</v>
      </c>
      <c r="N336" s="5">
        <v>1003967721700</v>
      </c>
      <c r="O336" s="5">
        <v>1499383609790</v>
      </c>
      <c r="P336" t="str">
        <f t="shared" si="7"/>
        <v>NigerNE07</v>
      </c>
      <c r="Q336" t="str">
        <f>VLOOKUP(Tableau3567[[#This Row],[coca]],Table1[ID],1,FALSE)</f>
        <v>NigerNE07</v>
      </c>
      <c r="R336">
        <f>VLOOKUP(Tableau3567[[#This Row],[coca]],Table1[[#All],[ID]:[b]],2,FALSE)</f>
        <v>10.039677216999999</v>
      </c>
      <c r="S336" s="9">
        <f>VLOOKUP(Tableau3567[[#This Row],[coca]],Table1[[ID]:[b]],3,FALSE)</f>
        <v>14.993836097899999</v>
      </c>
      <c r="T336" s="9" t="s">
        <v>778</v>
      </c>
      <c r="U33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36" s="9">
        <v>2</v>
      </c>
    </row>
    <row r="337" spans="1:22">
      <c r="A337" t="s">
        <v>525</v>
      </c>
      <c r="B337" t="s">
        <v>537</v>
      </c>
      <c r="C337" t="s">
        <v>538</v>
      </c>
      <c r="D337">
        <v>19</v>
      </c>
      <c r="E337">
        <v>0</v>
      </c>
      <c r="F337">
        <v>0</v>
      </c>
      <c r="L337" s="7" t="s">
        <v>944</v>
      </c>
      <c r="N337" s="5">
        <v>524738101093</v>
      </c>
      <c r="O337" s="5">
        <v>1577177812080</v>
      </c>
      <c r="P337" t="str">
        <f t="shared" si="7"/>
        <v>NigerNE05</v>
      </c>
      <c r="Q337" t="str">
        <f>VLOOKUP(Tableau3567[[#This Row],[coca]],Table1[ID],1,FALSE)</f>
        <v>NigerNE05</v>
      </c>
      <c r="R337">
        <f>VLOOKUP(Tableau3567[[#This Row],[coca]],Table1[[#All],[ID]:[b]],2,FALSE)</f>
        <v>5.2473810109299999</v>
      </c>
      <c r="S337" s="9">
        <f>VLOOKUP(Tableau3567[[#This Row],[coca]],Table1[[ID]:[b]],3,FALSE)</f>
        <v>15.771778120800001</v>
      </c>
      <c r="T337" s="9" t="s">
        <v>778</v>
      </c>
      <c r="U33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37" s="9">
        <v>2</v>
      </c>
    </row>
    <row r="338" spans="1:22">
      <c r="A338" t="s">
        <v>525</v>
      </c>
      <c r="B338" t="s">
        <v>531</v>
      </c>
      <c r="C338" t="s">
        <v>532</v>
      </c>
      <c r="D338">
        <v>16</v>
      </c>
      <c r="E338">
        <v>0</v>
      </c>
      <c r="F338">
        <v>0</v>
      </c>
      <c r="L338" s="7" t="s">
        <v>944</v>
      </c>
      <c r="N338" s="5">
        <v>354233023246</v>
      </c>
      <c r="O338" s="5">
        <v>1319445714090</v>
      </c>
      <c r="P338" t="str">
        <f t="shared" si="7"/>
        <v>NigerNE03</v>
      </c>
      <c r="Q338" t="str">
        <f>VLOOKUP(Tableau3567[[#This Row],[coca]],Table1[ID],1,FALSE)</f>
        <v>NigerNE03</v>
      </c>
      <c r="R338">
        <f>VLOOKUP(Tableau3567[[#This Row],[coca]],Table1[[#All],[ID]:[b]],2,FALSE)</f>
        <v>3.5423302324599999</v>
      </c>
      <c r="S338" s="9">
        <f>VLOOKUP(Tableau3567[[#This Row],[coca]],Table1[[ID]:[b]],3,FALSE)</f>
        <v>13.194457140900001</v>
      </c>
      <c r="T338" s="9" t="s">
        <v>778</v>
      </c>
      <c r="U33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38" s="9">
        <v>2</v>
      </c>
    </row>
    <row r="339" spans="1:22">
      <c r="A339" t="s">
        <v>525</v>
      </c>
      <c r="B339" t="s">
        <v>527</v>
      </c>
      <c r="C339" t="s">
        <v>528</v>
      </c>
      <c r="D339">
        <v>41</v>
      </c>
      <c r="E339">
        <v>1</v>
      </c>
      <c r="F339">
        <v>0</v>
      </c>
      <c r="L339" s="7" t="s">
        <v>944</v>
      </c>
      <c r="P339" t="str">
        <f t="shared" si="7"/>
        <v>NigerNE01</v>
      </c>
      <c r="Q339" t="str">
        <f>VLOOKUP(Tableau3567[[#This Row],[coca]],Table1[ID],1,FALSE)</f>
        <v>NigerNE01</v>
      </c>
      <c r="R339">
        <f>VLOOKUP(Tableau3567[[#This Row],[coca]],Table1[[#All],[ID]:[b]],2,FALSE)</f>
        <v>10.523131019399999</v>
      </c>
      <c r="S339" s="9">
        <f>VLOOKUP(Tableau3567[[#This Row],[coca]],Table1[[ID]:[b]],3,FALSE)</f>
        <v>19.494378824399998</v>
      </c>
      <c r="T339" s="9"/>
      <c r="U33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39" s="9"/>
    </row>
    <row r="340" spans="1:22">
      <c r="A340" t="s">
        <v>525</v>
      </c>
      <c r="B340" t="s">
        <v>529</v>
      </c>
      <c r="C340" t="s">
        <v>530</v>
      </c>
      <c r="D340">
        <v>7</v>
      </c>
      <c r="E340">
        <v>0</v>
      </c>
      <c r="F340">
        <v>0</v>
      </c>
      <c r="L340" s="7" t="s">
        <v>944</v>
      </c>
      <c r="P340" t="str">
        <f t="shared" si="7"/>
        <v>NigerNE02</v>
      </c>
      <c r="Q340" t="str">
        <f>VLOOKUP(Tableau3567[[#This Row],[coca]],Table1[ID],1,FALSE)</f>
        <v>NigerNE02</v>
      </c>
      <c r="R340">
        <f>VLOOKUP(Tableau3567[[#This Row],[coca]],Table1[[#All],[ID]:[b]],2,FALSE)</f>
        <v>13.2173876636</v>
      </c>
      <c r="S340" s="9">
        <f>VLOOKUP(Tableau3567[[#This Row],[coca]],Table1[[ID]:[b]],3,FALSE)</f>
        <v>15.8663397098</v>
      </c>
      <c r="T340" s="9"/>
      <c r="U34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40" s="9"/>
    </row>
    <row r="341" spans="1:22">
      <c r="A341" t="s">
        <v>543</v>
      </c>
      <c r="B341" t="s">
        <v>545</v>
      </c>
      <c r="C341" t="s">
        <v>546</v>
      </c>
      <c r="D341">
        <v>97</v>
      </c>
      <c r="E341">
        <v>0</v>
      </c>
      <c r="F341">
        <v>16</v>
      </c>
      <c r="G341">
        <v>81</v>
      </c>
      <c r="L341" s="10" t="s">
        <v>944</v>
      </c>
      <c r="N341" s="5">
        <v>752318998197</v>
      </c>
      <c r="O341" s="5">
        <v>545330211892</v>
      </c>
      <c r="P341" t="str">
        <f t="shared" si="7"/>
        <v>NigeriaNG01</v>
      </c>
      <c r="Q341" t="str">
        <f>VLOOKUP(Tableau3567[[#This Row],[coca]],Table1[ID],1,FALSE)</f>
        <v>NigeriaNG01</v>
      </c>
      <c r="R341">
        <f>VLOOKUP(Tableau3567[[#This Row],[coca]],Table1[[#All],[ID]:[b]],2,FALSE)</f>
        <v>7.5231899819699999</v>
      </c>
      <c r="S341" s="9">
        <f>VLOOKUP(Tableau3567[[#This Row],[coca]],Table1[[ID]:[b]],3,FALSE)</f>
        <v>5.4533021189199999</v>
      </c>
      <c r="T341" s="9" t="s">
        <v>775</v>
      </c>
      <c r="U34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41" s="9">
        <v>1</v>
      </c>
    </row>
    <row r="342" spans="1:22">
      <c r="A342" t="s">
        <v>543</v>
      </c>
      <c r="B342" t="s">
        <v>547</v>
      </c>
      <c r="C342" t="s">
        <v>548</v>
      </c>
      <c r="D342">
        <v>42</v>
      </c>
      <c r="E342">
        <v>4</v>
      </c>
      <c r="F342">
        <v>34</v>
      </c>
      <c r="G342">
        <v>4</v>
      </c>
      <c r="L342" s="10" t="s">
        <v>944</v>
      </c>
      <c r="N342" s="5">
        <v>1240015131340</v>
      </c>
      <c r="O342" s="5">
        <v>932348820479</v>
      </c>
      <c r="P342" t="str">
        <f t="shared" si="7"/>
        <v>NigeriaNG02</v>
      </c>
      <c r="Q342" t="str">
        <f>VLOOKUP(Tableau3567[[#This Row],[coca]],Table1[ID],1,FALSE)</f>
        <v>NigeriaNG02</v>
      </c>
      <c r="R342">
        <f>VLOOKUP(Tableau3567[[#This Row],[coca]],Table1[[#All],[ID]:[b]],2,FALSE)</f>
        <v>12.4001513134</v>
      </c>
      <c r="S342" s="9">
        <f>VLOOKUP(Tableau3567[[#This Row],[coca]],Table1[[ID]:[b]],3,FALSE)</f>
        <v>9.3234882047899994</v>
      </c>
      <c r="T342" s="9" t="s">
        <v>775</v>
      </c>
      <c r="U34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42" s="9">
        <v>1</v>
      </c>
    </row>
    <row r="343" spans="1:22">
      <c r="A343" t="s">
        <v>543</v>
      </c>
      <c r="B343" t="s">
        <v>549</v>
      </c>
      <c r="C343" t="s">
        <v>550</v>
      </c>
      <c r="D343">
        <v>45</v>
      </c>
      <c r="E343">
        <v>2</v>
      </c>
      <c r="F343">
        <v>15</v>
      </c>
      <c r="G343">
        <v>28</v>
      </c>
      <c r="L343" s="10" t="s">
        <v>944</v>
      </c>
      <c r="N343" s="5">
        <v>784736624649</v>
      </c>
      <c r="O343" s="5">
        <v>490664313456</v>
      </c>
      <c r="P343" t="str">
        <f t="shared" si="7"/>
        <v>NigeriaNG03</v>
      </c>
      <c r="Q343" t="str">
        <f>VLOOKUP(Tableau3567[[#This Row],[coca]],Table1[ID],1,FALSE)</f>
        <v>NigeriaNG03</v>
      </c>
      <c r="R343">
        <f>VLOOKUP(Tableau3567[[#This Row],[coca]],Table1[[#All],[ID]:[b]],2,FALSE)</f>
        <v>7.84736624649</v>
      </c>
      <c r="S343" s="9">
        <f>VLOOKUP(Tableau3567[[#This Row],[coca]],Table1[[ID]:[b]],3,FALSE)</f>
        <v>4.9066431345600003</v>
      </c>
      <c r="T343" s="9" t="s">
        <v>778</v>
      </c>
      <c r="U34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43" s="9">
        <v>2</v>
      </c>
    </row>
    <row r="344" spans="1:22">
      <c r="A344" t="s">
        <v>543</v>
      </c>
      <c r="B344" t="s">
        <v>551</v>
      </c>
      <c r="C344" t="s">
        <v>552</v>
      </c>
      <c r="D344">
        <v>46</v>
      </c>
      <c r="E344">
        <v>1</v>
      </c>
      <c r="F344">
        <v>3</v>
      </c>
      <c r="G344">
        <v>42</v>
      </c>
      <c r="L344" s="10" t="s">
        <v>944</v>
      </c>
      <c r="N344" s="5">
        <v>693218608803</v>
      </c>
      <c r="O344" s="5">
        <v>622277587647</v>
      </c>
      <c r="P344" t="str">
        <f t="shared" si="7"/>
        <v>NigeriaNG04</v>
      </c>
      <c r="Q344" t="str">
        <f>VLOOKUP(Tableau3567[[#This Row],[coca]],Table1[ID],1,FALSE)</f>
        <v>NigeriaNG04</v>
      </c>
      <c r="R344">
        <f>VLOOKUP(Tableau3567[[#This Row],[coca]],Table1[[#All],[ID]:[b]],2,FALSE)</f>
        <v>6.9321860880299999</v>
      </c>
      <c r="S344" s="9">
        <f>VLOOKUP(Tableau3567[[#This Row],[coca]],Table1[[ID]:[b]],3,FALSE)</f>
        <v>6.2227758764700001</v>
      </c>
      <c r="T344" s="9" t="s">
        <v>775</v>
      </c>
      <c r="U34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44" s="9">
        <v>1</v>
      </c>
    </row>
    <row r="345" spans="1:22">
      <c r="A345" t="s">
        <v>543</v>
      </c>
      <c r="B345" t="s">
        <v>553</v>
      </c>
      <c r="C345" t="s">
        <v>554</v>
      </c>
      <c r="D345">
        <v>374</v>
      </c>
      <c r="E345">
        <v>10</v>
      </c>
      <c r="F345">
        <v>230</v>
      </c>
      <c r="G345">
        <v>134</v>
      </c>
      <c r="L345" s="10" t="s">
        <v>944</v>
      </c>
      <c r="N345" s="5">
        <v>999058823411</v>
      </c>
      <c r="O345" s="5">
        <v>1079664716490</v>
      </c>
      <c r="P345" t="str">
        <f t="shared" si="7"/>
        <v>NigeriaNG05</v>
      </c>
      <c r="Q345" t="str">
        <f>VLOOKUP(Tableau3567[[#This Row],[coca]],Table1[ID],1,FALSE)</f>
        <v>NigeriaNG05</v>
      </c>
      <c r="R345">
        <f>VLOOKUP(Tableau3567[[#This Row],[coca]],Table1[[#All],[ID]:[b]],2,FALSE)</f>
        <v>9.9905882341099996</v>
      </c>
      <c r="S345" s="9">
        <f>VLOOKUP(Tableau3567[[#This Row],[coca]],Table1[[ID]:[b]],3,FALSE)</f>
        <v>10.7966471649</v>
      </c>
      <c r="T345" s="9" t="s">
        <v>774</v>
      </c>
      <c r="U34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45" s="9">
        <v>3</v>
      </c>
    </row>
    <row r="346" spans="1:22">
      <c r="A346" t="s">
        <v>543</v>
      </c>
      <c r="B346" t="s">
        <v>555</v>
      </c>
      <c r="C346" t="s">
        <v>556</v>
      </c>
      <c r="D346">
        <v>32</v>
      </c>
      <c r="E346">
        <v>3</v>
      </c>
      <c r="F346">
        <v>17</v>
      </c>
      <c r="G346">
        <v>12</v>
      </c>
      <c r="L346" s="10" t="s">
        <v>944</v>
      </c>
      <c r="N346" s="5">
        <v>608041766839</v>
      </c>
      <c r="O346" s="5">
        <v>476631539288</v>
      </c>
      <c r="P346" t="str">
        <f t="shared" si="7"/>
        <v>NigeriaNG06</v>
      </c>
      <c r="Q346" t="str">
        <f>VLOOKUP(Tableau3567[[#This Row],[coca]],Table1[ID],1,FALSE)</f>
        <v>NigeriaNG06</v>
      </c>
      <c r="R346">
        <f>VLOOKUP(Tableau3567[[#This Row],[coca]],Table1[[#All],[ID]:[b]],2,FALSE)</f>
        <v>6.08041766839</v>
      </c>
      <c r="S346" s="9">
        <f>VLOOKUP(Tableau3567[[#This Row],[coca]],Table1[[ID]:[b]],3,FALSE)</f>
        <v>4.7663153928800002</v>
      </c>
      <c r="T346" s="9" t="s">
        <v>775</v>
      </c>
      <c r="U34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46" s="9">
        <v>1</v>
      </c>
    </row>
    <row r="347" spans="1:22">
      <c r="A347" t="s">
        <v>543</v>
      </c>
      <c r="B347" t="s">
        <v>557</v>
      </c>
      <c r="C347" t="s">
        <v>558</v>
      </c>
      <c r="D347">
        <v>13</v>
      </c>
      <c r="E347">
        <v>0</v>
      </c>
      <c r="F347">
        <v>1</v>
      </c>
      <c r="G347">
        <v>12</v>
      </c>
      <c r="L347" s="10" t="s">
        <v>944</v>
      </c>
      <c r="N347" s="5">
        <v>875188118576</v>
      </c>
      <c r="O347" s="5">
        <v>734111621317</v>
      </c>
      <c r="P347" t="str">
        <f t="shared" si="7"/>
        <v>NigeriaNG07</v>
      </c>
      <c r="Q347" t="str">
        <f>VLOOKUP(Tableau3567[[#This Row],[coca]],Table1[ID],1,FALSE)</f>
        <v>NigeriaNG07</v>
      </c>
      <c r="R347">
        <f>VLOOKUP(Tableau3567[[#This Row],[coca]],Table1[[#All],[ID]:[b]],2,FALSE)</f>
        <v>8.7518811857600003</v>
      </c>
      <c r="S347" s="9">
        <f>VLOOKUP(Tableau3567[[#This Row],[coca]],Table1[[ID]:[b]],3,FALSE)</f>
        <v>7.3411162131700003</v>
      </c>
      <c r="T347" s="9" t="s">
        <v>775</v>
      </c>
      <c r="U34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47" s="9">
        <v>1</v>
      </c>
    </row>
    <row r="348" spans="1:22">
      <c r="A348" t="s">
        <v>543</v>
      </c>
      <c r="B348" t="s">
        <v>559</v>
      </c>
      <c r="C348" t="s">
        <v>560</v>
      </c>
      <c r="D348">
        <v>381</v>
      </c>
      <c r="E348">
        <v>26</v>
      </c>
      <c r="F348">
        <v>205</v>
      </c>
      <c r="G348">
        <v>150</v>
      </c>
      <c r="L348" s="10" t="s">
        <v>944</v>
      </c>
      <c r="N348" s="5">
        <v>1315232165840</v>
      </c>
      <c r="O348" s="5">
        <v>1188956933540</v>
      </c>
      <c r="P348" t="str">
        <f t="shared" si="7"/>
        <v>NigeriaNG08</v>
      </c>
      <c r="Q348" t="str">
        <f>VLOOKUP(Tableau3567[[#This Row],[coca]],Table1[ID],1,FALSE)</f>
        <v>NigeriaNG08</v>
      </c>
      <c r="R348">
        <f>VLOOKUP(Tableau3567[[#This Row],[coca]],Table1[[#All],[ID]:[b]],2,FALSE)</f>
        <v>13.1523216584</v>
      </c>
      <c r="S348" s="9">
        <f>VLOOKUP(Tableau3567[[#This Row],[coca]],Table1[[ID]:[b]],3,FALSE)</f>
        <v>11.889569335399999</v>
      </c>
      <c r="T348" s="9" t="s">
        <v>774</v>
      </c>
      <c r="U34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48" s="9">
        <v>3</v>
      </c>
    </row>
    <row r="349" spans="1:22">
      <c r="A349" t="s">
        <v>543</v>
      </c>
      <c r="B349" t="s">
        <v>561</v>
      </c>
      <c r="C349" t="s">
        <v>562</v>
      </c>
      <c r="D349">
        <v>0</v>
      </c>
      <c r="E349">
        <v>0</v>
      </c>
      <c r="F349">
        <v>0</v>
      </c>
      <c r="G349">
        <v>0</v>
      </c>
      <c r="L349" s="10" t="s">
        <v>944</v>
      </c>
      <c r="P349" t="str">
        <f t="shared" si="7"/>
        <v>NigeriaNG09</v>
      </c>
      <c r="Q349" t="str">
        <f>VLOOKUP(Tableau3567[[#This Row],[coca]],Table1[ID],1,FALSE)</f>
        <v>NigeriaNG09</v>
      </c>
      <c r="R349">
        <f>VLOOKUP(Tableau3567[[#This Row],[coca]],Table1[[#All],[ID]:[b]],2,FALSE)</f>
        <v>8.6000015962400003</v>
      </c>
      <c r="S349" s="9">
        <f>VLOOKUP(Tableau3567[[#This Row],[coca]],Table1[[ID]:[b]],3,FALSE)</f>
        <v>5.8741745102699996</v>
      </c>
      <c r="T349" s="9" t="s">
        <v>778</v>
      </c>
      <c r="U34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49" s="9">
        <v>2</v>
      </c>
    </row>
    <row r="350" spans="1:22">
      <c r="A350" t="s">
        <v>543</v>
      </c>
      <c r="B350" t="s">
        <v>563</v>
      </c>
      <c r="C350" t="s">
        <v>564</v>
      </c>
      <c r="D350">
        <v>197</v>
      </c>
      <c r="E350">
        <v>11</v>
      </c>
      <c r="F350">
        <v>50</v>
      </c>
      <c r="G350">
        <v>136</v>
      </c>
      <c r="L350" s="10" t="s">
        <v>944</v>
      </c>
      <c r="N350" s="5">
        <v>593692959819</v>
      </c>
      <c r="O350" s="5">
        <v>570489823485</v>
      </c>
      <c r="P350" t="str">
        <f t="shared" si="7"/>
        <v>NigeriaNG10</v>
      </c>
      <c r="Q350" t="str">
        <f>VLOOKUP(Tableau3567[[#This Row],[coca]],Table1[ID],1,FALSE)</f>
        <v>NigeriaNG10</v>
      </c>
      <c r="R350">
        <f>VLOOKUP(Tableau3567[[#This Row],[coca]],Table1[[#All],[ID]:[b]],2,FALSE)</f>
        <v>5.9369295981899999</v>
      </c>
      <c r="S350" s="9">
        <f>VLOOKUP(Tableau3567[[#This Row],[coca]],Table1[[ID]:[b]],3,FALSE)</f>
        <v>5.7048982348499999</v>
      </c>
      <c r="T350" s="9" t="s">
        <v>778</v>
      </c>
      <c r="U35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50" s="9">
        <v>2</v>
      </c>
    </row>
    <row r="351" spans="1:22">
      <c r="A351" t="s">
        <v>543</v>
      </c>
      <c r="B351" t="s">
        <v>565</v>
      </c>
      <c r="C351" t="s">
        <v>566</v>
      </c>
      <c r="D351">
        <v>152</v>
      </c>
      <c r="E351">
        <v>0</v>
      </c>
      <c r="F351">
        <v>70</v>
      </c>
      <c r="G351">
        <v>82</v>
      </c>
      <c r="L351" s="10" t="s">
        <v>944</v>
      </c>
      <c r="N351" s="5">
        <v>801626626255</v>
      </c>
      <c r="O351" s="5">
        <v>626202724928</v>
      </c>
      <c r="P351" t="str">
        <f t="shared" si="7"/>
        <v>NigeriaNG11</v>
      </c>
      <c r="Q351" t="str">
        <f>VLOOKUP(Tableau3567[[#This Row],[coca]],Table1[ID],1,FALSE)</f>
        <v>NigeriaNG11</v>
      </c>
      <c r="R351">
        <f>VLOOKUP(Tableau3567[[#This Row],[coca]],Table1[[#All],[ID]:[b]],2,FALSE)</f>
        <v>8.0162662625499994</v>
      </c>
      <c r="S351" s="9">
        <f>VLOOKUP(Tableau3567[[#This Row],[coca]],Table1[[ID]:[b]],3,FALSE)</f>
        <v>6.26202724928</v>
      </c>
      <c r="T351" s="9" t="s">
        <v>775</v>
      </c>
      <c r="U35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51" s="9">
        <v>1</v>
      </c>
    </row>
    <row r="352" spans="1:22">
      <c r="A352" t="s">
        <v>543</v>
      </c>
      <c r="B352" t="s">
        <v>567</v>
      </c>
      <c r="C352" t="s">
        <v>568</v>
      </c>
      <c r="D352">
        <v>478</v>
      </c>
      <c r="E352">
        <v>25</v>
      </c>
      <c r="F352">
        <v>117</v>
      </c>
      <c r="G352">
        <v>336</v>
      </c>
      <c r="L352" s="10" t="s">
        <v>944</v>
      </c>
      <c r="P352" t="str">
        <f t="shared" si="7"/>
        <v>NigeriaNG12</v>
      </c>
      <c r="Q352" t="str">
        <f>VLOOKUP(Tableau3567[[#This Row],[coca]],Table1[ID],1,FALSE)</f>
        <v>NigeriaNG12</v>
      </c>
      <c r="R352">
        <f>VLOOKUP(Tableau3567[[#This Row],[coca]],Table1[[#All],[ID]:[b]],2,FALSE)</f>
        <v>5.9302146597799998</v>
      </c>
      <c r="S352" s="9">
        <f>VLOOKUP(Tableau3567[[#This Row],[coca]],Table1[[ID]:[b]],3,FALSE)</f>
        <v>6.6335372644200001</v>
      </c>
      <c r="T352" s="9" t="s">
        <v>774</v>
      </c>
      <c r="U35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52" s="9">
        <v>3</v>
      </c>
    </row>
    <row r="353" spans="1:22">
      <c r="A353" t="s">
        <v>543</v>
      </c>
      <c r="B353" t="s">
        <v>569</v>
      </c>
      <c r="C353" t="s">
        <v>570</v>
      </c>
      <c r="D353">
        <v>30</v>
      </c>
      <c r="E353">
        <v>2</v>
      </c>
      <c r="F353">
        <v>18</v>
      </c>
      <c r="G353">
        <v>10</v>
      </c>
      <c r="L353" s="10" t="s">
        <v>944</v>
      </c>
      <c r="N353" s="5">
        <v>530951552644</v>
      </c>
      <c r="O353" s="5">
        <v>772008040372</v>
      </c>
      <c r="P353" t="str">
        <f t="shared" si="7"/>
        <v>NigeriaNG13</v>
      </c>
      <c r="Q353" t="str">
        <f>VLOOKUP(Tableau3567[[#This Row],[coca]],Table1[ID],1,FALSE)</f>
        <v>NigeriaNG13</v>
      </c>
      <c r="R353">
        <f>VLOOKUP(Tableau3567[[#This Row],[coca]],Table1[[#All],[ID]:[b]],2,FALSE)</f>
        <v>5.3095155264400002</v>
      </c>
      <c r="S353" s="9">
        <f>VLOOKUP(Tableau3567[[#This Row],[coca]],Table1[[ID]:[b]],3,FALSE)</f>
        <v>7.7200804037199999</v>
      </c>
      <c r="T353" s="9" t="s">
        <v>778</v>
      </c>
      <c r="U35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53" s="9">
        <v>2</v>
      </c>
    </row>
    <row r="354" spans="1:22">
      <c r="A354" t="s">
        <v>543</v>
      </c>
      <c r="B354" t="s">
        <v>571</v>
      </c>
      <c r="C354" t="s">
        <v>572</v>
      </c>
      <c r="D354">
        <v>35</v>
      </c>
      <c r="E354">
        <v>1</v>
      </c>
      <c r="F354">
        <v>14</v>
      </c>
      <c r="G354">
        <v>20</v>
      </c>
      <c r="L354" s="10" t="s">
        <v>944</v>
      </c>
      <c r="N354" s="5">
        <v>744061116263</v>
      </c>
      <c r="O354" s="5">
        <v>653624489622</v>
      </c>
      <c r="P354" t="str">
        <f t="shared" si="7"/>
        <v>NigeriaNG14</v>
      </c>
      <c r="Q354" t="str">
        <f>VLOOKUP(Tableau3567[[#This Row],[coca]],Table1[ID],1,FALSE)</f>
        <v>NigeriaNG14</v>
      </c>
      <c r="R354">
        <f>VLOOKUP(Tableau3567[[#This Row],[coca]],Table1[[#All],[ID]:[b]],2,FALSE)</f>
        <v>7.4406111626299998</v>
      </c>
      <c r="S354" s="9">
        <f>VLOOKUP(Tableau3567[[#This Row],[coca]],Table1[[ID]:[b]],3,FALSE)</f>
        <v>6.5362448962200004</v>
      </c>
      <c r="T354" s="9" t="s">
        <v>775</v>
      </c>
      <c r="U35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54" s="9">
        <v>1</v>
      </c>
    </row>
    <row r="355" spans="1:22">
      <c r="A355" t="s">
        <v>543</v>
      </c>
      <c r="B355" t="s">
        <v>573</v>
      </c>
      <c r="C355" t="s">
        <v>574</v>
      </c>
      <c r="D355">
        <v>1097</v>
      </c>
      <c r="E355">
        <v>25</v>
      </c>
      <c r="F355">
        <v>280</v>
      </c>
      <c r="G355">
        <v>792</v>
      </c>
      <c r="L355" s="10" t="s">
        <v>944</v>
      </c>
      <c r="P355" t="str">
        <f t="shared" si="7"/>
        <v>NigeriaNG15</v>
      </c>
      <c r="Q355" t="str">
        <f>VLOOKUP(Tableau3567[[#This Row],[coca]],Table1[ID],1,FALSE)</f>
        <v>NigeriaNG15</v>
      </c>
      <c r="R355">
        <f>VLOOKUP(Tableau3567[[#This Row],[coca]],Table1[[#All],[ID]:[b]],2,FALSE)</f>
        <v>7.1955572002399997</v>
      </c>
      <c r="S355" s="9">
        <f>VLOOKUP(Tableau3567[[#This Row],[coca]],Table1[[ID]:[b]],3,FALSE)</f>
        <v>8.8976172470300003</v>
      </c>
      <c r="T355" s="9" t="s">
        <v>777</v>
      </c>
      <c r="U35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355" s="9">
        <v>5</v>
      </c>
    </row>
    <row r="356" spans="1:22">
      <c r="A356" t="s">
        <v>543</v>
      </c>
      <c r="B356" t="s">
        <v>575</v>
      </c>
      <c r="C356" t="s">
        <v>576</v>
      </c>
      <c r="D356">
        <v>246</v>
      </c>
      <c r="E356">
        <v>11</v>
      </c>
      <c r="F356">
        <v>135</v>
      </c>
      <c r="G356">
        <v>100</v>
      </c>
      <c r="L356" s="10" t="s">
        <v>944</v>
      </c>
      <c r="N356" s="5">
        <v>1119199513760</v>
      </c>
      <c r="O356" s="5">
        <v>1038358785210</v>
      </c>
      <c r="P356" t="str">
        <f t="shared" si="7"/>
        <v>NigeriaNG16</v>
      </c>
      <c r="Q356" t="str">
        <f>VLOOKUP(Tableau3567[[#This Row],[coca]],Table1[ID],1,FALSE)</f>
        <v>NigeriaNG16</v>
      </c>
      <c r="R356">
        <f>VLOOKUP(Tableau3567[[#This Row],[coca]],Table1[[#All],[ID]:[b]],2,FALSE)</f>
        <v>11.191995137599999</v>
      </c>
      <c r="S356" s="9">
        <f>VLOOKUP(Tableau3567[[#This Row],[coca]],Table1[[ID]:[b]],3,FALSE)</f>
        <v>10.3835878521</v>
      </c>
      <c r="T356" s="9" t="s">
        <v>774</v>
      </c>
      <c r="U35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56" s="9">
        <v>3</v>
      </c>
    </row>
    <row r="357" spans="1:22">
      <c r="A357" t="s">
        <v>543</v>
      </c>
      <c r="B357" t="s">
        <v>577</v>
      </c>
      <c r="C357" t="s">
        <v>578</v>
      </c>
      <c r="D357">
        <v>83</v>
      </c>
      <c r="E357">
        <v>0</v>
      </c>
      <c r="F357">
        <v>19</v>
      </c>
      <c r="G357">
        <v>64</v>
      </c>
      <c r="L357" s="10" t="s">
        <v>944</v>
      </c>
      <c r="N357" s="5">
        <v>706230759079</v>
      </c>
      <c r="O357" s="5">
        <v>557302002044</v>
      </c>
      <c r="P357" t="str">
        <f t="shared" si="7"/>
        <v>NigeriaNG17</v>
      </c>
      <c r="Q357" t="str">
        <f>VLOOKUP(Tableau3567[[#This Row],[coca]],Table1[ID],1,FALSE)</f>
        <v>NigeriaNG17</v>
      </c>
      <c r="R357">
        <f>VLOOKUP(Tableau3567[[#This Row],[coca]],Table1[[#All],[ID]:[b]],2,FALSE)</f>
        <v>7.0623075907899997</v>
      </c>
      <c r="S357" s="9">
        <f>VLOOKUP(Tableau3567[[#This Row],[coca]],Table1[[ID]:[b]],3,FALSE)</f>
        <v>5.5730200204400004</v>
      </c>
      <c r="T357" s="9" t="s">
        <v>775</v>
      </c>
      <c r="U35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57" s="9">
        <v>1</v>
      </c>
    </row>
    <row r="358" spans="1:22">
      <c r="A358" t="s">
        <v>543</v>
      </c>
      <c r="B358" t="s">
        <v>579</v>
      </c>
      <c r="C358" t="s">
        <v>580</v>
      </c>
      <c r="D358">
        <v>309</v>
      </c>
      <c r="E358">
        <v>5</v>
      </c>
      <c r="F358">
        <v>156</v>
      </c>
      <c r="G358">
        <v>148</v>
      </c>
      <c r="L358" s="10" t="s">
        <v>944</v>
      </c>
      <c r="N358" s="5">
        <v>956353314445</v>
      </c>
      <c r="O358" s="5">
        <v>1223847582910</v>
      </c>
      <c r="P358" t="str">
        <f t="shared" si="7"/>
        <v>NigeriaNG18</v>
      </c>
      <c r="Q358" t="str">
        <f>VLOOKUP(Tableau3567[[#This Row],[coca]],Table1[ID],1,FALSE)</f>
        <v>NigeriaNG18</v>
      </c>
      <c r="R358">
        <f>VLOOKUP(Tableau3567[[#This Row],[coca]],Table1[[#All],[ID]:[b]],2,FALSE)</f>
        <v>9.56353314445</v>
      </c>
      <c r="S358" s="9">
        <f>VLOOKUP(Tableau3567[[#This Row],[coca]],Table1[[ID]:[b]],3,FALSE)</f>
        <v>12.2384758291</v>
      </c>
      <c r="T358" s="9" t="s">
        <v>775</v>
      </c>
      <c r="U35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58" s="9">
        <v>1</v>
      </c>
    </row>
    <row r="359" spans="1:22">
      <c r="A359" t="s">
        <v>543</v>
      </c>
      <c r="B359" t="s">
        <v>581</v>
      </c>
      <c r="C359" t="s">
        <v>582</v>
      </c>
      <c r="D359">
        <v>383</v>
      </c>
      <c r="E359">
        <v>10</v>
      </c>
      <c r="F359">
        <v>233</v>
      </c>
      <c r="G359">
        <v>140</v>
      </c>
      <c r="L359" s="10" t="s">
        <v>944</v>
      </c>
      <c r="N359" s="5">
        <v>770597854752</v>
      </c>
      <c r="O359" s="5">
        <v>1039236701050</v>
      </c>
      <c r="P359" t="str">
        <f t="shared" si="7"/>
        <v>NigeriaNG19</v>
      </c>
      <c r="Q359" t="str">
        <f>VLOOKUP(Tableau3567[[#This Row],[coca]],Table1[ID],1,FALSE)</f>
        <v>NigeriaNG19</v>
      </c>
      <c r="R359">
        <f>VLOOKUP(Tableau3567[[#This Row],[coca]],Table1[[#All],[ID]:[b]],2,FALSE)</f>
        <v>7.70597854752</v>
      </c>
      <c r="S359" s="9">
        <f>VLOOKUP(Tableau3567[[#This Row],[coca]],Table1[[ID]:[b]],3,FALSE)</f>
        <v>10.392367010499999</v>
      </c>
      <c r="T359" s="9" t="s">
        <v>774</v>
      </c>
      <c r="U35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59" s="9">
        <v>3</v>
      </c>
    </row>
    <row r="360" spans="1:22">
      <c r="A360" t="s">
        <v>543</v>
      </c>
      <c r="B360" t="s">
        <v>583</v>
      </c>
      <c r="C360" t="s">
        <v>584</v>
      </c>
      <c r="D360">
        <v>1025</v>
      </c>
      <c r="E360">
        <v>50</v>
      </c>
      <c r="F360">
        <v>522</v>
      </c>
      <c r="G360">
        <v>453</v>
      </c>
      <c r="L360" s="10" t="s">
        <v>944</v>
      </c>
      <c r="P360" t="str">
        <f t="shared" si="7"/>
        <v>NigeriaNG20</v>
      </c>
      <c r="Q360" t="str">
        <f>VLOOKUP(Tableau3567[[#This Row],[coca]],Table1[ID],1,FALSE)</f>
        <v>NigeriaNG20</v>
      </c>
      <c r="R360">
        <f>VLOOKUP(Tableau3567[[#This Row],[coca]],Table1[[#All],[ID]:[b]],2,FALSE)</f>
        <v>8.5295571831500006</v>
      </c>
      <c r="S360" s="9">
        <f>VLOOKUP(Tableau3567[[#This Row],[coca]],Table1[[ID]:[b]],3,FALSE)</f>
        <v>11.745201935100001</v>
      </c>
      <c r="T360" s="9" t="s">
        <v>777</v>
      </c>
      <c r="U36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360" s="9">
        <v>5</v>
      </c>
    </row>
    <row r="361" spans="1:22">
      <c r="A361" t="s">
        <v>543</v>
      </c>
      <c r="B361" t="s">
        <v>585</v>
      </c>
      <c r="C361" t="s">
        <v>586</v>
      </c>
      <c r="D361">
        <v>399</v>
      </c>
      <c r="E361">
        <v>209</v>
      </c>
      <c r="F361">
        <v>169</v>
      </c>
      <c r="G361">
        <v>21</v>
      </c>
      <c r="L361" s="10" t="s">
        <v>944</v>
      </c>
      <c r="P361" t="str">
        <f t="shared" si="7"/>
        <v>NigeriaNG21</v>
      </c>
      <c r="Q361" t="str">
        <f>VLOOKUP(Tableau3567[[#This Row],[coca]],Table1[ID],1,FALSE)</f>
        <v>NigeriaNG21</v>
      </c>
      <c r="R361">
        <f>VLOOKUP(Tableau3567[[#This Row],[coca]],Table1[[#All],[ID]:[b]],2,FALSE)</f>
        <v>7.6293326341099998</v>
      </c>
      <c r="S361" s="9">
        <f>VLOOKUP(Tableau3567[[#This Row],[coca]],Table1[[ID]:[b]],3,FALSE)</f>
        <v>12.380913190999999</v>
      </c>
      <c r="T361" s="9" t="s">
        <v>778</v>
      </c>
      <c r="U36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61" s="9">
        <v>2</v>
      </c>
    </row>
    <row r="362" spans="1:22">
      <c r="A362" t="s">
        <v>543</v>
      </c>
      <c r="B362" t="s">
        <v>587</v>
      </c>
      <c r="C362" t="s">
        <v>588</v>
      </c>
      <c r="D362">
        <v>43</v>
      </c>
      <c r="E362">
        <v>4</v>
      </c>
      <c r="F362">
        <v>29</v>
      </c>
      <c r="G362">
        <v>10</v>
      </c>
      <c r="L362" s="10" t="s">
        <v>944</v>
      </c>
      <c r="N362" s="5">
        <v>452131280055</v>
      </c>
      <c r="O362" s="5">
        <v>1174498508210</v>
      </c>
      <c r="P362" t="str">
        <f t="shared" si="7"/>
        <v>NigeriaNG22</v>
      </c>
      <c r="Q362" t="str">
        <f>VLOOKUP(Tableau3567[[#This Row],[coca]],Table1[ID],1,FALSE)</f>
        <v>NigeriaNG22</v>
      </c>
      <c r="R362">
        <f>VLOOKUP(Tableau3567[[#This Row],[coca]],Table1[[#All],[ID]:[b]],2,FALSE)</f>
        <v>4.5213128005499996</v>
      </c>
      <c r="S362" s="9">
        <f>VLOOKUP(Tableau3567[[#This Row],[coca]],Table1[[ID]:[b]],3,FALSE)</f>
        <v>11.744985082099999</v>
      </c>
      <c r="T362" s="9" t="s">
        <v>778</v>
      </c>
      <c r="U36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62" s="9">
        <v>2</v>
      </c>
    </row>
    <row r="363" spans="1:22">
      <c r="A363" t="s">
        <v>543</v>
      </c>
      <c r="B363" t="s">
        <v>589</v>
      </c>
      <c r="C363" t="s">
        <v>590</v>
      </c>
      <c r="D363">
        <v>3</v>
      </c>
      <c r="E363">
        <v>0</v>
      </c>
      <c r="F363">
        <v>0</v>
      </c>
      <c r="G363">
        <v>3</v>
      </c>
      <c r="L363" s="10" t="s">
        <v>944</v>
      </c>
      <c r="P363" t="str">
        <f t="shared" si="7"/>
        <v>NigeriaNG23</v>
      </c>
      <c r="Q363" t="str">
        <f>VLOOKUP(Tableau3567[[#This Row],[coca]],Table1[ID],1,FALSE)</f>
        <v>NigeriaNG23</v>
      </c>
      <c r="R363">
        <f>VLOOKUP(Tableau3567[[#This Row],[coca]],Table1[[#All],[ID]:[b]],2,FALSE)</f>
        <v>6.6867543364699999</v>
      </c>
      <c r="S363" s="9">
        <f>VLOOKUP(Tableau3567[[#This Row],[coca]],Table1[[ID]:[b]],3,FALSE)</f>
        <v>7.7366078859999998</v>
      </c>
      <c r="T363" s="9"/>
      <c r="U36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63" s="9"/>
    </row>
    <row r="364" spans="1:22">
      <c r="A364" t="s">
        <v>543</v>
      </c>
      <c r="B364" t="s">
        <v>591</v>
      </c>
      <c r="C364" t="s">
        <v>592</v>
      </c>
      <c r="D364">
        <v>143</v>
      </c>
      <c r="E364">
        <v>1</v>
      </c>
      <c r="F364">
        <v>70</v>
      </c>
      <c r="G364">
        <v>72</v>
      </c>
      <c r="L364" s="10" t="s">
        <v>944</v>
      </c>
      <c r="P364" t="str">
        <f t="shared" si="7"/>
        <v>NigeriaNG24</v>
      </c>
      <c r="Q364" t="str">
        <f>VLOOKUP(Tableau3567[[#This Row],[coca]],Table1[ID],1,FALSE)</f>
        <v>NigeriaNG24</v>
      </c>
      <c r="R364">
        <f>VLOOKUP(Tableau3567[[#This Row],[coca]],Table1[[#All],[ID]:[b]],2,FALSE)</f>
        <v>4.3851428276100002</v>
      </c>
      <c r="S364" s="9">
        <f>VLOOKUP(Tableau3567[[#This Row],[coca]],Table1[[ID]:[b]],3,FALSE)</f>
        <v>8.9659627695699999</v>
      </c>
      <c r="T364" s="9" t="s">
        <v>778</v>
      </c>
      <c r="U36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64" s="9">
        <v>2</v>
      </c>
    </row>
    <row r="365" spans="1:22" ht="17.25" customHeight="1">
      <c r="A365" t="s">
        <v>543</v>
      </c>
      <c r="B365" t="s">
        <v>593</v>
      </c>
      <c r="C365" t="s">
        <v>594</v>
      </c>
      <c r="D365">
        <v>6266</v>
      </c>
      <c r="E365">
        <v>81</v>
      </c>
      <c r="F365">
        <v>970</v>
      </c>
      <c r="G365">
        <v>5215</v>
      </c>
      <c r="L365" s="10" t="s">
        <v>944</v>
      </c>
      <c r="P365" t="str">
        <f t="shared" si="7"/>
        <v>NigeriaNG25</v>
      </c>
      <c r="Q365" t="str">
        <f>VLOOKUP(Tableau3567[[#This Row],[coca]],Table1[ID],1,FALSE)</f>
        <v>NigeriaNG25</v>
      </c>
      <c r="R365">
        <f>VLOOKUP(Tableau3567[[#This Row],[coca]],Table1[[#All],[ID]:[b]],2,FALSE)</f>
        <v>3.5931922849100002</v>
      </c>
      <c r="S365" s="9">
        <f>VLOOKUP(Tableau3567[[#This Row],[coca]],Table1[[ID]:[b]],3,FALSE)</f>
        <v>6.5230529007099998</v>
      </c>
      <c r="T365" s="9" t="s">
        <v>780</v>
      </c>
      <c r="U36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365" s="9">
        <v>7</v>
      </c>
    </row>
    <row r="366" spans="1:22">
      <c r="A366" t="s">
        <v>543</v>
      </c>
      <c r="B366" t="s">
        <v>595</v>
      </c>
      <c r="C366" t="s">
        <v>596</v>
      </c>
      <c r="D366">
        <v>127</v>
      </c>
      <c r="E366">
        <v>5</v>
      </c>
      <c r="F366">
        <v>31</v>
      </c>
      <c r="G366">
        <v>91</v>
      </c>
      <c r="L366" s="10" t="s">
        <v>944</v>
      </c>
      <c r="N366" s="5">
        <v>819796255875</v>
      </c>
      <c r="O366" s="5">
        <v>851044735014</v>
      </c>
      <c r="P366" t="str">
        <f t="shared" si="7"/>
        <v>NigeriaNG26</v>
      </c>
      <c r="Q366" t="str">
        <f>VLOOKUP(Tableau3567[[#This Row],[coca]],Table1[ID],1,FALSE)</f>
        <v>NigeriaNG26</v>
      </c>
      <c r="R366">
        <f>VLOOKUP(Tableau3567[[#This Row],[coca]],Table1[[#All],[ID]:[b]],2,FALSE)</f>
        <v>8.1979625587499996</v>
      </c>
      <c r="S366" s="9">
        <f>VLOOKUP(Tableau3567[[#This Row],[coca]],Table1[[ID]:[b]],3,FALSE)</f>
        <v>8.5104473501399998</v>
      </c>
      <c r="T366" s="9" t="s">
        <v>778</v>
      </c>
      <c r="U36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66" s="9">
        <v>2</v>
      </c>
    </row>
    <row r="367" spans="1:22">
      <c r="A367" t="s">
        <v>543</v>
      </c>
      <c r="B367" t="s">
        <v>525</v>
      </c>
      <c r="C367" t="s">
        <v>597</v>
      </c>
      <c r="D367">
        <v>46</v>
      </c>
      <c r="E367">
        <v>1</v>
      </c>
      <c r="F367">
        <v>26</v>
      </c>
      <c r="G367">
        <v>19</v>
      </c>
      <c r="L367" s="10" t="s">
        <v>944</v>
      </c>
      <c r="N367" s="5">
        <v>559037927596</v>
      </c>
      <c r="O367" s="5">
        <v>993324019799</v>
      </c>
      <c r="P367" t="str">
        <f t="shared" si="7"/>
        <v>NigeriaNG27</v>
      </c>
      <c r="Q367" t="str">
        <f>VLOOKUP(Tableau3567[[#This Row],[coca]],Table1[ID],1,FALSE)</f>
        <v>NigeriaNG27</v>
      </c>
      <c r="R367">
        <f>VLOOKUP(Tableau3567[[#This Row],[coca]],Table1[[#All],[ID]:[b]],2,FALSE)</f>
        <v>5.5903792759600002</v>
      </c>
      <c r="S367" s="9">
        <f>VLOOKUP(Tableau3567[[#This Row],[coca]],Table1[[ID]:[b]],3,FALSE)</f>
        <v>9.9332401979899991</v>
      </c>
      <c r="T367" s="9" t="s">
        <v>775</v>
      </c>
      <c r="U36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67" s="9">
        <v>1</v>
      </c>
    </row>
    <row r="368" spans="1:22">
      <c r="A368" t="s">
        <v>543</v>
      </c>
      <c r="B368" t="s">
        <v>598</v>
      </c>
      <c r="C368" t="s">
        <v>599</v>
      </c>
      <c r="D368">
        <v>475</v>
      </c>
      <c r="E368">
        <v>13</v>
      </c>
      <c r="F368">
        <v>214</v>
      </c>
      <c r="G368">
        <v>248</v>
      </c>
      <c r="L368" s="10" t="s">
        <v>944</v>
      </c>
      <c r="P368" t="str">
        <f t="shared" si="7"/>
        <v>NigeriaNG28</v>
      </c>
      <c r="Q368" t="str">
        <f>VLOOKUP(Tableau3567[[#This Row],[coca]],Table1[ID],1,FALSE)</f>
        <v>NigeriaNG28</v>
      </c>
      <c r="R368">
        <f>VLOOKUP(Tableau3567[[#This Row],[coca]],Table1[[#All],[ID]:[b]],2,FALSE)</f>
        <v>3.4765285757900002</v>
      </c>
      <c r="S368" s="9">
        <f>VLOOKUP(Tableau3567[[#This Row],[coca]],Table1[[ID]:[b]],3,FALSE)</f>
        <v>6.9963819335000004</v>
      </c>
      <c r="T368" s="9" t="s">
        <v>774</v>
      </c>
      <c r="U36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68" s="9">
        <v>3</v>
      </c>
    </row>
    <row r="369" spans="1:22">
      <c r="A369" t="s">
        <v>543</v>
      </c>
      <c r="B369" t="s">
        <v>600</v>
      </c>
      <c r="C369" t="s">
        <v>601</v>
      </c>
      <c r="D369">
        <v>50</v>
      </c>
      <c r="E369">
        <v>8</v>
      </c>
      <c r="F369">
        <v>29</v>
      </c>
      <c r="G369">
        <v>13</v>
      </c>
      <c r="L369" s="10" t="s">
        <v>944</v>
      </c>
      <c r="N369" s="5">
        <v>515060921170</v>
      </c>
      <c r="O369" s="5">
        <v>691799534261</v>
      </c>
      <c r="P369" t="str">
        <f t="shared" si="7"/>
        <v>NigeriaNG29</v>
      </c>
      <c r="Q369" t="str">
        <f>VLOOKUP(Tableau3567[[#This Row],[coca]],Table1[ID],1,FALSE)</f>
        <v>NigeriaNG29</v>
      </c>
      <c r="R369">
        <f>VLOOKUP(Tableau3567[[#This Row],[coca]],Table1[[#All],[ID]:[b]],2,FALSE)</f>
        <v>5.1506092117</v>
      </c>
      <c r="S369" s="9">
        <f>VLOOKUP(Tableau3567[[#This Row],[coca]],Table1[[ID]:[b]],3,FALSE)</f>
        <v>6.9179953426100003</v>
      </c>
      <c r="T369" s="9" t="s">
        <v>778</v>
      </c>
      <c r="U36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69" s="9">
        <v>2</v>
      </c>
    </row>
    <row r="370" spans="1:22">
      <c r="A370" t="s">
        <v>543</v>
      </c>
      <c r="B370" t="s">
        <v>602</v>
      </c>
      <c r="C370" t="s">
        <v>603</v>
      </c>
      <c r="D370">
        <v>50</v>
      </c>
      <c r="E370">
        <v>4</v>
      </c>
      <c r="F370">
        <v>40</v>
      </c>
      <c r="G370">
        <v>6</v>
      </c>
      <c r="L370" s="10" t="s">
        <v>944</v>
      </c>
      <c r="P370" t="str">
        <f t="shared" si="7"/>
        <v>NigeriaNG30</v>
      </c>
      <c r="Q370" t="str">
        <f>VLOOKUP(Tableau3567[[#This Row],[coca]],Table1[ID],1,FALSE)</f>
        <v>NigeriaNG30</v>
      </c>
      <c r="R370">
        <f>VLOOKUP(Tableau3567[[#This Row],[coca]],Table1[[#All],[ID]:[b]],2,FALSE)</f>
        <v>4.5177622700300004</v>
      </c>
      <c r="S370" s="9">
        <f>VLOOKUP(Tableau3567[[#This Row],[coca]],Table1[[ID]:[b]],3,FALSE)</f>
        <v>7.5629185187600001</v>
      </c>
      <c r="T370" s="9" t="s">
        <v>778</v>
      </c>
      <c r="U37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70" s="9">
        <v>2</v>
      </c>
    </row>
    <row r="371" spans="1:22">
      <c r="A371" t="s">
        <v>543</v>
      </c>
      <c r="B371" t="s">
        <v>604</v>
      </c>
      <c r="C371" t="s">
        <v>605</v>
      </c>
      <c r="D371">
        <v>398</v>
      </c>
      <c r="E371">
        <v>7</v>
      </c>
      <c r="F371">
        <v>112</v>
      </c>
      <c r="G371">
        <v>279</v>
      </c>
      <c r="L371" s="10" t="s">
        <v>944</v>
      </c>
      <c r="P371" t="str">
        <f t="shared" si="7"/>
        <v>NigeriaNG31</v>
      </c>
      <c r="Q371" t="str">
        <f>VLOOKUP(Tableau3567[[#This Row],[coca]],Table1[ID],1,FALSE)</f>
        <v>NigeriaNG31</v>
      </c>
      <c r="R371">
        <f>VLOOKUP(Tableau3567[[#This Row],[coca]],Table1[[#All],[ID]:[b]],2,FALSE)</f>
        <v>3.6132824712999998</v>
      </c>
      <c r="S371" s="9">
        <f>VLOOKUP(Tableau3567[[#This Row],[coca]],Table1[[ID]:[b]],3,FALSE)</f>
        <v>8.1588803220799999</v>
      </c>
      <c r="T371" s="9" t="s">
        <v>778</v>
      </c>
      <c r="U37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71" s="9">
        <v>2</v>
      </c>
    </row>
    <row r="372" spans="1:22">
      <c r="A372" t="s">
        <v>543</v>
      </c>
      <c r="B372" t="s">
        <v>31</v>
      </c>
      <c r="C372" t="s">
        <v>606</v>
      </c>
      <c r="D372">
        <v>130</v>
      </c>
      <c r="E372">
        <v>3</v>
      </c>
      <c r="F372">
        <v>99</v>
      </c>
      <c r="G372">
        <v>28</v>
      </c>
      <c r="L372" s="10" t="s">
        <v>944</v>
      </c>
      <c r="N372" s="5">
        <v>951204950390</v>
      </c>
      <c r="O372" s="5">
        <v>923241615077</v>
      </c>
      <c r="P372" t="str">
        <f t="shared" si="7"/>
        <v>NigeriaNG32</v>
      </c>
      <c r="Q372" t="str">
        <f>VLOOKUP(Tableau3567[[#This Row],[coca]],Table1[ID],1,FALSE)</f>
        <v>NigeriaNG32</v>
      </c>
      <c r="R372">
        <f>VLOOKUP(Tableau3567[[#This Row],[coca]],Table1[[#All],[ID]:[b]],2,FALSE)</f>
        <v>9.5120495039000001</v>
      </c>
      <c r="S372" s="9">
        <f>VLOOKUP(Tableau3567[[#This Row],[coca]],Table1[[ID]:[b]],3,FALSE)</f>
        <v>9.2324161507699998</v>
      </c>
      <c r="T372" s="9" t="s">
        <v>775</v>
      </c>
      <c r="U37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72" s="9">
        <v>1</v>
      </c>
    </row>
    <row r="373" spans="1:22">
      <c r="A373" t="s">
        <v>543</v>
      </c>
      <c r="B373" t="s">
        <v>607</v>
      </c>
      <c r="C373" t="s">
        <v>608</v>
      </c>
      <c r="D373">
        <v>403</v>
      </c>
      <c r="E373">
        <v>22</v>
      </c>
      <c r="F373">
        <v>179</v>
      </c>
      <c r="G373">
        <v>202</v>
      </c>
      <c r="L373" s="10" t="s">
        <v>944</v>
      </c>
      <c r="N373" s="5">
        <v>691818145467</v>
      </c>
      <c r="O373" s="5">
        <v>484539231548</v>
      </c>
      <c r="P373" t="str">
        <f t="shared" si="7"/>
        <v>NigeriaNG33</v>
      </c>
      <c r="Q373" t="str">
        <f>VLOOKUP(Tableau3567[[#This Row],[coca]],Table1[ID],1,FALSE)</f>
        <v>NigeriaNG33</v>
      </c>
      <c r="R373">
        <f>VLOOKUP(Tableau3567[[#This Row],[coca]],Table1[[#All],[ID]:[b]],2,FALSE)</f>
        <v>6.91818145467</v>
      </c>
      <c r="S373" s="9">
        <f>VLOOKUP(Tableau3567[[#This Row],[coca]],Table1[[ID]:[b]],3,FALSE)</f>
        <v>4.8453923154799998</v>
      </c>
      <c r="T373" s="9" t="s">
        <v>778</v>
      </c>
      <c r="U37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73" s="9">
        <v>2</v>
      </c>
    </row>
    <row r="374" spans="1:22">
      <c r="A374" t="s">
        <v>543</v>
      </c>
      <c r="B374" t="s">
        <v>609</v>
      </c>
      <c r="C374" t="s">
        <v>610</v>
      </c>
      <c r="D374">
        <v>129</v>
      </c>
      <c r="E374">
        <v>14</v>
      </c>
      <c r="F374">
        <v>102</v>
      </c>
      <c r="G374">
        <v>13</v>
      </c>
      <c r="L374" s="10" t="s">
        <v>944</v>
      </c>
      <c r="N374" s="5">
        <v>531896887151</v>
      </c>
      <c r="O374" s="5">
        <v>1303809176030</v>
      </c>
      <c r="P374" t="str">
        <f t="shared" si="7"/>
        <v>NigeriaNG34</v>
      </c>
      <c r="Q374" t="str">
        <f>VLOOKUP(Tableau3567[[#This Row],[coca]],Table1[ID],1,FALSE)</f>
        <v>NigeriaNG34</v>
      </c>
      <c r="R374">
        <f>VLOOKUP(Tableau3567[[#This Row],[coca]],Table1[[#All],[ID]:[b]],2,FALSE)</f>
        <v>5.3189688715100001</v>
      </c>
      <c r="S374" s="9">
        <f>VLOOKUP(Tableau3567[[#This Row],[coca]],Table1[[ID]:[b]],3,FALSE)</f>
        <v>13.0380917603</v>
      </c>
      <c r="T374" s="9" t="s">
        <v>774</v>
      </c>
      <c r="U37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74" s="9">
        <v>3</v>
      </c>
    </row>
    <row r="375" spans="1:22">
      <c r="A375" t="s">
        <v>543</v>
      </c>
      <c r="B375" t="s">
        <v>611</v>
      </c>
      <c r="C375" t="s">
        <v>612</v>
      </c>
      <c r="D375">
        <v>18</v>
      </c>
      <c r="E375">
        <v>0</v>
      </c>
      <c r="F375">
        <v>10</v>
      </c>
      <c r="G375">
        <v>8</v>
      </c>
      <c r="L375" s="10" t="s">
        <v>944</v>
      </c>
      <c r="N375" s="5">
        <v>1078648970730</v>
      </c>
      <c r="O375" s="5">
        <v>802320135174</v>
      </c>
      <c r="P375" t="str">
        <f t="shared" si="7"/>
        <v>NigeriaNG35</v>
      </c>
      <c r="Q375" t="str">
        <f>VLOOKUP(Tableau3567[[#This Row],[coca]],Table1[ID],1,FALSE)</f>
        <v>NigeriaNG35</v>
      </c>
      <c r="R375">
        <f>VLOOKUP(Tableau3567[[#This Row],[coca]],Table1[[#All],[ID]:[b]],2,FALSE)</f>
        <v>10.786489707299999</v>
      </c>
      <c r="S375" s="9">
        <f>VLOOKUP(Tableau3567[[#This Row],[coca]],Table1[[ID]:[b]],3,FALSE)</f>
        <v>8.0232013517399992</v>
      </c>
      <c r="T375" s="9" t="s">
        <v>775</v>
      </c>
      <c r="U37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75" s="9">
        <v>1</v>
      </c>
    </row>
    <row r="376" spans="1:22">
      <c r="A376" t="s">
        <v>543</v>
      </c>
      <c r="B376" t="s">
        <v>613</v>
      </c>
      <c r="C376" t="s">
        <v>614</v>
      </c>
      <c r="D376">
        <v>52</v>
      </c>
      <c r="E376">
        <v>7</v>
      </c>
      <c r="F376">
        <v>25</v>
      </c>
      <c r="G376">
        <v>20</v>
      </c>
      <c r="L376" s="10" t="s">
        <v>944</v>
      </c>
      <c r="P376" t="str">
        <f t="shared" si="7"/>
        <v>NigeriaNG36</v>
      </c>
      <c r="Q376" t="str">
        <f>VLOOKUP(Tableau3567[[#This Row],[coca]],Table1[ID],1,FALSE)</f>
        <v>NigeriaNG36</v>
      </c>
      <c r="R376">
        <f>VLOOKUP(Tableau3567[[#This Row],[coca]],Table1[[#All],[ID]:[b]],2,FALSE)</f>
        <v>11.436967088399999</v>
      </c>
      <c r="S376" s="9">
        <f>VLOOKUP(Tableau3567[[#This Row],[coca]],Table1[[ID]:[b]],3,FALSE)</f>
        <v>12.2988258921</v>
      </c>
      <c r="T376" s="9" t="s">
        <v>778</v>
      </c>
      <c r="U37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76" s="9">
        <v>2</v>
      </c>
    </row>
    <row r="377" spans="1:22">
      <c r="A377" t="s">
        <v>543</v>
      </c>
      <c r="B377" t="s">
        <v>615</v>
      </c>
      <c r="C377" t="s">
        <v>616</v>
      </c>
      <c r="D377">
        <v>76</v>
      </c>
      <c r="E377">
        <v>5</v>
      </c>
      <c r="F377">
        <v>71</v>
      </c>
      <c r="G377">
        <v>0</v>
      </c>
      <c r="L377" s="10" t="s">
        <v>944</v>
      </c>
      <c r="N377" s="5">
        <v>624654733542</v>
      </c>
      <c r="O377" s="5">
        <v>1210152348420</v>
      </c>
      <c r="P377" t="str">
        <f t="shared" si="7"/>
        <v>NigeriaNG37</v>
      </c>
      <c r="Q377" t="str">
        <f>VLOOKUP(Tableau3567[[#This Row],[coca]],Table1[ID],1,FALSE)</f>
        <v>NigeriaNG37</v>
      </c>
      <c r="R377">
        <f>VLOOKUP(Tableau3567[[#This Row],[coca]],Table1[[#All],[ID]:[b]],2,FALSE)</f>
        <v>6.2465473354199998</v>
      </c>
      <c r="S377" s="9">
        <f>VLOOKUP(Tableau3567[[#This Row],[coca]],Table1[[ID]:[b]],3,FALSE)</f>
        <v>12.101523484199999</v>
      </c>
      <c r="T377" s="9" t="s">
        <v>778</v>
      </c>
      <c r="U37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77" s="9">
        <v>2</v>
      </c>
    </row>
    <row r="378" spans="1:22">
      <c r="A378" t="s">
        <v>617</v>
      </c>
      <c r="B378" t="s">
        <v>639</v>
      </c>
      <c r="C378" t="s">
        <v>640</v>
      </c>
      <c r="D378">
        <v>5</v>
      </c>
      <c r="E378">
        <v>0</v>
      </c>
      <c r="F378">
        <v>2</v>
      </c>
      <c r="G378">
        <v>3</v>
      </c>
      <c r="J378">
        <v>4</v>
      </c>
      <c r="K378">
        <v>1</v>
      </c>
      <c r="L378" s="10" t="s">
        <v>944</v>
      </c>
      <c r="N378" s="5">
        <v>1502627041440</v>
      </c>
      <c r="O378" s="5">
        <v>-369359187391</v>
      </c>
      <c r="P378" t="str">
        <f t="shared" si="7"/>
        <v>Republic of CongoCG11</v>
      </c>
      <c r="Q378" t="str">
        <f>VLOOKUP(Tableau3567[[#This Row],[coca]],Table1[ID],1,FALSE)</f>
        <v>Republic of CongoCG11</v>
      </c>
      <c r="R378">
        <f>VLOOKUP(Tableau3567[[#This Row],[coca]],Table1[[#All],[ID]:[b]],2,FALSE)</f>
        <v>15.026270414400001</v>
      </c>
      <c r="S378" s="9">
        <f>VLOOKUP(Tableau3567[[#This Row],[coca]],Table1[[ID]:[b]],3,FALSE)</f>
        <v>-3.69359187391</v>
      </c>
      <c r="T378" s="9" t="s">
        <v>775</v>
      </c>
      <c r="U37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78" s="9">
        <v>1</v>
      </c>
    </row>
    <row r="379" spans="1:22">
      <c r="A379" t="s">
        <v>617</v>
      </c>
      <c r="B379" t="s">
        <v>627</v>
      </c>
      <c r="C379" t="s">
        <v>628</v>
      </c>
      <c r="D379">
        <v>6</v>
      </c>
      <c r="E379">
        <v>0</v>
      </c>
      <c r="F379">
        <v>2</v>
      </c>
      <c r="G379">
        <v>4</v>
      </c>
      <c r="J379">
        <v>3</v>
      </c>
      <c r="K379">
        <v>3</v>
      </c>
      <c r="L379" s="10" t="s">
        <v>944</v>
      </c>
      <c r="N379" s="5">
        <v>1194638194450</v>
      </c>
      <c r="O379" s="5">
        <v>-422482948187</v>
      </c>
      <c r="P379" t="str">
        <f t="shared" si="7"/>
        <v>Republic of CongoCG05</v>
      </c>
      <c r="Q379" t="str">
        <f>VLOOKUP(Tableau3567[[#This Row],[coca]],Table1[ID],1,FALSE)</f>
        <v>Republic of CongoCG05</v>
      </c>
      <c r="R379">
        <f>VLOOKUP(Tableau3567[[#This Row],[coca]],Table1[[#All],[ID]:[b]],2,FALSE)</f>
        <v>11.946381944500001</v>
      </c>
      <c r="S379" s="9">
        <f>VLOOKUP(Tableau3567[[#This Row],[coca]],Table1[[ID]:[b]],3,FALSE)</f>
        <v>-4.2248294818699996</v>
      </c>
      <c r="T379" s="9" t="s">
        <v>775</v>
      </c>
      <c r="U37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79" s="9">
        <v>1</v>
      </c>
    </row>
    <row r="380" spans="1:22">
      <c r="A380" t="s">
        <v>617</v>
      </c>
      <c r="B380" t="s">
        <v>625</v>
      </c>
      <c r="C380" t="s">
        <v>626</v>
      </c>
      <c r="D380">
        <v>0</v>
      </c>
      <c r="E380">
        <v>0</v>
      </c>
      <c r="F380">
        <v>0</v>
      </c>
      <c r="G380">
        <v>0</v>
      </c>
      <c r="H380">
        <v>0</v>
      </c>
      <c r="L380" s="10" t="s">
        <v>944</v>
      </c>
      <c r="N380" s="5">
        <v>1464608616810</v>
      </c>
      <c r="O380" t="s">
        <v>796</v>
      </c>
      <c r="P380" t="str">
        <f t="shared" si="7"/>
        <v>Republic of CongoCG04</v>
      </c>
      <c r="Q380" t="str">
        <f>VLOOKUP(Tableau3567[[#This Row],[coca]],Table1[ID],1,FALSE)</f>
        <v>Republic of CongoCG04</v>
      </c>
      <c r="R380">
        <f>VLOOKUP(Tableau3567[[#This Row],[coca]],Table1[[#All],[ID]:[b]],2,FALSE)</f>
        <v>14.6460861681</v>
      </c>
      <c r="S380" s="9">
        <f>VLOOKUP(Tableau3567[[#This Row],[coca]],Table1[[ID]:[b]],3,FALSE)</f>
        <v>-0.208052589733</v>
      </c>
      <c r="T380" s="9" t="s">
        <v>775</v>
      </c>
      <c r="U38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0" s="9">
        <v>1</v>
      </c>
    </row>
    <row r="381" spans="1:22">
      <c r="A381" t="s">
        <v>617</v>
      </c>
      <c r="B381" t="s">
        <v>641</v>
      </c>
      <c r="C381" t="s">
        <v>642</v>
      </c>
      <c r="D381">
        <v>1</v>
      </c>
      <c r="E381">
        <v>0</v>
      </c>
      <c r="F381">
        <v>0</v>
      </c>
      <c r="G381">
        <v>1</v>
      </c>
      <c r="K381">
        <v>1</v>
      </c>
      <c r="L381" s="10" t="s">
        <v>944</v>
      </c>
      <c r="N381" s="5">
        <v>1536175366650</v>
      </c>
      <c r="O381" s="5">
        <v>137379841635</v>
      </c>
      <c r="P381" t="str">
        <f t="shared" si="7"/>
        <v>Republic of CongoCG12</v>
      </c>
      <c r="Q381" t="str">
        <f>VLOOKUP(Tableau3567[[#This Row],[coca]],Table1[ID],1,FALSE)</f>
        <v>Republic of CongoCG12</v>
      </c>
      <c r="R381">
        <f>VLOOKUP(Tableau3567[[#This Row],[coca]],Table1[[#All],[ID]:[b]],2,FALSE)</f>
        <v>15.3617536665</v>
      </c>
      <c r="S381" s="9">
        <f>VLOOKUP(Tableau3567[[#This Row],[coca]],Table1[[ID]:[b]],3,FALSE)</f>
        <v>1.3737984163500001</v>
      </c>
      <c r="T381" s="9" t="s">
        <v>775</v>
      </c>
      <c r="U38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1" s="9">
        <v>1</v>
      </c>
    </row>
    <row r="382" spans="1:22">
      <c r="A382" t="s">
        <v>617</v>
      </c>
      <c r="B382" t="s">
        <v>637</v>
      </c>
      <c r="C382" t="s">
        <v>638</v>
      </c>
      <c r="D382">
        <v>274</v>
      </c>
      <c r="E382">
        <v>11</v>
      </c>
      <c r="F382">
        <v>65</v>
      </c>
      <c r="G382">
        <v>198</v>
      </c>
      <c r="J382">
        <v>241</v>
      </c>
      <c r="K382">
        <v>33</v>
      </c>
      <c r="L382" s="10" t="s">
        <v>944</v>
      </c>
      <c r="N382" s="5">
        <v>1189447938870</v>
      </c>
      <c r="O382" s="5">
        <v>-479129405957</v>
      </c>
      <c r="P382" t="str">
        <f t="shared" si="7"/>
        <v>Republic of CongoCG10</v>
      </c>
      <c r="Q382" t="str">
        <f>VLOOKUP(Tableau3567[[#This Row],[coca]],Table1[ID],1,FALSE)</f>
        <v>Republic of CongoCG10</v>
      </c>
      <c r="R382">
        <f>VLOOKUP(Tableau3567[[#This Row],[coca]],Table1[[#All],[ID]:[b]],2,FALSE)</f>
        <v>11.894479388700001</v>
      </c>
      <c r="S382" s="9">
        <f>VLOOKUP(Tableau3567[[#This Row],[coca]],Table1[[ID]:[b]],3,FALSE)</f>
        <v>-4.7912940595700002</v>
      </c>
      <c r="T382" s="9" t="s">
        <v>774</v>
      </c>
      <c r="U38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82" s="9">
        <v>3</v>
      </c>
    </row>
    <row r="383" spans="1:22">
      <c r="A383" t="s">
        <v>617</v>
      </c>
      <c r="B383" t="s">
        <v>621</v>
      </c>
      <c r="C383" t="s">
        <v>622</v>
      </c>
      <c r="D383">
        <v>359</v>
      </c>
      <c r="E383">
        <v>8</v>
      </c>
      <c r="F383">
        <v>113</v>
      </c>
      <c r="G383">
        <v>238</v>
      </c>
      <c r="J383">
        <v>298</v>
      </c>
      <c r="K383">
        <v>61</v>
      </c>
      <c r="L383" s="10" t="s">
        <v>944</v>
      </c>
      <c r="N383" s="5">
        <v>1356076376700</v>
      </c>
      <c r="O383" s="5">
        <v>-407678474577</v>
      </c>
      <c r="P383" t="str">
        <f t="shared" si="7"/>
        <v>Republic of CongoCG02</v>
      </c>
      <c r="Q383" t="str">
        <f>VLOOKUP(Tableau3567[[#This Row],[coca]],Table1[ID],1,FALSE)</f>
        <v>Republic of CongoCG02</v>
      </c>
      <c r="R383">
        <f>VLOOKUP(Tableau3567[[#This Row],[coca]],Table1[[#All],[ID]:[b]],2,FALSE)</f>
        <v>15.2584439291</v>
      </c>
      <c r="S383" s="9">
        <f>VLOOKUP(Tableau3567[[#This Row],[coca]],Table1[[ID]:[b]],3,FALSE)</f>
        <v>-4.24077340849</v>
      </c>
      <c r="T383" s="9" t="s">
        <v>779</v>
      </c>
      <c r="U38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83" s="9">
        <v>4</v>
      </c>
    </row>
    <row r="384" spans="1:22">
      <c r="A384" t="s">
        <v>617</v>
      </c>
      <c r="B384" t="s">
        <v>619</v>
      </c>
      <c r="C384" t="s">
        <v>620</v>
      </c>
      <c r="D384">
        <v>7</v>
      </c>
      <c r="E384">
        <v>1</v>
      </c>
      <c r="F384">
        <v>0</v>
      </c>
      <c r="G384">
        <v>6</v>
      </c>
      <c r="J384">
        <v>6</v>
      </c>
      <c r="K384">
        <v>1</v>
      </c>
      <c r="L384" s="10" t="s">
        <v>944</v>
      </c>
      <c r="P384" t="str">
        <f t="shared" si="7"/>
        <v>Republic of CongoCG01</v>
      </c>
      <c r="Q384" t="str">
        <f>VLOOKUP(Tableau3567[[#This Row],[coca]],Table1[ID],1,FALSE)</f>
        <v>Republic of CongoCG01</v>
      </c>
      <c r="R384">
        <f>VLOOKUP(Tableau3567[[#This Row],[coca]],Table1[[#All],[ID]:[b]],2,FALSE)</f>
        <v>13.560763766999999</v>
      </c>
      <c r="S384" s="9">
        <f>VLOOKUP(Tableau3567[[#This Row],[coca]],Table1[[ID]:[b]],3,FALSE)</f>
        <v>-4.0767847457700004</v>
      </c>
      <c r="T384" s="9"/>
      <c r="U38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4" s="9"/>
    </row>
    <row r="385" spans="1:22">
      <c r="A385" t="s">
        <v>617</v>
      </c>
      <c r="B385" t="s">
        <v>623</v>
      </c>
      <c r="C385" t="s">
        <v>624</v>
      </c>
      <c r="D385">
        <v>1</v>
      </c>
      <c r="E385">
        <v>0</v>
      </c>
      <c r="F385">
        <v>1</v>
      </c>
      <c r="G385">
        <v>0</v>
      </c>
      <c r="K385">
        <v>1</v>
      </c>
      <c r="L385" s="10" t="s">
        <v>944</v>
      </c>
      <c r="P385" t="str">
        <f t="shared" si="7"/>
        <v>Republic of CongoCG03</v>
      </c>
      <c r="Q385" t="str">
        <f>VLOOKUP(Tableau3567[[#This Row],[coca]],Table1[ID],1,FALSE)</f>
        <v>Republic of CongoCG03</v>
      </c>
      <c r="R385">
        <f>VLOOKUP(Tableau3567[[#This Row],[coca]],Table1[[#All],[ID]:[b]],2,FALSE)</f>
        <v>16.302143451700001</v>
      </c>
      <c r="S385" s="9">
        <f>VLOOKUP(Tableau3567[[#This Row],[coca]],Table1[[ID]:[b]],3,FALSE)</f>
        <v>-0.454052350321</v>
      </c>
      <c r="T385" s="9"/>
      <c r="U38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5" s="9"/>
    </row>
    <row r="386" spans="1:22">
      <c r="A386" t="s">
        <v>617</v>
      </c>
      <c r="B386" t="s">
        <v>629</v>
      </c>
      <c r="C386" t="s">
        <v>630</v>
      </c>
      <c r="D386">
        <v>0</v>
      </c>
      <c r="E386">
        <v>0</v>
      </c>
      <c r="F386">
        <v>0</v>
      </c>
      <c r="G386">
        <v>0</v>
      </c>
      <c r="L386" s="10" t="s">
        <v>944</v>
      </c>
      <c r="P386" t="str">
        <f t="shared" si="7"/>
        <v>Republic of CongoCG06</v>
      </c>
      <c r="Q386" t="str">
        <f>VLOOKUP(Tableau3567[[#This Row],[coca]],Table1[ID],1,FALSE)</f>
        <v>Republic of CongoCG06</v>
      </c>
      <c r="R386">
        <f>VLOOKUP(Tableau3567[[#This Row],[coca]],Table1[[#All],[ID]:[b]],2,FALSE)</f>
        <v>13.5104363151</v>
      </c>
      <c r="S386" s="9">
        <f>VLOOKUP(Tableau3567[[#This Row],[coca]],Table1[[ID]:[b]],3,FALSE)</f>
        <v>-3.1070119151900002</v>
      </c>
      <c r="T386" s="9"/>
      <c r="U38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6" s="9"/>
    </row>
    <row r="387" spans="1:22">
      <c r="A387" t="s">
        <v>617</v>
      </c>
      <c r="B387" t="s">
        <v>631</v>
      </c>
      <c r="C387" t="s">
        <v>632</v>
      </c>
      <c r="D387">
        <v>0</v>
      </c>
      <c r="E387">
        <v>0</v>
      </c>
      <c r="F387">
        <v>0</v>
      </c>
      <c r="G387">
        <v>0</v>
      </c>
      <c r="L387" s="10" t="s">
        <v>944</v>
      </c>
      <c r="P387" t="str">
        <f t="shared" si="7"/>
        <v>Republic of CongoCG07</v>
      </c>
      <c r="Q387" t="str">
        <f>VLOOKUP(Tableau3567[[#This Row],[coca]],Table1[ID],1,FALSE)</f>
        <v>Republic of CongoCG07</v>
      </c>
      <c r="R387">
        <f>VLOOKUP(Tableau3567[[#This Row],[coca]],Table1[[#All],[ID]:[b]],2,FALSE)</f>
        <v>17.451420235699999</v>
      </c>
      <c r="S387" s="9">
        <f>VLOOKUP(Tableau3567[[#This Row],[coca]],Table1[[ID]:[b]],3,FALSE)</f>
        <v>2.07612085352</v>
      </c>
      <c r="T387" s="9"/>
      <c r="U38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7" s="9"/>
    </row>
    <row r="388" spans="1:22">
      <c r="A388" t="s">
        <v>617</v>
      </c>
      <c r="B388" t="s">
        <v>633</v>
      </c>
      <c r="C388" t="s">
        <v>634</v>
      </c>
      <c r="D388">
        <v>0</v>
      </c>
      <c r="E388">
        <v>0</v>
      </c>
      <c r="F388">
        <v>0</v>
      </c>
      <c r="G388">
        <v>0</v>
      </c>
      <c r="L388" s="10" t="s">
        <v>944</v>
      </c>
      <c r="P388" t="str">
        <f t="shared" si="7"/>
        <v>Republic of CongoCG08</v>
      </c>
      <c r="Q388" t="str">
        <f>VLOOKUP(Tableau3567[[#This Row],[coca]],Table1[ID],1,FALSE)</f>
        <v>Republic of CongoCG08</v>
      </c>
      <c r="R388">
        <f>VLOOKUP(Tableau3567[[#This Row],[coca]],Table1[[#All],[ID]:[b]],2,FALSE)</f>
        <v>12.5119725592</v>
      </c>
      <c r="S388" s="9">
        <f>VLOOKUP(Tableau3567[[#This Row],[coca]],Table1[[ID]:[b]],3,FALSE)</f>
        <v>-3.1396992407900002</v>
      </c>
      <c r="T388" s="9"/>
      <c r="U38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8" s="9"/>
    </row>
    <row r="389" spans="1:22">
      <c r="A389" t="s">
        <v>617</v>
      </c>
      <c r="B389" t="s">
        <v>635</v>
      </c>
      <c r="C389" t="s">
        <v>636</v>
      </c>
      <c r="D389">
        <v>0</v>
      </c>
      <c r="E389">
        <v>0</v>
      </c>
      <c r="F389">
        <v>0</v>
      </c>
      <c r="G389">
        <v>0</v>
      </c>
      <c r="L389" s="10" t="s">
        <v>944</v>
      </c>
      <c r="P389" t="str">
        <f t="shared" si="7"/>
        <v>Republic of CongoCG09</v>
      </c>
      <c r="Q389" t="str">
        <f>VLOOKUP(Tableau3567[[#This Row],[coca]],Table1[ID],1,FALSE)</f>
        <v>Republic of CongoCG09</v>
      </c>
      <c r="R389">
        <f>VLOOKUP(Tableau3567[[#This Row],[coca]],Table1[[#All],[ID]:[b]],2,FALSE)</f>
        <v>15.387072407</v>
      </c>
      <c r="S389" s="9">
        <f>VLOOKUP(Tableau3567[[#This Row],[coca]],Table1[[ID]:[b]],3,FALSE)</f>
        <v>-2.1088805395599999</v>
      </c>
      <c r="T389" s="9"/>
      <c r="U38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89" s="9"/>
    </row>
    <row r="390" spans="1:22">
      <c r="A390" t="s">
        <v>643</v>
      </c>
      <c r="B390" t="s">
        <v>647</v>
      </c>
      <c r="C390" t="s">
        <v>648</v>
      </c>
      <c r="D390">
        <v>632</v>
      </c>
      <c r="E390">
        <v>12</v>
      </c>
      <c r="F390">
        <v>146</v>
      </c>
      <c r="L390" s="10" t="s">
        <v>944</v>
      </c>
      <c r="P390" t="str">
        <f t="shared" si="7"/>
        <v>Sao Tome and PrincipeST02</v>
      </c>
      <c r="Q390" t="str">
        <f>VLOOKUP(Tableau3567[[#This Row],[coca]],Table1[ID],1,FALSE)</f>
        <v>Sao Tome and PrincipeST02</v>
      </c>
      <c r="R390">
        <f>VLOOKUP(Tableau3567[[#This Row],[coca]],Table1[[#All],[ID]:[b]],2,FALSE)</f>
        <v>6.6020420154500004</v>
      </c>
      <c r="S390" s="9">
        <f>VLOOKUP(Tableau3567[[#This Row],[coca]],Table1[[ID]:[b]],3,FALSE)</f>
        <v>0.238288343358</v>
      </c>
      <c r="T390" s="9" t="s">
        <v>779</v>
      </c>
      <c r="U39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390" s="9">
        <v>4</v>
      </c>
    </row>
    <row r="391" spans="1:22">
      <c r="A391" t="s">
        <v>643</v>
      </c>
      <c r="B391" t="s">
        <v>645</v>
      </c>
      <c r="C391" t="s">
        <v>646</v>
      </c>
      <c r="L391" s="7" t="s">
        <v>944</v>
      </c>
      <c r="P391" t="str">
        <f t="shared" si="7"/>
        <v>Sao Tome and PrincipeST01</v>
      </c>
      <c r="Q391" t="str">
        <f>VLOOKUP(Tableau3567[[#This Row],[coca]],Table1[ID],1,FALSE)</f>
        <v>Sao Tome and PrincipeST01</v>
      </c>
      <c r="R391">
        <f>VLOOKUP(Tableau3567[[#This Row],[coca]],Table1[[#All],[ID]:[b]],2,FALSE)</f>
        <v>7.3969284315600001</v>
      </c>
      <c r="S391" s="9">
        <f>VLOOKUP(Tableau3567[[#This Row],[coca]],Table1[[ID]:[b]],3,FALSE)</f>
        <v>1.61453875894</v>
      </c>
      <c r="T391" s="9"/>
      <c r="U39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91" s="9"/>
    </row>
    <row r="392" spans="1:22">
      <c r="A392" t="s">
        <v>649</v>
      </c>
      <c r="B392" t="s">
        <v>669</v>
      </c>
      <c r="C392" t="s">
        <v>670</v>
      </c>
      <c r="D392">
        <v>7</v>
      </c>
      <c r="E392">
        <v>0</v>
      </c>
      <c r="L392" s="10" t="s">
        <v>944</v>
      </c>
      <c r="N392" s="5">
        <v>-1503212437680</v>
      </c>
      <c r="O392" s="5">
        <v>1621028379250</v>
      </c>
      <c r="P392" t="str">
        <f t="shared" si="7"/>
        <v>SenegalSN10</v>
      </c>
      <c r="Q392" t="str">
        <f>VLOOKUP(Tableau3567[[#This Row],[coca]],Table1[ID],1,FALSE)</f>
        <v>SenegalSN10</v>
      </c>
      <c r="R392">
        <f>VLOOKUP(Tableau3567[[#This Row],[coca]],Table1[[#All],[ID]:[b]],2,FALSE)</f>
        <v>-15.032124376800001</v>
      </c>
      <c r="S392" s="9">
        <f>VLOOKUP(Tableau3567[[#This Row],[coca]],Table1[[ID]:[b]],3,FALSE)</f>
        <v>16.2102837925</v>
      </c>
      <c r="T392" s="9" t="s">
        <v>775</v>
      </c>
      <c r="U39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92" s="9">
        <v>1</v>
      </c>
    </row>
    <row r="393" spans="1:22">
      <c r="A393" t="s">
        <v>649</v>
      </c>
      <c r="B393" t="s">
        <v>659</v>
      </c>
      <c r="C393" t="s">
        <v>660</v>
      </c>
      <c r="D393">
        <v>11</v>
      </c>
      <c r="E393">
        <v>0</v>
      </c>
      <c r="L393" s="10" t="s">
        <v>944</v>
      </c>
      <c r="N393" s="5">
        <v>-1593328079840</v>
      </c>
      <c r="O393" s="5">
        <v>1396350561120</v>
      </c>
      <c r="P393" t="str">
        <f t="shared" si="7"/>
        <v>SenegalSN05</v>
      </c>
      <c r="Q393" t="str">
        <f>VLOOKUP(Tableau3567[[#This Row],[coca]],Table1[ID],1,FALSE)</f>
        <v>SenegalSN05</v>
      </c>
      <c r="R393">
        <f>VLOOKUP(Tableau3567[[#This Row],[coca]],Table1[[#All],[ID]:[b]],2,FALSE)</f>
        <v>-15.9332807984</v>
      </c>
      <c r="S393" s="9">
        <f>VLOOKUP(Tableau3567[[#This Row],[coca]],Table1[[ID]:[b]],3,FALSE)</f>
        <v>13.9635056112</v>
      </c>
      <c r="T393" s="9" t="s">
        <v>775</v>
      </c>
      <c r="U39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393" s="9">
        <v>1</v>
      </c>
    </row>
    <row r="394" spans="1:22">
      <c r="A394" t="s">
        <v>649</v>
      </c>
      <c r="B394" t="s">
        <v>655</v>
      </c>
      <c r="C394" t="s">
        <v>656</v>
      </c>
      <c r="D394">
        <v>4</v>
      </c>
      <c r="E394">
        <v>0</v>
      </c>
      <c r="L394" s="10" t="s">
        <v>944</v>
      </c>
      <c r="N394" s="5">
        <v>-1633062017730</v>
      </c>
      <c r="O394" s="5">
        <v>1416051173610</v>
      </c>
      <c r="P394" t="str">
        <f t="shared" si="7"/>
        <v>SenegalSN03</v>
      </c>
      <c r="Q394" t="str">
        <f>VLOOKUP(Tableau3567[[#This Row],[coca]],Table1[ID],1,FALSE)</f>
        <v>SenegalSN03</v>
      </c>
      <c r="R394">
        <f>VLOOKUP(Tableau3567[[#This Row],[coca]],Table1[[#All],[ID]:[b]],2,FALSE)</f>
        <v>-16.330620177299998</v>
      </c>
      <c r="S394" s="9">
        <f>VLOOKUP(Tableau3567[[#This Row],[coca]],Table1[[ID]:[b]],3,FALSE)</f>
        <v>14.1605117361</v>
      </c>
      <c r="T394" s="9" t="s">
        <v>775</v>
      </c>
      <c r="U39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394" s="9">
        <v>1</v>
      </c>
    </row>
    <row r="395" spans="1:22">
      <c r="A395" t="s">
        <v>649</v>
      </c>
      <c r="B395" t="s">
        <v>651</v>
      </c>
      <c r="C395" t="s">
        <v>652</v>
      </c>
      <c r="D395">
        <v>3532</v>
      </c>
      <c r="E395">
        <f>15+29</f>
        <v>44</v>
      </c>
      <c r="F395">
        <v>2885</v>
      </c>
      <c r="G395">
        <v>1700</v>
      </c>
      <c r="L395" s="10" t="s">
        <v>944</v>
      </c>
      <c r="N395" s="5">
        <v>-1727422418170</v>
      </c>
      <c r="O395" s="5">
        <v>1475723916340</v>
      </c>
      <c r="P395" t="str">
        <f t="shared" si="7"/>
        <v>SenegalSN01</v>
      </c>
      <c r="Q395" t="str">
        <f>VLOOKUP(Tableau3567[[#This Row],[coca]],Table1[ID],1,FALSE)</f>
        <v>SenegalSN01</v>
      </c>
      <c r="R395">
        <f>VLOOKUP(Tableau3567[[#This Row],[coca]],Table1[[#All],[ID]:[b]],2,FALSE)</f>
        <v>-17.274224181699999</v>
      </c>
      <c r="S395" s="9">
        <f>VLOOKUP(Tableau3567[[#This Row],[coca]],Table1[[ID]:[b]],3,FALSE)</f>
        <v>14.7572391634</v>
      </c>
      <c r="T395" s="9" t="s">
        <v>776</v>
      </c>
      <c r="U39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G:1000 et plus</v>
      </c>
      <c r="V395" s="9">
        <v>6</v>
      </c>
    </row>
    <row r="396" spans="1:22">
      <c r="A396" t="s">
        <v>649</v>
      </c>
      <c r="B396" t="s">
        <v>675</v>
      </c>
      <c r="C396" t="s">
        <v>676</v>
      </c>
      <c r="D396">
        <v>228</v>
      </c>
      <c r="E396">
        <v>3</v>
      </c>
      <c r="L396" s="10" t="s">
        <v>944</v>
      </c>
      <c r="N396" s="5">
        <v>-1675745713040</v>
      </c>
      <c r="O396" s="5">
        <v>1481980570830</v>
      </c>
      <c r="P396" t="str">
        <f t="shared" ref="P396:P425" si="8">_xlfn.CONCAT(A396,C396)</f>
        <v>SenegalSN13</v>
      </c>
      <c r="Q396" t="str">
        <f>VLOOKUP(Tableau3567[[#This Row],[coca]],Table1[ID],1,FALSE)</f>
        <v>SenegalSN13</v>
      </c>
      <c r="R396">
        <f>VLOOKUP(Tableau3567[[#This Row],[coca]],Table1[[#All],[ID]:[b]],2,FALSE)</f>
        <v>-16.757457130399999</v>
      </c>
      <c r="S396" s="9">
        <f>VLOOKUP(Tableau3567[[#This Row],[coca]],Table1[[ID]:[b]],3,FALSE)</f>
        <v>14.819805708300001</v>
      </c>
      <c r="T396" s="9" t="s">
        <v>774</v>
      </c>
      <c r="U39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96" s="9">
        <v>3</v>
      </c>
    </row>
    <row r="397" spans="1:22">
      <c r="A397" t="s">
        <v>649</v>
      </c>
      <c r="B397" t="s">
        <v>671</v>
      </c>
      <c r="C397" t="s">
        <v>672</v>
      </c>
      <c r="D397">
        <v>117</v>
      </c>
      <c r="E397">
        <v>0</v>
      </c>
      <c r="L397" s="10" t="s">
        <v>944</v>
      </c>
      <c r="N397" s="5">
        <v>-1558597359590</v>
      </c>
      <c r="O397" s="5">
        <v>1288932372390</v>
      </c>
      <c r="P397" t="str">
        <f t="shared" si="8"/>
        <v>SenegalSN11</v>
      </c>
      <c r="Q397" t="str">
        <f>VLOOKUP(Tableau3567[[#This Row],[coca]],Table1[ID],1,FALSE)</f>
        <v>SenegalSN11</v>
      </c>
      <c r="R397">
        <f>VLOOKUP(Tableau3567[[#This Row],[coca]],Table1[[#All],[ID]:[b]],2,FALSE)</f>
        <v>-15.585973595900001</v>
      </c>
      <c r="S397" s="9">
        <f>VLOOKUP(Tableau3567[[#This Row],[coca]],Table1[[ID]:[b]],3,FALSE)</f>
        <v>12.8893237239</v>
      </c>
      <c r="T397" s="9" t="s">
        <v>774</v>
      </c>
      <c r="U39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397" s="9">
        <v>3</v>
      </c>
    </row>
    <row r="398" spans="1:22">
      <c r="A398" t="s">
        <v>649</v>
      </c>
      <c r="B398" t="s">
        <v>673</v>
      </c>
      <c r="C398" t="s">
        <v>674</v>
      </c>
      <c r="D398">
        <v>85</v>
      </c>
      <c r="E398">
        <v>0</v>
      </c>
      <c r="L398" s="10" t="s">
        <v>944</v>
      </c>
      <c r="N398" s="5">
        <v>-1322607174830</v>
      </c>
      <c r="O398" s="5">
        <v>1388357772430</v>
      </c>
      <c r="P398" t="str">
        <f t="shared" si="8"/>
        <v>SenegalSN12</v>
      </c>
      <c r="Q398" t="str">
        <f>VLOOKUP(Tableau3567[[#This Row],[coca]],Table1[ID],1,FALSE)</f>
        <v>SenegalSN12</v>
      </c>
      <c r="R398">
        <f>VLOOKUP(Tableau3567[[#This Row],[coca]],Table1[[#All],[ID]:[b]],2,FALSE)</f>
        <v>-13.226071748300001</v>
      </c>
      <c r="S398" s="9">
        <f>VLOOKUP(Tableau3567[[#This Row],[coca]],Table1[[ID]:[b]],3,FALSE)</f>
        <v>13.8835777243</v>
      </c>
      <c r="T398" s="9" t="s">
        <v>774</v>
      </c>
      <c r="U39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398" s="9">
        <v>3</v>
      </c>
    </row>
    <row r="399" spans="1:22">
      <c r="A399" t="s">
        <v>649</v>
      </c>
      <c r="B399" t="s">
        <v>653</v>
      </c>
      <c r="C399" t="s">
        <v>654</v>
      </c>
      <c r="D399">
        <v>466</v>
      </c>
      <c r="E399">
        <v>5</v>
      </c>
      <c r="L399" s="10" t="s">
        <v>944</v>
      </c>
      <c r="N399" s="5">
        <v>-1611292578170</v>
      </c>
      <c r="O399" s="5">
        <v>1477878055240</v>
      </c>
      <c r="P399" t="str">
        <f t="shared" si="8"/>
        <v>SenegalSN02</v>
      </c>
      <c r="Q399" t="str">
        <f>VLOOKUP(Tableau3567[[#This Row],[coca]],Table1[ID],1,FALSE)</f>
        <v>SenegalSN02</v>
      </c>
      <c r="R399">
        <f>VLOOKUP(Tableau3567[[#This Row],[coca]],Table1[[#All],[ID]:[b]],2,FALSE)</f>
        <v>-16.1129257817</v>
      </c>
      <c r="S399" s="9">
        <f>VLOOKUP(Tableau3567[[#This Row],[coca]],Table1[[ID]:[b]],3,FALSE)</f>
        <v>14.778780552400001</v>
      </c>
      <c r="T399" s="9" t="s">
        <v>779</v>
      </c>
      <c r="U39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399" s="9">
        <v>4</v>
      </c>
    </row>
    <row r="400" spans="1:22">
      <c r="A400" t="s">
        <v>649</v>
      </c>
      <c r="B400" t="s">
        <v>665</v>
      </c>
      <c r="C400" t="s">
        <v>666</v>
      </c>
      <c r="D400">
        <v>41</v>
      </c>
      <c r="E400">
        <v>1</v>
      </c>
      <c r="L400" s="10" t="s">
        <v>944</v>
      </c>
      <c r="N400" s="5">
        <v>-1552565190290</v>
      </c>
      <c r="O400" s="5">
        <v>1542288376100</v>
      </c>
      <c r="P400" t="str">
        <f t="shared" si="8"/>
        <v>SenegalSN08</v>
      </c>
      <c r="Q400" t="str">
        <f>VLOOKUP(Tableau3567[[#This Row],[coca]],Table1[ID],1,FALSE)</f>
        <v>SenegalSN08</v>
      </c>
      <c r="R400">
        <f>VLOOKUP(Tableau3567[[#This Row],[coca]],Table1[[#All],[ID]:[b]],2,FALSE)</f>
        <v>-15.5256519029</v>
      </c>
      <c r="S400" s="9">
        <f>VLOOKUP(Tableau3567[[#This Row],[coca]],Table1[[ID]:[b]],3,FALSE)</f>
        <v>15.422883761</v>
      </c>
      <c r="T400" s="9" t="s">
        <v>778</v>
      </c>
      <c r="U40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00" s="9">
        <v>2</v>
      </c>
    </row>
    <row r="401" spans="1:22">
      <c r="A401" t="s">
        <v>649</v>
      </c>
      <c r="B401" t="s">
        <v>663</v>
      </c>
      <c r="C401" t="s">
        <v>664</v>
      </c>
      <c r="D401">
        <v>70</v>
      </c>
      <c r="E401">
        <v>0</v>
      </c>
      <c r="L401" s="10" t="s">
        <v>944</v>
      </c>
      <c r="N401" s="5">
        <v>-1441769272400</v>
      </c>
      <c r="O401" s="5">
        <v>1302858477240</v>
      </c>
      <c r="P401" t="str">
        <f t="shared" si="8"/>
        <v>SenegalSN07</v>
      </c>
      <c r="Q401" t="str">
        <f>VLOOKUP(Tableau3567[[#This Row],[coca]],Table1[ID],1,FALSE)</f>
        <v>SenegalSN07</v>
      </c>
      <c r="R401">
        <f>VLOOKUP(Tableau3567[[#This Row],[coca]],Table1[[#All],[ID]:[b]],2,FALSE)</f>
        <v>-14.417692724</v>
      </c>
      <c r="S401" s="9">
        <f>VLOOKUP(Tableau3567[[#This Row],[coca]],Table1[[ID]:[b]],3,FALSE)</f>
        <v>13.0285847724</v>
      </c>
      <c r="T401" s="9" t="s">
        <v>778</v>
      </c>
      <c r="U40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01" s="9">
        <v>2</v>
      </c>
    </row>
    <row r="402" spans="1:22">
      <c r="A402" t="s">
        <v>649</v>
      </c>
      <c r="B402" t="s">
        <v>677</v>
      </c>
      <c r="C402" t="s">
        <v>678</v>
      </c>
      <c r="D402">
        <v>66</v>
      </c>
      <c r="E402">
        <v>1</v>
      </c>
      <c r="L402" s="10" t="s">
        <v>944</v>
      </c>
      <c r="N402" s="5">
        <v>-1637723264440</v>
      </c>
      <c r="O402" s="5">
        <v>1277567433940</v>
      </c>
      <c r="P402" t="str">
        <f t="shared" si="8"/>
        <v>SenegalSN14</v>
      </c>
      <c r="Q402" t="str">
        <f>VLOOKUP(Tableau3567[[#This Row],[coca]],Table1[ID],1,FALSE)</f>
        <v>SenegalSN14</v>
      </c>
      <c r="R402">
        <f>VLOOKUP(Tableau3567[[#This Row],[coca]],Table1[[#All],[ID]:[b]],2,FALSE)</f>
        <v>-16.377232644399999</v>
      </c>
      <c r="S402" s="9">
        <f>VLOOKUP(Tableau3567[[#This Row],[coca]],Table1[[ID]:[b]],3,FALSE)</f>
        <v>12.7756743394</v>
      </c>
      <c r="T402" s="9" t="s">
        <v>778</v>
      </c>
      <c r="U40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02" s="9">
        <v>2</v>
      </c>
    </row>
    <row r="403" spans="1:22">
      <c r="A403" t="s">
        <v>649</v>
      </c>
      <c r="B403" t="s">
        <v>657</v>
      </c>
      <c r="C403" t="s">
        <v>658</v>
      </c>
      <c r="D403">
        <v>3</v>
      </c>
      <c r="E403">
        <v>0</v>
      </c>
      <c r="L403" s="10" t="s">
        <v>944</v>
      </c>
      <c r="P403" t="str">
        <f t="shared" si="8"/>
        <v>SenegalSN04</v>
      </c>
      <c r="Q403" t="str">
        <f>VLOOKUP(Tableau3567[[#This Row],[coca]],Table1[ID],1,FALSE)</f>
        <v>SenegalSN04</v>
      </c>
      <c r="R403">
        <f>VLOOKUP(Tableau3567[[#This Row],[coca]],Table1[[#All],[ID]:[b]],2,FALSE)</f>
        <v>-15.1811077856</v>
      </c>
      <c r="S403" s="9">
        <f>VLOOKUP(Tableau3567[[#This Row],[coca]],Table1[[ID]:[b]],3,FALSE)</f>
        <v>14.2061310746</v>
      </c>
      <c r="T403" s="9"/>
      <c r="U40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03" s="9"/>
    </row>
    <row r="404" spans="1:22">
      <c r="A404" t="s">
        <v>649</v>
      </c>
      <c r="B404" t="s">
        <v>661</v>
      </c>
      <c r="C404" t="s">
        <v>662</v>
      </c>
      <c r="D404">
        <v>1</v>
      </c>
      <c r="E404">
        <v>0</v>
      </c>
      <c r="L404" s="10" t="s">
        <v>944</v>
      </c>
      <c r="P404" t="str">
        <f t="shared" si="8"/>
        <v>SenegalSN06</v>
      </c>
      <c r="Q404" t="str">
        <f>VLOOKUP(Tableau3567[[#This Row],[coca]],Table1[ID],1,FALSE)</f>
        <v>SenegalSN06</v>
      </c>
      <c r="R404">
        <f>VLOOKUP(Tableau3567[[#This Row],[coca]],Table1[[#All],[ID]:[b]],2,FALSE)</f>
        <v>-12.202467282000001</v>
      </c>
      <c r="S404" s="9">
        <f>VLOOKUP(Tableau3567[[#This Row],[coca]],Table1[[ID]:[b]],3,FALSE)</f>
        <v>12.838659013399999</v>
      </c>
      <c r="T404" s="9"/>
      <c r="U40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04" s="9"/>
    </row>
    <row r="405" spans="1:22">
      <c r="A405" t="s">
        <v>649</v>
      </c>
      <c r="B405" t="s">
        <v>667</v>
      </c>
      <c r="C405" t="s">
        <v>668</v>
      </c>
      <c r="D405">
        <v>9</v>
      </c>
      <c r="E405">
        <v>0</v>
      </c>
      <c r="L405" s="10" t="s">
        <v>944</v>
      </c>
      <c r="P405" t="str">
        <f t="shared" si="8"/>
        <v>SenegalSN09</v>
      </c>
      <c r="Q405" t="str">
        <f>VLOOKUP(Tableau3567[[#This Row],[coca]],Table1[ID],1,FALSE)</f>
        <v>SenegalSN09</v>
      </c>
      <c r="R405">
        <f>VLOOKUP(Tableau3567[[#This Row],[coca]],Table1[[#All],[ID]:[b]],2,FALSE)</f>
        <v>-13.729665620800001</v>
      </c>
      <c r="S405" s="9">
        <f>VLOOKUP(Tableau3567[[#This Row],[coca]],Table1[[ID]:[b]],3,FALSE)</f>
        <v>15.149357547799999</v>
      </c>
      <c r="T405" s="9"/>
      <c r="U40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05" s="9"/>
    </row>
    <row r="406" spans="1:22">
      <c r="A406" t="s">
        <v>690</v>
      </c>
      <c r="B406" s="1" t="s">
        <v>694</v>
      </c>
      <c r="C406" s="1" t="s">
        <v>695</v>
      </c>
      <c r="D406">
        <v>21</v>
      </c>
      <c r="E406">
        <v>0</v>
      </c>
      <c r="L406" s="10" t="s">
        <v>944</v>
      </c>
      <c r="N406" s="5">
        <v>-1274347609580</v>
      </c>
      <c r="O406" s="5">
        <v>872577282988</v>
      </c>
      <c r="P406" t="str">
        <f t="shared" si="8"/>
        <v>Sierra LeoneSL0204</v>
      </c>
      <c r="Q406" t="str">
        <f>VLOOKUP(Tableau3567[[#This Row],[coca]],Table1[ID],1,FALSE)</f>
        <v>Sierra LeoneSL0204</v>
      </c>
      <c r="R406">
        <f>VLOOKUP(Tableau3567[[#This Row],[coca]],Table1[[#All],[ID]:[b]],2,FALSE)</f>
        <v>-12.7434760958</v>
      </c>
      <c r="S406" s="9">
        <f>VLOOKUP(Tableau3567[[#This Row],[coca]],Table1[[ID]:[b]],3,FALSE)</f>
        <v>8.7257728298800004</v>
      </c>
      <c r="T406" s="9" t="s">
        <v>775</v>
      </c>
      <c r="U40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06" s="9">
        <v>1</v>
      </c>
    </row>
    <row r="407" spans="1:22">
      <c r="A407" t="s">
        <v>690</v>
      </c>
      <c r="B407" s="1" t="s">
        <v>706</v>
      </c>
      <c r="C407" s="1" t="s">
        <v>707</v>
      </c>
      <c r="D407">
        <v>19</v>
      </c>
      <c r="E407">
        <v>4</v>
      </c>
      <c r="L407" s="10" t="s">
        <v>944</v>
      </c>
      <c r="P407" t="str">
        <f t="shared" si="8"/>
        <v>Sierra LeoneSL0201</v>
      </c>
      <c r="Q407" t="str">
        <f>VLOOKUP(Tableau3567[[#This Row],[coca]],Table1[ID],1,FALSE)</f>
        <v>Sierra LeoneSL0201</v>
      </c>
      <c r="R407">
        <f>VLOOKUP(Tableau3567[[#This Row],[coca]],Table1[[#All],[ID]:[b]],2,FALSE)</f>
        <v>-12.1675978047</v>
      </c>
      <c r="S407" s="9">
        <f>VLOOKUP(Tableau3567[[#This Row],[coca]],Table1[[ID]:[b]],3,FALSE)</f>
        <v>9.31678931139</v>
      </c>
      <c r="T407" s="9" t="s">
        <v>775</v>
      </c>
      <c r="U40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07" s="9">
        <v>1</v>
      </c>
    </row>
    <row r="408" spans="1:22">
      <c r="A408" t="s">
        <v>690</v>
      </c>
      <c r="B408" s="1" t="s">
        <v>710</v>
      </c>
      <c r="C408" s="1" t="s">
        <v>711</v>
      </c>
      <c r="D408">
        <v>79</v>
      </c>
      <c r="E408">
        <v>4</v>
      </c>
      <c r="L408" s="10" t="s">
        <v>944</v>
      </c>
      <c r="N408" s="5">
        <v>-1119614654980</v>
      </c>
      <c r="O408" s="5">
        <v>794618566219</v>
      </c>
      <c r="P408" t="str">
        <f t="shared" si="8"/>
        <v>Sierra LeoneSL0102</v>
      </c>
      <c r="Q408" t="str">
        <f>VLOOKUP(Tableau3567[[#This Row],[coca]],Table1[ID],1,FALSE)</f>
        <v>Sierra LeoneSL0102</v>
      </c>
      <c r="R408">
        <f>VLOOKUP(Tableau3567[[#This Row],[coca]],Table1[[#All],[ID]:[b]],2,FALSE)</f>
        <v>-11.1961465498</v>
      </c>
      <c r="S408" s="9">
        <f>VLOOKUP(Tableau3567[[#This Row],[coca]],Table1[[ID]:[b]],3,FALSE)</f>
        <v>7.9461856621900004</v>
      </c>
      <c r="T408" s="9" t="s">
        <v>775</v>
      </c>
      <c r="U40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08" s="9">
        <v>1</v>
      </c>
    </row>
    <row r="409" spans="1:22">
      <c r="A409" t="s">
        <v>690</v>
      </c>
      <c r="B409" s="1" t="s">
        <v>712</v>
      </c>
      <c r="C409" s="1" t="s">
        <v>713</v>
      </c>
      <c r="D409">
        <v>13</v>
      </c>
      <c r="E409">
        <v>0</v>
      </c>
      <c r="L409" s="10" t="s">
        <v>944</v>
      </c>
      <c r="N409" s="5">
        <v>-1188245425950</v>
      </c>
      <c r="O409" s="5">
        <v>866821753356</v>
      </c>
      <c r="P409" t="str">
        <f t="shared" si="8"/>
        <v>Sierra LeoneSL0205</v>
      </c>
      <c r="Q409" t="str">
        <f>VLOOKUP(Tableau3567[[#This Row],[coca]],Table1[ID],1,FALSE)</f>
        <v>Sierra LeoneSL0205</v>
      </c>
      <c r="R409">
        <f>VLOOKUP(Tableau3567[[#This Row],[coca]],Table1[[#All],[ID]:[b]],2,FALSE)</f>
        <v>-11.882454259499999</v>
      </c>
      <c r="S409" s="9">
        <f>VLOOKUP(Tableau3567[[#This Row],[coca]],Table1[[ID]:[b]],3,FALSE)</f>
        <v>8.66821753356</v>
      </c>
      <c r="T409" s="9" t="s">
        <v>775</v>
      </c>
      <c r="U40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09" s="9">
        <v>1</v>
      </c>
    </row>
    <row r="410" spans="1:22">
      <c r="A410" t="s">
        <v>690</v>
      </c>
      <c r="B410" s="1" t="s">
        <v>718</v>
      </c>
      <c r="C410" s="1" t="s">
        <v>719</v>
      </c>
      <c r="D410">
        <v>602</v>
      </c>
      <c r="E410">
        <v>38</v>
      </c>
      <c r="F410">
        <v>621</v>
      </c>
      <c r="L410" s="10" t="s">
        <v>944</v>
      </c>
      <c r="N410" s="5">
        <v>-1321181117700</v>
      </c>
      <c r="O410" s="5">
        <v>845537546442</v>
      </c>
      <c r="P410" t="str">
        <f t="shared" si="8"/>
        <v>Sierra LeoneSL0402</v>
      </c>
      <c r="Q410" t="str">
        <f>VLOOKUP(Tableau3567[[#This Row],[coca]],Table1[ID],1,FALSE)</f>
        <v>Sierra LeoneSL0402</v>
      </c>
      <c r="R410">
        <f>VLOOKUP(Tableau3567[[#This Row],[coca]],Table1[[#All],[ID]:[b]],2,FALSE)</f>
        <v>-13.211811177</v>
      </c>
      <c r="S410" s="9">
        <f>VLOOKUP(Tableau3567[[#This Row],[coca]],Table1[[ID]:[b]],3,FALSE)</f>
        <v>8.4553754644199994</v>
      </c>
      <c r="T410" s="9" t="s">
        <v>779</v>
      </c>
      <c r="U41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F:500 - 1000</v>
      </c>
      <c r="V410" s="9">
        <v>4</v>
      </c>
    </row>
    <row r="411" spans="1:22">
      <c r="A411" t="s">
        <v>690</v>
      </c>
      <c r="B411" s="1" t="s">
        <v>716</v>
      </c>
      <c r="C411" s="1" t="s">
        <v>717</v>
      </c>
      <c r="D411">
        <v>135</v>
      </c>
      <c r="E411">
        <v>1</v>
      </c>
      <c r="L411" s="10" t="s">
        <v>944</v>
      </c>
      <c r="N411" s="5">
        <v>-1309971935480</v>
      </c>
      <c r="O411" s="5">
        <v>832370413786</v>
      </c>
      <c r="P411" t="str">
        <f t="shared" si="8"/>
        <v>Sierra LeoneSL0401</v>
      </c>
      <c r="Q411" t="str">
        <f>VLOOKUP(Tableau3567[[#This Row],[coca]],Table1[ID],1,FALSE)</f>
        <v>Sierra LeoneSL0401</v>
      </c>
      <c r="R411">
        <f>VLOOKUP(Tableau3567[[#This Row],[coca]],Table1[[#All],[ID]:[b]],2,FALSE)</f>
        <v>-13.099719354799999</v>
      </c>
      <c r="S411" s="9">
        <f>VLOOKUP(Tableau3567[[#This Row],[coca]],Table1[[ID]:[b]],3,FALSE)</f>
        <v>8.3237041378600001</v>
      </c>
      <c r="T411" s="9" t="s">
        <v>778</v>
      </c>
      <c r="U41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D:100 - 250</v>
      </c>
      <c r="V411" s="9">
        <v>2</v>
      </c>
    </row>
    <row r="412" spans="1:22">
      <c r="A412" t="s">
        <v>690</v>
      </c>
      <c r="B412" s="1" t="s">
        <v>696</v>
      </c>
      <c r="C412" s="1" t="s">
        <v>697</v>
      </c>
      <c r="D412">
        <v>37</v>
      </c>
      <c r="E412">
        <v>0</v>
      </c>
      <c r="L412" s="10" t="s">
        <v>944</v>
      </c>
      <c r="P412" t="str">
        <f t="shared" si="8"/>
        <v>Sierra LeoneSL0302</v>
      </c>
      <c r="Q412" t="str">
        <f>VLOOKUP(Tableau3567[[#This Row],[coca]],Table1[ID],1,FALSE)</f>
        <v>Sierra LeoneSL0302</v>
      </c>
      <c r="R412">
        <f>VLOOKUP(Tableau3567[[#This Row],[coca]],Table1[[#All],[ID]:[b]],2,FALSE)</f>
        <v>-12.280610123400001</v>
      </c>
      <c r="S412" s="9">
        <f>VLOOKUP(Tableau3567[[#This Row],[coca]],Table1[[ID]:[b]],3,FALSE)</f>
        <v>7.5028928524299996</v>
      </c>
      <c r="T412" s="9" t="s">
        <v>778</v>
      </c>
      <c r="U41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12" s="9">
        <v>2</v>
      </c>
    </row>
    <row r="413" spans="1:22">
      <c r="A413" t="s">
        <v>690</v>
      </c>
      <c r="B413" s="1" t="s">
        <v>692</v>
      </c>
      <c r="C413" s="1" t="s">
        <v>693</v>
      </c>
      <c r="D413">
        <v>7</v>
      </c>
      <c r="E413">
        <v>0</v>
      </c>
      <c r="L413" s="10" t="s">
        <v>944</v>
      </c>
      <c r="P413" t="str">
        <f t="shared" si="8"/>
        <v>Sierra LeoneSL0304</v>
      </c>
      <c r="Q413" t="str">
        <f>VLOOKUP(Tableau3567[[#This Row],[coca]],Table1[ID],1,FALSE)</f>
        <v>Sierra LeoneSL0304</v>
      </c>
      <c r="R413">
        <f>VLOOKUP(Tableau3567[[#This Row],[coca]],Table1[[#All],[ID]:[b]],2,FALSE)</f>
        <v>-11.573140710600001</v>
      </c>
      <c r="S413" s="9">
        <f>VLOOKUP(Tableau3567[[#This Row],[coca]],Table1[[ID]:[b]],3,FALSE)</f>
        <v>7.3098042223900004</v>
      </c>
      <c r="T413" s="9"/>
      <c r="U41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13" s="9"/>
    </row>
    <row r="414" spans="1:22">
      <c r="A414" t="s">
        <v>690</v>
      </c>
      <c r="B414" s="1" t="s">
        <v>698</v>
      </c>
      <c r="C414" s="1" t="s">
        <v>699</v>
      </c>
      <c r="D414">
        <v>47</v>
      </c>
      <c r="E414">
        <v>2</v>
      </c>
      <c r="L414" s="10" t="s">
        <v>944</v>
      </c>
      <c r="P414" t="str">
        <f t="shared" si="8"/>
        <v>Sierra LeoneSL0301</v>
      </c>
      <c r="Q414" t="str">
        <f>VLOOKUP(Tableau3567[[#This Row],[coca]],Table1[ID],1,FALSE)</f>
        <v>Sierra LeoneSL0301</v>
      </c>
      <c r="R414">
        <f>VLOOKUP(Tableau3567[[#This Row],[coca]],Table1[[#All],[ID]:[b]],2,FALSE)</f>
        <v>-11.719691319500001</v>
      </c>
      <c r="S414" s="9">
        <f>VLOOKUP(Tableau3567[[#This Row],[coca]],Table1[[ID]:[b]],3,FALSE)</f>
        <v>7.9627642158</v>
      </c>
      <c r="T414" s="9"/>
      <c r="U41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14" s="9"/>
    </row>
    <row r="415" spans="1:22">
      <c r="A415" t="s">
        <v>690</v>
      </c>
      <c r="B415" s="1" t="s">
        <v>700</v>
      </c>
      <c r="C415" s="1" t="s">
        <v>701</v>
      </c>
      <c r="D415">
        <v>2</v>
      </c>
      <c r="E415">
        <v>0</v>
      </c>
      <c r="L415" s="10" t="s">
        <v>944</v>
      </c>
      <c r="P415" t="str">
        <f t="shared" si="8"/>
        <v>Sierra LeoneSL0202</v>
      </c>
      <c r="Q415" t="str">
        <f>VLOOKUP(Tableau3567[[#This Row],[coca]],Table1[ID],1,FALSE)</f>
        <v>Sierra LeoneSL0202</v>
      </c>
      <c r="R415">
        <f>VLOOKUP(Tableau3567[[#This Row],[coca]],Table1[[#All],[ID]:[b]],2,FALSE)</f>
        <v>-12.806460753</v>
      </c>
      <c r="S415" s="9">
        <f>VLOOKUP(Tableau3567[[#This Row],[coca]],Table1[[ID]:[b]],3,FALSE)</f>
        <v>9.1843028342200004</v>
      </c>
      <c r="T415" s="9"/>
      <c r="U41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15" s="9"/>
    </row>
    <row r="416" spans="1:22">
      <c r="A416" t="s">
        <v>690</v>
      </c>
      <c r="B416" s="1" t="s">
        <v>702</v>
      </c>
      <c r="C416" s="1" t="s">
        <v>703</v>
      </c>
      <c r="D416">
        <v>21</v>
      </c>
      <c r="E416">
        <v>0</v>
      </c>
      <c r="L416" s="10" t="s">
        <v>944</v>
      </c>
      <c r="P416" t="str">
        <f t="shared" si="8"/>
        <v>Sierra LeoneSL0101</v>
      </c>
      <c r="Q416" t="str">
        <f>VLOOKUP(Tableau3567[[#This Row],[coca]],Table1[ID],1,FALSE)</f>
        <v>Sierra LeoneSL0101</v>
      </c>
      <c r="R416">
        <f>VLOOKUP(Tableau3567[[#This Row],[coca]],Table1[[#All],[ID]:[b]],2,FALSE)</f>
        <v>-10.693878204100001</v>
      </c>
      <c r="S416" s="9">
        <f>VLOOKUP(Tableau3567[[#This Row],[coca]],Table1[[ID]:[b]],3,FALSE)</f>
        <v>8.0875414025700003</v>
      </c>
      <c r="T416" s="9"/>
      <c r="U416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16" s="9"/>
    </row>
    <row r="417" spans="1:22">
      <c r="A417" t="s">
        <v>690</v>
      </c>
      <c r="B417" s="1" t="s">
        <v>704</v>
      </c>
      <c r="C417" s="1" t="s">
        <v>705</v>
      </c>
      <c r="D417">
        <v>3</v>
      </c>
      <c r="E417">
        <v>0</v>
      </c>
      <c r="L417" s="10" t="s">
        <v>944</v>
      </c>
      <c r="P417" t="str">
        <f t="shared" si="8"/>
        <v>Sierra LeoneSL0203</v>
      </c>
      <c r="Q417" t="str">
        <f>VLOOKUP(Tableau3567[[#This Row],[coca]],Table1[ID],1,FALSE)</f>
        <v>Sierra LeoneSL0203</v>
      </c>
      <c r="R417">
        <f>VLOOKUP(Tableau3567[[#This Row],[coca]],Table1[[#All],[ID]:[b]],2,FALSE)</f>
        <v>-11.3429507661</v>
      </c>
      <c r="S417" s="9">
        <f>VLOOKUP(Tableau3567[[#This Row],[coca]],Table1[[ID]:[b]],3,FALSE)</f>
        <v>9.4519737931499996</v>
      </c>
      <c r="T417" s="9"/>
      <c r="U417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17" s="9"/>
    </row>
    <row r="418" spans="1:22">
      <c r="A418" t="s">
        <v>690</v>
      </c>
      <c r="B418" s="1" t="s">
        <v>708</v>
      </c>
      <c r="C418" s="1" t="s">
        <v>709</v>
      </c>
      <c r="D418">
        <v>14</v>
      </c>
      <c r="E418">
        <v>0</v>
      </c>
      <c r="L418" s="10" t="s">
        <v>944</v>
      </c>
      <c r="P418" t="str">
        <f t="shared" si="8"/>
        <v>Sierra LeoneSL0303</v>
      </c>
      <c r="Q418" t="str">
        <f>VLOOKUP(Tableau3567[[#This Row],[coca]],Table1[ID],1,FALSE)</f>
        <v>Sierra LeoneSL0303</v>
      </c>
      <c r="R418">
        <f>VLOOKUP(Tableau3567[[#This Row],[coca]],Table1[[#All],[ID]:[b]],2,FALSE)</f>
        <v>-12.4261838544</v>
      </c>
      <c r="S418" s="9">
        <f>VLOOKUP(Tableau3567[[#This Row],[coca]],Table1[[ID]:[b]],3,FALSE)</f>
        <v>8.0636534224300007</v>
      </c>
      <c r="T418" s="9"/>
      <c r="U418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18" s="9"/>
    </row>
    <row r="419" spans="1:22">
      <c r="A419" t="s">
        <v>690</v>
      </c>
      <c r="B419" s="1" t="s">
        <v>714</v>
      </c>
      <c r="C419" s="1" t="s">
        <v>715</v>
      </c>
      <c r="D419">
        <v>21</v>
      </c>
      <c r="E419">
        <v>1</v>
      </c>
      <c r="L419" s="10" t="s">
        <v>944</v>
      </c>
      <c r="P419" t="str">
        <f t="shared" si="8"/>
        <v>Sierra LeoneSL0103</v>
      </c>
      <c r="Q419" t="str">
        <f>VLOOKUP(Tableau3567[[#This Row],[coca]],Table1[ID],1,FALSE)</f>
        <v>Sierra LeoneSL0103</v>
      </c>
      <c r="R419">
        <f>VLOOKUP(Tableau3567[[#This Row],[coca]],Table1[[#All],[ID]:[b]],2,FALSE)</f>
        <v>-10.9394432911</v>
      </c>
      <c r="S419" s="9">
        <f>VLOOKUP(Tableau3567[[#This Row],[coca]],Table1[[ID]:[b]],3,FALSE)</f>
        <v>8.6933339965900007</v>
      </c>
      <c r="T419" s="9"/>
      <c r="U419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19" s="9"/>
    </row>
    <row r="420" spans="1:22">
      <c r="A420" t="s">
        <v>690</v>
      </c>
      <c r="B420" s="1" t="s">
        <v>934</v>
      </c>
      <c r="C420" s="1"/>
      <c r="D420">
        <v>4</v>
      </c>
      <c r="E420">
        <v>0</v>
      </c>
      <c r="L420" s="10" t="s">
        <v>944</v>
      </c>
      <c r="P420" s="9" t="str">
        <f t="shared" si="8"/>
        <v>Sierra Leone</v>
      </c>
      <c r="Q420" s="9" t="e">
        <f>VLOOKUP(Tableau3567[[#This Row],[coca]],Table1[ID],1,FALSE)</f>
        <v>#N/A</v>
      </c>
      <c r="R420" s="9" t="e">
        <f>VLOOKUP(Tableau3567[[#This Row],[coca]],Table1[[#All],[ID]:[b]],2,FALSE)</f>
        <v>#N/A</v>
      </c>
      <c r="S420" s="9" t="e">
        <f>VLOOKUP(Tableau3567[[#This Row],[coca]],Table1[[ID]:[b]],3,FALSE)</f>
        <v>#N/A</v>
      </c>
      <c r="T420" s="9"/>
      <c r="U420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A:&lt;10</v>
      </c>
      <c r="V420" s="9"/>
    </row>
    <row r="421" spans="1:22">
      <c r="A421" t="s">
        <v>679</v>
      </c>
      <c r="B421" t="s">
        <v>688</v>
      </c>
      <c r="C421" t="s">
        <v>689</v>
      </c>
      <c r="D421">
        <v>27</v>
      </c>
      <c r="E421">
        <v>0</v>
      </c>
      <c r="L421" s="10" t="s">
        <v>944</v>
      </c>
      <c r="P421" t="str">
        <f t="shared" si="8"/>
        <v>TogoTG05</v>
      </c>
      <c r="Q421" t="str">
        <f>VLOOKUP(Tableau3567[[#This Row],[coca]],Table1[ID],1,FALSE)</f>
        <v>TogoTG05</v>
      </c>
      <c r="R421">
        <f>VLOOKUP(Tableau3567[[#This Row],[coca]],Table1[[#All],[ID]:[b]],2,FALSE)</f>
        <v>0.44881387854299998</v>
      </c>
      <c r="S421" s="9">
        <f>VLOOKUP(Tableau3567[[#This Row],[coca]],Table1[[ID]:[b]],3,FALSE)</f>
        <v>10.5925979672</v>
      </c>
      <c r="T421" s="9" t="s">
        <v>775</v>
      </c>
      <c r="U421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21" s="9">
        <v>1</v>
      </c>
    </row>
    <row r="422" spans="1:22">
      <c r="A422" t="s">
        <v>679</v>
      </c>
      <c r="B422" t="s">
        <v>683</v>
      </c>
      <c r="C422" t="s">
        <v>684</v>
      </c>
      <c r="D422">
        <v>20</v>
      </c>
      <c r="E422">
        <v>0</v>
      </c>
      <c r="L422" t="s">
        <v>944</v>
      </c>
      <c r="P422" t="str">
        <f t="shared" si="8"/>
        <v>TogoTG02</v>
      </c>
      <c r="Q422" t="str">
        <f>VLOOKUP(Tableau3567[[#This Row],[coca]],Table1[ID],1,FALSE)</f>
        <v>TogoTG02</v>
      </c>
      <c r="R422">
        <f>VLOOKUP(Tableau3567[[#This Row],[coca]],Table1[[#All],[ID]:[b]],2,FALSE)</f>
        <v>0.87057946210100001</v>
      </c>
      <c r="S422" s="9">
        <f>VLOOKUP(Tableau3567[[#This Row],[coca]],Table1[[ID]:[b]],3,FALSE)</f>
        <v>9.60514805669</v>
      </c>
      <c r="T422" s="9" t="s">
        <v>775</v>
      </c>
      <c r="U422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22" s="9">
        <v>1</v>
      </c>
    </row>
    <row r="423" spans="1:22">
      <c r="A423" t="s">
        <v>679</v>
      </c>
      <c r="B423" t="s">
        <v>635</v>
      </c>
      <c r="C423" t="s">
        <v>687</v>
      </c>
      <c r="D423">
        <v>42</v>
      </c>
      <c r="E423">
        <v>0</v>
      </c>
      <c r="L423" t="s">
        <v>944</v>
      </c>
      <c r="P423" t="str">
        <f t="shared" si="8"/>
        <v>TogoTG04</v>
      </c>
      <c r="Q423" t="str">
        <f>VLOOKUP(Tableau3567[[#This Row],[coca]],Table1[ID],1,FALSE)</f>
        <v>TogoTG04</v>
      </c>
      <c r="R423">
        <f>VLOOKUP(Tableau3567[[#This Row],[coca]],Table1[[#All],[ID]:[b]],2,FALSE)</f>
        <v>1.13212525762</v>
      </c>
      <c r="S423" s="9">
        <f>VLOOKUP(Tableau3567[[#This Row],[coca]],Table1[[ID]:[b]],3,FALSE)</f>
        <v>7.4536701055199996</v>
      </c>
      <c r="T423" s="9" t="s">
        <v>775</v>
      </c>
      <c r="U423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B:10-50</v>
      </c>
      <c r="V423" s="9">
        <v>1</v>
      </c>
    </row>
    <row r="424" spans="1:22">
      <c r="A424" t="s">
        <v>679</v>
      </c>
      <c r="B424" t="s">
        <v>685</v>
      </c>
      <c r="C424" t="s">
        <v>686</v>
      </c>
      <c r="D424">
        <f>139+209</f>
        <v>348</v>
      </c>
      <c r="E424">
        <v>13</v>
      </c>
      <c r="F424">
        <v>251</v>
      </c>
      <c r="G424">
        <v>233</v>
      </c>
      <c r="L424" s="10" t="s">
        <v>944</v>
      </c>
      <c r="P424" t="str">
        <f t="shared" si="8"/>
        <v>TogoTG03</v>
      </c>
      <c r="Q424" t="str">
        <f>VLOOKUP(Tableau3567[[#This Row],[coca]],Table1[ID],1,FALSE)</f>
        <v>TogoTG03</v>
      </c>
      <c r="R424">
        <f>VLOOKUP(Tableau3567[[#This Row],[coca]],Table1[[#All],[ID]:[b]],2,FALSE)</f>
        <v>1.27783037549</v>
      </c>
      <c r="S424" s="9">
        <f>VLOOKUP(Tableau3567[[#This Row],[coca]],Table1[[ID]:[b]],3,FALSE)</f>
        <v>6.4973658735499997</v>
      </c>
      <c r="T424" s="9" t="s">
        <v>778</v>
      </c>
      <c r="U424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E:250 - 500</v>
      </c>
      <c r="V424" s="9">
        <v>2</v>
      </c>
    </row>
    <row r="425" spans="1:22">
      <c r="A425" t="s">
        <v>679</v>
      </c>
      <c r="B425" t="s">
        <v>681</v>
      </c>
      <c r="C425" t="s">
        <v>682</v>
      </c>
      <c r="D425">
        <v>60</v>
      </c>
      <c r="E425">
        <v>0</v>
      </c>
      <c r="L425" t="s">
        <v>944</v>
      </c>
      <c r="P425" t="str">
        <f t="shared" si="8"/>
        <v>TogoTG01</v>
      </c>
      <c r="Q425" t="str">
        <f>VLOOKUP(Tableau3567[[#This Row],[coca]],Table1[ID],1,FALSE)</f>
        <v>TogoTG01</v>
      </c>
      <c r="R425">
        <f>VLOOKUP(Tableau3567[[#This Row],[coca]],Table1[[#All],[ID]:[b]],2,FALSE)</f>
        <v>1.06886363219</v>
      </c>
      <c r="S425" s="9">
        <f>VLOOKUP(Tableau3567[[#This Row],[coca]],Table1[[ID]:[b]],3,FALSE)</f>
        <v>8.6264213859099996</v>
      </c>
      <c r="T425" s="9" t="s">
        <v>778</v>
      </c>
      <c r="U425" s="9" t="str">
        <f>IF(Tableau3567[[#This Row],[cas_confirmés]]&lt;=10,"A:&lt;10",IF(Tableau3567[[#This Row],[cas_confirmés]]&lt;=50,"B:10-50",IF(Tableau3567[[#This Row],[cas_confirmés]]&lt;=100,"C:50 - 100",IF(Tableau3567[[#This Row],[cas_confirmés]]&lt;=250,"D:100 - 250",IF(Tableau3567[[#This Row],[cas_confirmés]]&lt;=500,"E:250 - 500",IF(Tableau3567[[#This Row],[cas_confirmés]]&lt;=1000,"F:500 - 1000","G:1000 et plus"))))))</f>
        <v>C:50 - 100</v>
      </c>
      <c r="V425" s="9">
        <v>2</v>
      </c>
    </row>
    <row r="426" spans="1:22">
      <c r="P426" s="9"/>
      <c r="Q426" s="9"/>
      <c r="R426" s="9"/>
      <c r="S426" s="9"/>
      <c r="T426" s="9"/>
      <c r="U426" s="9"/>
      <c r="V426" s="9"/>
    </row>
  </sheetData>
  <phoneticPr fontId="19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77AE-3503-474B-8745-053BD402D3DF}">
  <dimension ref="A1:W426"/>
  <sheetViews>
    <sheetView zoomScale="81" zoomScaleNormal="81" workbookViewId="0">
      <selection activeCell="H14" sqref="H14"/>
    </sheetView>
  </sheetViews>
  <sheetFormatPr baseColWidth="10" defaultRowHeight="15"/>
  <cols>
    <col min="1" max="1" width="25.33203125" bestFit="1" customWidth="1"/>
    <col min="2" max="2" width="16.6640625" customWidth="1"/>
    <col min="3" max="3" width="13.6640625" bestFit="1" customWidth="1"/>
    <col min="4" max="4" width="15.33203125" bestFit="1" customWidth="1"/>
    <col min="7" max="7" width="15.33203125" bestFit="1" customWidth="1"/>
    <col min="14" max="14" width="16.33203125" bestFit="1" customWidth="1"/>
    <col min="15" max="15" width="14.1640625" bestFit="1" customWidth="1"/>
  </cols>
  <sheetData>
    <row r="1" spans="1:23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939</v>
      </c>
      <c r="M1" s="3" t="s">
        <v>935</v>
      </c>
      <c r="N1" t="s">
        <v>766</v>
      </c>
      <c r="O1" t="s">
        <v>4</v>
      </c>
      <c r="P1" t="s">
        <v>5</v>
      </c>
      <c r="Q1" t="s">
        <v>767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</row>
    <row r="2" spans="1:23">
      <c r="A2" t="s">
        <v>799</v>
      </c>
      <c r="B2" t="s">
        <v>499</v>
      </c>
      <c r="C2" t="s">
        <v>801</v>
      </c>
      <c r="D2">
        <v>148</v>
      </c>
      <c r="E2">
        <v>10</v>
      </c>
      <c r="F2">
        <v>0</v>
      </c>
      <c r="M2" s="10" t="s">
        <v>946</v>
      </c>
      <c r="Q2" s="9" t="str">
        <f t="shared" ref="Q2:Q65" si="0">_xlfn.CONCAT(A2,C2)</f>
        <v>AlgeriaDZ001</v>
      </c>
      <c r="R2" s="9" t="e">
        <f>VLOOKUP(Tableau35676[[#This Row],[coca]],Table1[ID],1,FALSE)</f>
        <v>#N/A</v>
      </c>
      <c r="S2">
        <v>-1.1294067909200001</v>
      </c>
      <c r="T2">
        <v>25.946045582299998</v>
      </c>
      <c r="U2" s="9"/>
      <c r="V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" s="9"/>
    </row>
    <row r="3" spans="1:23">
      <c r="A3" t="s">
        <v>799</v>
      </c>
      <c r="B3" t="s">
        <v>802</v>
      </c>
      <c r="C3" t="s">
        <v>803</v>
      </c>
      <c r="D3">
        <v>416</v>
      </c>
      <c r="E3">
        <v>9</v>
      </c>
      <c r="F3">
        <v>100</v>
      </c>
      <c r="M3" s="10" t="s">
        <v>946</v>
      </c>
      <c r="Q3" s="9" t="str">
        <f t="shared" si="0"/>
        <v>AlgeriaDZ002</v>
      </c>
      <c r="R3" s="9" t="e">
        <f>VLOOKUP(Tableau35676[[#This Row],[coca]],Table1[ID],1,FALSE)</f>
        <v>#N/A</v>
      </c>
      <c r="S3">
        <v>2.0719342482399998</v>
      </c>
      <c r="T3">
        <v>36.174280610799997</v>
      </c>
      <c r="U3" s="9"/>
      <c r="V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" s="9"/>
    </row>
    <row r="4" spans="1:23">
      <c r="A4" t="s">
        <v>799</v>
      </c>
      <c r="B4" t="s">
        <v>804</v>
      </c>
      <c r="C4" t="s">
        <v>805</v>
      </c>
      <c r="D4">
        <v>124</v>
      </c>
      <c r="E4">
        <v>5</v>
      </c>
      <c r="F4">
        <v>0</v>
      </c>
      <c r="M4" s="10" t="s">
        <v>946</v>
      </c>
      <c r="Q4" s="9" t="str">
        <f t="shared" si="0"/>
        <v>AlgeriaDZ003</v>
      </c>
      <c r="R4" s="9" t="e">
        <f>VLOOKUP(Tableau35676[[#This Row],[coca]],Table1[ID],1,FALSE)</f>
        <v>#N/A</v>
      </c>
      <c r="S4">
        <v>-1.07067966936</v>
      </c>
      <c r="T4">
        <v>35.382507130800001</v>
      </c>
      <c r="U4" s="9"/>
      <c r="V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4" s="9"/>
    </row>
    <row r="5" spans="1:23">
      <c r="A5" t="s">
        <v>799</v>
      </c>
      <c r="B5" t="s">
        <v>806</v>
      </c>
      <c r="C5" t="s">
        <v>807</v>
      </c>
      <c r="D5">
        <v>1245</v>
      </c>
      <c r="E5">
        <v>144</v>
      </c>
      <c r="F5">
        <v>261</v>
      </c>
      <c r="M5" s="10" t="s">
        <v>946</v>
      </c>
      <c r="Q5" s="9" t="str">
        <f t="shared" si="0"/>
        <v>AlgeriaDZ004</v>
      </c>
      <c r="R5" s="9" t="e">
        <f>VLOOKUP(Tableau35676[[#This Row],[coca]],Table1[ID],1,FALSE)</f>
        <v>#N/A</v>
      </c>
      <c r="S5">
        <v>3.0751234641399998</v>
      </c>
      <c r="T5">
        <v>36.704394634899998</v>
      </c>
      <c r="U5" s="9"/>
      <c r="V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5" s="9"/>
    </row>
    <row r="6" spans="1:23">
      <c r="A6" t="s">
        <v>799</v>
      </c>
      <c r="B6" t="s">
        <v>808</v>
      </c>
      <c r="C6" t="s">
        <v>809</v>
      </c>
      <c r="D6">
        <v>210</v>
      </c>
      <c r="E6">
        <v>8</v>
      </c>
      <c r="F6">
        <v>3</v>
      </c>
      <c r="M6" s="10" t="s">
        <v>946</v>
      </c>
      <c r="Q6" s="9" t="str">
        <f t="shared" si="0"/>
        <v>AlgeriaDZ005</v>
      </c>
      <c r="R6" s="9" t="e">
        <f>VLOOKUP(Tableau35676[[#This Row],[coca]],Table1[ID],1,FALSE)</f>
        <v>#N/A</v>
      </c>
      <c r="S6">
        <v>7.5514183938699997</v>
      </c>
      <c r="T6">
        <v>36.841511744599998</v>
      </c>
      <c r="U6" s="9"/>
      <c r="V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6" s="9"/>
    </row>
    <row r="7" spans="1:23">
      <c r="A7" t="s">
        <v>799</v>
      </c>
      <c r="B7" t="s">
        <v>810</v>
      </c>
      <c r="C7" t="s">
        <v>811</v>
      </c>
      <c r="D7">
        <v>199</v>
      </c>
      <c r="E7">
        <v>19</v>
      </c>
      <c r="F7">
        <v>42</v>
      </c>
      <c r="M7" s="10" t="s">
        <v>946</v>
      </c>
      <c r="Q7" s="9" t="str">
        <f t="shared" si="0"/>
        <v>AlgeriaDZ006</v>
      </c>
      <c r="R7" s="9" t="e">
        <f>VLOOKUP(Tableau35676[[#This Row],[coca]],Table1[ID],1,FALSE)</f>
        <v>#N/A</v>
      </c>
      <c r="S7">
        <v>5.8192458556200002</v>
      </c>
      <c r="T7">
        <v>35.380904334</v>
      </c>
      <c r="U7" s="9"/>
      <c r="V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7" s="9"/>
    </row>
    <row r="8" spans="1:23">
      <c r="A8" t="s">
        <v>799</v>
      </c>
      <c r="B8" t="s">
        <v>812</v>
      </c>
      <c r="C8" t="s">
        <v>813</v>
      </c>
      <c r="D8">
        <v>172</v>
      </c>
      <c r="E8">
        <v>3</v>
      </c>
      <c r="F8">
        <v>0</v>
      </c>
      <c r="M8" s="10" t="s">
        <v>946</v>
      </c>
      <c r="Q8" s="9" t="str">
        <f t="shared" si="0"/>
        <v>AlgeriaDZ007</v>
      </c>
      <c r="R8" s="9" t="e">
        <f>VLOOKUP(Tableau35676[[#This Row],[coca]],Table1[ID],1,FALSE)</f>
        <v>#N/A</v>
      </c>
      <c r="S8">
        <v>-2.52367248354</v>
      </c>
      <c r="T8">
        <v>29.963055450999999</v>
      </c>
      <c r="U8" s="9"/>
      <c r="V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8" s="9"/>
    </row>
    <row r="9" spans="1:23">
      <c r="A9" t="s">
        <v>799</v>
      </c>
      <c r="B9" t="s">
        <v>814</v>
      </c>
      <c r="C9" t="s">
        <v>815</v>
      </c>
      <c r="D9">
        <v>321</v>
      </c>
      <c r="E9">
        <v>24</v>
      </c>
      <c r="F9">
        <v>1</v>
      </c>
      <c r="M9" s="10" t="s">
        <v>946</v>
      </c>
      <c r="Q9" s="9" t="str">
        <f t="shared" si="0"/>
        <v>AlgeriaDZ008</v>
      </c>
      <c r="R9" s="9" t="e">
        <f>VLOOKUP(Tableau35676[[#This Row],[coca]],Table1[ID],1,FALSE)</f>
        <v>#N/A</v>
      </c>
      <c r="S9">
        <v>4.8763268272099998</v>
      </c>
      <c r="T9">
        <v>36.567662629300003</v>
      </c>
      <c r="U9" s="9"/>
      <c r="V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9" s="9"/>
    </row>
    <row r="10" spans="1:23">
      <c r="A10" t="s">
        <v>799</v>
      </c>
      <c r="B10" t="s">
        <v>816</v>
      </c>
      <c r="C10" t="s">
        <v>817</v>
      </c>
      <c r="D10">
        <v>155</v>
      </c>
      <c r="E10">
        <v>10</v>
      </c>
      <c r="F10">
        <v>2</v>
      </c>
      <c r="M10" s="10" t="s">
        <v>946</v>
      </c>
      <c r="Q10" s="9" t="str">
        <f t="shared" si="0"/>
        <v>AlgeriaDZ009</v>
      </c>
      <c r="R10" s="9" t="e">
        <f>VLOOKUP(Tableau35676[[#This Row],[coca]],Table1[ID],1,FALSE)</f>
        <v>#N/A</v>
      </c>
      <c r="S10">
        <v>5.3906165172499998</v>
      </c>
      <c r="T10">
        <v>34.396725736900002</v>
      </c>
      <c r="U10" s="9"/>
      <c r="V1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0" s="9"/>
    </row>
    <row r="11" spans="1:23">
      <c r="A11" t="s">
        <v>799</v>
      </c>
      <c r="B11" t="s">
        <v>818</v>
      </c>
      <c r="C11" t="s">
        <v>819</v>
      </c>
      <c r="D11">
        <v>1410</v>
      </c>
      <c r="E11">
        <v>130</v>
      </c>
      <c r="F11">
        <v>133</v>
      </c>
      <c r="M11" s="10" t="s">
        <v>946</v>
      </c>
      <c r="Q11" s="9" t="str">
        <f t="shared" si="0"/>
        <v>AlgeriaDZ010</v>
      </c>
      <c r="R11" s="9" t="e">
        <f>VLOOKUP(Tableau35676[[#This Row],[coca]],Table1[ID],1,FALSE)</f>
        <v>#N/A</v>
      </c>
      <c r="S11">
        <v>2.9069791718700002</v>
      </c>
      <c r="T11">
        <v>36.4995988075</v>
      </c>
      <c r="U11" s="9"/>
      <c r="V1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1" s="9"/>
    </row>
    <row r="12" spans="1:23">
      <c r="A12" t="s">
        <v>799</v>
      </c>
      <c r="B12" t="s">
        <v>820</v>
      </c>
      <c r="C12" t="s">
        <v>821</v>
      </c>
      <c r="D12">
        <v>237</v>
      </c>
      <c r="E12">
        <v>29</v>
      </c>
      <c r="F12">
        <v>107</v>
      </c>
      <c r="M12" s="10" t="s">
        <v>946</v>
      </c>
      <c r="Q12" s="9" t="str">
        <f t="shared" si="0"/>
        <v>AlgeriaDZ011</v>
      </c>
      <c r="R12" s="9" t="e">
        <f>VLOOKUP(Tableau35676[[#This Row],[coca]],Table1[ID],1,FALSE)</f>
        <v>#N/A</v>
      </c>
      <c r="S12">
        <v>4.67330084555</v>
      </c>
      <c r="T12">
        <v>36.090753926300003</v>
      </c>
      <c r="U12" s="9"/>
      <c r="V1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2" s="9"/>
    </row>
    <row r="13" spans="1:23">
      <c r="A13" t="s">
        <v>799</v>
      </c>
      <c r="B13" t="s">
        <v>822</v>
      </c>
      <c r="C13" t="s">
        <v>823</v>
      </c>
      <c r="D13">
        <v>129</v>
      </c>
      <c r="E13">
        <v>10</v>
      </c>
      <c r="F13">
        <v>15</v>
      </c>
      <c r="M13" s="10" t="s">
        <v>946</v>
      </c>
      <c r="Q13" s="9" t="str">
        <f t="shared" si="0"/>
        <v>AlgeriaDZ012</v>
      </c>
      <c r="R13" s="9" t="e">
        <f>VLOOKUP(Tableau35676[[#This Row],[coca]],Table1[ID],1,FALSE)</f>
        <v>#N/A</v>
      </c>
      <c r="S13">
        <v>3.8440659939400001</v>
      </c>
      <c r="T13">
        <v>36.244556226900002</v>
      </c>
      <c r="U13" s="9"/>
      <c r="V1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3" s="9"/>
    </row>
    <row r="14" spans="1:23">
      <c r="A14" t="s">
        <v>799</v>
      </c>
      <c r="B14" t="s">
        <v>824</v>
      </c>
      <c r="C14" t="s">
        <v>825</v>
      </c>
      <c r="D14">
        <v>151</v>
      </c>
      <c r="E14">
        <v>10</v>
      </c>
      <c r="F14">
        <v>1</v>
      </c>
      <c r="M14" s="10" t="s">
        <v>946</v>
      </c>
      <c r="Q14" s="9" t="str">
        <f t="shared" si="0"/>
        <v>AlgeriaDZ013</v>
      </c>
      <c r="R14" s="9" t="e">
        <f>VLOOKUP(Tableau35676[[#This Row],[coca]],Table1[ID],1,FALSE)</f>
        <v>#N/A</v>
      </c>
      <c r="S14">
        <v>3.63606595729</v>
      </c>
      <c r="T14">
        <v>36.733379041699997</v>
      </c>
      <c r="U14" s="9"/>
      <c r="V1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4" s="9"/>
    </row>
    <row r="15" spans="1:23">
      <c r="A15" t="s">
        <v>799</v>
      </c>
      <c r="B15" t="s">
        <v>826</v>
      </c>
      <c r="C15" t="s">
        <v>827</v>
      </c>
      <c r="D15">
        <v>76</v>
      </c>
      <c r="E15">
        <v>3</v>
      </c>
      <c r="F15">
        <v>0</v>
      </c>
      <c r="M15" s="10" t="s">
        <v>946</v>
      </c>
      <c r="Q15" s="9" t="str">
        <f t="shared" si="0"/>
        <v>AlgeriaDZ014</v>
      </c>
      <c r="R15" s="9" t="e">
        <f>VLOOKUP(Tableau35676[[#This Row],[coca]],Table1[ID],1,FALSE)</f>
        <v>#N/A</v>
      </c>
      <c r="S15">
        <v>1.23053769842</v>
      </c>
      <c r="T15">
        <v>36.221936481900002</v>
      </c>
      <c r="U15" s="9"/>
      <c r="V1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15" s="9"/>
    </row>
    <row r="16" spans="1:23">
      <c r="A16" t="s">
        <v>799</v>
      </c>
      <c r="B16" t="s">
        <v>828</v>
      </c>
      <c r="C16" t="s">
        <v>829</v>
      </c>
      <c r="D16">
        <v>510</v>
      </c>
      <c r="E16">
        <v>24</v>
      </c>
      <c r="F16">
        <v>0</v>
      </c>
      <c r="M16" s="10" t="s">
        <v>946</v>
      </c>
      <c r="Q16" s="9" t="str">
        <f t="shared" si="0"/>
        <v>AlgeriaDZ015</v>
      </c>
      <c r="R16" s="9" t="e">
        <f>VLOOKUP(Tableau35676[[#This Row],[coca]],Table1[ID],1,FALSE)</f>
        <v>#N/A</v>
      </c>
      <c r="S16">
        <v>6.6842465795499999</v>
      </c>
      <c r="T16">
        <v>36.355357283899998</v>
      </c>
      <c r="U16" s="9"/>
      <c r="V1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16" s="9"/>
    </row>
    <row r="17" spans="1:23">
      <c r="A17" t="s">
        <v>799</v>
      </c>
      <c r="B17" t="s">
        <v>830</v>
      </c>
      <c r="C17" t="s">
        <v>831</v>
      </c>
      <c r="D17">
        <v>198</v>
      </c>
      <c r="E17">
        <v>10</v>
      </c>
      <c r="F17">
        <v>100</v>
      </c>
      <c r="M17" s="10" t="s">
        <v>946</v>
      </c>
      <c r="Q17" s="9" t="str">
        <f t="shared" si="0"/>
        <v>AlgeriaDZ016</v>
      </c>
      <c r="R17" s="9" t="e">
        <f>VLOOKUP(Tableau35676[[#This Row],[coca]],Table1[ID],1,FALSE)</f>
        <v>#N/A</v>
      </c>
      <c r="S17">
        <v>3.5353215787800001</v>
      </c>
      <c r="T17">
        <v>34.3669039579</v>
      </c>
      <c r="U17" s="9"/>
      <c r="V1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7" s="9"/>
    </row>
    <row r="18" spans="1:23">
      <c r="A18" t="s">
        <v>799</v>
      </c>
      <c r="B18" t="s">
        <v>834</v>
      </c>
      <c r="C18" t="s">
        <v>835</v>
      </c>
      <c r="D18">
        <v>58</v>
      </c>
      <c r="E18">
        <v>5</v>
      </c>
      <c r="F18">
        <v>15</v>
      </c>
      <c r="M18" s="10" t="s">
        <v>946</v>
      </c>
      <c r="Q18" s="9" t="str">
        <f t="shared" si="0"/>
        <v>AlgeriaDZ017</v>
      </c>
      <c r="R18" s="9" t="e">
        <f>VLOOKUP(Tableau35676[[#This Row],[coca]],Table1[ID],1,FALSE)</f>
        <v>#N/A</v>
      </c>
      <c r="S18">
        <v>0.93161580725100002</v>
      </c>
      <c r="T18">
        <v>32.5725372709</v>
      </c>
      <c r="U18" s="9"/>
      <c r="V1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18" s="9"/>
    </row>
    <row r="19" spans="1:23">
      <c r="A19" t="s">
        <v>799</v>
      </c>
      <c r="B19" t="s">
        <v>836</v>
      </c>
      <c r="C19" t="s">
        <v>837</v>
      </c>
      <c r="D19">
        <v>133</v>
      </c>
      <c r="E19">
        <v>22</v>
      </c>
      <c r="F19">
        <v>0</v>
      </c>
      <c r="M19" s="10" t="s">
        <v>946</v>
      </c>
      <c r="Q19" s="9" t="str">
        <f t="shared" si="0"/>
        <v>AlgeriaDZ018</v>
      </c>
      <c r="R19" s="9" t="e">
        <f>VLOOKUP(Tableau35676[[#This Row],[coca]],Table1[ID],1,FALSE)</f>
        <v>#N/A</v>
      </c>
      <c r="S19">
        <v>7.0601903401400001</v>
      </c>
      <c r="T19">
        <v>33.268876881799997</v>
      </c>
      <c r="U19" s="9"/>
      <c r="V1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9" s="9"/>
    </row>
    <row r="20" spans="1:23">
      <c r="A20" t="s">
        <v>799</v>
      </c>
      <c r="B20" t="s">
        <v>832</v>
      </c>
      <c r="C20" t="s">
        <v>833</v>
      </c>
      <c r="D20">
        <v>45</v>
      </c>
      <c r="E20">
        <v>1</v>
      </c>
      <c r="F20">
        <v>20</v>
      </c>
      <c r="M20" s="10" t="s">
        <v>946</v>
      </c>
      <c r="Q20" s="9" t="str">
        <f t="shared" si="0"/>
        <v>AlgeriaDZ019</v>
      </c>
      <c r="R20" s="9" t="e">
        <f>VLOOKUP(Tableau35676[[#This Row],[coca]],Table1[ID],1,FALSE)</f>
        <v>#N/A</v>
      </c>
      <c r="S20">
        <v>8.1604356829900002</v>
      </c>
      <c r="T20">
        <v>36.6930839073</v>
      </c>
      <c r="U20" s="9"/>
      <c r="V2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0" s="9"/>
    </row>
    <row r="21" spans="1:23">
      <c r="A21" t="s">
        <v>799</v>
      </c>
      <c r="B21" t="s">
        <v>838</v>
      </c>
      <c r="C21" t="s">
        <v>839</v>
      </c>
      <c r="D21">
        <v>116</v>
      </c>
      <c r="E21">
        <v>9</v>
      </c>
      <c r="F21">
        <v>0</v>
      </c>
      <c r="M21" s="10" t="s">
        <v>946</v>
      </c>
      <c r="Q21" s="9" t="str">
        <f t="shared" si="0"/>
        <v>AlgeriaDZ020</v>
      </c>
      <c r="R21" s="9" t="e">
        <f>VLOOKUP(Tableau35676[[#This Row],[coca]],Table1[ID],1,FALSE)</f>
        <v>#N/A</v>
      </c>
      <c r="S21">
        <v>3.30842433788</v>
      </c>
      <c r="T21">
        <v>31.0840947224</v>
      </c>
      <c r="U21" s="9"/>
      <c r="V2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1" s="9"/>
    </row>
    <row r="22" spans="1:23">
      <c r="A22" t="s">
        <v>799</v>
      </c>
      <c r="B22" t="s">
        <v>840</v>
      </c>
      <c r="C22" t="s">
        <v>841</v>
      </c>
      <c r="D22">
        <v>70</v>
      </c>
      <c r="E22">
        <v>1</v>
      </c>
      <c r="F22">
        <v>51</v>
      </c>
      <c r="M22" s="10" t="s">
        <v>946</v>
      </c>
      <c r="Q22" s="9" t="str">
        <f t="shared" si="0"/>
        <v>AlgeriaDZ021</v>
      </c>
      <c r="R22" s="9" t="e">
        <f>VLOOKUP(Tableau35676[[#This Row],[coca]],Table1[ID],1,FALSE)</f>
        <v>#N/A</v>
      </c>
      <c r="S22">
        <v>7.4234289807999998</v>
      </c>
      <c r="T22">
        <v>36.374571486000001</v>
      </c>
      <c r="U22" s="9"/>
      <c r="V2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2" s="9"/>
    </row>
    <row r="23" spans="1:23">
      <c r="A23" t="s">
        <v>799</v>
      </c>
      <c r="B23" t="s">
        <v>842</v>
      </c>
      <c r="C23" t="s">
        <v>843</v>
      </c>
      <c r="D23">
        <v>14</v>
      </c>
      <c r="E23">
        <v>0</v>
      </c>
      <c r="F23">
        <v>0</v>
      </c>
      <c r="M23" s="10" t="s">
        <v>946</v>
      </c>
      <c r="Q23" s="9" t="str">
        <f t="shared" si="0"/>
        <v>AlgeriaDZ022</v>
      </c>
      <c r="R23" s="9" t="e">
        <f>VLOOKUP(Tableau35676[[#This Row],[coca]],Table1[ID],1,FALSE)</f>
        <v>#N/A</v>
      </c>
      <c r="S23">
        <v>8.5592191257800003</v>
      </c>
      <c r="T23">
        <v>26.649925548100001</v>
      </c>
      <c r="U23" s="9"/>
      <c r="V2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3" s="9"/>
    </row>
    <row r="24" spans="1:23">
      <c r="A24" t="s">
        <v>799</v>
      </c>
      <c r="B24" t="s">
        <v>844</v>
      </c>
      <c r="C24" t="s">
        <v>845</v>
      </c>
      <c r="D24">
        <v>85</v>
      </c>
      <c r="E24">
        <v>7</v>
      </c>
      <c r="F24">
        <v>17</v>
      </c>
      <c r="M24" s="10" t="s">
        <v>946</v>
      </c>
      <c r="Q24" s="9" t="str">
        <f t="shared" si="0"/>
        <v>AlgeriaDZ023</v>
      </c>
      <c r="R24" s="9" t="e">
        <f>VLOOKUP(Tableau35676[[#This Row],[coca]],Table1[ID],1,FALSE)</f>
        <v>#N/A</v>
      </c>
      <c r="S24">
        <v>5.9709481475999997</v>
      </c>
      <c r="T24">
        <v>36.7170152952</v>
      </c>
      <c r="U24" s="9"/>
      <c r="V2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4" s="9"/>
    </row>
    <row r="25" spans="1:23">
      <c r="A25" t="s">
        <v>799</v>
      </c>
      <c r="B25" t="s">
        <v>846</v>
      </c>
      <c r="C25" t="s">
        <v>847</v>
      </c>
      <c r="D25">
        <v>173</v>
      </c>
      <c r="E25">
        <v>5</v>
      </c>
      <c r="F25">
        <v>0</v>
      </c>
      <c r="M25" s="10" t="s">
        <v>946</v>
      </c>
      <c r="Q25" s="9" t="str">
        <f t="shared" si="0"/>
        <v>AlgeriaDZ024</v>
      </c>
      <c r="R25" s="9" t="e">
        <f>VLOOKUP(Tableau35676[[#This Row],[coca]],Table1[ID],1,FALSE)</f>
        <v>#N/A</v>
      </c>
      <c r="S25">
        <v>7.0074560897199998</v>
      </c>
      <c r="T25">
        <v>34.950069442100002</v>
      </c>
      <c r="U25" s="9"/>
      <c r="V2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5" s="9"/>
    </row>
    <row r="26" spans="1:23">
      <c r="A26" t="s">
        <v>799</v>
      </c>
      <c r="B26" t="s">
        <v>848</v>
      </c>
      <c r="C26" t="s">
        <v>849</v>
      </c>
      <c r="D26">
        <v>155</v>
      </c>
      <c r="E26">
        <v>5</v>
      </c>
      <c r="F26">
        <v>0</v>
      </c>
      <c r="M26" s="10" t="s">
        <v>946</v>
      </c>
      <c r="Q26" s="9" t="str">
        <f t="shared" si="0"/>
        <v>AlgeriaDZ025</v>
      </c>
      <c r="R26" s="9" t="e">
        <f>VLOOKUP(Tableau35676[[#This Row],[coca]],Table1[ID],1,FALSE)</f>
        <v>#N/A</v>
      </c>
      <c r="S26">
        <v>2.8117301171100002</v>
      </c>
      <c r="T26">
        <v>33.680731728200001</v>
      </c>
      <c r="U26" s="9"/>
      <c r="V2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6" s="9"/>
    </row>
    <row r="27" spans="1:23">
      <c r="A27" t="s">
        <v>799</v>
      </c>
      <c r="B27" t="s">
        <v>852</v>
      </c>
      <c r="C27" t="s">
        <v>853</v>
      </c>
      <c r="D27">
        <v>170</v>
      </c>
      <c r="E27">
        <v>10</v>
      </c>
      <c r="F27">
        <v>2</v>
      </c>
      <c r="M27" s="10" t="s">
        <v>946</v>
      </c>
      <c r="Q27" s="9" t="str">
        <f t="shared" si="0"/>
        <v>AlgeriaDZ026</v>
      </c>
      <c r="R27" s="9" t="e">
        <f>VLOOKUP(Tableau35676[[#This Row],[coca]],Table1[ID],1,FALSE)</f>
        <v>#N/A</v>
      </c>
      <c r="S27">
        <v>0.172097947704</v>
      </c>
      <c r="T27">
        <v>35.397603492800002</v>
      </c>
      <c r="U27" s="9"/>
      <c r="V2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7" s="9"/>
    </row>
    <row r="28" spans="1:23">
      <c r="A28" t="s">
        <v>799</v>
      </c>
      <c r="B28" t="s">
        <v>854</v>
      </c>
      <c r="C28" t="s">
        <v>855</v>
      </c>
      <c r="D28">
        <v>259</v>
      </c>
      <c r="E28">
        <v>19</v>
      </c>
      <c r="F28">
        <v>73</v>
      </c>
      <c r="M28" s="10" t="s">
        <v>946</v>
      </c>
      <c r="Q28" s="9" t="str">
        <f t="shared" si="0"/>
        <v>AlgeriaDZ027</v>
      </c>
      <c r="R28" s="9" t="e">
        <f>VLOOKUP(Tableau35676[[#This Row],[coca]],Table1[ID],1,FALSE)</f>
        <v>#N/A</v>
      </c>
      <c r="S28">
        <v>2.9025593012900002</v>
      </c>
      <c r="T28">
        <v>35.979451002499999</v>
      </c>
      <c r="U28" s="9"/>
      <c r="V2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28" s="9"/>
    </row>
    <row r="29" spans="1:23">
      <c r="A29" t="s">
        <v>799</v>
      </c>
      <c r="B29" t="s">
        <v>856</v>
      </c>
      <c r="C29" t="s">
        <v>857</v>
      </c>
      <c r="D29">
        <v>94</v>
      </c>
      <c r="E29">
        <v>9</v>
      </c>
      <c r="F29">
        <v>0</v>
      </c>
      <c r="M29" s="10" t="s">
        <v>946</v>
      </c>
      <c r="Q29" s="9" t="str">
        <f t="shared" si="0"/>
        <v>AlgeriaDZ028</v>
      </c>
      <c r="R29" s="9" t="e">
        <f>VLOOKUP(Tableau35676[[#This Row],[coca]],Table1[ID],1,FALSE)</f>
        <v>#N/A</v>
      </c>
      <c r="S29">
        <v>6.1441737186200003</v>
      </c>
      <c r="T29">
        <v>36.273827545300001</v>
      </c>
      <c r="U29" s="9"/>
      <c r="V2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9" s="9"/>
    </row>
    <row r="30" spans="1:23">
      <c r="A30" t="s">
        <v>799</v>
      </c>
      <c r="B30" t="s">
        <v>858</v>
      </c>
      <c r="C30" t="s">
        <v>859</v>
      </c>
      <c r="D30">
        <v>111</v>
      </c>
      <c r="E30">
        <v>4</v>
      </c>
      <c r="F30">
        <v>60</v>
      </c>
      <c r="M30" s="10" t="s">
        <v>946</v>
      </c>
      <c r="Q30" s="9" t="str">
        <f t="shared" si="0"/>
        <v>AlgeriaDZ029</v>
      </c>
      <c r="R30" s="9" t="e">
        <f>VLOOKUP(Tableau35676[[#This Row],[coca]],Table1[ID],1,FALSE)</f>
        <v>#N/A</v>
      </c>
      <c r="S30">
        <v>0.32217287373100001</v>
      </c>
      <c r="T30">
        <v>35.9964681254</v>
      </c>
      <c r="U30" s="9"/>
      <c r="V3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0" s="9"/>
    </row>
    <row r="31" spans="1:23">
      <c r="A31" t="s">
        <v>799</v>
      </c>
      <c r="B31" t="s">
        <v>850</v>
      </c>
      <c r="C31" t="s">
        <v>851</v>
      </c>
      <c r="D31">
        <v>195</v>
      </c>
      <c r="E31">
        <v>25</v>
      </c>
      <c r="F31">
        <v>14</v>
      </c>
      <c r="M31" s="10" t="s">
        <v>946</v>
      </c>
      <c r="Q31" s="9" t="str">
        <f t="shared" si="0"/>
        <v>AlgeriaDZ030</v>
      </c>
      <c r="R31" s="9" t="e">
        <f>VLOOKUP(Tableau35676[[#This Row],[coca]],Table1[ID],1,FALSE)</f>
        <v>#N/A</v>
      </c>
      <c r="S31">
        <v>4.3042990040899998</v>
      </c>
      <c r="T31">
        <v>35.210866390699998</v>
      </c>
      <c r="U31" s="9"/>
      <c r="V3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1" s="9"/>
    </row>
    <row r="32" spans="1:23">
      <c r="A32" t="s">
        <v>799</v>
      </c>
      <c r="B32" t="s">
        <v>860</v>
      </c>
      <c r="C32" t="s">
        <v>861</v>
      </c>
      <c r="D32">
        <v>71</v>
      </c>
      <c r="E32">
        <v>1</v>
      </c>
      <c r="F32">
        <v>1</v>
      </c>
      <c r="M32" s="10" t="s">
        <v>946</v>
      </c>
      <c r="Q32" s="9" t="str">
        <f t="shared" si="0"/>
        <v>AlgeriaDZ031</v>
      </c>
      <c r="R32" s="9" t="e">
        <f>VLOOKUP(Tableau35676[[#This Row],[coca]],Table1[ID],1,FALSE)</f>
        <v>#N/A</v>
      </c>
      <c r="S32">
        <v>-0.77975888514799996</v>
      </c>
      <c r="T32">
        <v>33.2729958356</v>
      </c>
      <c r="U32" s="9"/>
      <c r="V3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2" s="9"/>
    </row>
    <row r="33" spans="1:23">
      <c r="A33" t="s">
        <v>799</v>
      </c>
      <c r="B33" t="s">
        <v>862</v>
      </c>
      <c r="C33" t="s">
        <v>863</v>
      </c>
      <c r="D33">
        <v>694</v>
      </c>
      <c r="E33">
        <v>21</v>
      </c>
      <c r="F33">
        <v>234</v>
      </c>
      <c r="M33" s="10" t="s">
        <v>946</v>
      </c>
      <c r="Q33" s="9" t="str">
        <f t="shared" si="0"/>
        <v>AlgeriaDZ032</v>
      </c>
      <c r="R33" s="9" t="e">
        <f>VLOOKUP(Tableau35676[[#This Row],[coca]],Table1[ID],1,FALSE)</f>
        <v>#N/A</v>
      </c>
      <c r="S33">
        <v>-0.59439690923900002</v>
      </c>
      <c r="T33">
        <v>35.636344610000002</v>
      </c>
      <c r="U33" s="9"/>
      <c r="V3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3" s="9"/>
    </row>
    <row r="34" spans="1:23">
      <c r="A34" t="s">
        <v>799</v>
      </c>
      <c r="B34" t="s">
        <v>864</v>
      </c>
      <c r="C34" t="s">
        <v>865</v>
      </c>
      <c r="D34">
        <v>325</v>
      </c>
      <c r="E34">
        <v>24</v>
      </c>
      <c r="F34">
        <v>1</v>
      </c>
      <c r="M34" s="10" t="s">
        <v>946</v>
      </c>
      <c r="Q34" s="9" t="str">
        <f t="shared" si="0"/>
        <v>AlgeriaDZ033</v>
      </c>
      <c r="R34" s="9" t="e">
        <f>VLOOKUP(Tableau35676[[#This Row],[coca]],Table1[ID],1,FALSE)</f>
        <v>#N/A</v>
      </c>
      <c r="S34">
        <v>6.16479785753</v>
      </c>
      <c r="T34">
        <v>31.1769006299</v>
      </c>
      <c r="U34" s="9"/>
      <c r="V3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4" s="9"/>
    </row>
    <row r="35" spans="1:23">
      <c r="A35" t="s">
        <v>799</v>
      </c>
      <c r="B35" t="s">
        <v>866</v>
      </c>
      <c r="C35" t="s">
        <v>867</v>
      </c>
      <c r="D35">
        <v>216</v>
      </c>
      <c r="E35">
        <v>9</v>
      </c>
      <c r="F35">
        <v>162</v>
      </c>
      <c r="M35" s="10" t="s">
        <v>946</v>
      </c>
      <c r="Q35" s="9" t="str">
        <f t="shared" si="0"/>
        <v>AlgeriaDZ034</v>
      </c>
      <c r="R35" s="9" t="e">
        <f>VLOOKUP(Tableau35676[[#This Row],[coca]],Table1[ID],1,FALSE)</f>
        <v>#N/A</v>
      </c>
      <c r="S35">
        <v>7.0374991928400004</v>
      </c>
      <c r="T35">
        <v>35.825424950299997</v>
      </c>
      <c r="U35" s="9"/>
      <c r="V3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5" s="9"/>
    </row>
    <row r="36" spans="1:23">
      <c r="A36" t="s">
        <v>799</v>
      </c>
      <c r="B36" t="s">
        <v>868</v>
      </c>
      <c r="C36" t="s">
        <v>869</v>
      </c>
      <c r="D36">
        <v>63</v>
      </c>
      <c r="E36">
        <v>3</v>
      </c>
      <c r="F36">
        <v>38</v>
      </c>
      <c r="M36" s="10" t="s">
        <v>946</v>
      </c>
      <c r="Q36" s="9" t="str">
        <f t="shared" si="0"/>
        <v>AlgeriaDZ035</v>
      </c>
      <c r="R36" s="9" t="e">
        <f>VLOOKUP(Tableau35676[[#This Row],[coca]],Table1[ID],1,FALSE)</f>
        <v>#N/A</v>
      </c>
      <c r="S36">
        <v>0.812801273755</v>
      </c>
      <c r="T36">
        <v>35.821269260000001</v>
      </c>
      <c r="U36" s="9"/>
      <c r="V3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6" s="9"/>
    </row>
    <row r="37" spans="1:23">
      <c r="A37" t="s">
        <v>799</v>
      </c>
      <c r="B37" t="s">
        <v>870</v>
      </c>
      <c r="C37" t="s">
        <v>871</v>
      </c>
      <c r="D37">
        <v>18</v>
      </c>
      <c r="E37">
        <v>0</v>
      </c>
      <c r="F37">
        <v>0</v>
      </c>
      <c r="M37" s="10" t="s">
        <v>946</v>
      </c>
      <c r="Q37" s="9" t="str">
        <f t="shared" si="0"/>
        <v>AlgeriaDZ036</v>
      </c>
      <c r="R37" s="9" t="e">
        <f>VLOOKUP(Tableau35676[[#This Row],[coca]],Table1[ID],1,FALSE)</f>
        <v>#N/A</v>
      </c>
      <c r="S37">
        <v>0.282491912949</v>
      </c>
      <c r="T37">
        <v>34.7433824405</v>
      </c>
      <c r="U37" s="9"/>
      <c r="V3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7" s="9"/>
    </row>
    <row r="38" spans="1:23">
      <c r="A38" t="s">
        <v>799</v>
      </c>
      <c r="B38" t="s">
        <v>872</v>
      </c>
      <c r="C38" t="s">
        <v>873</v>
      </c>
      <c r="D38">
        <v>811</v>
      </c>
      <c r="E38">
        <v>55</v>
      </c>
      <c r="F38">
        <v>2</v>
      </c>
      <c r="M38" s="10" t="s">
        <v>946</v>
      </c>
      <c r="Q38" s="9" t="str">
        <f t="shared" si="0"/>
        <v>AlgeriaDZ037</v>
      </c>
      <c r="R38" s="9" t="e">
        <f>VLOOKUP(Tableau35676[[#This Row],[coca]],Table1[ID],1,FALSE)</f>
        <v>#N/A</v>
      </c>
      <c r="S38">
        <v>5.4081876469800001</v>
      </c>
      <c r="T38">
        <v>36.124033873000002</v>
      </c>
      <c r="U38" s="9"/>
      <c r="V3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8" s="9"/>
    </row>
    <row r="39" spans="1:23">
      <c r="A39" t="s">
        <v>799</v>
      </c>
      <c r="B39" t="s">
        <v>874</v>
      </c>
      <c r="C39" t="s">
        <v>875</v>
      </c>
      <c r="D39">
        <v>105</v>
      </c>
      <c r="E39">
        <v>15</v>
      </c>
      <c r="F39">
        <v>0</v>
      </c>
      <c r="M39" s="10" t="s">
        <v>946</v>
      </c>
      <c r="Q39" s="9" t="str">
        <f t="shared" si="0"/>
        <v>AlgeriaDZ038</v>
      </c>
      <c r="R39" s="9" t="e">
        <f>VLOOKUP(Tableau35676[[#This Row],[coca]],Table1[ID],1,FALSE)</f>
        <v>#N/A</v>
      </c>
      <c r="S39">
        <v>-0.52761742663900002</v>
      </c>
      <c r="T39">
        <v>34.697504356700001</v>
      </c>
      <c r="U39" s="9"/>
      <c r="V3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9" s="9"/>
    </row>
    <row r="40" spans="1:23">
      <c r="A40" t="s">
        <v>799</v>
      </c>
      <c r="B40" t="s">
        <v>876</v>
      </c>
      <c r="C40" t="s">
        <v>877</v>
      </c>
      <c r="D40">
        <v>162</v>
      </c>
      <c r="E40">
        <v>10</v>
      </c>
      <c r="F40">
        <v>3</v>
      </c>
      <c r="M40" s="10" t="s">
        <v>946</v>
      </c>
      <c r="Q40" s="9" t="str">
        <f t="shared" si="0"/>
        <v>AlgeriaDZ039</v>
      </c>
      <c r="R40" s="9" t="e">
        <f>VLOOKUP(Tableau35676[[#This Row],[coca]],Table1[ID],1,FALSE)</f>
        <v>#N/A</v>
      </c>
      <c r="S40">
        <v>6.8294631137800001</v>
      </c>
      <c r="T40">
        <v>36.770239891199999</v>
      </c>
      <c r="U40" s="9"/>
      <c r="V4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40" s="9"/>
    </row>
    <row r="41" spans="1:23">
      <c r="A41" t="s">
        <v>799</v>
      </c>
      <c r="B41" t="s">
        <v>878</v>
      </c>
      <c r="C41" t="s">
        <v>879</v>
      </c>
      <c r="D41">
        <v>95</v>
      </c>
      <c r="E41">
        <v>7</v>
      </c>
      <c r="F41">
        <v>0</v>
      </c>
      <c r="M41" s="10" t="s">
        <v>946</v>
      </c>
      <c r="Q41" s="9" t="str">
        <f t="shared" si="0"/>
        <v>AlgeriaDZ040</v>
      </c>
      <c r="R41" s="9" t="e">
        <f>VLOOKUP(Tableau35676[[#This Row],[coca]],Table1[ID],1,FALSE)</f>
        <v>#N/A</v>
      </c>
      <c r="S41">
        <v>7.8646877096800001</v>
      </c>
      <c r="T41">
        <v>36.145318481099999</v>
      </c>
      <c r="U41" s="9"/>
      <c r="V4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1" s="9"/>
    </row>
    <row r="42" spans="1:23">
      <c r="A42" t="s">
        <v>799</v>
      </c>
      <c r="B42" t="s">
        <v>880</v>
      </c>
      <c r="C42" t="s">
        <v>881</v>
      </c>
      <c r="D42">
        <v>22</v>
      </c>
      <c r="E42">
        <v>1</v>
      </c>
      <c r="F42">
        <v>0</v>
      </c>
      <c r="M42" s="10" t="s">
        <v>946</v>
      </c>
      <c r="Q42" s="9" t="str">
        <f t="shared" si="0"/>
        <v>AlgeriaDZ041</v>
      </c>
      <c r="R42" s="9" t="e">
        <f>VLOOKUP(Tableau35676[[#This Row],[coca]],Table1[ID],1,FALSE)</f>
        <v>#N/A</v>
      </c>
      <c r="S42">
        <v>5.1102078524100003</v>
      </c>
      <c r="T42">
        <v>24.133125660099999</v>
      </c>
      <c r="U42" s="9"/>
      <c r="V4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2" s="9"/>
    </row>
    <row r="43" spans="1:23">
      <c r="A43" t="s">
        <v>799</v>
      </c>
      <c r="B43" t="s">
        <v>882</v>
      </c>
      <c r="C43" t="s">
        <v>883</v>
      </c>
      <c r="D43">
        <v>110</v>
      </c>
      <c r="E43">
        <v>6</v>
      </c>
      <c r="F43">
        <v>100</v>
      </c>
      <c r="M43" s="10" t="s">
        <v>946</v>
      </c>
      <c r="Q43" s="9" t="str">
        <f t="shared" si="0"/>
        <v>AlgeriaDZ042</v>
      </c>
      <c r="R43" s="9" t="e">
        <f>VLOOKUP(Tableau35676[[#This Row],[coca]],Table1[ID],1,FALSE)</f>
        <v>#N/A</v>
      </c>
      <c r="S43">
        <v>7.8517197624200001</v>
      </c>
      <c r="T43">
        <v>35.093666581699999</v>
      </c>
      <c r="U43" s="9"/>
      <c r="V4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43" s="9"/>
    </row>
    <row r="44" spans="1:23">
      <c r="A44" t="s">
        <v>799</v>
      </c>
      <c r="B44" t="s">
        <v>884</v>
      </c>
      <c r="C44" t="s">
        <v>885</v>
      </c>
      <c r="D44">
        <v>218</v>
      </c>
      <c r="E44">
        <v>21</v>
      </c>
      <c r="F44">
        <v>0</v>
      </c>
      <c r="M44" s="10" t="s">
        <v>946</v>
      </c>
      <c r="Q44" s="9" t="str">
        <f t="shared" si="0"/>
        <v>AlgeriaDZ043</v>
      </c>
      <c r="R44" s="9" t="e">
        <f>VLOOKUP(Tableau35676[[#This Row],[coca]],Table1[ID],1,FALSE)</f>
        <v>#N/A</v>
      </c>
      <c r="S44">
        <v>1.55130570361</v>
      </c>
      <c r="T44">
        <v>34.931253091400002</v>
      </c>
      <c r="U44" s="9"/>
      <c r="V4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44" s="9"/>
    </row>
    <row r="45" spans="1:23">
      <c r="A45" t="s">
        <v>799</v>
      </c>
      <c r="B45" t="s">
        <v>886</v>
      </c>
      <c r="C45" t="s">
        <v>887</v>
      </c>
      <c r="D45">
        <v>14</v>
      </c>
      <c r="E45">
        <v>1</v>
      </c>
      <c r="F45">
        <v>0</v>
      </c>
      <c r="M45" s="10" t="s">
        <v>946</v>
      </c>
      <c r="Q45" s="9" t="str">
        <f t="shared" si="0"/>
        <v>AlgeriaDZ044</v>
      </c>
      <c r="R45" s="9" t="e">
        <f>VLOOKUP(Tableau35676[[#This Row],[coca]],Table1[ID],1,FALSE)</f>
        <v>#N/A</v>
      </c>
      <c r="S45">
        <v>-5.9544821690500003</v>
      </c>
      <c r="T45">
        <v>27.631754429400001</v>
      </c>
      <c r="U45" s="9"/>
      <c r="V4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5" s="9"/>
    </row>
    <row r="46" spans="1:23">
      <c r="A46" t="s">
        <v>799</v>
      </c>
      <c r="B46" t="s">
        <v>888</v>
      </c>
      <c r="C46" t="s">
        <v>889</v>
      </c>
      <c r="D46">
        <v>377</v>
      </c>
      <c r="E46">
        <v>37</v>
      </c>
      <c r="F46">
        <v>0</v>
      </c>
      <c r="M46" s="10" t="s">
        <v>946</v>
      </c>
      <c r="Q46" s="9" t="str">
        <f t="shared" si="0"/>
        <v>AlgeriaDZ045</v>
      </c>
      <c r="R46" s="9" t="e">
        <f>VLOOKUP(Tableau35676[[#This Row],[coca]],Table1[ID],1,FALSE)</f>
        <v>#N/A</v>
      </c>
      <c r="S46">
        <v>2.2287529457000002</v>
      </c>
      <c r="T46">
        <v>36.525664382800002</v>
      </c>
      <c r="U46" s="9"/>
      <c r="V4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46" s="9"/>
    </row>
    <row r="47" spans="1:23">
      <c r="A47" t="s">
        <v>799</v>
      </c>
      <c r="B47" t="s">
        <v>890</v>
      </c>
      <c r="C47" t="s">
        <v>891</v>
      </c>
      <c r="D47">
        <v>94</v>
      </c>
      <c r="E47">
        <v>5</v>
      </c>
      <c r="F47">
        <v>1</v>
      </c>
      <c r="M47" s="10" t="s">
        <v>946</v>
      </c>
      <c r="Q47" s="9" t="str">
        <f t="shared" si="0"/>
        <v>AlgeriaDZ046</v>
      </c>
      <c r="R47" s="9" t="e">
        <f>VLOOKUP(Tableau35676[[#This Row],[coca]],Table1[ID],1,FALSE)</f>
        <v>#N/A</v>
      </c>
      <c r="S47">
        <v>1.7971738238299999</v>
      </c>
      <c r="T47">
        <v>35.774215273899998</v>
      </c>
      <c r="U47" s="9"/>
      <c r="V4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7" s="9"/>
    </row>
    <row r="48" spans="1:23">
      <c r="A48" t="s">
        <v>799</v>
      </c>
      <c r="B48" t="s">
        <v>892</v>
      </c>
      <c r="C48" t="s">
        <v>893</v>
      </c>
      <c r="D48">
        <v>189</v>
      </c>
      <c r="E48">
        <v>16</v>
      </c>
      <c r="F48">
        <v>37</v>
      </c>
      <c r="M48" s="10" t="s">
        <v>946</v>
      </c>
      <c r="Q48" s="9" t="str">
        <f t="shared" si="0"/>
        <v>AlgeriaDZ047</v>
      </c>
      <c r="R48" s="9" t="e">
        <f>VLOOKUP(Tableau35676[[#This Row],[coca]],Table1[ID],1,FALSE)</f>
        <v>#N/A</v>
      </c>
      <c r="S48">
        <v>4.1949949495799999</v>
      </c>
      <c r="T48">
        <v>36.679534265400001</v>
      </c>
      <c r="U48" s="9"/>
      <c r="V4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48" s="9"/>
    </row>
    <row r="49" spans="1:23">
      <c r="A49" t="s">
        <v>799</v>
      </c>
      <c r="B49" t="s">
        <v>894</v>
      </c>
      <c r="C49" t="s">
        <v>895</v>
      </c>
      <c r="D49">
        <v>308</v>
      </c>
      <c r="E49">
        <v>8</v>
      </c>
      <c r="F49">
        <v>0</v>
      </c>
      <c r="M49" s="10" t="s">
        <v>946</v>
      </c>
      <c r="Q49" s="9" t="str">
        <f t="shared" si="0"/>
        <v>AlgeriaDZ048</v>
      </c>
      <c r="R49" s="9" t="e">
        <f>VLOOKUP(Tableau35676[[#This Row],[coca]],Table1[ID],1,FALSE)</f>
        <v>#N/A</v>
      </c>
      <c r="S49">
        <v>-1.4486337036100001</v>
      </c>
      <c r="T49">
        <v>34.700315319300003</v>
      </c>
      <c r="U49" s="9"/>
      <c r="V4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49" s="9"/>
    </row>
    <row r="50" spans="1:23">
      <c r="A50" t="s">
        <v>896</v>
      </c>
      <c r="B50" t="s">
        <v>898</v>
      </c>
      <c r="C50" t="s">
        <v>899</v>
      </c>
      <c r="D50">
        <v>0</v>
      </c>
      <c r="M50" s="10" t="s">
        <v>946</v>
      </c>
      <c r="Q50" s="9" t="str">
        <f t="shared" si="0"/>
        <v>AngolaAO01</v>
      </c>
      <c r="R50" s="9" t="e">
        <f>VLOOKUP(Tableau35676[[#This Row],[coca]],Table1[ID],1,FALSE)</f>
        <v>#N/A</v>
      </c>
      <c r="S50">
        <v>14.0357561556</v>
      </c>
      <c r="T50">
        <v>-8.29184354693</v>
      </c>
      <c r="U50" s="9"/>
      <c r="V5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0" s="9"/>
    </row>
    <row r="51" spans="1:23">
      <c r="A51" t="s">
        <v>896</v>
      </c>
      <c r="B51" t="s">
        <v>900</v>
      </c>
      <c r="C51" t="s">
        <v>901</v>
      </c>
      <c r="D51">
        <v>0</v>
      </c>
      <c r="M51" s="10" t="s">
        <v>946</v>
      </c>
      <c r="Q51" s="9" t="str">
        <f t="shared" si="0"/>
        <v>AngolaAO02</v>
      </c>
      <c r="R51" s="9" t="e">
        <f>VLOOKUP(Tableau35676[[#This Row],[coca]],Table1[ID],1,FALSE)</f>
        <v>#N/A</v>
      </c>
      <c r="S51">
        <v>13.9042323372</v>
      </c>
      <c r="T51">
        <v>-12.876367805899999</v>
      </c>
      <c r="U51" s="9"/>
      <c r="V5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1" s="9"/>
    </row>
    <row r="52" spans="1:23">
      <c r="A52" t="s">
        <v>896</v>
      </c>
      <c r="B52" t="s">
        <v>942</v>
      </c>
      <c r="C52" t="s">
        <v>903</v>
      </c>
      <c r="D52">
        <v>0</v>
      </c>
      <c r="M52" s="10" t="s">
        <v>946</v>
      </c>
      <c r="Q52" s="9" t="str">
        <f t="shared" si="0"/>
        <v>AngolaAO03</v>
      </c>
      <c r="R52" s="9" t="e">
        <f>VLOOKUP(Tableau35676[[#This Row],[coca]],Table1[ID],1,FALSE)</f>
        <v>#N/A</v>
      </c>
      <c r="S52">
        <v>17.431693979799999</v>
      </c>
      <c r="T52">
        <v>-12.3835718972</v>
      </c>
      <c r="U52" s="9"/>
      <c r="V5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2" s="9"/>
    </row>
    <row r="53" spans="1:23">
      <c r="A53" t="s">
        <v>896</v>
      </c>
      <c r="B53" t="s">
        <v>904</v>
      </c>
      <c r="C53" t="s">
        <v>905</v>
      </c>
      <c r="D53">
        <v>0</v>
      </c>
      <c r="M53" s="10" t="s">
        <v>946</v>
      </c>
      <c r="Q53" s="9" t="str">
        <f t="shared" si="0"/>
        <v>AngolaAO04</v>
      </c>
      <c r="R53" s="9" t="e">
        <f>VLOOKUP(Tableau35676[[#This Row],[coca]],Table1[ID],1,FALSE)</f>
        <v>#N/A</v>
      </c>
      <c r="S53">
        <v>12.517939481200001</v>
      </c>
      <c r="T53">
        <v>-5.0637003705400003</v>
      </c>
      <c r="U53" s="9"/>
      <c r="V5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3" s="9"/>
    </row>
    <row r="54" spans="1:23">
      <c r="A54" t="s">
        <v>896</v>
      </c>
      <c r="B54" t="s">
        <v>906</v>
      </c>
      <c r="C54" t="s">
        <v>907</v>
      </c>
      <c r="D54">
        <v>0</v>
      </c>
      <c r="M54" s="10" t="s">
        <v>946</v>
      </c>
      <c r="Q54" s="9" t="str">
        <f t="shared" si="0"/>
        <v>AngolaAO05</v>
      </c>
      <c r="R54" s="9" t="e">
        <f>VLOOKUP(Tableau35676[[#This Row],[coca]],Table1[ID],1,FALSE)</f>
        <v>#N/A</v>
      </c>
      <c r="S54">
        <v>19.7315565643</v>
      </c>
      <c r="T54">
        <v>-15.961377219899999</v>
      </c>
      <c r="U54" s="9"/>
      <c r="V5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4" s="9"/>
    </row>
    <row r="55" spans="1:23">
      <c r="A55" t="s">
        <v>896</v>
      </c>
      <c r="B55" t="s">
        <v>908</v>
      </c>
      <c r="C55" t="s">
        <v>909</v>
      </c>
      <c r="D55">
        <v>0</v>
      </c>
      <c r="M55" s="10" t="s">
        <v>946</v>
      </c>
      <c r="Q55" s="9" t="str">
        <f t="shared" si="0"/>
        <v>AngolaAO06</v>
      </c>
      <c r="R55" s="9" t="e">
        <f>VLOOKUP(Tableau35676[[#This Row],[coca]],Table1[ID],1,FALSE)</f>
        <v>#N/A</v>
      </c>
      <c r="S55">
        <v>14.9737266287</v>
      </c>
      <c r="T55">
        <v>-8.9036836566400002</v>
      </c>
      <c r="U55" s="9"/>
      <c r="V5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5" s="9"/>
    </row>
    <row r="56" spans="1:23">
      <c r="A56" t="s">
        <v>896</v>
      </c>
      <c r="B56" t="s">
        <v>910</v>
      </c>
      <c r="C56" t="s">
        <v>911</v>
      </c>
      <c r="D56">
        <v>0</v>
      </c>
      <c r="M56" s="10" t="s">
        <v>946</v>
      </c>
      <c r="Q56" s="9" t="str">
        <f t="shared" si="0"/>
        <v>AngolaAO07</v>
      </c>
      <c r="R56" s="9" t="e">
        <f>VLOOKUP(Tableau35676[[#This Row],[coca]],Table1[ID],1,FALSE)</f>
        <v>#N/A</v>
      </c>
      <c r="S56">
        <v>15.0494229857</v>
      </c>
      <c r="T56">
        <v>-10.8840368596</v>
      </c>
      <c r="U56" s="9"/>
      <c r="V5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6" s="9"/>
    </row>
    <row r="57" spans="1:23">
      <c r="A57" t="s">
        <v>896</v>
      </c>
      <c r="B57" t="s">
        <v>912</v>
      </c>
      <c r="C57" t="s">
        <v>913</v>
      </c>
      <c r="D57">
        <v>0</v>
      </c>
      <c r="M57" s="10" t="s">
        <v>946</v>
      </c>
      <c r="Q57" s="9" t="str">
        <f t="shared" si="0"/>
        <v>AngolaAO08</v>
      </c>
      <c r="R57" s="9" t="e">
        <f>VLOOKUP(Tableau35676[[#This Row],[coca]],Table1[ID],1,FALSE)</f>
        <v>#N/A</v>
      </c>
      <c r="S57">
        <v>15.4281306912</v>
      </c>
      <c r="T57">
        <v>-16.3987927453</v>
      </c>
      <c r="U57" s="9"/>
      <c r="V5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7" s="9"/>
    </row>
    <row r="58" spans="1:23">
      <c r="A58" t="s">
        <v>896</v>
      </c>
      <c r="B58" t="s">
        <v>914</v>
      </c>
      <c r="C58" t="s">
        <v>915</v>
      </c>
      <c r="D58">
        <v>0</v>
      </c>
      <c r="M58" s="10" t="s">
        <v>946</v>
      </c>
      <c r="Q58" s="9" t="str">
        <f t="shared" si="0"/>
        <v>AngolaAO10</v>
      </c>
      <c r="R58" s="9" t="e">
        <f>VLOOKUP(Tableau35676[[#This Row],[coca]],Table1[ID],1,FALSE)</f>
        <v>#N/A</v>
      </c>
      <c r="S58">
        <v>15.719692348900001</v>
      </c>
      <c r="T58">
        <v>-12.585104574900001</v>
      </c>
      <c r="U58" s="9"/>
      <c r="V5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8" s="9"/>
    </row>
    <row r="59" spans="1:23">
      <c r="A59" t="s">
        <v>896</v>
      </c>
      <c r="B59" t="s">
        <v>945</v>
      </c>
      <c r="C59" t="s">
        <v>917</v>
      </c>
      <c r="D59">
        <v>0</v>
      </c>
      <c r="M59" s="10" t="s">
        <v>946</v>
      </c>
      <c r="Q59" s="9" t="str">
        <f t="shared" si="0"/>
        <v>AngolaAO09</v>
      </c>
      <c r="R59" s="9" t="e">
        <f>VLOOKUP(Tableau35676[[#This Row],[coca]],Table1[ID],1,FALSE)</f>
        <v>#N/A</v>
      </c>
      <c r="S59">
        <v>14.9653143102</v>
      </c>
      <c r="T59">
        <v>-14.797795759</v>
      </c>
      <c r="U59" s="9"/>
      <c r="V5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59" s="9"/>
    </row>
    <row r="60" spans="1:23">
      <c r="A60" t="s">
        <v>896</v>
      </c>
      <c r="B60" t="s">
        <v>918</v>
      </c>
      <c r="C60" t="s">
        <v>919</v>
      </c>
      <c r="D60">
        <v>142</v>
      </c>
      <c r="E60">
        <v>6</v>
      </c>
      <c r="M60" s="10" t="s">
        <v>946</v>
      </c>
      <c r="Q60" s="9" t="str">
        <f t="shared" si="0"/>
        <v>AngolaAO11</v>
      </c>
      <c r="R60" s="9" t="e">
        <f>VLOOKUP(Tableau35676[[#This Row],[coca]],Table1[ID],1,FALSE)</f>
        <v>#N/A</v>
      </c>
      <c r="S60">
        <v>13.800717044200001</v>
      </c>
      <c r="T60">
        <v>-9.6048273438600003</v>
      </c>
      <c r="U60" s="9"/>
      <c r="V6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60" s="9"/>
    </row>
    <row r="61" spans="1:23">
      <c r="A61" t="s">
        <v>896</v>
      </c>
      <c r="B61" t="s">
        <v>920</v>
      </c>
      <c r="C61" t="s">
        <v>921</v>
      </c>
      <c r="D61">
        <v>0</v>
      </c>
      <c r="M61" s="10" t="s">
        <v>946</v>
      </c>
      <c r="Q61" s="9" t="str">
        <f t="shared" si="0"/>
        <v>AngolaAO12</v>
      </c>
      <c r="R61" s="9" t="e">
        <f>VLOOKUP(Tableau35676[[#This Row],[coca]],Table1[ID],1,FALSE)</f>
        <v>#N/A</v>
      </c>
      <c r="S61">
        <v>19.6061314765</v>
      </c>
      <c r="T61">
        <v>-8.5579723811800008</v>
      </c>
      <c r="U61" s="9"/>
      <c r="V6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1" s="9"/>
    </row>
    <row r="62" spans="1:23">
      <c r="A62" t="s">
        <v>896</v>
      </c>
      <c r="B62" t="s">
        <v>922</v>
      </c>
      <c r="C62" t="s">
        <v>923</v>
      </c>
      <c r="D62">
        <v>0</v>
      </c>
      <c r="M62" s="10" t="s">
        <v>946</v>
      </c>
      <c r="Q62" s="9" t="str">
        <f t="shared" si="0"/>
        <v>AngolaAO13</v>
      </c>
      <c r="R62" s="9" t="e">
        <f>VLOOKUP(Tableau35676[[#This Row],[coca]],Table1[ID],1,FALSE)</f>
        <v>#N/A</v>
      </c>
      <c r="S62">
        <v>20.494288345000001</v>
      </c>
      <c r="T62">
        <v>-10.033905667499999</v>
      </c>
      <c r="U62" s="9"/>
      <c r="V6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2" s="9"/>
    </row>
    <row r="63" spans="1:23">
      <c r="A63" t="s">
        <v>896</v>
      </c>
      <c r="B63" t="s">
        <v>924</v>
      </c>
      <c r="C63" t="s">
        <v>925</v>
      </c>
      <c r="D63">
        <v>0</v>
      </c>
      <c r="M63" s="10" t="s">
        <v>946</v>
      </c>
      <c r="Q63" s="9" t="str">
        <f t="shared" si="0"/>
        <v>AngolaAO14</v>
      </c>
      <c r="R63" s="9" t="e">
        <f>VLOOKUP(Tableau35676[[#This Row],[coca]],Table1[ID],1,FALSE)</f>
        <v>#N/A</v>
      </c>
      <c r="S63">
        <v>17.015393384599999</v>
      </c>
      <c r="T63">
        <v>-9.5315829104199992</v>
      </c>
      <c r="U63" s="9"/>
      <c r="V6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3" s="9"/>
    </row>
    <row r="64" spans="1:23">
      <c r="A64" t="s">
        <v>896</v>
      </c>
      <c r="B64" t="s">
        <v>926</v>
      </c>
      <c r="C64" t="s">
        <v>927</v>
      </c>
      <c r="D64">
        <v>0</v>
      </c>
      <c r="M64" s="10" t="s">
        <v>946</v>
      </c>
      <c r="Q64" s="9" t="str">
        <f t="shared" si="0"/>
        <v>AngolaAO15</v>
      </c>
      <c r="R64" s="9" t="e">
        <f>VLOOKUP(Tableau35676[[#This Row],[coca]],Table1[ID],1,FALSE)</f>
        <v>#N/A</v>
      </c>
      <c r="S64">
        <v>21.024787518499998</v>
      </c>
      <c r="T64">
        <v>-13.129694843999999</v>
      </c>
      <c r="U64" s="9"/>
      <c r="V6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4" s="9"/>
    </row>
    <row r="65" spans="1:23">
      <c r="A65" t="s">
        <v>896</v>
      </c>
      <c r="B65" t="s">
        <v>928</v>
      </c>
      <c r="C65" t="s">
        <v>929</v>
      </c>
      <c r="D65">
        <v>0</v>
      </c>
      <c r="M65" s="10" t="s">
        <v>946</v>
      </c>
      <c r="Q65" s="9" t="str">
        <f t="shared" si="0"/>
        <v>AngolaAO16</v>
      </c>
      <c r="R65" s="9" t="e">
        <f>VLOOKUP(Tableau35676[[#This Row],[coca]],Table1[ID],1,FALSE)</f>
        <v>#N/A</v>
      </c>
      <c r="S65">
        <v>12.702332206199999</v>
      </c>
      <c r="T65">
        <v>-15.4420249689</v>
      </c>
      <c r="U65" s="9"/>
      <c r="V6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5" s="9"/>
    </row>
    <row r="66" spans="1:23">
      <c r="A66" t="s">
        <v>896</v>
      </c>
      <c r="B66" t="s">
        <v>941</v>
      </c>
      <c r="C66" t="s">
        <v>931</v>
      </c>
      <c r="D66">
        <v>0</v>
      </c>
      <c r="M66" s="10" t="s">
        <v>946</v>
      </c>
      <c r="Q66" s="9" t="str">
        <f t="shared" ref="Q66:Q129" si="1">_xlfn.CONCAT(A66,C66)</f>
        <v>AngolaAO17</v>
      </c>
      <c r="R66" s="9" t="e">
        <f>VLOOKUP(Tableau35676[[#This Row],[coca]],Table1[ID],1,FALSE)</f>
        <v>#N/A</v>
      </c>
      <c r="S66">
        <v>15.4687218535</v>
      </c>
      <c r="T66">
        <v>-7.0814419175900003</v>
      </c>
      <c r="U66" s="9"/>
      <c r="V6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6" s="9"/>
    </row>
    <row r="67" spans="1:23">
      <c r="A67" t="s">
        <v>896</v>
      </c>
      <c r="B67" t="s">
        <v>932</v>
      </c>
      <c r="C67" t="s">
        <v>933</v>
      </c>
      <c r="D67">
        <v>0</v>
      </c>
      <c r="M67" s="10" t="s">
        <v>946</v>
      </c>
      <c r="Q67" s="9" t="str">
        <f t="shared" si="1"/>
        <v>AngolaAO18</v>
      </c>
      <c r="R67" s="9" t="e">
        <f>VLOOKUP(Tableau35676[[#This Row],[coca]],Table1[ID],1,FALSE)</f>
        <v>#N/A</v>
      </c>
      <c r="S67">
        <v>13.5955294028</v>
      </c>
      <c r="T67">
        <v>-6.7148519893399996</v>
      </c>
      <c r="U67" s="9"/>
      <c r="V6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7" s="9"/>
    </row>
    <row r="68" spans="1:23">
      <c r="A68" t="s">
        <v>9</v>
      </c>
      <c r="B68" t="s">
        <v>11</v>
      </c>
      <c r="C68" t="s">
        <v>12</v>
      </c>
      <c r="D68">
        <v>13</v>
      </c>
      <c r="M68" s="10" t="s">
        <v>946</v>
      </c>
      <c r="Q68" t="str">
        <f t="shared" si="1"/>
        <v>BeninBJ01</v>
      </c>
      <c r="R68" t="str">
        <f>VLOOKUP(Tableau35676[[#This Row],[coca]],Table1[ID],1,FALSE)</f>
        <v>BeninBJ01</v>
      </c>
      <c r="S68">
        <f>VLOOKUP(Tableau35676[[#This Row],[coca]],Table1[[#All],[ID]:[b]],2,FALSE)</f>
        <v>2.8980453400499999</v>
      </c>
      <c r="T68" s="9">
        <f>VLOOKUP(Tableau35676[[#This Row],[coca]],Table1[[ID]:[b]],3,FALSE)</f>
        <v>11.3251932547</v>
      </c>
      <c r="U68" s="9"/>
      <c r="V6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68" s="9"/>
    </row>
    <row r="69" spans="1:23">
      <c r="A69" t="s">
        <v>9</v>
      </c>
      <c r="B69" t="s">
        <v>13</v>
      </c>
      <c r="C69" t="s">
        <v>14</v>
      </c>
      <c r="D69">
        <v>3</v>
      </c>
      <c r="M69" s="10" t="s">
        <v>946</v>
      </c>
      <c r="Q69" t="str">
        <f t="shared" si="1"/>
        <v>BeninBJ02</v>
      </c>
      <c r="R69" t="str">
        <f>VLOOKUP(Tableau35676[[#This Row],[coca]],Table1[ID],1,FALSE)</f>
        <v>BeninBJ02</v>
      </c>
      <c r="S69">
        <f>VLOOKUP(Tableau35676[[#This Row],[coca]],Table1[[#All],[ID]:[b]],2,FALSE)</f>
        <v>1.5757936347899999</v>
      </c>
      <c r="T69" s="9">
        <f>VLOOKUP(Tableau35676[[#This Row],[coca]],Table1[[ID]:[b]],3,FALSE)</f>
        <v>10.6868790271</v>
      </c>
      <c r="U69" s="9"/>
      <c r="V6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69" s="9"/>
    </row>
    <row r="70" spans="1:23">
      <c r="A70" t="s">
        <v>9</v>
      </c>
      <c r="B70" t="s">
        <v>15</v>
      </c>
      <c r="C70" t="s">
        <v>16</v>
      </c>
      <c r="D70">
        <f>27+37</f>
        <v>64</v>
      </c>
      <c r="M70" s="10" t="s">
        <v>946</v>
      </c>
      <c r="Q70" t="str">
        <f t="shared" si="1"/>
        <v>BeninBJ03</v>
      </c>
      <c r="R70" t="str">
        <f>VLOOKUP(Tableau35676[[#This Row],[coca]],Table1[ID],1,FALSE)</f>
        <v>BeninBJ03</v>
      </c>
      <c r="S70">
        <f>VLOOKUP(Tableau35676[[#This Row],[coca]],Table1[[#All],[ID]:[b]],2,FALSE)</f>
        <v>2.2134882935500002</v>
      </c>
      <c r="T70" s="9">
        <f>VLOOKUP(Tableau35676[[#This Row],[coca]],Table1[[ID]:[b]],3,FALSE)</f>
        <v>6.6094810526299996</v>
      </c>
      <c r="U70" s="9"/>
      <c r="V7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70" s="9"/>
    </row>
    <row r="71" spans="1:23">
      <c r="A71" t="s">
        <v>9</v>
      </c>
      <c r="B71" t="s">
        <v>17</v>
      </c>
      <c r="C71" t="s">
        <v>18</v>
      </c>
      <c r="D71">
        <v>9</v>
      </c>
      <c r="M71" s="10" t="s">
        <v>946</v>
      </c>
      <c r="Q71" t="str">
        <f t="shared" si="1"/>
        <v>BeninBJ04</v>
      </c>
      <c r="R71" t="str">
        <f>VLOOKUP(Tableau35676[[#This Row],[coca]],Table1[ID],1,FALSE)</f>
        <v>BeninBJ04</v>
      </c>
      <c r="S71">
        <f>VLOOKUP(Tableau35676[[#This Row],[coca]],Table1[[#All],[ID]:[b]],2,FALSE)</f>
        <v>2.7733520773899998</v>
      </c>
      <c r="T71" s="9">
        <f>VLOOKUP(Tableau35676[[#This Row],[coca]],Table1[[ID]:[b]],3,FALSE)</f>
        <v>9.7987156254599999</v>
      </c>
      <c r="U71" s="9"/>
      <c r="V7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71" s="9"/>
    </row>
    <row r="72" spans="1:23">
      <c r="A72" t="s">
        <v>9</v>
      </c>
      <c r="B72" t="s">
        <v>19</v>
      </c>
      <c r="C72" t="s">
        <v>20</v>
      </c>
      <c r="D72">
        <v>1</v>
      </c>
      <c r="M72" s="10" t="s">
        <v>946</v>
      </c>
      <c r="Q72" t="str">
        <f t="shared" si="1"/>
        <v>BeninBJ05</v>
      </c>
      <c r="R72" t="str">
        <f>VLOOKUP(Tableau35676[[#This Row],[coca]],Table1[ID],1,FALSE)</f>
        <v>BeninBJ05</v>
      </c>
      <c r="S72">
        <f>VLOOKUP(Tableau35676[[#This Row],[coca]],Table1[[#All],[ID]:[b]],2,FALSE)</f>
        <v>2.2048644938000002</v>
      </c>
      <c r="T72" s="9">
        <f>VLOOKUP(Tableau35676[[#This Row],[coca]],Table1[[ID]:[b]],3,FALSE)</f>
        <v>8.1359018468599995</v>
      </c>
      <c r="U72" s="9"/>
      <c r="V7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72" s="9"/>
    </row>
    <row r="73" spans="1:23">
      <c r="A73" t="s">
        <v>9</v>
      </c>
      <c r="B73" t="s">
        <v>21</v>
      </c>
      <c r="C73" t="s">
        <v>22</v>
      </c>
      <c r="D73">
        <f>16+15</f>
        <v>31</v>
      </c>
      <c r="M73" s="10" t="s">
        <v>946</v>
      </c>
      <c r="Q73" t="str">
        <f t="shared" si="1"/>
        <v>BeninBJ06</v>
      </c>
      <c r="R73" t="str">
        <f>VLOOKUP(Tableau35676[[#This Row],[coca]],Table1[ID],1,FALSE)</f>
        <v>BeninBJ06</v>
      </c>
      <c r="S73">
        <f>VLOOKUP(Tableau35676[[#This Row],[coca]],Table1[[#All],[ID]:[b]],2,FALSE)</f>
        <v>1.78097738562</v>
      </c>
      <c r="T73" s="9">
        <f>VLOOKUP(Tableau35676[[#This Row],[coca]],Table1[[ID]:[b]],3,FALSE)</f>
        <v>6.9996946938500004</v>
      </c>
      <c r="U73" s="9"/>
      <c r="V7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73" s="9"/>
    </row>
    <row r="74" spans="1:23">
      <c r="A74" t="s">
        <v>9</v>
      </c>
      <c r="B74" t="s">
        <v>23</v>
      </c>
      <c r="C74" t="s">
        <v>24</v>
      </c>
      <c r="D74">
        <v>0</v>
      </c>
      <c r="M74" s="10" t="s">
        <v>946</v>
      </c>
      <c r="Q74" t="str">
        <f t="shared" si="1"/>
        <v>BeninBJ07</v>
      </c>
      <c r="R74" t="str">
        <f>VLOOKUP(Tableau35676[[#This Row],[coca]],Table1[ID],1,FALSE)</f>
        <v>BeninBJ07</v>
      </c>
      <c r="S74">
        <f>VLOOKUP(Tableau35676[[#This Row],[coca]],Table1[[#All],[ID]:[b]],2,FALSE)</f>
        <v>1.8087397628899999</v>
      </c>
      <c r="T74" s="9">
        <f>VLOOKUP(Tableau35676[[#This Row],[coca]],Table1[[ID]:[b]],3,FALSE)</f>
        <v>9.32421024788</v>
      </c>
      <c r="U74" s="9"/>
      <c r="V7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74" s="9"/>
    </row>
    <row r="75" spans="1:23">
      <c r="A75" t="s">
        <v>9</v>
      </c>
      <c r="B75" t="s">
        <v>25</v>
      </c>
      <c r="C75" t="s">
        <v>26</v>
      </c>
      <c r="D75">
        <f>27+162</f>
        <v>189</v>
      </c>
      <c r="E75">
        <v>236</v>
      </c>
      <c r="F75">
        <v>9</v>
      </c>
      <c r="M75" s="10" t="s">
        <v>946</v>
      </c>
      <c r="Q75" t="str">
        <f t="shared" si="1"/>
        <v>BeninBJ08</v>
      </c>
      <c r="R75" t="str">
        <f>VLOOKUP(Tableau35676[[#This Row],[coca]],Table1[ID],1,FALSE)</f>
        <v>BeninBJ08</v>
      </c>
      <c r="S75">
        <f>VLOOKUP(Tableau35676[[#This Row],[coca]],Table1[[#All],[ID]:[b]],2,FALSE)</f>
        <v>2.4174614639900001</v>
      </c>
      <c r="T75" s="9">
        <f>VLOOKUP(Tableau35676[[#This Row],[coca]],Table1[[ID]:[b]],3,FALSE)</f>
        <v>6.3674352054799996</v>
      </c>
      <c r="U75" s="9" t="s">
        <v>774</v>
      </c>
      <c r="V7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75" s="9">
        <v>3</v>
      </c>
    </row>
    <row r="76" spans="1:23">
      <c r="A76" t="s">
        <v>9</v>
      </c>
      <c r="B76" t="s">
        <v>27</v>
      </c>
      <c r="C76" t="s">
        <v>28</v>
      </c>
      <c r="D76">
        <v>12</v>
      </c>
      <c r="M76" s="10" t="s">
        <v>946</v>
      </c>
      <c r="Q76" t="str">
        <f t="shared" si="1"/>
        <v>BeninBJ09</v>
      </c>
      <c r="R76" t="str">
        <f>VLOOKUP(Tableau35676[[#This Row],[coca]],Table1[ID],1,FALSE)</f>
        <v>BeninBJ09</v>
      </c>
      <c r="S76">
        <f>VLOOKUP(Tableau35676[[#This Row],[coca]],Table1[[#All],[ID]:[b]],2,FALSE)</f>
        <v>1.8336366609800001</v>
      </c>
      <c r="T76" s="9">
        <f>VLOOKUP(Tableau35676[[#This Row],[coca]],Table1[[ID]:[b]],3,FALSE)</f>
        <v>6.5514016290899999</v>
      </c>
      <c r="U76" s="9"/>
      <c r="V7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76" s="9"/>
    </row>
    <row r="77" spans="1:23">
      <c r="A77" t="s">
        <v>9</v>
      </c>
      <c r="B77" t="s">
        <v>29</v>
      </c>
      <c r="C77" t="s">
        <v>30</v>
      </c>
      <c r="D77">
        <f>24+57</f>
        <v>81</v>
      </c>
      <c r="M77" s="10" t="s">
        <v>946</v>
      </c>
      <c r="Q77" t="str">
        <f t="shared" si="1"/>
        <v>BeninBJ10</v>
      </c>
      <c r="R77" t="str">
        <f>VLOOKUP(Tableau35676[[#This Row],[coca]],Table1[ID],1,FALSE)</f>
        <v>BeninBJ10</v>
      </c>
      <c r="S77">
        <f>VLOOKUP(Tableau35676[[#This Row],[coca]],Table1[[#All],[ID]:[b]],2,FALSE)</f>
        <v>2.5404401299299999</v>
      </c>
      <c r="T77" s="9">
        <f>VLOOKUP(Tableau35676[[#This Row],[coca]],Table1[[ID]:[b]],3,FALSE)</f>
        <v>6.6124623461300001</v>
      </c>
      <c r="U77" s="9"/>
      <c r="V7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77" s="9"/>
    </row>
    <row r="78" spans="1:23">
      <c r="A78" t="s">
        <v>9</v>
      </c>
      <c r="B78" t="s">
        <v>31</v>
      </c>
      <c r="C78" t="s">
        <v>32</v>
      </c>
      <c r="D78">
        <v>7</v>
      </c>
      <c r="M78" s="10" t="s">
        <v>946</v>
      </c>
      <c r="Q78" t="str">
        <f t="shared" si="1"/>
        <v>BeninBJ11</v>
      </c>
      <c r="R78" t="str">
        <f>VLOOKUP(Tableau35676[[#This Row],[coca]],Table1[ID],1,FALSE)</f>
        <v>BeninBJ11</v>
      </c>
      <c r="S78">
        <f>VLOOKUP(Tableau35676[[#This Row],[coca]],Table1[[#All],[ID]:[b]],2,FALSE)</f>
        <v>2.62696486302</v>
      </c>
      <c r="T78" s="9">
        <f>VLOOKUP(Tableau35676[[#This Row],[coca]],Table1[[ID]:[b]],3,FALSE)</f>
        <v>7.1977786518800002</v>
      </c>
      <c r="U78" s="9"/>
      <c r="V7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78" s="9"/>
    </row>
    <row r="79" spans="1:23">
      <c r="A79" t="s">
        <v>9</v>
      </c>
      <c r="B79" t="s">
        <v>33</v>
      </c>
      <c r="C79" t="s">
        <v>34</v>
      </c>
      <c r="D79">
        <f>11+9</f>
        <v>20</v>
      </c>
      <c r="M79" s="10" t="s">
        <v>946</v>
      </c>
      <c r="Q79" t="str">
        <f t="shared" si="1"/>
        <v>BeninBJ12</v>
      </c>
      <c r="R79" t="str">
        <f>VLOOKUP(Tableau35676[[#This Row],[coca]],Table1[ID],1,FALSE)</f>
        <v>BeninBJ12</v>
      </c>
      <c r="S79">
        <f>VLOOKUP(Tableau35676[[#This Row],[coca]],Table1[[#All],[ID]:[b]],2,FALSE)</f>
        <v>2.1073453946499998</v>
      </c>
      <c r="T79" s="9">
        <f>VLOOKUP(Tableau35676[[#This Row],[coca]],Table1[[ID]:[b]],3,FALSE)</f>
        <v>7.2783836335999998</v>
      </c>
      <c r="U79" s="9"/>
      <c r="V7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79" s="9"/>
    </row>
    <row r="80" spans="1:23">
      <c r="A80" t="s">
        <v>35</v>
      </c>
      <c r="B80" t="s">
        <v>39</v>
      </c>
      <c r="C80" t="s">
        <v>40</v>
      </c>
      <c r="D80">
        <v>4</v>
      </c>
      <c r="E80">
        <v>0</v>
      </c>
      <c r="M80" s="10" t="s">
        <v>946</v>
      </c>
      <c r="Q80" t="str">
        <f t="shared" si="1"/>
        <v>Burkina FasoBF47</v>
      </c>
      <c r="R80" t="str">
        <f>VLOOKUP(Tableau35676[[#This Row],[coca]],Table1[ID],1,FALSE)</f>
        <v>Burkina FasoBF47</v>
      </c>
      <c r="S80">
        <f>VLOOKUP(Tableau35676[[#This Row],[coca]],Table1[[#All],[ID]:[b]],2,FALSE)</f>
        <v>-4.5704178453799997</v>
      </c>
      <c r="T80" s="9">
        <f>VLOOKUP(Tableau35676[[#This Row],[coca]],Table1[[ID]:[b]],3,FALSE)</f>
        <v>10.351713519900001</v>
      </c>
      <c r="U80" s="9" t="s">
        <v>775</v>
      </c>
      <c r="V8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80" s="9">
        <v>1</v>
      </c>
    </row>
    <row r="81" spans="1:23">
      <c r="A81" t="s">
        <v>35</v>
      </c>
      <c r="B81" t="s">
        <v>45</v>
      </c>
      <c r="C81" t="s">
        <v>46</v>
      </c>
      <c r="D81">
        <v>3</v>
      </c>
      <c r="E81">
        <v>0</v>
      </c>
      <c r="M81" s="10" t="s">
        <v>946</v>
      </c>
      <c r="Q81" t="str">
        <f t="shared" si="1"/>
        <v>Burkina FasoBF49</v>
      </c>
      <c r="R81" t="str">
        <f>VLOOKUP(Tableau35676[[#This Row],[coca]],Table1[ID],1,FALSE)</f>
        <v>Burkina FasoBF49</v>
      </c>
      <c r="S81">
        <f>VLOOKUP(Tableau35676[[#This Row],[coca]],Table1[[#All],[ID]:[b]],2,FALSE)</f>
        <v>-0.97454973586299998</v>
      </c>
      <c r="T81" s="9">
        <f>VLOOKUP(Tableau35676[[#This Row],[coca]],Table1[[ID]:[b]],3,FALSE)</f>
        <v>13.2687687725</v>
      </c>
      <c r="U81" s="9" t="s">
        <v>775</v>
      </c>
      <c r="V8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81" s="9">
        <v>1</v>
      </c>
    </row>
    <row r="82" spans="1:23">
      <c r="A82" t="s">
        <v>35</v>
      </c>
      <c r="B82" t="s">
        <v>49</v>
      </c>
      <c r="C82" t="s">
        <v>50</v>
      </c>
      <c r="D82">
        <v>2</v>
      </c>
      <c r="E82">
        <v>0</v>
      </c>
      <c r="M82" s="10" t="s">
        <v>946</v>
      </c>
      <c r="Q82" t="str">
        <f t="shared" si="1"/>
        <v>Burkina FasoBF51</v>
      </c>
      <c r="R82" t="str">
        <f>VLOOKUP(Tableau35676[[#This Row],[coca]],Table1[ID],1,FALSE)</f>
        <v>Burkina FasoBF51</v>
      </c>
      <c r="S82">
        <f>VLOOKUP(Tableau35676[[#This Row],[coca]],Table1[[#All],[ID]:[b]],2,FALSE)</f>
        <v>-1.2183083476100001</v>
      </c>
      <c r="T82" s="9">
        <f>VLOOKUP(Tableau35676[[#This Row],[coca]],Table1[[ID]:[b]],3,FALSE)</f>
        <v>11.5808555594</v>
      </c>
      <c r="U82" s="9" t="s">
        <v>775</v>
      </c>
      <c r="V8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82" s="9">
        <v>1</v>
      </c>
    </row>
    <row r="83" spans="1:23">
      <c r="A83" t="s">
        <v>35</v>
      </c>
      <c r="B83" t="s">
        <v>41</v>
      </c>
      <c r="C83" t="s">
        <v>42</v>
      </c>
      <c r="D83">
        <v>759</v>
      </c>
      <c r="E83">
        <v>45</v>
      </c>
      <c r="J83">
        <v>573</v>
      </c>
      <c r="K83">
        <v>326</v>
      </c>
      <c r="M83" s="10" t="s">
        <v>946</v>
      </c>
      <c r="Q83" t="str">
        <f t="shared" si="1"/>
        <v>Burkina FasoBF13</v>
      </c>
      <c r="R83" t="str">
        <f>VLOOKUP(Tableau35676[[#This Row],[coca]],Table1[ID],1,FALSE)</f>
        <v>Burkina FasoBF13</v>
      </c>
      <c r="S83">
        <f>VLOOKUP(Tableau35676[[#This Row],[coca]],Table1[[#All],[ID]:[b]],2,FALSE)</f>
        <v>-1.50227531404</v>
      </c>
      <c r="T83" s="9">
        <f>VLOOKUP(Tableau35676[[#This Row],[coca]],Table1[[ID]:[b]],3,FALSE)</f>
        <v>12.322548636800001</v>
      </c>
      <c r="U83" s="9" t="s">
        <v>776</v>
      </c>
      <c r="V8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83" s="9">
        <v>6</v>
      </c>
    </row>
    <row r="84" spans="1:23">
      <c r="A84" t="s">
        <v>35</v>
      </c>
      <c r="B84" t="s">
        <v>53</v>
      </c>
      <c r="C84" t="s">
        <v>54</v>
      </c>
      <c r="D84">
        <v>79</v>
      </c>
      <c r="E84">
        <v>8</v>
      </c>
      <c r="M84" s="10" t="s">
        <v>946</v>
      </c>
      <c r="Q84" t="str">
        <f t="shared" si="1"/>
        <v>Burkina FasoBF53</v>
      </c>
      <c r="R84" t="str">
        <f>VLOOKUP(Tableau35676[[#This Row],[coca]],Table1[ID],1,FALSE)</f>
        <v>Burkina FasoBF53</v>
      </c>
      <c r="S84">
        <f>VLOOKUP(Tableau35676[[#This Row],[coca]],Table1[[#All],[ID]:[b]],2,FALSE)</f>
        <v>-4.33212036838</v>
      </c>
      <c r="T84" s="9">
        <f>VLOOKUP(Tableau35676[[#This Row],[coca]],Table1[[ID]:[b]],3,FALSE)</f>
        <v>11.367824086000001</v>
      </c>
      <c r="U84" s="9" t="s">
        <v>774</v>
      </c>
      <c r="V8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84" s="9">
        <v>3</v>
      </c>
    </row>
    <row r="85" spans="1:23">
      <c r="A85" t="s">
        <v>35</v>
      </c>
      <c r="B85" t="s">
        <v>57</v>
      </c>
      <c r="C85" t="s">
        <v>58</v>
      </c>
      <c r="D85">
        <v>9</v>
      </c>
      <c r="E85">
        <v>0</v>
      </c>
      <c r="M85" s="10" t="s">
        <v>946</v>
      </c>
      <c r="Q85" t="str">
        <f t="shared" si="1"/>
        <v>Burkina FasoBF55</v>
      </c>
      <c r="R85" t="str">
        <f>VLOOKUP(Tableau35676[[#This Row],[coca]],Table1[ID],1,FALSE)</f>
        <v>Burkina FasoBF55</v>
      </c>
      <c r="S85">
        <f>VLOOKUP(Tableau35676[[#This Row],[coca]],Table1[[#All],[ID]:[b]],2,FALSE)</f>
        <v>-1.1429588717600001</v>
      </c>
      <c r="T85" s="9">
        <f>VLOOKUP(Tableau35676[[#This Row],[coca]],Table1[[ID]:[b]],3,FALSE)</f>
        <v>12.4496967103</v>
      </c>
      <c r="U85" s="9" t="s">
        <v>777</v>
      </c>
      <c r="V8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85" s="9">
        <v>5</v>
      </c>
    </row>
    <row r="86" spans="1:23">
      <c r="A86" t="s">
        <v>35</v>
      </c>
      <c r="B86" t="s">
        <v>59</v>
      </c>
      <c r="C86" t="s">
        <v>60</v>
      </c>
      <c r="D86">
        <v>19</v>
      </c>
      <c r="E86">
        <v>0</v>
      </c>
      <c r="M86" s="10" t="s">
        <v>946</v>
      </c>
      <c r="Q86" t="str">
        <f t="shared" si="1"/>
        <v>Burkina FasoBF56</v>
      </c>
      <c r="R86" t="str">
        <f>VLOOKUP(Tableau35676[[#This Row],[coca]],Table1[ID],1,FALSE)</f>
        <v>Burkina FasoBF56</v>
      </c>
      <c r="S86">
        <f>VLOOKUP(Tableau35676[[#This Row],[coca]],Table1[[#All],[ID]:[b]],2,FALSE)</f>
        <v>-0.44057198916399998</v>
      </c>
      <c r="T86" s="9">
        <f>VLOOKUP(Tableau35676[[#This Row],[coca]],Table1[[ID]:[b]],3,FALSE)</f>
        <v>14.1465644502</v>
      </c>
      <c r="U86" s="9" t="s">
        <v>778</v>
      </c>
      <c r="V8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86" s="9">
        <v>2</v>
      </c>
    </row>
    <row r="87" spans="1:23">
      <c r="A87" t="s">
        <v>35</v>
      </c>
      <c r="B87" t="s">
        <v>37</v>
      </c>
      <c r="C87" t="s">
        <v>38</v>
      </c>
      <c r="D87">
        <v>23</v>
      </c>
      <c r="E87">
        <v>0</v>
      </c>
      <c r="M87" s="10" t="s">
        <v>946</v>
      </c>
      <c r="Q87" t="str">
        <f t="shared" si="1"/>
        <v>Burkina FasoBF46</v>
      </c>
      <c r="R87" t="str">
        <f>VLOOKUP(Tableau35676[[#This Row],[coca]],Table1[ID],1,FALSE)</f>
        <v>Burkina FasoBF46</v>
      </c>
      <c r="S87">
        <f>VLOOKUP(Tableau35676[[#This Row],[coca]],Table1[[#All],[ID]:[b]],2,FALSE)</f>
        <v>-3.4888164481700001</v>
      </c>
      <c r="T87" s="9">
        <f>VLOOKUP(Tableau35676[[#This Row],[coca]],Table1[[ID]:[b]],3,FALSE)</f>
        <v>12.5406655454</v>
      </c>
      <c r="U87" s="9" t="s">
        <v>778</v>
      </c>
      <c r="V8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87" s="9">
        <v>2</v>
      </c>
    </row>
    <row r="88" spans="1:23">
      <c r="A88" t="s">
        <v>35</v>
      </c>
      <c r="B88" t="s">
        <v>43</v>
      </c>
      <c r="C88" t="s">
        <v>44</v>
      </c>
      <c r="D88">
        <v>0</v>
      </c>
      <c r="E88">
        <v>0</v>
      </c>
      <c r="M88" s="10" t="s">
        <v>946</v>
      </c>
      <c r="Q88" t="str">
        <f t="shared" si="1"/>
        <v>Burkina FasoBF48</v>
      </c>
      <c r="R88" t="str">
        <f>VLOOKUP(Tableau35676[[#This Row],[coca]],Table1[ID],1,FALSE)</f>
        <v>Burkina FasoBF48</v>
      </c>
      <c r="S88">
        <f>VLOOKUP(Tableau35676[[#This Row],[coca]],Table1[[#All],[ID]:[b]],2,FALSE)</f>
        <v>-0.186057530848</v>
      </c>
      <c r="T88" s="9">
        <f>VLOOKUP(Tableau35676[[#This Row],[coca]],Table1[[ID]:[b]],3,FALSE)</f>
        <v>11.6053412412</v>
      </c>
      <c r="U88" s="9"/>
      <c r="V8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88" s="9"/>
    </row>
    <row r="89" spans="1:23">
      <c r="A89" t="s">
        <v>35</v>
      </c>
      <c r="B89" t="s">
        <v>47</v>
      </c>
      <c r="C89" t="s">
        <v>48</v>
      </c>
      <c r="D89">
        <v>0</v>
      </c>
      <c r="E89">
        <v>0</v>
      </c>
      <c r="M89" s="10" t="s">
        <v>946</v>
      </c>
      <c r="Q89" t="str">
        <f t="shared" si="1"/>
        <v>Burkina FasoBF50</v>
      </c>
      <c r="R89" t="str">
        <f>VLOOKUP(Tableau35676[[#This Row],[coca]],Table1[ID],1,FALSE)</f>
        <v>Burkina FasoBF50</v>
      </c>
      <c r="S89">
        <f>VLOOKUP(Tableau35676[[#This Row],[coca]],Table1[[#All],[ID]:[b]],2,FALSE)</f>
        <v>-2.2185913681499998</v>
      </c>
      <c r="T89" s="9">
        <f>VLOOKUP(Tableau35676[[#This Row],[coca]],Table1[[ID]:[b]],3,FALSE)</f>
        <v>11.7923373626</v>
      </c>
      <c r="U89" s="9"/>
      <c r="V8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89" s="9"/>
    </row>
    <row r="90" spans="1:23">
      <c r="A90" t="s">
        <v>35</v>
      </c>
      <c r="B90" t="s">
        <v>51</v>
      </c>
      <c r="C90" t="s">
        <v>52</v>
      </c>
      <c r="D90">
        <v>0</v>
      </c>
      <c r="E90">
        <v>0</v>
      </c>
      <c r="M90" s="10" t="s">
        <v>946</v>
      </c>
      <c r="Q90" t="str">
        <f t="shared" si="1"/>
        <v>Burkina FasoBF52</v>
      </c>
      <c r="R90" t="str">
        <f>VLOOKUP(Tableau35676[[#This Row],[coca]],Table1[ID],1,FALSE)</f>
        <v>Burkina FasoBF52</v>
      </c>
      <c r="S90">
        <f>VLOOKUP(Tableau35676[[#This Row],[coca]],Table1[[#All],[ID]:[b]],2,FALSE)</f>
        <v>0.91932283512099999</v>
      </c>
      <c r="T90" s="9">
        <f>VLOOKUP(Tableau35676[[#This Row],[coca]],Table1[[ID]:[b]],3,FALSE)</f>
        <v>12.2273953468</v>
      </c>
      <c r="U90" s="9"/>
      <c r="V9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90" s="9"/>
    </row>
    <row r="91" spans="1:23">
      <c r="A91" t="s">
        <v>35</v>
      </c>
      <c r="B91" t="s">
        <v>55</v>
      </c>
      <c r="C91" t="s">
        <v>56</v>
      </c>
      <c r="D91">
        <v>0</v>
      </c>
      <c r="E91">
        <v>0</v>
      </c>
      <c r="M91" s="10" t="s">
        <v>946</v>
      </c>
      <c r="Q91" t="str">
        <f t="shared" si="1"/>
        <v>Burkina FasoBF54</v>
      </c>
      <c r="R91" t="str">
        <f>VLOOKUP(Tableau35676[[#This Row],[coca]],Table1[ID],1,FALSE)</f>
        <v>Burkina FasoBF54</v>
      </c>
      <c r="S91">
        <f>VLOOKUP(Tableau35676[[#This Row],[coca]],Table1[[#All],[ID]:[b]],2,FALSE)</f>
        <v>-2.2831101286100002</v>
      </c>
      <c r="T91" s="9">
        <f>VLOOKUP(Tableau35676[[#This Row],[coca]],Table1[[ID]:[b]],3,FALSE)</f>
        <v>13.4589611069</v>
      </c>
      <c r="U91" s="9"/>
      <c r="V9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91" s="9"/>
    </row>
    <row r="92" spans="1:23">
      <c r="A92" t="s">
        <v>35</v>
      </c>
      <c r="B92" t="s">
        <v>61</v>
      </c>
      <c r="C92" t="s">
        <v>62</v>
      </c>
      <c r="D92">
        <v>1</v>
      </c>
      <c r="E92">
        <v>0</v>
      </c>
      <c r="M92" s="10" t="s">
        <v>946</v>
      </c>
      <c r="Q92" t="str">
        <f t="shared" si="1"/>
        <v>Burkina FasoBF57</v>
      </c>
      <c r="R92" t="str">
        <f>VLOOKUP(Tableau35676[[#This Row],[coca]],Table1[ID],1,FALSE)</f>
        <v>Burkina FasoBF57</v>
      </c>
      <c r="S92">
        <f>VLOOKUP(Tableau35676[[#This Row],[coca]],Table1[[#All],[ID]:[b]],2,FALSE)</f>
        <v>-3.2328009571899998</v>
      </c>
      <c r="T92" s="9">
        <f>VLOOKUP(Tableau35676[[#This Row],[coca]],Table1[[ID]:[b]],3,FALSE)</f>
        <v>10.478039105000001</v>
      </c>
      <c r="U92" s="9"/>
      <c r="V9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92" s="9"/>
    </row>
    <row r="93" spans="1:23">
      <c r="A93" t="s">
        <v>720</v>
      </c>
      <c r="B93" t="s">
        <v>726</v>
      </c>
      <c r="C93" t="s">
        <v>727</v>
      </c>
      <c r="D93" t="s">
        <v>938</v>
      </c>
      <c r="E93" t="s">
        <v>938</v>
      </c>
      <c r="F93" t="s">
        <v>938</v>
      </c>
      <c r="M93" s="10" t="s">
        <v>946</v>
      </c>
      <c r="Q93" t="str">
        <f t="shared" si="1"/>
        <v>BurundiBDI002</v>
      </c>
      <c r="R93" t="str">
        <f>VLOOKUP(Tableau35676[[#This Row],[coca]],Table1[ID],1,FALSE)</f>
        <v>BurundiBDI002</v>
      </c>
      <c r="S93">
        <f>VLOOKUP(Tableau35676[[#This Row],[coca]],Table1[[#All],[ID]:[b]],2,FALSE)</f>
        <v>0</v>
      </c>
      <c r="T93" s="9">
        <f>VLOOKUP(Tableau35676[[#This Row],[coca]],Table1[[ID]:[b]],3,FALSE)</f>
        <v>0</v>
      </c>
      <c r="U93" s="9" t="s">
        <v>775</v>
      </c>
      <c r="V9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3" s="9">
        <v>1</v>
      </c>
    </row>
    <row r="94" spans="1:23">
      <c r="A94" t="s">
        <v>720</v>
      </c>
      <c r="B94" t="s">
        <v>724</v>
      </c>
      <c r="C94" t="s">
        <v>725</v>
      </c>
      <c r="D94" t="s">
        <v>938</v>
      </c>
      <c r="E94" t="s">
        <v>938</v>
      </c>
      <c r="F94" t="s">
        <v>938</v>
      </c>
      <c r="M94" s="10" t="s">
        <v>946</v>
      </c>
      <c r="Q94" t="str">
        <f t="shared" si="1"/>
        <v>BurundiBDI017</v>
      </c>
      <c r="R94" t="str">
        <f>VLOOKUP(Tableau35676[[#This Row],[coca]],Table1[ID],1,FALSE)</f>
        <v>BurundiBDI017</v>
      </c>
      <c r="S94">
        <f>VLOOKUP(Tableau35676[[#This Row],[coca]],Table1[[#All],[ID]:[b]],2,FALSE)</f>
        <v>0</v>
      </c>
      <c r="T94" s="9">
        <f>VLOOKUP(Tableau35676[[#This Row],[coca]],Table1[[ID]:[b]],3,FALSE)</f>
        <v>0</v>
      </c>
      <c r="U94" s="9" t="s">
        <v>778</v>
      </c>
      <c r="V9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4" s="9">
        <v>2</v>
      </c>
    </row>
    <row r="95" spans="1:23">
      <c r="A95" t="s">
        <v>720</v>
      </c>
      <c r="B95" t="s">
        <v>722</v>
      </c>
      <c r="C95" t="s">
        <v>723</v>
      </c>
      <c r="D95" t="s">
        <v>938</v>
      </c>
      <c r="E95" t="s">
        <v>938</v>
      </c>
      <c r="F95" t="s">
        <v>938</v>
      </c>
      <c r="M95" s="10" t="s">
        <v>946</v>
      </c>
      <c r="Q95" t="str">
        <f t="shared" si="1"/>
        <v>BurundiBDI001</v>
      </c>
      <c r="R95" t="str">
        <f>VLOOKUP(Tableau35676[[#This Row],[coca]],Table1[ID],1,FALSE)</f>
        <v>BurundiBDI001</v>
      </c>
      <c r="S95">
        <f>VLOOKUP(Tableau35676[[#This Row],[coca]],Table1[[#All],[ID]:[b]],2,FALSE)</f>
        <v>0</v>
      </c>
      <c r="T95" s="9">
        <f>VLOOKUP(Tableau35676[[#This Row],[coca]],Table1[[ID]:[b]],3,FALSE)</f>
        <v>0</v>
      </c>
      <c r="U95" s="9"/>
      <c r="V9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5" s="9"/>
    </row>
    <row r="96" spans="1:23">
      <c r="A96" t="s">
        <v>720</v>
      </c>
      <c r="B96" t="s">
        <v>728</v>
      </c>
      <c r="C96" t="s">
        <v>729</v>
      </c>
      <c r="D96" t="s">
        <v>938</v>
      </c>
      <c r="E96" t="s">
        <v>938</v>
      </c>
      <c r="F96" t="s">
        <v>938</v>
      </c>
      <c r="M96" s="10" t="s">
        <v>946</v>
      </c>
      <c r="Q96" t="str">
        <f t="shared" si="1"/>
        <v>BurundiBDI003</v>
      </c>
      <c r="R96" t="str">
        <f>VLOOKUP(Tableau35676[[#This Row],[coca]],Table1[ID],1,FALSE)</f>
        <v>BurundiBDI003</v>
      </c>
      <c r="S96">
        <f>VLOOKUP(Tableau35676[[#This Row],[coca]],Table1[[#All],[ID]:[b]],2,FALSE)</f>
        <v>0</v>
      </c>
      <c r="T96" s="9">
        <f>VLOOKUP(Tableau35676[[#This Row],[coca]],Table1[[ID]:[b]],3,FALSE)</f>
        <v>0</v>
      </c>
      <c r="U96" s="9"/>
      <c r="V9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6" s="9"/>
    </row>
    <row r="97" spans="1:23">
      <c r="A97" t="s">
        <v>720</v>
      </c>
      <c r="B97" t="s">
        <v>730</v>
      </c>
      <c r="C97" t="s">
        <v>731</v>
      </c>
      <c r="D97" t="s">
        <v>938</v>
      </c>
      <c r="E97" t="s">
        <v>938</v>
      </c>
      <c r="F97" t="s">
        <v>938</v>
      </c>
      <c r="M97" s="10" t="s">
        <v>946</v>
      </c>
      <c r="Q97" t="str">
        <f t="shared" si="1"/>
        <v>BurundiBDI004</v>
      </c>
      <c r="R97" t="str">
        <f>VLOOKUP(Tableau35676[[#This Row],[coca]],Table1[ID],1,FALSE)</f>
        <v>BurundiBDI004</v>
      </c>
      <c r="S97">
        <f>VLOOKUP(Tableau35676[[#This Row],[coca]],Table1[[#All],[ID]:[b]],2,FALSE)</f>
        <v>0</v>
      </c>
      <c r="T97" s="9">
        <f>VLOOKUP(Tableau35676[[#This Row],[coca]],Table1[[ID]:[b]],3,FALSE)</f>
        <v>0</v>
      </c>
      <c r="U97" s="9"/>
      <c r="V9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7" s="9"/>
    </row>
    <row r="98" spans="1:23">
      <c r="A98" t="s">
        <v>720</v>
      </c>
      <c r="B98" t="s">
        <v>732</v>
      </c>
      <c r="C98" t="s">
        <v>733</v>
      </c>
      <c r="D98" t="s">
        <v>938</v>
      </c>
      <c r="E98" t="s">
        <v>938</v>
      </c>
      <c r="F98" t="s">
        <v>938</v>
      </c>
      <c r="M98" s="10" t="s">
        <v>946</v>
      </c>
      <c r="Q98" t="str">
        <f t="shared" si="1"/>
        <v>BurundiBDI005</v>
      </c>
      <c r="R98" t="str">
        <f>VLOOKUP(Tableau35676[[#This Row],[coca]],Table1[ID],1,FALSE)</f>
        <v>BurundiBDI005</v>
      </c>
      <c r="S98">
        <f>VLOOKUP(Tableau35676[[#This Row],[coca]],Table1[[#All],[ID]:[b]],2,FALSE)</f>
        <v>0</v>
      </c>
      <c r="T98" s="9">
        <f>VLOOKUP(Tableau35676[[#This Row],[coca]],Table1[[ID]:[b]],3,FALSE)</f>
        <v>0</v>
      </c>
      <c r="U98" s="9"/>
      <c r="V9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8" s="9"/>
    </row>
    <row r="99" spans="1:23">
      <c r="A99" t="s">
        <v>720</v>
      </c>
      <c r="B99" t="s">
        <v>734</v>
      </c>
      <c r="C99" t="s">
        <v>735</v>
      </c>
      <c r="D99" t="s">
        <v>938</v>
      </c>
      <c r="E99" t="s">
        <v>938</v>
      </c>
      <c r="F99" t="s">
        <v>938</v>
      </c>
      <c r="M99" s="10" t="s">
        <v>946</v>
      </c>
      <c r="Q99" t="str">
        <f t="shared" si="1"/>
        <v>BurundiBDI006</v>
      </c>
      <c r="R99" t="str">
        <f>VLOOKUP(Tableau35676[[#This Row],[coca]],Table1[ID],1,FALSE)</f>
        <v>BurundiBDI006</v>
      </c>
      <c r="S99">
        <f>VLOOKUP(Tableau35676[[#This Row],[coca]],Table1[[#All],[ID]:[b]],2,FALSE)</f>
        <v>0</v>
      </c>
      <c r="T99" s="9">
        <f>VLOOKUP(Tableau35676[[#This Row],[coca]],Table1[[ID]:[b]],3,FALSE)</f>
        <v>0</v>
      </c>
      <c r="U99" s="9"/>
      <c r="V9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99" s="9"/>
    </row>
    <row r="100" spans="1:23">
      <c r="A100" t="s">
        <v>720</v>
      </c>
      <c r="B100" t="s">
        <v>736</v>
      </c>
      <c r="C100" t="s">
        <v>737</v>
      </c>
      <c r="D100" t="s">
        <v>938</v>
      </c>
      <c r="E100" t="s">
        <v>938</v>
      </c>
      <c r="F100" t="s">
        <v>938</v>
      </c>
      <c r="M100" s="10" t="s">
        <v>946</v>
      </c>
      <c r="Q100" t="str">
        <f t="shared" si="1"/>
        <v>BurundiBDI007</v>
      </c>
      <c r="R100" t="str">
        <f>VLOOKUP(Tableau35676[[#This Row],[coca]],Table1[ID],1,FALSE)</f>
        <v>BurundiBDI007</v>
      </c>
      <c r="S100">
        <f>VLOOKUP(Tableau35676[[#This Row],[coca]],Table1[[#All],[ID]:[b]],2,FALSE)</f>
        <v>0</v>
      </c>
      <c r="T100" s="9">
        <f>VLOOKUP(Tableau35676[[#This Row],[coca]],Table1[[ID]:[b]],3,FALSE)</f>
        <v>0</v>
      </c>
      <c r="U100" s="9"/>
      <c r="V10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0" s="9"/>
    </row>
    <row r="101" spans="1:23">
      <c r="A101" t="s">
        <v>720</v>
      </c>
      <c r="B101" t="s">
        <v>738</v>
      </c>
      <c r="C101" t="s">
        <v>739</v>
      </c>
      <c r="D101" t="s">
        <v>938</v>
      </c>
      <c r="E101" t="s">
        <v>938</v>
      </c>
      <c r="F101" t="s">
        <v>938</v>
      </c>
      <c r="M101" s="10" t="s">
        <v>946</v>
      </c>
      <c r="Q101" t="str">
        <f t="shared" si="1"/>
        <v>BurundiBDI008</v>
      </c>
      <c r="R101" t="str">
        <f>VLOOKUP(Tableau35676[[#This Row],[coca]],Table1[ID],1,FALSE)</f>
        <v>BurundiBDI008</v>
      </c>
      <c r="S101">
        <f>VLOOKUP(Tableau35676[[#This Row],[coca]],Table1[[#All],[ID]:[b]],2,FALSE)</f>
        <v>0</v>
      </c>
      <c r="T101" s="9">
        <f>VLOOKUP(Tableau35676[[#This Row],[coca]],Table1[[ID]:[b]],3,FALSE)</f>
        <v>0</v>
      </c>
      <c r="U101" s="9"/>
      <c r="V10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1" s="9"/>
    </row>
    <row r="102" spans="1:23">
      <c r="A102" t="s">
        <v>720</v>
      </c>
      <c r="B102" t="s">
        <v>740</v>
      </c>
      <c r="C102" t="s">
        <v>741</v>
      </c>
      <c r="D102" t="s">
        <v>938</v>
      </c>
      <c r="E102" t="s">
        <v>938</v>
      </c>
      <c r="F102" t="s">
        <v>938</v>
      </c>
      <c r="M102" s="10" t="s">
        <v>946</v>
      </c>
      <c r="Q102" t="str">
        <f t="shared" si="1"/>
        <v>BurundiBDI009</v>
      </c>
      <c r="R102" t="str">
        <f>VLOOKUP(Tableau35676[[#This Row],[coca]],Table1[ID],1,FALSE)</f>
        <v>BurundiBDI009</v>
      </c>
      <c r="S102">
        <f>VLOOKUP(Tableau35676[[#This Row],[coca]],Table1[[#All],[ID]:[b]],2,FALSE)</f>
        <v>0</v>
      </c>
      <c r="T102" s="9">
        <f>VLOOKUP(Tableau35676[[#This Row],[coca]],Table1[[ID]:[b]],3,FALSE)</f>
        <v>0</v>
      </c>
      <c r="U102" s="9"/>
      <c r="V10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2" s="9"/>
    </row>
    <row r="103" spans="1:23">
      <c r="A103" t="s">
        <v>720</v>
      </c>
      <c r="B103" t="s">
        <v>742</v>
      </c>
      <c r="C103" t="s">
        <v>743</v>
      </c>
      <c r="D103" t="s">
        <v>938</v>
      </c>
      <c r="E103" t="s">
        <v>938</v>
      </c>
      <c r="F103" t="s">
        <v>938</v>
      </c>
      <c r="M103" s="10" t="s">
        <v>946</v>
      </c>
      <c r="Q103" t="str">
        <f t="shared" si="1"/>
        <v>BurundiBDI010</v>
      </c>
      <c r="R103" t="str">
        <f>VLOOKUP(Tableau35676[[#This Row],[coca]],Table1[ID],1,FALSE)</f>
        <v>BurundiBDI010</v>
      </c>
      <c r="S103">
        <f>VLOOKUP(Tableau35676[[#This Row],[coca]],Table1[[#All],[ID]:[b]],2,FALSE)</f>
        <v>0</v>
      </c>
      <c r="T103" s="9">
        <f>VLOOKUP(Tableau35676[[#This Row],[coca]],Table1[[ID]:[b]],3,FALSE)</f>
        <v>0</v>
      </c>
      <c r="U103" s="9"/>
      <c r="V10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3" s="9"/>
    </row>
    <row r="104" spans="1:23">
      <c r="A104" t="s">
        <v>720</v>
      </c>
      <c r="B104" t="s">
        <v>744</v>
      </c>
      <c r="C104" t="s">
        <v>745</v>
      </c>
      <c r="D104" t="s">
        <v>938</v>
      </c>
      <c r="E104" t="s">
        <v>938</v>
      </c>
      <c r="F104" t="s">
        <v>938</v>
      </c>
      <c r="M104" s="10" t="s">
        <v>946</v>
      </c>
      <c r="Q104" t="str">
        <f t="shared" si="1"/>
        <v>BurundiBDI011</v>
      </c>
      <c r="R104" t="str">
        <f>VLOOKUP(Tableau35676[[#This Row],[coca]],Table1[ID],1,FALSE)</f>
        <v>BurundiBDI011</v>
      </c>
      <c r="S104">
        <f>VLOOKUP(Tableau35676[[#This Row],[coca]],Table1[[#All],[ID]:[b]],2,FALSE)</f>
        <v>0</v>
      </c>
      <c r="T104" s="9">
        <f>VLOOKUP(Tableau35676[[#This Row],[coca]],Table1[[ID]:[b]],3,FALSE)</f>
        <v>0</v>
      </c>
      <c r="U104" s="9"/>
      <c r="V10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4" s="9"/>
    </row>
    <row r="105" spans="1:23">
      <c r="A105" t="s">
        <v>720</v>
      </c>
      <c r="B105" t="s">
        <v>746</v>
      </c>
      <c r="C105" t="s">
        <v>747</v>
      </c>
      <c r="D105" t="s">
        <v>938</v>
      </c>
      <c r="E105" t="s">
        <v>938</v>
      </c>
      <c r="F105" t="s">
        <v>938</v>
      </c>
      <c r="M105" s="10" t="s">
        <v>946</v>
      </c>
      <c r="Q105" t="str">
        <f t="shared" si="1"/>
        <v>BurundiBDI012</v>
      </c>
      <c r="R105" t="str">
        <f>VLOOKUP(Tableau35676[[#This Row],[coca]],Table1[ID],1,FALSE)</f>
        <v>BurundiBDI012</v>
      </c>
      <c r="S105">
        <f>VLOOKUP(Tableau35676[[#This Row],[coca]],Table1[[#All],[ID]:[b]],2,FALSE)</f>
        <v>0</v>
      </c>
      <c r="T105" s="9">
        <f>VLOOKUP(Tableau35676[[#This Row],[coca]],Table1[[ID]:[b]],3,FALSE)</f>
        <v>0</v>
      </c>
      <c r="U105" s="9"/>
      <c r="V10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5" s="9"/>
    </row>
    <row r="106" spans="1:23">
      <c r="A106" t="s">
        <v>720</v>
      </c>
      <c r="B106" t="s">
        <v>748</v>
      </c>
      <c r="C106" t="s">
        <v>749</v>
      </c>
      <c r="D106" t="s">
        <v>938</v>
      </c>
      <c r="E106" t="s">
        <v>938</v>
      </c>
      <c r="F106" t="s">
        <v>938</v>
      </c>
      <c r="M106" s="10" t="s">
        <v>946</v>
      </c>
      <c r="Q106" t="str">
        <f t="shared" si="1"/>
        <v>BurundiBDI013</v>
      </c>
      <c r="R106" t="str">
        <f>VLOOKUP(Tableau35676[[#This Row],[coca]],Table1[ID],1,FALSE)</f>
        <v>BurundiBDI013</v>
      </c>
      <c r="S106">
        <f>VLOOKUP(Tableau35676[[#This Row],[coca]],Table1[[#All],[ID]:[b]],2,FALSE)</f>
        <v>0</v>
      </c>
      <c r="T106" s="9">
        <f>VLOOKUP(Tableau35676[[#This Row],[coca]],Table1[[ID]:[b]],3,FALSE)</f>
        <v>0</v>
      </c>
      <c r="U106" s="9"/>
      <c r="V10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6" s="9"/>
    </row>
    <row r="107" spans="1:23">
      <c r="A107" t="s">
        <v>720</v>
      </c>
      <c r="B107" t="s">
        <v>750</v>
      </c>
      <c r="C107" t="s">
        <v>751</v>
      </c>
      <c r="D107" t="s">
        <v>938</v>
      </c>
      <c r="E107" t="s">
        <v>938</v>
      </c>
      <c r="F107" t="s">
        <v>938</v>
      </c>
      <c r="M107" s="10" t="s">
        <v>946</v>
      </c>
      <c r="Q107" t="str">
        <f t="shared" si="1"/>
        <v>BurundiBDI014</v>
      </c>
      <c r="R107" t="str">
        <f>VLOOKUP(Tableau35676[[#This Row],[coca]],Table1[ID],1,FALSE)</f>
        <v>BurundiBDI014</v>
      </c>
      <c r="S107">
        <f>VLOOKUP(Tableau35676[[#This Row],[coca]],Table1[[#All],[ID]:[b]],2,FALSE)</f>
        <v>0</v>
      </c>
      <c r="T107" s="9">
        <f>VLOOKUP(Tableau35676[[#This Row],[coca]],Table1[[ID]:[b]],3,FALSE)</f>
        <v>0</v>
      </c>
      <c r="U107" s="9"/>
      <c r="V10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7" s="9"/>
    </row>
    <row r="108" spans="1:23">
      <c r="A108" t="s">
        <v>720</v>
      </c>
      <c r="B108" t="s">
        <v>752</v>
      </c>
      <c r="C108" t="s">
        <v>753</v>
      </c>
      <c r="D108" t="s">
        <v>938</v>
      </c>
      <c r="E108" t="s">
        <v>938</v>
      </c>
      <c r="F108" t="s">
        <v>938</v>
      </c>
      <c r="M108" s="10" t="s">
        <v>946</v>
      </c>
      <c r="Q108" t="str">
        <f t="shared" si="1"/>
        <v>BurundiBDI018</v>
      </c>
      <c r="R108" t="str">
        <f>VLOOKUP(Tableau35676[[#This Row],[coca]],Table1[ID],1,FALSE)</f>
        <v>BurundiBDI018</v>
      </c>
      <c r="S108">
        <f>VLOOKUP(Tableau35676[[#This Row],[coca]],Table1[[#All],[ID]:[b]],2,FALSE)</f>
        <v>0</v>
      </c>
      <c r="T108" s="9">
        <f>VLOOKUP(Tableau35676[[#This Row],[coca]],Table1[[ID]:[b]],3,FALSE)</f>
        <v>0</v>
      </c>
      <c r="U108" s="9"/>
      <c r="V10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8" s="9"/>
    </row>
    <row r="109" spans="1:23">
      <c r="A109" t="s">
        <v>720</v>
      </c>
      <c r="B109" t="s">
        <v>754</v>
      </c>
      <c r="C109" t="s">
        <v>755</v>
      </c>
      <c r="D109" t="s">
        <v>938</v>
      </c>
      <c r="E109" t="s">
        <v>938</v>
      </c>
      <c r="F109" t="s">
        <v>938</v>
      </c>
      <c r="M109" s="10" t="s">
        <v>946</v>
      </c>
      <c r="Q109" t="str">
        <f t="shared" si="1"/>
        <v>BurundiBDI015</v>
      </c>
      <c r="R109" t="str">
        <f>VLOOKUP(Tableau35676[[#This Row],[coca]],Table1[ID],1,FALSE)</f>
        <v>BurundiBDI015</v>
      </c>
      <c r="S109">
        <f>VLOOKUP(Tableau35676[[#This Row],[coca]],Table1[[#All],[ID]:[b]],2,FALSE)</f>
        <v>0</v>
      </c>
      <c r="T109" s="9">
        <f>VLOOKUP(Tableau35676[[#This Row],[coca]],Table1[[ID]:[b]],3,FALSE)</f>
        <v>0</v>
      </c>
      <c r="U109" s="9"/>
      <c r="V10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09" s="9"/>
    </row>
    <row r="110" spans="1:23">
      <c r="A110" t="s">
        <v>720</v>
      </c>
      <c r="B110" t="s">
        <v>756</v>
      </c>
      <c r="C110" t="s">
        <v>757</v>
      </c>
      <c r="D110" t="s">
        <v>938</v>
      </c>
      <c r="E110" t="s">
        <v>938</v>
      </c>
      <c r="F110" t="s">
        <v>938</v>
      </c>
      <c r="M110" s="10" t="s">
        <v>946</v>
      </c>
      <c r="Q110" t="str">
        <f t="shared" si="1"/>
        <v>BurundiBDI016</v>
      </c>
      <c r="R110" t="str">
        <f>VLOOKUP(Tableau35676[[#This Row],[coca]],Table1[ID],1,FALSE)</f>
        <v>BurundiBDI016</v>
      </c>
      <c r="S110">
        <f>VLOOKUP(Tableau35676[[#This Row],[coca]],Table1[[#All],[ID]:[b]],2,FALSE)</f>
        <v>0</v>
      </c>
      <c r="T110" s="9">
        <f>VLOOKUP(Tableau35676[[#This Row],[coca]],Table1[[ID]:[b]],3,FALSE)</f>
        <v>0</v>
      </c>
      <c r="U110" s="9"/>
      <c r="V11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10" s="9"/>
    </row>
    <row r="111" spans="1:23">
      <c r="A111" t="s">
        <v>63</v>
      </c>
      <c r="B111" t="s">
        <v>103</v>
      </c>
      <c r="C111" t="s">
        <v>104</v>
      </c>
      <c r="D111">
        <v>10</v>
      </c>
      <c r="E111">
        <v>0</v>
      </c>
      <c r="F111">
        <v>8</v>
      </c>
      <c r="M111" s="10" t="s">
        <v>946</v>
      </c>
      <c r="Q111" t="str">
        <f t="shared" si="1"/>
        <v>Cabo VerdeCV20</v>
      </c>
      <c r="R111" t="str">
        <f>VLOOKUP(Tableau35676[[#This Row],[coca]],Table1[ID],1,FALSE)</f>
        <v>Cabo VerdeCV20</v>
      </c>
      <c r="S111">
        <f>VLOOKUP(Tableau35676[[#This Row],[coca]],Table1[[#All],[ID]:[b]],2,FALSE)</f>
        <v>-24.9280660708</v>
      </c>
      <c r="T111" s="9">
        <f>VLOOKUP(Tableau35676[[#This Row],[coca]],Table1[[ID]:[b]],3,FALSE)</f>
        <v>16.8283174265</v>
      </c>
      <c r="U111" s="9" t="s">
        <v>775</v>
      </c>
      <c r="V11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1" s="9">
        <v>1</v>
      </c>
    </row>
    <row r="112" spans="1:23">
      <c r="A112" t="s">
        <v>63</v>
      </c>
      <c r="B112" t="s">
        <v>77</v>
      </c>
      <c r="C112" t="s">
        <v>78</v>
      </c>
      <c r="D112">
        <v>561</v>
      </c>
      <c r="E112">
        <v>5</v>
      </c>
      <c r="F112">
        <f>377-53</f>
        <v>324</v>
      </c>
      <c r="M112" s="10" t="s">
        <v>946</v>
      </c>
      <c r="Q112" t="str">
        <f t="shared" si="1"/>
        <v>Cabo VerdeCV07</v>
      </c>
      <c r="R112" t="str">
        <f>VLOOKUP(Tableau35676[[#This Row],[coca]],Table1[ID],1,FALSE)</f>
        <v>Cabo VerdeCV07</v>
      </c>
      <c r="S112">
        <f>VLOOKUP(Tableau35676[[#This Row],[coca]],Table1[[#All],[ID]:[b]],2,FALSE)</f>
        <v>-23.5209228702</v>
      </c>
      <c r="T112" s="9">
        <f>VLOOKUP(Tableau35676[[#This Row],[coca]],Table1[[ID]:[b]],3,FALSE)</f>
        <v>14.950095117</v>
      </c>
      <c r="U112" s="9" t="s">
        <v>779</v>
      </c>
      <c r="V11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112" s="9">
        <v>4</v>
      </c>
    </row>
    <row r="113" spans="1:23">
      <c r="A113" t="s">
        <v>63</v>
      </c>
      <c r="B113" t="s">
        <v>65</v>
      </c>
      <c r="C113" t="s">
        <v>66</v>
      </c>
      <c r="D113">
        <v>57</v>
      </c>
      <c r="E113">
        <v>1</v>
      </c>
      <c r="F113">
        <v>53</v>
      </c>
      <c r="M113" s="10" t="s">
        <v>946</v>
      </c>
      <c r="Q113" t="str">
        <f t="shared" si="1"/>
        <v>Cabo VerdeCV01</v>
      </c>
      <c r="R113" t="str">
        <f>VLOOKUP(Tableau35676[[#This Row],[coca]],Table1[ID],1,FALSE)</f>
        <v>Cabo VerdeCV01</v>
      </c>
      <c r="S113">
        <f>VLOOKUP(Tableau35676[[#This Row],[coca]],Table1[[#All],[ID]:[b]],2,FALSE)</f>
        <v>-22.8143877937</v>
      </c>
      <c r="T113" s="9">
        <f>VLOOKUP(Tableau35676[[#This Row],[coca]],Table1[[ID]:[b]],3,FALSE)</f>
        <v>16.097374005700001</v>
      </c>
      <c r="U113" s="9" t="s">
        <v>778</v>
      </c>
      <c r="V11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113" s="9">
        <v>2</v>
      </c>
    </row>
    <row r="114" spans="1:23">
      <c r="A114" t="s">
        <v>63</v>
      </c>
      <c r="B114" t="s">
        <v>67</v>
      </c>
      <c r="C114" t="s">
        <v>68</v>
      </c>
      <c r="D114">
        <v>0</v>
      </c>
      <c r="E114">
        <v>0</v>
      </c>
      <c r="F114">
        <v>0</v>
      </c>
      <c r="M114" s="10" t="s">
        <v>946</v>
      </c>
      <c r="Q114" t="str">
        <f t="shared" si="1"/>
        <v>Cabo VerdeCV02</v>
      </c>
      <c r="R114" t="str">
        <f>VLOOKUP(Tableau35676[[#This Row],[coca]],Table1[ID],1,FALSE)</f>
        <v>Cabo VerdeCV02</v>
      </c>
      <c r="S114">
        <f>VLOOKUP(Tableau35676[[#This Row],[coca]],Table1[[#All],[ID]:[b]],2,FALSE)</f>
        <v>-24.704092411200001</v>
      </c>
      <c r="T114" s="9">
        <f>VLOOKUP(Tableau35676[[#This Row],[coca]],Table1[[ID]:[b]],3,FALSE)</f>
        <v>14.8565710121</v>
      </c>
      <c r="U114" s="9"/>
      <c r="V11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4" s="9"/>
    </row>
    <row r="115" spans="1:23">
      <c r="A115" t="s">
        <v>63</v>
      </c>
      <c r="B115" t="s">
        <v>69</v>
      </c>
      <c r="C115" t="s">
        <v>70</v>
      </c>
      <c r="D115">
        <v>0</v>
      </c>
      <c r="E115">
        <v>0</v>
      </c>
      <c r="F115">
        <v>0</v>
      </c>
      <c r="M115" s="10" t="s">
        <v>946</v>
      </c>
      <c r="Q115" t="str">
        <f t="shared" si="1"/>
        <v>Cabo VerdeCV03</v>
      </c>
      <c r="R115" t="str">
        <f>VLOOKUP(Tableau35676[[#This Row],[coca]],Table1[ID],1,FALSE)</f>
        <v>Cabo VerdeCV03</v>
      </c>
      <c r="S115">
        <f>VLOOKUP(Tableau35676[[#This Row],[coca]],Table1[[#All],[ID]:[b]],2,FALSE)</f>
        <v>-23.1613898421</v>
      </c>
      <c r="T115" s="9">
        <f>VLOOKUP(Tableau35676[[#This Row],[coca]],Table1[[ID]:[b]],3,FALSE)</f>
        <v>15.217051877999999</v>
      </c>
      <c r="U115" s="9"/>
      <c r="V11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5" s="9"/>
    </row>
    <row r="116" spans="1:23">
      <c r="A116" t="s">
        <v>63</v>
      </c>
      <c r="B116" t="s">
        <v>71</v>
      </c>
      <c r="C116" t="s">
        <v>72</v>
      </c>
      <c r="D116">
        <v>0</v>
      </c>
      <c r="E116">
        <v>0</v>
      </c>
      <c r="F116">
        <v>0</v>
      </c>
      <c r="M116" s="10" t="s">
        <v>946</v>
      </c>
      <c r="Q116" t="str">
        <f t="shared" si="1"/>
        <v>Cabo VerdeCV04</v>
      </c>
      <c r="R116" t="str">
        <f>VLOOKUP(Tableau35676[[#This Row],[coca]],Table1[ID],1,FALSE)</f>
        <v>Cabo VerdeCV04</v>
      </c>
      <c r="S116">
        <f>VLOOKUP(Tableau35676[[#This Row],[coca]],Table1[[#All],[ID]:[b]],2,FALSE)</f>
        <v>-24.338925332999999</v>
      </c>
      <c r="T116" s="9">
        <f>VLOOKUP(Tableau35676[[#This Row],[coca]],Table1[[ID]:[b]],3,FALSE)</f>
        <v>15.000380229699999</v>
      </c>
      <c r="U116" s="9"/>
      <c r="V11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6" s="9"/>
    </row>
    <row r="117" spans="1:23">
      <c r="A117" t="s">
        <v>63</v>
      </c>
      <c r="B117" t="s">
        <v>73</v>
      </c>
      <c r="C117" t="s">
        <v>74</v>
      </c>
      <c r="D117">
        <v>0</v>
      </c>
      <c r="E117">
        <v>0</v>
      </c>
      <c r="F117">
        <v>0</v>
      </c>
      <c r="M117" s="10" t="s">
        <v>946</v>
      </c>
      <c r="Q117" t="str">
        <f t="shared" si="1"/>
        <v>Cabo VerdeCV05</v>
      </c>
      <c r="R117" t="str">
        <f>VLOOKUP(Tableau35676[[#This Row],[coca]],Table1[ID],1,FALSE)</f>
        <v>Cabo VerdeCV05</v>
      </c>
      <c r="S117">
        <f>VLOOKUP(Tableau35676[[#This Row],[coca]],Table1[[#All],[ID]:[b]],2,FALSE)</f>
        <v>-25.012549307499999</v>
      </c>
      <c r="T117" s="9">
        <f>VLOOKUP(Tableau35676[[#This Row],[coca]],Table1[[ID]:[b]],3,FALSE)</f>
        <v>17.111523287299999</v>
      </c>
      <c r="U117" s="9"/>
      <c r="V11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7" s="9"/>
    </row>
    <row r="118" spans="1:23">
      <c r="A118" t="s">
        <v>63</v>
      </c>
      <c r="B118" t="s">
        <v>75</v>
      </c>
      <c r="C118" t="s">
        <v>76</v>
      </c>
      <c r="D118">
        <v>0</v>
      </c>
      <c r="E118">
        <v>0</v>
      </c>
      <c r="F118">
        <v>0</v>
      </c>
      <c r="M118" s="10" t="s">
        <v>946</v>
      </c>
      <c r="Q118" t="str">
        <f t="shared" si="1"/>
        <v>Cabo VerdeCV06</v>
      </c>
      <c r="R118" t="str">
        <f>VLOOKUP(Tableau35676[[#This Row],[coca]],Table1[ID],1,FALSE)</f>
        <v>Cabo VerdeCV06</v>
      </c>
      <c r="S118">
        <f>VLOOKUP(Tableau35676[[#This Row],[coca]],Table1[[#All],[ID]:[b]],2,FALSE)</f>
        <v>-25.198580828800001</v>
      </c>
      <c r="T118" s="9">
        <f>VLOOKUP(Tableau35676[[#This Row],[coca]],Table1[[ID]:[b]],3,FALSE)</f>
        <v>17.025854404499999</v>
      </c>
      <c r="U118" s="9"/>
      <c r="V11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8" s="9"/>
    </row>
    <row r="119" spans="1:23">
      <c r="A119" t="s">
        <v>63</v>
      </c>
      <c r="B119" t="s">
        <v>79</v>
      </c>
      <c r="C119" t="s">
        <v>80</v>
      </c>
      <c r="D119">
        <v>2</v>
      </c>
      <c r="E119">
        <v>0</v>
      </c>
      <c r="F119">
        <v>0</v>
      </c>
      <c r="M119" s="10" t="s">
        <v>946</v>
      </c>
      <c r="Q119" t="str">
        <f t="shared" si="1"/>
        <v>Cabo VerdeCV08</v>
      </c>
      <c r="R119" t="str">
        <f>VLOOKUP(Tableau35676[[#This Row],[coca]],Table1[ID],1,FALSE)</f>
        <v>Cabo VerdeCV08</v>
      </c>
      <c r="S119">
        <f>VLOOKUP(Tableau35676[[#This Row],[coca]],Table1[[#All],[ID]:[b]],2,FALSE)</f>
        <v>-24.202744252799999</v>
      </c>
      <c r="T119" s="9">
        <f>VLOOKUP(Tableau35676[[#This Row],[coca]],Table1[[ID]:[b]],3,FALSE)</f>
        <v>16.600200760900002</v>
      </c>
      <c r="U119" s="9"/>
      <c r="V11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19" s="9"/>
    </row>
    <row r="120" spans="1:23">
      <c r="A120" t="s">
        <v>63</v>
      </c>
      <c r="B120" t="s">
        <v>81</v>
      </c>
      <c r="C120" t="s">
        <v>82</v>
      </c>
      <c r="D120">
        <v>4</v>
      </c>
      <c r="E120">
        <v>0</v>
      </c>
      <c r="F120">
        <v>0</v>
      </c>
      <c r="M120" s="10" t="s">
        <v>946</v>
      </c>
      <c r="Q120" t="str">
        <f t="shared" si="1"/>
        <v>Cabo VerdeCV09</v>
      </c>
      <c r="R120" t="str">
        <f>VLOOKUP(Tableau35676[[#This Row],[coca]],Table1[ID],1,FALSE)</f>
        <v>Cabo VerdeCV09</v>
      </c>
      <c r="S120">
        <f>VLOOKUP(Tableau35676[[#This Row],[coca]],Table1[[#All],[ID]:[b]],2,FALSE)</f>
        <v>-25.126220378399999</v>
      </c>
      <c r="T120" s="9">
        <f>VLOOKUP(Tableau35676[[#This Row],[coca]],Table1[[ID]:[b]],3,FALSE)</f>
        <v>17.1401105202</v>
      </c>
      <c r="U120" s="9"/>
      <c r="V12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0" s="9"/>
    </row>
    <row r="121" spans="1:23">
      <c r="A121" t="s">
        <v>63</v>
      </c>
      <c r="B121" t="s">
        <v>83</v>
      </c>
      <c r="C121" t="s">
        <v>84</v>
      </c>
      <c r="D121">
        <v>0</v>
      </c>
      <c r="E121">
        <v>0</v>
      </c>
      <c r="F121">
        <v>0</v>
      </c>
      <c r="M121" s="10" t="s">
        <v>946</v>
      </c>
      <c r="Q121" t="str">
        <f t="shared" si="1"/>
        <v>Cabo VerdeCV10</v>
      </c>
      <c r="R121" t="str">
        <f>VLOOKUP(Tableau35676[[#This Row],[coca]],Table1[ID],1,FALSE)</f>
        <v>Cabo VerdeCV10</v>
      </c>
      <c r="S121">
        <f>VLOOKUP(Tableau35676[[#This Row],[coca]],Table1[[#All],[ID]:[b]],2,FALSE)</f>
        <v>-23.637227553700001</v>
      </c>
      <c r="T121" s="9">
        <f>VLOOKUP(Tableau35676[[#This Row],[coca]],Table1[[ID]:[b]],3,FALSE)</f>
        <v>14.973926351199999</v>
      </c>
      <c r="U121" s="9"/>
      <c r="V12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1" s="9"/>
    </row>
    <row r="122" spans="1:23">
      <c r="A122" t="s">
        <v>63</v>
      </c>
      <c r="B122" t="s">
        <v>85</v>
      </c>
      <c r="C122" t="s">
        <v>86</v>
      </c>
      <c r="D122">
        <v>71</v>
      </c>
      <c r="E122">
        <v>0</v>
      </c>
      <c r="F122">
        <v>2</v>
      </c>
      <c r="M122" s="10" t="s">
        <v>946</v>
      </c>
      <c r="Q122" t="str">
        <f t="shared" si="1"/>
        <v>Cabo VerdeCV11</v>
      </c>
      <c r="R122" t="str">
        <f>VLOOKUP(Tableau35676[[#This Row],[coca]],Table1[ID],1,FALSE)</f>
        <v>Cabo VerdeCV11</v>
      </c>
      <c r="S122">
        <f>VLOOKUP(Tableau35676[[#This Row],[coca]],Table1[[#All],[ID]:[b]],2,FALSE)</f>
        <v>-22.931532758399999</v>
      </c>
      <c r="T122" s="9">
        <f>VLOOKUP(Tableau35676[[#This Row],[coca]],Table1[[ID]:[b]],3,FALSE)</f>
        <v>16.736947046699999</v>
      </c>
      <c r="U122" s="9"/>
      <c r="V12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122" s="9"/>
    </row>
    <row r="123" spans="1:23">
      <c r="A123" t="s">
        <v>63</v>
      </c>
      <c r="B123" t="s">
        <v>87</v>
      </c>
      <c r="C123" t="s">
        <v>88</v>
      </c>
      <c r="D123">
        <v>3</v>
      </c>
      <c r="E123">
        <v>0</v>
      </c>
      <c r="F123">
        <v>0</v>
      </c>
      <c r="M123" s="10" t="s">
        <v>946</v>
      </c>
      <c r="Q123" t="str">
        <f t="shared" si="1"/>
        <v>Cabo VerdeCV12</v>
      </c>
      <c r="R123" t="str">
        <f>VLOOKUP(Tableau35676[[#This Row],[coca]],Table1[ID],1,FALSE)</f>
        <v>Cabo VerdeCV12</v>
      </c>
      <c r="S123">
        <f>VLOOKUP(Tableau35676[[#This Row],[coca]],Table1[[#All],[ID]:[b]],2,FALSE)</f>
        <v>-23.708198307699998</v>
      </c>
      <c r="T123" s="9">
        <f>VLOOKUP(Tableau35676[[#This Row],[coca]],Table1[[ID]:[b]],3,FALSE)</f>
        <v>15.1054681238</v>
      </c>
      <c r="U123" s="9"/>
      <c r="V12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3" s="9"/>
    </row>
    <row r="124" spans="1:23">
      <c r="A124" t="s">
        <v>63</v>
      </c>
      <c r="B124" t="s">
        <v>89</v>
      </c>
      <c r="C124" t="s">
        <v>90</v>
      </c>
      <c r="D124">
        <v>0</v>
      </c>
      <c r="E124">
        <v>0</v>
      </c>
      <c r="F124">
        <v>0</v>
      </c>
      <c r="M124" s="10" t="s">
        <v>946</v>
      </c>
      <c r="Q124" t="str">
        <f t="shared" si="1"/>
        <v>Cabo VerdeCV13</v>
      </c>
      <c r="R124" t="str">
        <f>VLOOKUP(Tableau35676[[#This Row],[coca]],Table1[ID],1,FALSE)</f>
        <v>Cabo VerdeCV13</v>
      </c>
      <c r="S124">
        <f>VLOOKUP(Tableau35676[[#This Row],[coca]],Table1[[#All],[ID]:[b]],2,FALSE)</f>
        <v>-24.338506929400001</v>
      </c>
      <c r="T124" s="9">
        <f>VLOOKUP(Tableau35676[[#This Row],[coca]],Table1[[ID]:[b]],3,FALSE)</f>
        <v>14.8957063966</v>
      </c>
      <c r="U124" s="9"/>
      <c r="V12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4" s="9"/>
    </row>
    <row r="125" spans="1:23">
      <c r="A125" t="s">
        <v>63</v>
      </c>
      <c r="B125" t="s">
        <v>91</v>
      </c>
      <c r="C125" t="s">
        <v>92</v>
      </c>
      <c r="D125">
        <v>77</v>
      </c>
      <c r="E125">
        <v>0</v>
      </c>
      <c r="F125">
        <v>0</v>
      </c>
      <c r="M125" s="10" t="s">
        <v>946</v>
      </c>
      <c r="Q125" t="str">
        <f t="shared" si="1"/>
        <v>Cabo VerdeCV14</v>
      </c>
      <c r="R125" t="str">
        <f>VLOOKUP(Tableau35676[[#This Row],[coca]],Table1[ID],1,FALSE)</f>
        <v>Cabo VerdeCV14</v>
      </c>
      <c r="S125">
        <f>VLOOKUP(Tableau35676[[#This Row],[coca]],Table1[[#All],[ID]:[b]],2,FALSE)</f>
        <v>-23.552168139999999</v>
      </c>
      <c r="T125" s="9">
        <f>VLOOKUP(Tableau35676[[#This Row],[coca]],Table1[[ID]:[b]],3,FALSE)</f>
        <v>15.111216711799999</v>
      </c>
      <c r="U125" s="9"/>
      <c r="V12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125" s="9"/>
    </row>
    <row r="126" spans="1:23">
      <c r="A126" t="s">
        <v>63</v>
      </c>
      <c r="B126" t="s">
        <v>93</v>
      </c>
      <c r="C126" t="s">
        <v>94</v>
      </c>
      <c r="D126">
        <v>5</v>
      </c>
      <c r="E126">
        <v>0</v>
      </c>
      <c r="F126">
        <v>0</v>
      </c>
      <c r="M126" s="10" t="s">
        <v>946</v>
      </c>
      <c r="Q126" t="str">
        <f t="shared" si="1"/>
        <v>Cabo VerdeCV15</v>
      </c>
      <c r="R126" t="str">
        <f>VLOOKUP(Tableau35676[[#This Row],[coca]],Table1[ID],1,FALSE)</f>
        <v>Cabo VerdeCV15</v>
      </c>
      <c r="S126">
        <f>VLOOKUP(Tableau35676[[#This Row],[coca]],Table1[[#All],[ID]:[b]],2,FALSE)</f>
        <v>-23.523001641299999</v>
      </c>
      <c r="T126" s="9">
        <f>VLOOKUP(Tableau35676[[#This Row],[coca]],Table1[[ID]:[b]],3,FALSE)</f>
        <v>15.019037732399999</v>
      </c>
      <c r="U126" s="9"/>
      <c r="V12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6" s="9"/>
    </row>
    <row r="127" spans="1:23">
      <c r="A127" t="s">
        <v>63</v>
      </c>
      <c r="B127" t="s">
        <v>95</v>
      </c>
      <c r="C127" t="s">
        <v>96</v>
      </c>
      <c r="D127">
        <v>0</v>
      </c>
      <c r="E127">
        <v>0</v>
      </c>
      <c r="F127">
        <v>0</v>
      </c>
      <c r="M127" s="10" t="s">
        <v>946</v>
      </c>
      <c r="Q127" t="str">
        <f t="shared" si="1"/>
        <v>Cabo VerdeCV16</v>
      </c>
      <c r="R127" t="str">
        <f>VLOOKUP(Tableau35676[[#This Row],[coca]],Table1[ID],1,FALSE)</f>
        <v>Cabo VerdeCV16</v>
      </c>
      <c r="S127">
        <f>VLOOKUP(Tableau35676[[#This Row],[coca]],Table1[[#All],[ID]:[b]],2,FALSE)</f>
        <v>-24.431793001300001</v>
      </c>
      <c r="T127" s="9">
        <f>VLOOKUP(Tableau35676[[#This Row],[coca]],Table1[[ID]:[b]],3,FALSE)</f>
        <v>14.923236447400001</v>
      </c>
      <c r="U127" s="9"/>
      <c r="V12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7" s="9"/>
    </row>
    <row r="128" spans="1:23">
      <c r="A128" t="s">
        <v>63</v>
      </c>
      <c r="B128" t="s">
        <v>97</v>
      </c>
      <c r="C128" t="s">
        <v>98</v>
      </c>
      <c r="D128">
        <v>0</v>
      </c>
      <c r="E128">
        <v>0</v>
      </c>
      <c r="F128">
        <v>0</v>
      </c>
      <c r="M128" s="10" t="s">
        <v>946</v>
      </c>
      <c r="Q128" t="str">
        <f t="shared" si="1"/>
        <v>Cabo VerdeCV17</v>
      </c>
      <c r="R128" t="str">
        <f>VLOOKUP(Tableau35676[[#This Row],[coca]],Table1[ID],1,FALSE)</f>
        <v>Cabo VerdeCV17</v>
      </c>
      <c r="S128">
        <f>VLOOKUP(Tableau35676[[#This Row],[coca]],Table1[[#All],[ID]:[b]],2,FALSE)</f>
        <v>-23.5934804593</v>
      </c>
      <c r="T128" s="9">
        <f>VLOOKUP(Tableau35676[[#This Row],[coca]],Table1[[ID]:[b]],3,FALSE)</f>
        <v>15.0649111506</v>
      </c>
      <c r="U128" s="9"/>
      <c r="V12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8" s="9"/>
    </row>
    <row r="129" spans="1:23">
      <c r="A129" t="s">
        <v>63</v>
      </c>
      <c r="B129" t="s">
        <v>99</v>
      </c>
      <c r="C129" t="s">
        <v>100</v>
      </c>
      <c r="D129">
        <v>0</v>
      </c>
      <c r="E129">
        <v>0</v>
      </c>
      <c r="F129">
        <v>0</v>
      </c>
      <c r="M129" s="10" t="s">
        <v>946</v>
      </c>
      <c r="Q129" t="str">
        <f t="shared" si="1"/>
        <v>Cabo VerdeCV18</v>
      </c>
      <c r="R129" t="str">
        <f>VLOOKUP(Tableau35676[[#This Row],[coca]],Table1[ID],1,FALSE)</f>
        <v>Cabo VerdeCV18</v>
      </c>
      <c r="S129">
        <f>VLOOKUP(Tableau35676[[#This Row],[coca]],Table1[[#All],[ID]:[b]],2,FALSE)</f>
        <v>-23.6391283717</v>
      </c>
      <c r="T129" s="9">
        <f>VLOOKUP(Tableau35676[[#This Row],[coca]],Table1[[ID]:[b]],3,FALSE)</f>
        <v>15.193271833700001</v>
      </c>
      <c r="U129" s="9"/>
      <c r="V12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29" s="9"/>
    </row>
    <row r="130" spans="1:23">
      <c r="A130" t="s">
        <v>63</v>
      </c>
      <c r="B130" t="s">
        <v>101</v>
      </c>
      <c r="C130" t="s">
        <v>102</v>
      </c>
      <c r="D130">
        <v>0</v>
      </c>
      <c r="E130">
        <v>0</v>
      </c>
      <c r="F130">
        <v>0</v>
      </c>
      <c r="M130" s="10" t="s">
        <v>946</v>
      </c>
      <c r="Q130" t="str">
        <f t="shared" ref="Q130:Q193" si="2">_xlfn.CONCAT(A130,C130)</f>
        <v>Cabo VerdeCV19</v>
      </c>
      <c r="R130" t="str">
        <f>VLOOKUP(Tableau35676[[#This Row],[coca]],Table1[ID],1,FALSE)</f>
        <v>Cabo VerdeCV19</v>
      </c>
      <c r="S130">
        <f>VLOOKUP(Tableau35676[[#This Row],[coca]],Table1[[#All],[ID]:[b]],2,FALSE)</f>
        <v>-23.629568266300002</v>
      </c>
      <c r="T130" s="9">
        <f>VLOOKUP(Tableau35676[[#This Row],[coca]],Table1[[ID]:[b]],3,FALSE)</f>
        <v>15.090727278099999</v>
      </c>
      <c r="U130" s="9"/>
      <c r="V13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30" s="9"/>
    </row>
    <row r="131" spans="1:23">
      <c r="A131" t="s">
        <v>63</v>
      </c>
      <c r="B131" t="s">
        <v>105</v>
      </c>
      <c r="C131" t="s">
        <v>106</v>
      </c>
      <c r="D131">
        <v>2</v>
      </c>
      <c r="E131">
        <v>0</v>
      </c>
      <c r="F131">
        <v>0</v>
      </c>
      <c r="M131" s="10" t="s">
        <v>946</v>
      </c>
      <c r="Q131" t="str">
        <f t="shared" si="2"/>
        <v>Cabo VerdeCV21</v>
      </c>
      <c r="R131" t="str">
        <f>VLOOKUP(Tableau35676[[#This Row],[coca]],Table1[ID],1,FALSE)</f>
        <v>Cabo VerdeCV21</v>
      </c>
      <c r="S131">
        <f>VLOOKUP(Tableau35676[[#This Row],[coca]],Table1[[#All],[ID]:[b]],2,FALSE)</f>
        <v>-23.717724913800001</v>
      </c>
      <c r="T131" s="9">
        <f>VLOOKUP(Tableau35676[[#This Row],[coca]],Table1[[ID]:[b]],3,FALSE)</f>
        <v>15.2645049613</v>
      </c>
      <c r="U131" s="9"/>
      <c r="V13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31" s="9"/>
    </row>
    <row r="132" spans="1:23">
      <c r="A132" t="s">
        <v>63</v>
      </c>
      <c r="B132" t="s">
        <v>107</v>
      </c>
      <c r="C132" t="s">
        <v>108</v>
      </c>
      <c r="D132">
        <v>0</v>
      </c>
      <c r="E132">
        <v>0</v>
      </c>
      <c r="F132">
        <v>0</v>
      </c>
      <c r="M132" s="10" t="s">
        <v>946</v>
      </c>
      <c r="Q132" t="str">
        <f t="shared" si="2"/>
        <v>Cabo VerdeCV22</v>
      </c>
      <c r="R132" t="str">
        <f>VLOOKUP(Tableau35676[[#This Row],[coca]],Table1[ID],1,FALSE)</f>
        <v>Cabo VerdeCV22</v>
      </c>
      <c r="S132">
        <f>VLOOKUP(Tableau35676[[#This Row],[coca]],Table1[[#All],[ID]:[b]],2,FALSE)</f>
        <v>-24.358619902800001</v>
      </c>
      <c r="T132" s="9">
        <f>VLOOKUP(Tableau35676[[#This Row],[coca]],Table1[[ID]:[b]],3,FALSE)</f>
        <v>16.595215011600001</v>
      </c>
      <c r="U132" s="9"/>
      <c r="V13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32" s="9"/>
    </row>
    <row r="133" spans="1:23">
      <c r="A133" t="s">
        <v>109</v>
      </c>
      <c r="B133" t="s">
        <v>123</v>
      </c>
      <c r="C133" t="s">
        <v>124</v>
      </c>
      <c r="D133">
        <v>340</v>
      </c>
      <c r="E133">
        <v>7</v>
      </c>
      <c r="F133">
        <v>31</v>
      </c>
      <c r="M133" s="10" t="s">
        <v>946</v>
      </c>
      <c r="Q133" t="str">
        <f t="shared" si="2"/>
        <v>CameroonCM09</v>
      </c>
      <c r="R133" t="str">
        <f>VLOOKUP(Tableau35676[[#This Row],[coca]],Table1[ID],1,FALSE)</f>
        <v>CameroonCM09</v>
      </c>
      <c r="S133">
        <f>VLOOKUP(Tableau35676[[#This Row],[coca]],Table1[[#All],[ID]:[b]],2,FALSE)</f>
        <v>11.5696143211</v>
      </c>
      <c r="T133" s="9">
        <f>VLOOKUP(Tableau35676[[#This Row],[coca]],Table1[[ID]:[b]],3,FALSE)</f>
        <v>2.75975412842</v>
      </c>
      <c r="U133" s="9" t="s">
        <v>775</v>
      </c>
      <c r="V13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133" s="9">
        <v>1</v>
      </c>
    </row>
    <row r="134" spans="1:23">
      <c r="A134" t="s">
        <v>109</v>
      </c>
      <c r="B134" t="s">
        <v>119</v>
      </c>
      <c r="C134" t="s">
        <v>120</v>
      </c>
      <c r="D134">
        <v>191</v>
      </c>
      <c r="E134">
        <v>31</v>
      </c>
      <c r="F134">
        <v>39</v>
      </c>
      <c r="M134" s="10" t="s">
        <v>946</v>
      </c>
      <c r="Q134" t="str">
        <f t="shared" si="2"/>
        <v>CameroonCM07</v>
      </c>
      <c r="R134" t="str">
        <f>VLOOKUP(Tableau35676[[#This Row],[coca]],Table1[ID],1,FALSE)</f>
        <v>CameroonCM07</v>
      </c>
      <c r="S134">
        <f>VLOOKUP(Tableau35676[[#This Row],[coca]],Table1[[#All],[ID]:[b]],2,FALSE)</f>
        <v>10.362687982400001</v>
      </c>
      <c r="T134" s="9">
        <f>VLOOKUP(Tableau35676[[#This Row],[coca]],Table1[[ID]:[b]],3,FALSE)</f>
        <v>6.3698067840299997</v>
      </c>
      <c r="U134" s="9" t="s">
        <v>775</v>
      </c>
      <c r="V13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34" s="9">
        <v>1</v>
      </c>
    </row>
    <row r="135" spans="1:23">
      <c r="A135" t="s">
        <v>109</v>
      </c>
      <c r="B135" t="s">
        <v>51</v>
      </c>
      <c r="C135" t="s">
        <v>114</v>
      </c>
      <c r="D135">
        <v>678</v>
      </c>
      <c r="E135">
        <v>15</v>
      </c>
      <c r="F135">
        <v>65</v>
      </c>
      <c r="M135" s="10" t="s">
        <v>946</v>
      </c>
      <c r="Q135" t="str">
        <f t="shared" si="2"/>
        <v>CameroonCM03</v>
      </c>
      <c r="R135" t="str">
        <f>VLOOKUP(Tableau35676[[#This Row],[coca]],Table1[ID],1,FALSE)</f>
        <v>CameroonCM03</v>
      </c>
      <c r="S135">
        <f>VLOOKUP(Tableau35676[[#This Row],[coca]],Table1[[#All],[ID]:[b]],2,FALSE)</f>
        <v>14.2128226802</v>
      </c>
      <c r="T135" s="9">
        <f>VLOOKUP(Tableau35676[[#This Row],[coca]],Table1[[ID]:[b]],3,FALSE)</f>
        <v>3.8011833621300002</v>
      </c>
      <c r="U135" s="9" t="s">
        <v>775</v>
      </c>
      <c r="V13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135" s="9">
        <v>1</v>
      </c>
    </row>
    <row r="136" spans="1:23">
      <c r="A136" t="s">
        <v>109</v>
      </c>
      <c r="B136" t="s">
        <v>111</v>
      </c>
      <c r="C136" t="s">
        <v>112</v>
      </c>
      <c r="D136">
        <v>31</v>
      </c>
      <c r="E136">
        <v>0</v>
      </c>
      <c r="F136">
        <v>10</v>
      </c>
      <c r="M136" s="10" t="s">
        <v>946</v>
      </c>
      <c r="Q136" t="str">
        <f t="shared" si="2"/>
        <v>CameroonCM01</v>
      </c>
      <c r="R136" t="str">
        <f>VLOOKUP(Tableau35676[[#This Row],[coca]],Table1[ID],1,FALSE)</f>
        <v>CameroonCM01</v>
      </c>
      <c r="S136">
        <f>VLOOKUP(Tableau35676[[#This Row],[coca]],Table1[[#All],[ID]:[b]],2,FALSE)</f>
        <v>13.125925673399999</v>
      </c>
      <c r="T136" s="9">
        <f>VLOOKUP(Tableau35676[[#This Row],[coca]],Table1[[ID]:[b]],3,FALSE)</f>
        <v>6.8421517933200002</v>
      </c>
      <c r="U136" s="9" t="s">
        <v>775</v>
      </c>
      <c r="V13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36" s="9">
        <v>1</v>
      </c>
    </row>
    <row r="137" spans="1:23">
      <c r="A137" t="s">
        <v>109</v>
      </c>
      <c r="B137" t="s">
        <v>55</v>
      </c>
      <c r="C137" t="s">
        <v>118</v>
      </c>
      <c r="D137">
        <v>119</v>
      </c>
      <c r="E137">
        <v>2</v>
      </c>
      <c r="F137">
        <v>56</v>
      </c>
      <c r="M137" s="10" t="s">
        <v>946</v>
      </c>
      <c r="Q137" t="str">
        <f t="shared" si="2"/>
        <v>CameroonCM06</v>
      </c>
      <c r="R137" t="str">
        <f>VLOOKUP(Tableau35676[[#This Row],[coca]],Table1[ID],1,FALSE)</f>
        <v>CameroonCM06</v>
      </c>
      <c r="S137">
        <f>VLOOKUP(Tableau35676[[#This Row],[coca]],Table1[[#All],[ID]:[b]],2,FALSE)</f>
        <v>13.9443878878</v>
      </c>
      <c r="T137" s="9">
        <f>VLOOKUP(Tableau35676[[#This Row],[coca]],Table1[[ID]:[b]],3,FALSE)</f>
        <v>8.4681855601800002</v>
      </c>
      <c r="U137" s="9" t="s">
        <v>775</v>
      </c>
      <c r="V13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137" s="9">
        <v>1</v>
      </c>
    </row>
    <row r="138" spans="1:23">
      <c r="A138" t="s">
        <v>109</v>
      </c>
      <c r="B138" t="s">
        <v>41</v>
      </c>
      <c r="C138" t="s">
        <v>113</v>
      </c>
      <c r="D138">
        <v>5467</v>
      </c>
      <c r="E138">
        <v>83</v>
      </c>
      <c r="F138">
        <v>3430</v>
      </c>
      <c r="M138" s="10" t="s">
        <v>946</v>
      </c>
      <c r="Q138" t="str">
        <f t="shared" si="2"/>
        <v>CameroonCM02</v>
      </c>
      <c r="R138" t="str">
        <f>VLOOKUP(Tableau35676[[#This Row],[coca]],Table1[ID],1,FALSE)</f>
        <v>CameroonCM02</v>
      </c>
      <c r="S138">
        <f>VLOOKUP(Tableau35676[[#This Row],[coca]],Table1[[#All],[ID]:[b]],2,FALSE)</f>
        <v>11.827012998400001</v>
      </c>
      <c r="T138" s="9">
        <f>VLOOKUP(Tableau35676[[#This Row],[coca]],Table1[[ID]:[b]],3,FALSE)</f>
        <v>4.6676804085799999</v>
      </c>
      <c r="U138" s="9" t="s">
        <v>780</v>
      </c>
      <c r="V13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38" s="9">
        <v>7</v>
      </c>
    </row>
    <row r="139" spans="1:23">
      <c r="A139" t="s">
        <v>109</v>
      </c>
      <c r="B139" t="s">
        <v>121</v>
      </c>
      <c r="C139" t="s">
        <v>122</v>
      </c>
      <c r="D139">
        <v>417</v>
      </c>
      <c r="E139">
        <v>32</v>
      </c>
      <c r="F139">
        <v>165</v>
      </c>
      <c r="M139" s="10" t="s">
        <v>946</v>
      </c>
      <c r="Q139" t="str">
        <f t="shared" si="2"/>
        <v>CameroonCM08</v>
      </c>
      <c r="R139" t="str">
        <f>VLOOKUP(Tableau35676[[#This Row],[coca]],Table1[ID],1,FALSE)</f>
        <v>CameroonCM08</v>
      </c>
      <c r="S139">
        <f>VLOOKUP(Tableau35676[[#This Row],[coca]],Table1[[#All],[ID]:[b]],2,FALSE)</f>
        <v>10.6558253163</v>
      </c>
      <c r="T139" s="9">
        <f>VLOOKUP(Tableau35676[[#This Row],[coca]],Table1[[ID]:[b]],3,FALSE)</f>
        <v>5.5089382138799996</v>
      </c>
      <c r="U139" s="9" t="s">
        <v>774</v>
      </c>
      <c r="V13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139" s="9">
        <v>3</v>
      </c>
    </row>
    <row r="140" spans="1:23">
      <c r="A140" t="s">
        <v>109</v>
      </c>
      <c r="B140" t="s">
        <v>25</v>
      </c>
      <c r="C140" t="s">
        <v>117</v>
      </c>
      <c r="D140">
        <v>1951</v>
      </c>
      <c r="E140">
        <v>75</v>
      </c>
      <c r="F140">
        <v>1687</v>
      </c>
      <c r="M140" s="10" t="s">
        <v>946</v>
      </c>
      <c r="Q140" t="str">
        <f t="shared" si="2"/>
        <v>CameroonCM05</v>
      </c>
      <c r="R140" t="str">
        <f>VLOOKUP(Tableau35676[[#This Row],[coca]],Table1[ID],1,FALSE)</f>
        <v>CameroonCM05</v>
      </c>
      <c r="S140">
        <f>VLOOKUP(Tableau35676[[#This Row],[coca]],Table1[[#All],[ID]:[b]],2,FALSE)</f>
        <v>10.1167259311</v>
      </c>
      <c r="T140" s="9">
        <f>VLOOKUP(Tableau35676[[#This Row],[coca]],Table1[[ID]:[b]],3,FALSE)</f>
        <v>4.2650274818599998</v>
      </c>
      <c r="U140" s="9" t="s">
        <v>777</v>
      </c>
      <c r="V14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0" s="9">
        <v>5</v>
      </c>
    </row>
    <row r="141" spans="1:23">
      <c r="A141" t="s">
        <v>109</v>
      </c>
      <c r="B141" t="s">
        <v>61</v>
      </c>
      <c r="C141" t="s">
        <v>125</v>
      </c>
      <c r="D141">
        <v>289</v>
      </c>
      <c r="E141">
        <v>16</v>
      </c>
      <c r="F141">
        <v>38</v>
      </c>
      <c r="M141" s="10" t="s">
        <v>946</v>
      </c>
      <c r="Q141" t="str">
        <f t="shared" si="2"/>
        <v>CameroonCM10</v>
      </c>
      <c r="R141" t="str">
        <f>VLOOKUP(Tableau35676[[#This Row],[coca]],Table1[ID],1,FALSE)</f>
        <v>CameroonCM10</v>
      </c>
      <c r="S141">
        <f>VLOOKUP(Tableau35676[[#This Row],[coca]],Table1[[#All],[ID]:[b]],2,FALSE)</f>
        <v>9.2891242277299995</v>
      </c>
      <c r="T141" s="9">
        <f>VLOOKUP(Tableau35676[[#This Row],[coca]],Table1[[ID]:[b]],3,FALSE)</f>
        <v>5.1948337661400004</v>
      </c>
      <c r="U141" s="9" t="s">
        <v>778</v>
      </c>
      <c r="V14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141" s="9">
        <v>2</v>
      </c>
    </row>
    <row r="142" spans="1:23">
      <c r="A142" t="s">
        <v>109</v>
      </c>
      <c r="B142" t="s">
        <v>115</v>
      </c>
      <c r="C142" t="s">
        <v>116</v>
      </c>
      <c r="D142">
        <v>89</v>
      </c>
      <c r="E142">
        <v>5</v>
      </c>
      <c r="F142">
        <v>49</v>
      </c>
      <c r="M142" s="10" t="s">
        <v>946</v>
      </c>
      <c r="Q142" t="str">
        <f t="shared" si="2"/>
        <v>CameroonCM04</v>
      </c>
      <c r="R142" t="str">
        <f>VLOOKUP(Tableau35676[[#This Row],[coca]],Table1[ID],1,FALSE)</f>
        <v>CameroonCM04</v>
      </c>
      <c r="S142">
        <f>VLOOKUP(Tableau35676[[#This Row],[coca]],Table1[[#All],[ID]:[b]],2,FALSE)</f>
        <v>14.517712468499999</v>
      </c>
      <c r="T142" s="9">
        <f>VLOOKUP(Tableau35676[[#This Row],[coca]],Table1[[ID]:[b]],3,FALSE)</f>
        <v>11.071936727900001</v>
      </c>
      <c r="U142" s="9"/>
      <c r="V14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142" s="9"/>
    </row>
    <row r="143" spans="1:23">
      <c r="A143" t="s">
        <v>126</v>
      </c>
      <c r="B143" t="s">
        <v>140</v>
      </c>
      <c r="C143" t="s">
        <v>141</v>
      </c>
      <c r="D143" t="s">
        <v>938</v>
      </c>
      <c r="E143" t="s">
        <v>938</v>
      </c>
      <c r="F143" t="s">
        <v>938</v>
      </c>
      <c r="M143" s="10" t="s">
        <v>946</v>
      </c>
      <c r="O143" s="5">
        <v>1761798540360</v>
      </c>
      <c r="P143" s="5">
        <v>417265988792</v>
      </c>
      <c r="Q143" t="str">
        <f t="shared" si="2"/>
        <v>Central African RepublicCF12</v>
      </c>
      <c r="R143" t="str">
        <f>VLOOKUP(Tableau35676[[#This Row],[coca]],Table1[ID],1,FALSE)</f>
        <v>Central African RepublicCF12</v>
      </c>
      <c r="S143">
        <f>VLOOKUP(Tableau35676[[#This Row],[coca]],Table1[[#All],[ID]:[b]],2,FALSE)</f>
        <v>17.617985403599999</v>
      </c>
      <c r="T143" s="9">
        <f>VLOOKUP(Tableau35676[[#This Row],[coca]],Table1[[ID]:[b]],3,FALSE)</f>
        <v>4.1726598879200001</v>
      </c>
      <c r="U143" s="9" t="s">
        <v>775</v>
      </c>
      <c r="V14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3" s="9">
        <v>1</v>
      </c>
    </row>
    <row r="144" spans="1:23">
      <c r="A144" t="s">
        <v>126</v>
      </c>
      <c r="B144" t="s">
        <v>130</v>
      </c>
      <c r="C144" t="s">
        <v>131</v>
      </c>
      <c r="D144" t="s">
        <v>938</v>
      </c>
      <c r="E144" t="s">
        <v>938</v>
      </c>
      <c r="F144" t="s">
        <v>938</v>
      </c>
      <c r="M144" s="10" t="s">
        <v>946</v>
      </c>
      <c r="O144" s="5">
        <v>1857051880280</v>
      </c>
      <c r="P144" s="5">
        <v>437554641562</v>
      </c>
      <c r="Q144" t="str">
        <f t="shared" si="2"/>
        <v>Central African RepublicCF71</v>
      </c>
      <c r="R144" t="str">
        <f>VLOOKUP(Tableau35676[[#This Row],[coca]],Table1[ID],1,FALSE)</f>
        <v>Central African RepublicCF71</v>
      </c>
      <c r="S144">
        <f>VLOOKUP(Tableau35676[[#This Row],[coca]],Table1[[#All],[ID]:[b]],2,FALSE)</f>
        <v>18.570518802799999</v>
      </c>
      <c r="T144" s="9">
        <f>VLOOKUP(Tableau35676[[#This Row],[coca]],Table1[[ID]:[b]],3,FALSE)</f>
        <v>4.3755464156199997</v>
      </c>
      <c r="U144" s="9" t="s">
        <v>778</v>
      </c>
      <c r="V14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4" s="9">
        <v>2</v>
      </c>
    </row>
    <row r="145" spans="1:23">
      <c r="A145" t="s">
        <v>126</v>
      </c>
      <c r="B145" t="s">
        <v>128</v>
      </c>
      <c r="C145" t="s">
        <v>129</v>
      </c>
      <c r="D145" t="s">
        <v>938</v>
      </c>
      <c r="E145" t="s">
        <v>938</v>
      </c>
      <c r="F145" t="s">
        <v>938</v>
      </c>
      <c r="M145" s="10" t="s">
        <v>946</v>
      </c>
      <c r="Q145" t="str">
        <f t="shared" si="2"/>
        <v>Central African RepublicCF51</v>
      </c>
      <c r="R145" t="str">
        <f>VLOOKUP(Tableau35676[[#This Row],[coca]],Table1[ID],1,FALSE)</f>
        <v>Central African RepublicCF51</v>
      </c>
      <c r="S145">
        <f>VLOOKUP(Tableau35676[[#This Row],[coca]],Table1[[#All],[ID]:[b]],2,FALSE)</f>
        <v>20.574127578999999</v>
      </c>
      <c r="T145" s="9">
        <f>VLOOKUP(Tableau35676[[#This Row],[coca]],Table1[[ID]:[b]],3,FALSE)</f>
        <v>8.4215608200199998</v>
      </c>
      <c r="U145" s="9"/>
      <c r="V14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5" s="9"/>
    </row>
    <row r="146" spans="1:23">
      <c r="A146" t="s">
        <v>126</v>
      </c>
      <c r="B146" t="s">
        <v>132</v>
      </c>
      <c r="C146" t="s">
        <v>133</v>
      </c>
      <c r="D146" t="s">
        <v>938</v>
      </c>
      <c r="E146" t="s">
        <v>938</v>
      </c>
      <c r="F146" t="s">
        <v>938</v>
      </c>
      <c r="M146" s="10" t="s">
        <v>946</v>
      </c>
      <c r="Q146" t="str">
        <f t="shared" si="2"/>
        <v>Central African RepublicCF61</v>
      </c>
      <c r="R146" t="str">
        <f>VLOOKUP(Tableau35676[[#This Row],[coca]],Table1[ID],1,FALSE)</f>
        <v>Central African RepublicCF61</v>
      </c>
      <c r="S146">
        <f>VLOOKUP(Tableau35676[[#This Row],[coca]],Table1[[#All],[ID]:[b]],2,FALSE)</f>
        <v>21.360413425200001</v>
      </c>
      <c r="T146" s="9">
        <f>VLOOKUP(Tableau35676[[#This Row],[coca]],Table1[[ID]:[b]],3,FALSE)</f>
        <v>4.8926844229800004</v>
      </c>
      <c r="U146" s="9"/>
      <c r="V14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6" s="9"/>
    </row>
    <row r="147" spans="1:23">
      <c r="A147" t="s">
        <v>126</v>
      </c>
      <c r="B147" t="s">
        <v>136</v>
      </c>
      <c r="C147" t="s">
        <v>137</v>
      </c>
      <c r="D147" t="s">
        <v>938</v>
      </c>
      <c r="E147" t="s">
        <v>938</v>
      </c>
      <c r="F147" t="s">
        <v>938</v>
      </c>
      <c r="M147" s="10" t="s">
        <v>946</v>
      </c>
      <c r="Q147" t="str">
        <f t="shared" si="2"/>
        <v>Central African RepublicCF52</v>
      </c>
      <c r="R147" t="str">
        <f>VLOOKUP(Tableau35676[[#This Row],[coca]],Table1[ID],1,FALSE)</f>
        <v>Central African RepublicCF52</v>
      </c>
      <c r="S147">
        <f>VLOOKUP(Tableau35676[[#This Row],[coca]],Table1[[#All],[ID]:[b]],2,FALSE)</f>
        <v>22.92245848</v>
      </c>
      <c r="T147" s="9">
        <f>VLOOKUP(Tableau35676[[#This Row],[coca]],Table1[[ID]:[b]],3,FALSE)</f>
        <v>7.4687639112599999</v>
      </c>
      <c r="U147" s="9"/>
      <c r="V14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7" s="9"/>
    </row>
    <row r="148" spans="1:23">
      <c r="A148" t="s">
        <v>126</v>
      </c>
      <c r="B148" t="s">
        <v>134</v>
      </c>
      <c r="C148" t="s">
        <v>135</v>
      </c>
      <c r="D148" t="s">
        <v>938</v>
      </c>
      <c r="E148" t="s">
        <v>938</v>
      </c>
      <c r="F148" t="s">
        <v>938</v>
      </c>
      <c r="M148" s="10" t="s">
        <v>946</v>
      </c>
      <c r="Q148" t="str">
        <f t="shared" si="2"/>
        <v>Central African RepublicCF63</v>
      </c>
      <c r="R148" t="str">
        <f>VLOOKUP(Tableau35676[[#This Row],[coca]],Table1[ID],1,FALSE)</f>
        <v>Central African RepublicCF63</v>
      </c>
      <c r="S148">
        <f>VLOOKUP(Tableau35676[[#This Row],[coca]],Table1[[#All],[ID]:[b]],2,FALSE)</f>
        <v>25.590006564999999</v>
      </c>
      <c r="T148" s="9">
        <f>VLOOKUP(Tableau35676[[#This Row],[coca]],Table1[[ID]:[b]],3,FALSE)</f>
        <v>6.3085050516500001</v>
      </c>
      <c r="U148" s="9"/>
      <c r="V14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8" s="9"/>
    </row>
    <row r="149" spans="1:23">
      <c r="A149" t="s">
        <v>126</v>
      </c>
      <c r="B149" t="s">
        <v>138</v>
      </c>
      <c r="C149" t="s">
        <v>139</v>
      </c>
      <c r="D149" t="s">
        <v>938</v>
      </c>
      <c r="E149" t="s">
        <v>938</v>
      </c>
      <c r="F149" t="s">
        <v>938</v>
      </c>
      <c r="M149" s="10" t="s">
        <v>946</v>
      </c>
      <c r="Q149" t="str">
        <f t="shared" si="2"/>
        <v>Central African RepublicCF41</v>
      </c>
      <c r="R149" t="str">
        <f>VLOOKUP(Tableau35676[[#This Row],[coca]],Table1[ID],1,FALSE)</f>
        <v>Central African RepublicCF41</v>
      </c>
      <c r="S149">
        <f>VLOOKUP(Tableau35676[[#This Row],[coca]],Table1[[#All],[ID]:[b]],2,FALSE)</f>
        <v>19.298054885599999</v>
      </c>
      <c r="T149" s="9">
        <f>VLOOKUP(Tableau35676[[#This Row],[coca]],Table1[[ID]:[b]],3,FALSE)</f>
        <v>5.7975892338600001</v>
      </c>
      <c r="U149" s="9"/>
      <c r="V14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49" s="9"/>
    </row>
    <row r="150" spans="1:23">
      <c r="A150" t="s">
        <v>126</v>
      </c>
      <c r="B150" t="s">
        <v>781</v>
      </c>
      <c r="C150" t="s">
        <v>143</v>
      </c>
      <c r="D150" t="s">
        <v>938</v>
      </c>
      <c r="E150" t="s">
        <v>938</v>
      </c>
      <c r="F150" t="s">
        <v>938</v>
      </c>
      <c r="M150" s="10" t="s">
        <v>946</v>
      </c>
      <c r="Q150" t="str">
        <f t="shared" si="2"/>
        <v>Central African RepublicCF21</v>
      </c>
      <c r="R150" t="str">
        <f>VLOOKUP(Tableau35676[[#This Row],[coca]],Table1[ID],1,FALSE)</f>
        <v>Central African RepublicCF21</v>
      </c>
      <c r="S150">
        <f>VLOOKUP(Tableau35676[[#This Row],[coca]],Table1[[#All],[ID]:[b]],2,FALSE)</f>
        <v>15.916548922800001</v>
      </c>
      <c r="T150" s="9">
        <f>VLOOKUP(Tableau35676[[#This Row],[coca]],Table1[[ID]:[b]],3,FALSE)</f>
        <v>4.5683364205099997</v>
      </c>
      <c r="U150" s="9"/>
      <c r="V15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0" s="9"/>
    </row>
    <row r="151" spans="1:23">
      <c r="A151" t="s">
        <v>126</v>
      </c>
      <c r="B151" t="s">
        <v>144</v>
      </c>
      <c r="C151" t="s">
        <v>145</v>
      </c>
      <c r="D151" t="s">
        <v>938</v>
      </c>
      <c r="E151" t="s">
        <v>938</v>
      </c>
      <c r="F151" t="s">
        <v>938</v>
      </c>
      <c r="M151" s="10" t="s">
        <v>946</v>
      </c>
      <c r="Q151" t="str">
        <f t="shared" si="2"/>
        <v>Central African RepublicCF62</v>
      </c>
      <c r="R151" t="str">
        <f>VLOOKUP(Tableau35676[[#This Row],[coca]],Table1[ID],1,FALSE)</f>
        <v>Central African RepublicCF62</v>
      </c>
      <c r="S151">
        <f>VLOOKUP(Tableau35676[[#This Row],[coca]],Table1[[#All],[ID]:[b]],2,FALSE)</f>
        <v>23.390710983400002</v>
      </c>
      <c r="T151" s="9">
        <f>VLOOKUP(Tableau35676[[#This Row],[coca]],Table1[[ID]:[b]],3,FALSE)</f>
        <v>5.5022206631700001</v>
      </c>
      <c r="U151" s="9"/>
      <c r="V15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1" s="9"/>
    </row>
    <row r="152" spans="1:23">
      <c r="A152" t="s">
        <v>126</v>
      </c>
      <c r="B152" t="s">
        <v>146</v>
      </c>
      <c r="C152" t="s">
        <v>147</v>
      </c>
      <c r="D152" t="s">
        <v>938</v>
      </c>
      <c r="E152" t="s">
        <v>938</v>
      </c>
      <c r="F152" t="s">
        <v>938</v>
      </c>
      <c r="M152" s="10" t="s">
        <v>946</v>
      </c>
      <c r="Q152" t="str">
        <f t="shared" si="2"/>
        <v>Central African RepublicCF42</v>
      </c>
      <c r="R152" t="str">
        <f>VLOOKUP(Tableau35676[[#This Row],[coca]],Table1[ID],1,FALSE)</f>
        <v>Central African RepublicCF42</v>
      </c>
      <c r="S152">
        <f>VLOOKUP(Tableau35676[[#This Row],[coca]],Table1[[#All],[ID]:[b]],2,FALSE)</f>
        <v>19.330655993000001</v>
      </c>
      <c r="T152" s="9">
        <f>VLOOKUP(Tableau35676[[#This Row],[coca]],Table1[[ID]:[b]],3,FALSE)</f>
        <v>7.1904858022299996</v>
      </c>
      <c r="U152" s="9"/>
      <c r="V15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2" s="9"/>
    </row>
    <row r="153" spans="1:23">
      <c r="A153" t="s">
        <v>126</v>
      </c>
      <c r="B153" t="s">
        <v>148</v>
      </c>
      <c r="C153" t="s">
        <v>149</v>
      </c>
      <c r="D153" t="s">
        <v>938</v>
      </c>
      <c r="E153" t="s">
        <v>938</v>
      </c>
      <c r="F153" t="s">
        <v>938</v>
      </c>
      <c r="M153" s="10" t="s">
        <v>946</v>
      </c>
      <c r="Q153" t="str">
        <f t="shared" si="2"/>
        <v>Central African RepublicCF22</v>
      </c>
      <c r="R153" t="str">
        <f>VLOOKUP(Tableau35676[[#This Row],[coca]],Table1[ID],1,FALSE)</f>
        <v>Central African RepublicCF22</v>
      </c>
      <c r="S153">
        <f>VLOOKUP(Tableau35676[[#This Row],[coca]],Table1[[#All],[ID]:[b]],2,FALSE)</f>
        <v>15.3797702537</v>
      </c>
      <c r="T153" s="9">
        <f>VLOOKUP(Tableau35676[[#This Row],[coca]],Table1[[ID]:[b]],3,FALSE)</f>
        <v>5.6984577447599998</v>
      </c>
      <c r="U153" s="9"/>
      <c r="V15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3" s="9"/>
    </row>
    <row r="154" spans="1:23">
      <c r="A154" t="s">
        <v>126</v>
      </c>
      <c r="B154" t="s">
        <v>150</v>
      </c>
      <c r="C154" t="s">
        <v>151</v>
      </c>
      <c r="D154" t="s">
        <v>938</v>
      </c>
      <c r="E154" t="s">
        <v>938</v>
      </c>
      <c r="F154" t="s">
        <v>938</v>
      </c>
      <c r="M154" s="10" t="s">
        <v>946</v>
      </c>
      <c r="Q154" t="str">
        <f t="shared" si="2"/>
        <v>Central African RepublicCF11</v>
      </c>
      <c r="R154" t="str">
        <f>VLOOKUP(Tableau35676[[#This Row],[coca]],Table1[ID],1,FALSE)</f>
        <v>Central African RepublicCF11</v>
      </c>
      <c r="S154">
        <f>VLOOKUP(Tableau35676[[#This Row],[coca]],Table1[[#All],[ID]:[b]],2,FALSE)</f>
        <v>17.995764323</v>
      </c>
      <c r="T154" s="9">
        <f>VLOOKUP(Tableau35676[[#This Row],[coca]],Table1[[ID]:[b]],3,FALSE)</f>
        <v>5.1163161949399996</v>
      </c>
      <c r="U154" s="9"/>
      <c r="V15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4" s="9"/>
    </row>
    <row r="155" spans="1:23">
      <c r="A155" t="s">
        <v>126</v>
      </c>
      <c r="B155" t="s">
        <v>152</v>
      </c>
      <c r="C155" t="s">
        <v>153</v>
      </c>
      <c r="D155" t="s">
        <v>938</v>
      </c>
      <c r="E155" t="s">
        <v>938</v>
      </c>
      <c r="F155" t="s">
        <v>938</v>
      </c>
      <c r="M155" s="10" t="s">
        <v>946</v>
      </c>
      <c r="Q155" t="str">
        <f t="shared" si="2"/>
        <v>Central African RepublicCF43</v>
      </c>
      <c r="R155" t="str">
        <f>VLOOKUP(Tableau35676[[#This Row],[coca]],Table1[ID],1,FALSE)</f>
        <v>Central African RepublicCF43</v>
      </c>
      <c r="S155">
        <f>VLOOKUP(Tableau35676[[#This Row],[coca]],Table1[[#All],[ID]:[b]],2,FALSE)</f>
        <v>20.749173796800001</v>
      </c>
      <c r="T155" s="9">
        <f>VLOOKUP(Tableau35676[[#This Row],[coca]],Table1[[ID]:[b]],3,FALSE)</f>
        <v>6.1273010691099996</v>
      </c>
      <c r="U155" s="9"/>
      <c r="V15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5" s="9"/>
    </row>
    <row r="156" spans="1:23">
      <c r="A156" t="s">
        <v>126</v>
      </c>
      <c r="B156" t="s">
        <v>154</v>
      </c>
      <c r="C156" t="s">
        <v>155</v>
      </c>
      <c r="D156" t="s">
        <v>938</v>
      </c>
      <c r="E156" t="s">
        <v>938</v>
      </c>
      <c r="F156" t="s">
        <v>938</v>
      </c>
      <c r="M156" s="10" t="s">
        <v>946</v>
      </c>
      <c r="Q156" t="str">
        <f t="shared" si="2"/>
        <v>Central African RepublicCF32</v>
      </c>
      <c r="R156" t="str">
        <f>VLOOKUP(Tableau35676[[#This Row],[coca]],Table1[ID],1,FALSE)</f>
        <v>Central African RepublicCF32</v>
      </c>
      <c r="S156">
        <f>VLOOKUP(Tableau35676[[#This Row],[coca]],Table1[[#All],[ID]:[b]],2,FALSE)</f>
        <v>17.891223238199998</v>
      </c>
      <c r="T156" s="9">
        <f>VLOOKUP(Tableau35676[[#This Row],[coca]],Table1[[ID]:[b]],3,FALSE)</f>
        <v>6.9140162197199997</v>
      </c>
      <c r="U156" s="9"/>
      <c r="V15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6" s="9"/>
    </row>
    <row r="157" spans="1:23">
      <c r="A157" t="s">
        <v>126</v>
      </c>
      <c r="B157" t="s">
        <v>156</v>
      </c>
      <c r="C157" t="s">
        <v>157</v>
      </c>
      <c r="D157" t="s">
        <v>938</v>
      </c>
      <c r="E157" t="s">
        <v>938</v>
      </c>
      <c r="F157" t="s">
        <v>938</v>
      </c>
      <c r="M157" s="10" t="s">
        <v>946</v>
      </c>
      <c r="Q157" t="str">
        <f t="shared" si="2"/>
        <v>Central African RepublicCF31</v>
      </c>
      <c r="R157" t="str">
        <f>VLOOKUP(Tableau35676[[#This Row],[coca]],Table1[ID],1,FALSE)</f>
        <v>Central African RepublicCF31</v>
      </c>
      <c r="S157">
        <f>VLOOKUP(Tableau35676[[#This Row],[coca]],Table1[[#All],[ID]:[b]],2,FALSE)</f>
        <v>16.140384220600001</v>
      </c>
      <c r="T157" s="9">
        <f>VLOOKUP(Tableau35676[[#This Row],[coca]],Table1[[ID]:[b]],3,FALSE)</f>
        <v>6.7281622515799997</v>
      </c>
      <c r="U157" s="9"/>
      <c r="V15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7" s="9"/>
    </row>
    <row r="158" spans="1:23">
      <c r="A158" t="s">
        <v>126</v>
      </c>
      <c r="B158" t="s">
        <v>158</v>
      </c>
      <c r="C158" t="s">
        <v>159</v>
      </c>
      <c r="D158" t="s">
        <v>938</v>
      </c>
      <c r="E158" t="s">
        <v>938</v>
      </c>
      <c r="F158" t="s">
        <v>938</v>
      </c>
      <c r="M158" s="10" t="s">
        <v>946</v>
      </c>
      <c r="Q158" t="str">
        <f t="shared" si="2"/>
        <v>Central African RepublicCF23</v>
      </c>
      <c r="R158" t="str">
        <f>VLOOKUP(Tableau35676[[#This Row],[coca]],Table1[ID],1,FALSE)</f>
        <v>Central African RepublicCF23</v>
      </c>
      <c r="S158">
        <f>VLOOKUP(Tableau35676[[#This Row],[coca]],Table1[[#All],[ID]:[b]],2,FALSE)</f>
        <v>16.293399178000001</v>
      </c>
      <c r="T158" s="9">
        <f>VLOOKUP(Tableau35676[[#This Row],[coca]],Table1[[ID]:[b]],3,FALSE)</f>
        <v>3.4612648195100002</v>
      </c>
      <c r="U158" s="9"/>
      <c r="V15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8" s="9"/>
    </row>
    <row r="159" spans="1:23">
      <c r="A159" t="s">
        <v>126</v>
      </c>
      <c r="B159" t="s">
        <v>160</v>
      </c>
      <c r="C159" t="s">
        <v>161</v>
      </c>
      <c r="D159" t="s">
        <v>938</v>
      </c>
      <c r="E159" t="s">
        <v>938</v>
      </c>
      <c r="F159" t="s">
        <v>938</v>
      </c>
      <c r="M159" s="10" t="s">
        <v>946</v>
      </c>
      <c r="Q159" t="str">
        <f t="shared" si="2"/>
        <v>Central African RepublicCF53</v>
      </c>
      <c r="R159" t="str">
        <f>VLOOKUP(Tableau35676[[#This Row],[coca]],Table1[ID],1,FALSE)</f>
        <v>Central African RepublicCF53</v>
      </c>
      <c r="S159">
        <f>VLOOKUP(Tableau35676[[#This Row],[coca]],Table1[[#All],[ID]:[b]],2,FALSE)</f>
        <v>22.513138271399999</v>
      </c>
      <c r="T159" s="9">
        <f>VLOOKUP(Tableau35676[[#This Row],[coca]],Table1[[ID]:[b]],3,FALSE)</f>
        <v>9.8230642242500004</v>
      </c>
      <c r="U159" s="9"/>
      <c r="V15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59" s="9"/>
    </row>
    <row r="160" spans="1:23">
      <c r="A160" t="s">
        <v>162</v>
      </c>
      <c r="B160" t="s">
        <v>198</v>
      </c>
      <c r="C160" t="s">
        <v>199</v>
      </c>
      <c r="D160">
        <v>6</v>
      </c>
      <c r="E160">
        <v>4</v>
      </c>
      <c r="F160">
        <v>2</v>
      </c>
      <c r="M160" s="12" t="s">
        <v>946</v>
      </c>
      <c r="O160" s="5">
        <v>2115633897080</v>
      </c>
      <c r="P160" s="5">
        <v>1354140651770</v>
      </c>
      <c r="Q160" t="str">
        <f t="shared" si="2"/>
        <v>ChadTD14</v>
      </c>
      <c r="R160" t="str">
        <f>VLOOKUP(Tableau35676[[#This Row],[coca]],Table1[ID],1,FALSE)</f>
        <v>ChadTD14</v>
      </c>
      <c r="S160">
        <f>VLOOKUP(Tableau35676[[#This Row],[coca]],Table1[[#All],[ID]:[b]],2,FALSE)</f>
        <v>21.1563389708</v>
      </c>
      <c r="T160" s="9">
        <f>VLOOKUP(Tableau35676[[#This Row],[coca]],Table1[[ID]:[b]],3,FALSE)</f>
        <v>13.5414065177</v>
      </c>
      <c r="U160" s="9" t="s">
        <v>775</v>
      </c>
      <c r="V16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0" s="9">
        <v>1</v>
      </c>
    </row>
    <row r="161" spans="1:23">
      <c r="A161" t="s">
        <v>162</v>
      </c>
      <c r="B161" t="s">
        <v>196</v>
      </c>
      <c r="C161" t="s">
        <v>197</v>
      </c>
      <c r="D161">
        <v>757</v>
      </c>
      <c r="E161">
        <v>59</v>
      </c>
      <c r="F161">
        <v>670</v>
      </c>
      <c r="G161">
        <v>28</v>
      </c>
      <c r="M161" s="12" t="s">
        <v>946</v>
      </c>
      <c r="O161" s="5">
        <v>1505158992050</v>
      </c>
      <c r="P161" s="5">
        <v>1212026562140</v>
      </c>
      <c r="Q161" t="str">
        <f t="shared" si="2"/>
        <v>ChadTD18</v>
      </c>
      <c r="R161" t="str">
        <f>VLOOKUP(Tableau35676[[#This Row],[coca]],Table1[ID],1,FALSE)</f>
        <v>ChadTD18</v>
      </c>
      <c r="S161">
        <f>VLOOKUP(Tableau35676[[#This Row],[coca]],Table1[[#All],[ID]:[b]],2,FALSE)</f>
        <v>15.0515899205</v>
      </c>
      <c r="T161" s="9">
        <f>VLOOKUP(Tableau35676[[#This Row],[coca]],Table1[[ID]:[b]],3,FALSE)</f>
        <v>12.1202656214</v>
      </c>
      <c r="U161" s="9" t="s">
        <v>774</v>
      </c>
      <c r="V16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161" s="9">
        <v>3</v>
      </c>
    </row>
    <row r="162" spans="1:23">
      <c r="A162" t="s">
        <v>162</v>
      </c>
      <c r="B162" t="s">
        <v>164</v>
      </c>
      <c r="C162" t="s">
        <v>165</v>
      </c>
      <c r="D162">
        <v>0</v>
      </c>
      <c r="E162">
        <v>0</v>
      </c>
      <c r="F162">
        <v>0</v>
      </c>
      <c r="G162">
        <v>0</v>
      </c>
      <c r="M162" s="12" t="s">
        <v>946</v>
      </c>
      <c r="Q162" t="str">
        <f t="shared" si="2"/>
        <v>ChadTD19</v>
      </c>
      <c r="R162" t="str">
        <f>VLOOKUP(Tableau35676[[#This Row],[coca]],Table1[ID],1,FALSE)</f>
        <v>ChadTD19</v>
      </c>
      <c r="S162">
        <f>VLOOKUP(Tableau35676[[#This Row],[coca]],Table1[[#All],[ID]:[b]],2,FALSE)</f>
        <v>16.884998405400001</v>
      </c>
      <c r="T162" s="9">
        <f>VLOOKUP(Tableau35676[[#This Row],[coca]],Table1[[ID]:[b]],3,FALSE)</f>
        <v>14.4212306232</v>
      </c>
      <c r="U162" s="9"/>
      <c r="V16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2" s="9"/>
    </row>
    <row r="163" spans="1:23">
      <c r="A163" t="s">
        <v>162</v>
      </c>
      <c r="B163" t="s">
        <v>166</v>
      </c>
      <c r="C163" t="s">
        <v>167</v>
      </c>
      <c r="D163">
        <v>6</v>
      </c>
      <c r="E163">
        <v>0</v>
      </c>
      <c r="F163">
        <v>3</v>
      </c>
      <c r="G163">
        <v>3</v>
      </c>
      <c r="M163" s="12" t="s">
        <v>946</v>
      </c>
      <c r="Q163" t="str">
        <f t="shared" si="2"/>
        <v>ChadTD01</v>
      </c>
      <c r="R163" t="str">
        <f>VLOOKUP(Tableau35676[[#This Row],[coca]],Table1[ID],1,FALSE)</f>
        <v>ChadTD01</v>
      </c>
      <c r="S163">
        <f>VLOOKUP(Tableau35676[[#This Row],[coca]],Table1[[#All],[ID]:[b]],2,FALSE)</f>
        <v>18.7952795524</v>
      </c>
      <c r="T163" s="9">
        <f>VLOOKUP(Tableau35676[[#This Row],[coca]],Table1[[ID]:[b]],3,FALSE)</f>
        <v>13.9817111908</v>
      </c>
      <c r="U163" s="9"/>
      <c r="V16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3" s="9"/>
    </row>
    <row r="164" spans="1:23">
      <c r="A164" t="s">
        <v>162</v>
      </c>
      <c r="B164" t="s">
        <v>168</v>
      </c>
      <c r="C164" t="s">
        <v>169</v>
      </c>
      <c r="D164">
        <v>0</v>
      </c>
      <c r="E164">
        <v>0</v>
      </c>
      <c r="F164">
        <v>0</v>
      </c>
      <c r="G164">
        <v>0</v>
      </c>
      <c r="M164" s="12" t="s">
        <v>946</v>
      </c>
      <c r="Q164" t="str">
        <f t="shared" si="2"/>
        <v>ChadTD02</v>
      </c>
      <c r="R164" t="str">
        <f>VLOOKUP(Tableau35676[[#This Row],[coca]],Table1[ID],1,FALSE)</f>
        <v>ChadTD02</v>
      </c>
      <c r="S164">
        <f>VLOOKUP(Tableau35676[[#This Row],[coca]],Table1[[#All],[ID]:[b]],2,FALSE)</f>
        <v>18.221231778</v>
      </c>
      <c r="T164" s="9">
        <f>VLOOKUP(Tableau35676[[#This Row],[coca]],Table1[[ID]:[b]],3,FALSE)</f>
        <v>17.180937942500002</v>
      </c>
      <c r="U164" s="9"/>
      <c r="V16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4" s="9"/>
    </row>
    <row r="165" spans="1:23">
      <c r="A165" t="s">
        <v>162</v>
      </c>
      <c r="B165" t="s">
        <v>170</v>
      </c>
      <c r="C165" t="s">
        <v>171</v>
      </c>
      <c r="D165">
        <v>1</v>
      </c>
      <c r="E165">
        <v>0</v>
      </c>
      <c r="F165">
        <v>0</v>
      </c>
      <c r="G165">
        <v>1</v>
      </c>
      <c r="M165" s="12" t="s">
        <v>946</v>
      </c>
      <c r="Q165" t="str">
        <f t="shared" si="2"/>
        <v>ChadTD03</v>
      </c>
      <c r="R165" t="str">
        <f>VLOOKUP(Tableau35676[[#This Row],[coca]],Table1[ID],1,FALSE)</f>
        <v>ChadTD03</v>
      </c>
      <c r="S165">
        <f>VLOOKUP(Tableau35676[[#This Row],[coca]],Table1[[#All],[ID]:[b]],2,FALSE)</f>
        <v>16.357020966899999</v>
      </c>
      <c r="T165" s="9">
        <f>VLOOKUP(Tableau35676[[#This Row],[coca]],Table1[[ID]:[b]],3,FALSE)</f>
        <v>11.202963735399999</v>
      </c>
      <c r="U165" s="9"/>
      <c r="V16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5" s="9"/>
    </row>
    <row r="166" spans="1:23">
      <c r="A166" t="s">
        <v>162</v>
      </c>
      <c r="B166" t="s">
        <v>174</v>
      </c>
      <c r="C166" t="s">
        <v>175</v>
      </c>
      <c r="D166">
        <v>0</v>
      </c>
      <c r="E166">
        <v>0</v>
      </c>
      <c r="F166">
        <v>0</v>
      </c>
      <c r="G166">
        <v>0</v>
      </c>
      <c r="M166" s="12" t="s">
        <v>946</v>
      </c>
      <c r="Q166" t="str">
        <f t="shared" si="2"/>
        <v>ChadTD23</v>
      </c>
      <c r="R166" t="str">
        <f>VLOOKUP(Tableau35676[[#This Row],[coca]],Table1[ID],1,FALSE)</f>
        <v>ChadTD23</v>
      </c>
      <c r="S166">
        <f>VLOOKUP(Tableau35676[[#This Row],[coca]],Table1[[#All],[ID]:[b]],2,FALSE)</f>
        <v>21.1363127915</v>
      </c>
      <c r="T166" s="9">
        <f>VLOOKUP(Tableau35676[[#This Row],[coca]],Table1[[ID]:[b]],3,FALSE)</f>
        <v>18.412098485400001</v>
      </c>
      <c r="U166" s="9"/>
      <c r="V16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6" s="9"/>
    </row>
    <row r="167" spans="1:23">
      <c r="A167" t="s">
        <v>162</v>
      </c>
      <c r="B167" t="s">
        <v>172</v>
      </c>
      <c r="C167" t="s">
        <v>173</v>
      </c>
      <c r="D167">
        <v>1</v>
      </c>
      <c r="E167">
        <v>0</v>
      </c>
      <c r="F167">
        <v>0</v>
      </c>
      <c r="G167">
        <v>1</v>
      </c>
      <c r="M167" s="12" t="s">
        <v>946</v>
      </c>
      <c r="Q167" t="str">
        <f t="shared" si="2"/>
        <v>ChadTD20</v>
      </c>
      <c r="R167" t="str">
        <f>VLOOKUP(Tableau35676[[#This Row],[coca]],Table1[ID],1,FALSE)</f>
        <v>ChadTD20</v>
      </c>
      <c r="S167">
        <f>VLOOKUP(Tableau35676[[#This Row],[coca]],Table1[[#All],[ID]:[b]],2,FALSE)</f>
        <v>23.124966411700001</v>
      </c>
      <c r="T167" s="9">
        <f>VLOOKUP(Tableau35676[[#This Row],[coca]],Table1[[ID]:[b]],3,FALSE)</f>
        <v>17.778513861299999</v>
      </c>
      <c r="U167" s="9"/>
      <c r="V16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7" s="9"/>
    </row>
    <row r="168" spans="1:23">
      <c r="A168" t="s">
        <v>162</v>
      </c>
      <c r="B168" t="s">
        <v>176</v>
      </c>
      <c r="C168" t="s">
        <v>177</v>
      </c>
      <c r="D168">
        <v>17</v>
      </c>
      <c r="E168">
        <v>0</v>
      </c>
      <c r="F168">
        <v>13</v>
      </c>
      <c r="G168">
        <v>4</v>
      </c>
      <c r="M168" s="12" t="s">
        <v>946</v>
      </c>
      <c r="Q168" t="str">
        <f t="shared" si="2"/>
        <v>ChadTD04</v>
      </c>
      <c r="R168" t="str">
        <f>VLOOKUP(Tableau35676[[#This Row],[coca]],Table1[ID],1,FALSE)</f>
        <v>ChadTD04</v>
      </c>
      <c r="S168">
        <f>VLOOKUP(Tableau35676[[#This Row],[coca]],Table1[[#All],[ID]:[b]],2,FALSE)</f>
        <v>18.632111051199999</v>
      </c>
      <c r="T168" s="9">
        <f>VLOOKUP(Tableau35676[[#This Row],[coca]],Table1[[ID]:[b]],3,FALSE)</f>
        <v>11.489501862699999</v>
      </c>
      <c r="U168" s="9"/>
      <c r="V16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68" s="9"/>
    </row>
    <row r="169" spans="1:23">
      <c r="A169" t="s">
        <v>162</v>
      </c>
      <c r="B169" t="s">
        <v>178</v>
      </c>
      <c r="C169" t="s">
        <v>179</v>
      </c>
      <c r="D169">
        <v>0</v>
      </c>
      <c r="E169">
        <v>0</v>
      </c>
      <c r="F169">
        <v>0</v>
      </c>
      <c r="G169">
        <v>0</v>
      </c>
      <c r="M169" s="12" t="s">
        <v>946</v>
      </c>
      <c r="Q169" t="str">
        <f t="shared" si="2"/>
        <v>ChadTD05</v>
      </c>
      <c r="R169" t="str">
        <f>VLOOKUP(Tableau35676[[#This Row],[coca]],Table1[ID],1,FALSE)</f>
        <v>ChadTD05</v>
      </c>
      <c r="S169">
        <f>VLOOKUP(Tableau35676[[#This Row],[coca]],Table1[[#All],[ID]:[b]],2,FALSE)</f>
        <v>16.245091708299999</v>
      </c>
      <c r="T169" s="9">
        <f>VLOOKUP(Tableau35676[[#This Row],[coca]],Table1[[ID]:[b]],3,FALSE)</f>
        <v>12.513936427799999</v>
      </c>
      <c r="U169" s="9"/>
      <c r="V16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69" s="9"/>
    </row>
    <row r="170" spans="1:23">
      <c r="A170" t="s">
        <v>162</v>
      </c>
      <c r="B170" t="s">
        <v>180</v>
      </c>
      <c r="C170" t="s">
        <v>181</v>
      </c>
      <c r="D170">
        <v>18</v>
      </c>
      <c r="E170">
        <v>0</v>
      </c>
      <c r="F170">
        <v>10</v>
      </c>
      <c r="G170">
        <v>8</v>
      </c>
      <c r="M170" s="12" t="s">
        <v>946</v>
      </c>
      <c r="Q170" t="str">
        <f t="shared" si="2"/>
        <v>ChadTD06</v>
      </c>
      <c r="R170" t="str">
        <f>VLOOKUP(Tableau35676[[#This Row],[coca]],Table1[ID],1,FALSE)</f>
        <v>ChadTD06</v>
      </c>
      <c r="S170">
        <f>VLOOKUP(Tableau35676[[#This Row],[coca]],Table1[[#All],[ID]:[b]],2,FALSE)</f>
        <v>15.3647396155</v>
      </c>
      <c r="T170" s="9">
        <f>VLOOKUP(Tableau35676[[#This Row],[coca]],Table1[[ID]:[b]],3,FALSE)</f>
        <v>15.1737786227</v>
      </c>
      <c r="U170" s="9"/>
      <c r="V17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70" s="9"/>
    </row>
    <row r="171" spans="1:23">
      <c r="A171" t="s">
        <v>162</v>
      </c>
      <c r="B171" t="s">
        <v>182</v>
      </c>
      <c r="C171" t="s">
        <v>183</v>
      </c>
      <c r="D171">
        <v>5</v>
      </c>
      <c r="E171">
        <v>1</v>
      </c>
      <c r="F171">
        <v>4</v>
      </c>
      <c r="M171" s="12" t="s">
        <v>946</v>
      </c>
      <c r="Q171" t="str">
        <f t="shared" si="2"/>
        <v>ChadTD07</v>
      </c>
      <c r="R171" t="str">
        <f>VLOOKUP(Tableau35676[[#This Row],[coca]],Table1[ID],1,FALSE)</f>
        <v>ChadTD07</v>
      </c>
      <c r="S171">
        <f>VLOOKUP(Tableau35676[[#This Row],[coca]],Table1[[#All],[ID]:[b]],2,FALSE)</f>
        <v>14.450580651899999</v>
      </c>
      <c r="T171" s="9">
        <f>VLOOKUP(Tableau35676[[#This Row],[coca]],Table1[[ID]:[b]],3,FALSE)</f>
        <v>13.6181145362</v>
      </c>
      <c r="U171" s="9"/>
      <c r="V17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1" s="9"/>
    </row>
    <row r="172" spans="1:23">
      <c r="A172" t="s">
        <v>162</v>
      </c>
      <c r="B172" t="s">
        <v>184</v>
      </c>
      <c r="C172" t="s">
        <v>185</v>
      </c>
      <c r="D172">
        <v>12</v>
      </c>
      <c r="E172">
        <v>4</v>
      </c>
      <c r="F172">
        <v>6</v>
      </c>
      <c r="G172">
        <v>2</v>
      </c>
      <c r="M172" s="12" t="s">
        <v>946</v>
      </c>
      <c r="Q172" t="str">
        <f t="shared" si="2"/>
        <v>ChadTD08</v>
      </c>
      <c r="R172" t="str">
        <f>VLOOKUP(Tableau35676[[#This Row],[coca]],Table1[ID],1,FALSE)</f>
        <v>ChadTD08</v>
      </c>
      <c r="S172">
        <f>VLOOKUP(Tableau35676[[#This Row],[coca]],Table1[[#All],[ID]:[b]],2,FALSE)</f>
        <v>15.863524701399999</v>
      </c>
      <c r="T172" s="9">
        <f>VLOOKUP(Tableau35676[[#This Row],[coca]],Table1[[ID]:[b]],3,FALSE)</f>
        <v>8.7647235373800001</v>
      </c>
      <c r="U172" s="9"/>
      <c r="V17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72" s="9"/>
    </row>
    <row r="173" spans="1:23">
      <c r="A173" t="s">
        <v>162</v>
      </c>
      <c r="B173" t="s">
        <v>186</v>
      </c>
      <c r="C173" t="s">
        <v>187</v>
      </c>
      <c r="D173">
        <v>8</v>
      </c>
      <c r="E173">
        <v>3</v>
      </c>
      <c r="F173">
        <v>0</v>
      </c>
      <c r="G173">
        <v>5</v>
      </c>
      <c r="M173" s="12" t="s">
        <v>946</v>
      </c>
      <c r="Q173" t="str">
        <f t="shared" si="2"/>
        <v>ChadTD09</v>
      </c>
      <c r="R173" t="str">
        <f>VLOOKUP(Tableau35676[[#This Row],[coca]],Table1[ID],1,FALSE)</f>
        <v>ChadTD09</v>
      </c>
      <c r="S173">
        <f>VLOOKUP(Tableau35676[[#This Row],[coca]],Table1[[#All],[ID]:[b]],2,FALSE)</f>
        <v>16.4103192209</v>
      </c>
      <c r="T173" s="9">
        <f>VLOOKUP(Tableau35676[[#This Row],[coca]],Table1[[ID]:[b]],3,FALSE)</f>
        <v>8.2037688945700005</v>
      </c>
      <c r="U173" s="9"/>
      <c r="V17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3" s="9"/>
    </row>
    <row r="174" spans="1:23">
      <c r="A174" t="s">
        <v>162</v>
      </c>
      <c r="B174" t="s">
        <v>188</v>
      </c>
      <c r="C174" t="s">
        <v>189</v>
      </c>
      <c r="D174">
        <v>1</v>
      </c>
      <c r="E174">
        <v>1</v>
      </c>
      <c r="F174">
        <v>0</v>
      </c>
      <c r="G174">
        <v>0</v>
      </c>
      <c r="M174" s="12" t="s">
        <v>946</v>
      </c>
      <c r="Q174" t="str">
        <f t="shared" si="2"/>
        <v>ChadTD10</v>
      </c>
      <c r="R174" t="str">
        <f>VLOOKUP(Tableau35676[[#This Row],[coca]],Table1[ID],1,FALSE)</f>
        <v>ChadTD10</v>
      </c>
      <c r="S174">
        <f>VLOOKUP(Tableau35676[[#This Row],[coca]],Table1[[#All],[ID]:[b]],2,FALSE)</f>
        <v>17.6073411697</v>
      </c>
      <c r="T174" s="9">
        <f>VLOOKUP(Tableau35676[[#This Row],[coca]],Table1[[ID]:[b]],3,FALSE)</f>
        <v>8.6892735402600003</v>
      </c>
      <c r="U174" s="9"/>
      <c r="V17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4" s="9"/>
    </row>
    <row r="175" spans="1:23">
      <c r="A175" t="s">
        <v>162</v>
      </c>
      <c r="B175" t="s">
        <v>192</v>
      </c>
      <c r="C175" t="s">
        <v>193</v>
      </c>
      <c r="D175">
        <v>3</v>
      </c>
      <c r="E175">
        <v>2</v>
      </c>
      <c r="F175">
        <v>1</v>
      </c>
      <c r="G175">
        <v>0</v>
      </c>
      <c r="M175" s="12" t="s">
        <v>946</v>
      </c>
      <c r="Q175" t="str">
        <f t="shared" si="2"/>
        <v>ChadTD11</v>
      </c>
      <c r="R175" t="str">
        <f>VLOOKUP(Tableau35676[[#This Row],[coca]],Table1[ID],1,FALSE)</f>
        <v>ChadTD11</v>
      </c>
      <c r="S175">
        <f>VLOOKUP(Tableau35676[[#This Row],[coca]],Table1[[#All],[ID]:[b]],2,FALSE)</f>
        <v>15.545353109200001</v>
      </c>
      <c r="T175" s="9">
        <f>VLOOKUP(Tableau35676[[#This Row],[coca]],Table1[[ID]:[b]],3,FALSE)</f>
        <v>10.197064935</v>
      </c>
      <c r="U175" s="9"/>
      <c r="V17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5" s="9"/>
    </row>
    <row r="176" spans="1:23">
      <c r="A176" t="s">
        <v>162</v>
      </c>
      <c r="B176" t="s">
        <v>190</v>
      </c>
      <c r="C176" t="s">
        <v>191</v>
      </c>
      <c r="D176">
        <v>0</v>
      </c>
      <c r="E176">
        <v>0</v>
      </c>
      <c r="F176">
        <v>0</v>
      </c>
      <c r="G176">
        <v>0</v>
      </c>
      <c r="M176" s="12" t="s">
        <v>946</v>
      </c>
      <c r="Q176" t="str">
        <f t="shared" si="2"/>
        <v>ChadTD12</v>
      </c>
      <c r="R176" t="str">
        <f>VLOOKUP(Tableau35676[[#This Row],[coca]],Table1[ID],1,FALSE)</f>
        <v>ChadTD12</v>
      </c>
      <c r="S176">
        <f>VLOOKUP(Tableau35676[[#This Row],[coca]],Table1[[#All],[ID]:[b]],2,FALSE)</f>
        <v>14.7504149935</v>
      </c>
      <c r="T176" s="9">
        <f>VLOOKUP(Tableau35676[[#This Row],[coca]],Table1[[ID]:[b]],3,FALSE)</f>
        <v>9.3396239550499995</v>
      </c>
      <c r="U176" s="9"/>
      <c r="V17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6" s="9"/>
    </row>
    <row r="177" spans="1:23">
      <c r="A177" t="s">
        <v>162</v>
      </c>
      <c r="B177" t="s">
        <v>194</v>
      </c>
      <c r="C177" t="s">
        <v>195</v>
      </c>
      <c r="D177">
        <v>11</v>
      </c>
      <c r="E177">
        <v>4</v>
      </c>
      <c r="F177">
        <v>1</v>
      </c>
      <c r="G177">
        <v>6</v>
      </c>
      <c r="M177" s="12" t="s">
        <v>946</v>
      </c>
      <c r="Q177" t="str">
        <f t="shared" si="2"/>
        <v>ChadTD13</v>
      </c>
      <c r="R177" t="str">
        <f>VLOOKUP(Tableau35676[[#This Row],[coca]],Table1[ID],1,FALSE)</f>
        <v>ChadTD13</v>
      </c>
      <c r="S177">
        <f>VLOOKUP(Tableau35676[[#This Row],[coca]],Table1[[#All],[ID]:[b]],2,FALSE)</f>
        <v>18.675424813799999</v>
      </c>
      <c r="T177" s="9">
        <f>VLOOKUP(Tableau35676[[#This Row],[coca]],Table1[[ID]:[b]],3,FALSE)</f>
        <v>9.4168802838399994</v>
      </c>
      <c r="U177" s="9"/>
      <c r="V17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77" s="9"/>
    </row>
    <row r="178" spans="1:23">
      <c r="A178" t="s">
        <v>162</v>
      </c>
      <c r="B178" t="s">
        <v>200</v>
      </c>
      <c r="C178" t="s">
        <v>201</v>
      </c>
      <c r="D178">
        <v>0</v>
      </c>
      <c r="E178">
        <v>0</v>
      </c>
      <c r="F178">
        <v>0</v>
      </c>
      <c r="G178">
        <v>0</v>
      </c>
      <c r="M178" s="12" t="s">
        <v>946</v>
      </c>
      <c r="Q178" t="str">
        <f t="shared" si="2"/>
        <v>ChadTD15</v>
      </c>
      <c r="R178" t="str">
        <f>VLOOKUP(Tableau35676[[#This Row],[coca]],Table1[ID],1,FALSE)</f>
        <v>ChadTD15</v>
      </c>
      <c r="S178">
        <f>VLOOKUP(Tableau35676[[#This Row],[coca]],Table1[[#All],[ID]:[b]],2,FALSE)</f>
        <v>20.583061851499998</v>
      </c>
      <c r="T178" s="9">
        <f>VLOOKUP(Tableau35676[[#This Row],[coca]],Table1[[ID]:[b]],3,FALSE)</f>
        <v>10.8096275079</v>
      </c>
      <c r="U178" s="9"/>
      <c r="V17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8" s="9"/>
    </row>
    <row r="179" spans="1:23">
      <c r="A179" t="s">
        <v>162</v>
      </c>
      <c r="B179" t="s">
        <v>202</v>
      </c>
      <c r="C179" t="s">
        <v>203</v>
      </c>
      <c r="D179">
        <v>2</v>
      </c>
      <c r="E179">
        <v>0</v>
      </c>
      <c r="F179">
        <v>1</v>
      </c>
      <c r="G179">
        <v>1</v>
      </c>
      <c r="M179" s="12" t="s">
        <v>946</v>
      </c>
      <c r="Q179" t="str">
        <f t="shared" si="2"/>
        <v>ChadTD21</v>
      </c>
      <c r="R179" t="str">
        <f>VLOOKUP(Tableau35676[[#This Row],[coca]],Table1[ID],1,FALSE)</f>
        <v>ChadTD21</v>
      </c>
      <c r="S179">
        <f>VLOOKUP(Tableau35676[[#This Row],[coca]],Table1[[#All],[ID]:[b]],2,FALSE)</f>
        <v>21.441934795200002</v>
      </c>
      <c r="T179" s="9">
        <f>VLOOKUP(Tableau35676[[#This Row],[coca]],Table1[[ID]:[b]],3,FALSE)</f>
        <v>12.140023668</v>
      </c>
      <c r="U179" s="9"/>
      <c r="V17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79" s="9"/>
    </row>
    <row r="180" spans="1:23">
      <c r="A180" t="s">
        <v>162</v>
      </c>
      <c r="B180" t="s">
        <v>204</v>
      </c>
      <c r="C180" t="s">
        <v>205</v>
      </c>
      <c r="D180">
        <v>0</v>
      </c>
      <c r="E180">
        <v>0</v>
      </c>
      <c r="F180">
        <v>0</v>
      </c>
      <c r="G180">
        <v>0</v>
      </c>
      <c r="M180" s="12" t="s">
        <v>946</v>
      </c>
      <c r="Q180" t="str">
        <f t="shared" si="2"/>
        <v>ChadTD16</v>
      </c>
      <c r="R180" t="str">
        <f>VLOOKUP(Tableau35676[[#This Row],[coca]],Table1[ID],1,FALSE)</f>
        <v>ChadTD16</v>
      </c>
      <c r="S180">
        <f>VLOOKUP(Tableau35676[[#This Row],[coca]],Table1[[#All],[ID]:[b]],2,FALSE)</f>
        <v>16.480641712899999</v>
      </c>
      <c r="T180" s="9">
        <f>VLOOKUP(Tableau35676[[#This Row],[coca]],Table1[[ID]:[b]],3,FALSE)</f>
        <v>9.5390766138000007</v>
      </c>
      <c r="U180" s="9"/>
      <c r="V18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0" s="9"/>
    </row>
    <row r="181" spans="1:23">
      <c r="A181" t="s">
        <v>162</v>
      </c>
      <c r="B181" t="s">
        <v>206</v>
      </c>
      <c r="C181" t="s">
        <v>207</v>
      </c>
      <c r="D181">
        <v>0</v>
      </c>
      <c r="E181">
        <v>0</v>
      </c>
      <c r="F181">
        <v>0</v>
      </c>
      <c r="G181">
        <v>0</v>
      </c>
      <c r="M181" s="12" t="s">
        <v>946</v>
      </c>
      <c r="Q181" t="str">
        <f t="shared" si="2"/>
        <v>ChadTD22</v>
      </c>
      <c r="R181" t="str">
        <f>VLOOKUP(Tableau35676[[#This Row],[coca]],Table1[ID],1,FALSE)</f>
        <v>ChadTD22</v>
      </c>
      <c r="S181">
        <f>VLOOKUP(Tableau35676[[#This Row],[coca]],Table1[[#All],[ID]:[b]],2,FALSE)</f>
        <v>17.523497714499999</v>
      </c>
      <c r="T181" s="9">
        <f>VLOOKUP(Tableau35676[[#This Row],[coca]],Table1[[ID]:[b]],3,FALSE)</f>
        <v>20.720864724599998</v>
      </c>
      <c r="U181" s="9"/>
      <c r="V18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1" s="9"/>
    </row>
    <row r="182" spans="1:23">
      <c r="A182" t="s">
        <v>162</v>
      </c>
      <c r="B182" t="s">
        <v>208</v>
      </c>
      <c r="C182" t="s">
        <v>209</v>
      </c>
      <c r="D182">
        <v>6</v>
      </c>
      <c r="E182">
        <v>1</v>
      </c>
      <c r="F182">
        <v>5</v>
      </c>
      <c r="G182">
        <v>0</v>
      </c>
      <c r="M182" s="12" t="s">
        <v>946</v>
      </c>
      <c r="Q182" t="str">
        <f t="shared" si="2"/>
        <v>ChadTD17</v>
      </c>
      <c r="R182" t="str">
        <f>VLOOKUP(Tableau35676[[#This Row],[coca]],Table1[ID],1,FALSE)</f>
        <v>ChadTD17</v>
      </c>
      <c r="S182">
        <f>VLOOKUP(Tableau35676[[#This Row],[coca]],Table1[[#All],[ID]:[b]],2,FALSE)</f>
        <v>21.478447554100001</v>
      </c>
      <c r="T182" s="9">
        <f>VLOOKUP(Tableau35676[[#This Row],[coca]],Table1[[ID]:[b]],3,FALSE)</f>
        <v>14.9944867976</v>
      </c>
      <c r="U182" s="9"/>
      <c r="V18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2" s="9"/>
    </row>
    <row r="183" spans="1:23">
      <c r="A183" t="s">
        <v>782</v>
      </c>
      <c r="B183" t="s">
        <v>268</v>
      </c>
      <c r="C183" t="s">
        <v>269</v>
      </c>
      <c r="D183">
        <v>19</v>
      </c>
      <c r="M183" s="10" t="s">
        <v>946</v>
      </c>
      <c r="O183" s="5">
        <v>-704357749627</v>
      </c>
      <c r="P183" s="5">
        <v>501445442640</v>
      </c>
      <c r="Q183" t="str">
        <f t="shared" si="2"/>
        <v>Côte d'IvoireCI29</v>
      </c>
      <c r="R183" t="e">
        <f>VLOOKUP(Tableau35676[[#This Row],[coca]],Table1[ID],1,FALSE)</f>
        <v>#N/A</v>
      </c>
      <c r="S183" t="e">
        <f>VLOOKUP(Tableau35676[[#This Row],[coca]],Table1[[#All],[ID]:[b]],2,FALSE)</f>
        <v>#N/A</v>
      </c>
      <c r="T183" s="9" t="e">
        <f>VLOOKUP(Tableau35676[[#This Row],[coca]],Table1[[ID]:[b]],3,FALSE)</f>
        <v>#N/A</v>
      </c>
      <c r="U183" s="9" t="s">
        <v>775</v>
      </c>
      <c r="V18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83" s="9">
        <v>1</v>
      </c>
    </row>
    <row r="184" spans="1:23">
      <c r="A184" t="s">
        <v>782</v>
      </c>
      <c r="B184" t="s">
        <v>783</v>
      </c>
      <c r="C184" t="s">
        <v>229</v>
      </c>
      <c r="D184">
        <v>0</v>
      </c>
      <c r="M184" s="10" t="s">
        <v>946</v>
      </c>
      <c r="O184" s="5">
        <v>-526877269737</v>
      </c>
      <c r="P184" s="5">
        <v>685579452444</v>
      </c>
      <c r="Q184" t="str">
        <f t="shared" si="2"/>
        <v>Côte d'IvoireCI02</v>
      </c>
      <c r="R184" t="e">
        <f>VLOOKUP(Tableau35676[[#This Row],[coca]],Table1[ID],1,FALSE)</f>
        <v>#N/A</v>
      </c>
      <c r="S184" t="e">
        <f>VLOOKUP(Tableau35676[[#This Row],[coca]],Table1[[#All],[ID]:[b]],2,FALSE)</f>
        <v>#N/A</v>
      </c>
      <c r="T184" s="9" t="e">
        <f>VLOOKUP(Tableau35676[[#This Row],[coca]],Table1[[ID]:[b]],3,FALSE)</f>
        <v>#N/A</v>
      </c>
      <c r="U184" s="9" t="s">
        <v>775</v>
      </c>
      <c r="V18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4" s="9">
        <v>1</v>
      </c>
    </row>
    <row r="185" spans="1:23">
      <c r="A185" t="s">
        <v>782</v>
      </c>
      <c r="B185" t="s">
        <v>232</v>
      </c>
      <c r="C185" t="s">
        <v>233</v>
      </c>
      <c r="D185">
        <v>23</v>
      </c>
      <c r="M185" s="10" t="s">
        <v>946</v>
      </c>
      <c r="O185" s="5">
        <v>-521639312732</v>
      </c>
      <c r="P185" s="5">
        <v>770291934346</v>
      </c>
      <c r="Q185" t="str">
        <f t="shared" si="2"/>
        <v>Côte d'IvoireCI11</v>
      </c>
      <c r="R185" t="e">
        <f>VLOOKUP(Tableau35676[[#This Row],[coca]],Table1[ID],1,FALSE)</f>
        <v>#N/A</v>
      </c>
      <c r="S185" t="e">
        <f>VLOOKUP(Tableau35676[[#This Row],[coca]],Table1[[#All],[ID]:[b]],2,FALSE)</f>
        <v>#N/A</v>
      </c>
      <c r="T185" s="9" t="e">
        <f>VLOOKUP(Tableau35676[[#This Row],[coca]],Table1[[ID]:[b]],3,FALSE)</f>
        <v>#N/A</v>
      </c>
      <c r="U185" s="9" t="s">
        <v>775</v>
      </c>
      <c r="V18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85" s="9">
        <v>1</v>
      </c>
    </row>
    <row r="186" spans="1:23">
      <c r="A186" t="s">
        <v>782</v>
      </c>
      <c r="B186" t="s">
        <v>274</v>
      </c>
      <c r="C186" t="s">
        <v>275</v>
      </c>
      <c r="D186">
        <v>6</v>
      </c>
      <c r="M186" s="10" t="s">
        <v>946</v>
      </c>
      <c r="O186" s="5">
        <v>-782023979815</v>
      </c>
      <c r="P186" s="5">
        <v>747066875597</v>
      </c>
      <c r="Q186" t="str">
        <f t="shared" si="2"/>
        <v>Côte d'IvoireCI32</v>
      </c>
      <c r="R186" t="e">
        <f>VLOOKUP(Tableau35676[[#This Row],[coca]],Table1[ID],1,FALSE)</f>
        <v>#N/A</v>
      </c>
      <c r="S186" t="e">
        <f>VLOOKUP(Tableau35676[[#This Row],[coca]],Table1[[#All],[ID]:[b]],2,FALSE)</f>
        <v>#N/A</v>
      </c>
      <c r="T186" s="9" t="e">
        <f>VLOOKUP(Tableau35676[[#This Row],[coca]],Table1[[ID]:[b]],3,FALSE)</f>
        <v>#N/A</v>
      </c>
      <c r="U186" s="9" t="s">
        <v>775</v>
      </c>
      <c r="V18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6" s="9">
        <v>1</v>
      </c>
    </row>
    <row r="187" spans="1:23">
      <c r="A187" t="s">
        <v>782</v>
      </c>
      <c r="B187" t="s">
        <v>234</v>
      </c>
      <c r="C187" t="s">
        <v>235</v>
      </c>
      <c r="D187">
        <v>2</v>
      </c>
      <c r="M187" s="10" t="s">
        <v>946</v>
      </c>
      <c r="O187" s="5">
        <v>-597179291744</v>
      </c>
      <c r="P187" s="5">
        <v>526706118126</v>
      </c>
      <c r="Q187" t="str">
        <f t="shared" si="2"/>
        <v>Côte d'IvoireCI12</v>
      </c>
      <c r="R187" t="e">
        <f>VLOOKUP(Tableau35676[[#This Row],[coca]],Table1[ID],1,FALSE)</f>
        <v>#N/A</v>
      </c>
      <c r="S187" t="e">
        <f>VLOOKUP(Tableau35676[[#This Row],[coca]],Table1[[#All],[ID]:[b]],2,FALSE)</f>
        <v>#N/A</v>
      </c>
      <c r="T187" s="9" t="e">
        <f>VLOOKUP(Tableau35676[[#This Row],[coca]],Table1[[ID]:[b]],3,FALSE)</f>
        <v>#N/A</v>
      </c>
      <c r="U187" s="9" t="s">
        <v>775</v>
      </c>
      <c r="V18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7" s="9">
        <v>1</v>
      </c>
    </row>
    <row r="188" spans="1:23">
      <c r="A188" t="s">
        <v>782</v>
      </c>
      <c r="B188" t="s">
        <v>240</v>
      </c>
      <c r="C188" t="s">
        <v>241</v>
      </c>
      <c r="D188">
        <v>15</v>
      </c>
      <c r="M188" s="10" t="s">
        <v>946</v>
      </c>
      <c r="O188" s="5">
        <v>-477652740076</v>
      </c>
      <c r="P188" s="5">
        <v>536019588302</v>
      </c>
      <c r="Q188" t="str">
        <f t="shared" si="2"/>
        <v>Côte d'IvoireCI15</v>
      </c>
      <c r="R188" t="e">
        <f>VLOOKUP(Tableau35676[[#This Row],[coca]],Table1[ID],1,FALSE)</f>
        <v>#N/A</v>
      </c>
      <c r="S188" t="e">
        <f>VLOOKUP(Tableau35676[[#This Row],[coca]],Table1[[#All],[ID]:[b]],2,FALSE)</f>
        <v>#N/A</v>
      </c>
      <c r="T188" s="9" t="e">
        <f>VLOOKUP(Tableau35676[[#This Row],[coca]],Table1[[ID]:[b]],3,FALSE)</f>
        <v>#N/A</v>
      </c>
      <c r="U188" s="9" t="s">
        <v>775</v>
      </c>
      <c r="V18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188" s="9">
        <v>1</v>
      </c>
    </row>
    <row r="189" spans="1:23">
      <c r="A189" t="s">
        <v>782</v>
      </c>
      <c r="B189" t="s">
        <v>256</v>
      </c>
      <c r="C189" t="s">
        <v>257</v>
      </c>
      <c r="D189">
        <v>3</v>
      </c>
      <c r="M189" s="10" t="s">
        <v>946</v>
      </c>
      <c r="O189" s="5">
        <v>-589282382685</v>
      </c>
      <c r="P189" s="5">
        <v>708514497967</v>
      </c>
      <c r="Q189" t="str">
        <f t="shared" si="2"/>
        <v>Côte d'IvoireCI23</v>
      </c>
      <c r="R189" t="e">
        <f>VLOOKUP(Tableau35676[[#This Row],[coca]],Table1[ID],1,FALSE)</f>
        <v>#N/A</v>
      </c>
      <c r="S189" t="e">
        <f>VLOOKUP(Tableau35676[[#This Row],[coca]],Table1[[#All],[ID]:[b]],2,FALSE)</f>
        <v>#N/A</v>
      </c>
      <c r="T189" s="9" t="e">
        <f>VLOOKUP(Tableau35676[[#This Row],[coca]],Table1[[ID]:[b]],3,FALSE)</f>
        <v>#N/A</v>
      </c>
      <c r="U189" s="9" t="s">
        <v>775</v>
      </c>
      <c r="V18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89" s="9">
        <v>1</v>
      </c>
    </row>
    <row r="190" spans="1:23">
      <c r="A190" t="s">
        <v>782</v>
      </c>
      <c r="B190" t="s">
        <v>264</v>
      </c>
      <c r="C190" t="s">
        <v>265</v>
      </c>
      <c r="D190">
        <v>6</v>
      </c>
      <c r="M190" s="10" t="s">
        <v>946</v>
      </c>
      <c r="O190" s="5">
        <v>-666919118514</v>
      </c>
      <c r="P190" s="5">
        <v>585312063233</v>
      </c>
      <c r="Q190" t="str">
        <f t="shared" si="2"/>
        <v>Côte d'IvoireCI26</v>
      </c>
      <c r="R190" t="e">
        <f>VLOOKUP(Tableau35676[[#This Row],[coca]],Table1[ID],1,FALSE)</f>
        <v>#N/A</v>
      </c>
      <c r="S190" t="e">
        <f>VLOOKUP(Tableau35676[[#This Row],[coca]],Table1[[#All],[ID]:[b]],2,FALSE)</f>
        <v>#N/A</v>
      </c>
      <c r="T190" s="9" t="e">
        <f>VLOOKUP(Tableau35676[[#This Row],[coca]],Table1[[ID]:[b]],3,FALSE)</f>
        <v>#N/A</v>
      </c>
      <c r="U190" s="9" t="s">
        <v>775</v>
      </c>
      <c r="V19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0" s="9">
        <v>1</v>
      </c>
    </row>
    <row r="191" spans="1:23">
      <c r="A191" t="s">
        <v>782</v>
      </c>
      <c r="B191" t="s">
        <v>266</v>
      </c>
      <c r="C191" t="s">
        <v>267</v>
      </c>
      <c r="D191">
        <v>4</v>
      </c>
      <c r="M191" s="10" t="s">
        <v>946</v>
      </c>
      <c r="O191" s="5">
        <v>-583310270935</v>
      </c>
      <c r="P191" s="5">
        <v>941950114701</v>
      </c>
      <c r="Q191" t="str">
        <f t="shared" si="2"/>
        <v>Côte d'IvoireCI28</v>
      </c>
      <c r="R191" t="e">
        <f>VLOOKUP(Tableau35676[[#This Row],[coca]],Table1[ID],1,FALSE)</f>
        <v>#N/A</v>
      </c>
      <c r="S191" t="e">
        <f>VLOOKUP(Tableau35676[[#This Row],[coca]],Table1[[#All],[ID]:[b]],2,FALSE)</f>
        <v>#N/A</v>
      </c>
      <c r="T191" s="9" t="e">
        <f>VLOOKUP(Tableau35676[[#This Row],[coca]],Table1[[ID]:[b]],3,FALSE)</f>
        <v>#N/A</v>
      </c>
      <c r="U191" s="9" t="s">
        <v>775</v>
      </c>
      <c r="V19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1" s="9">
        <v>1</v>
      </c>
    </row>
    <row r="192" spans="1:23">
      <c r="A192" t="s">
        <v>782</v>
      </c>
      <c r="B192" t="s">
        <v>212</v>
      </c>
      <c r="C192" t="s">
        <v>213</v>
      </c>
      <c r="D192">
        <v>7</v>
      </c>
      <c r="M192" s="10" t="s">
        <v>946</v>
      </c>
      <c r="O192" s="5">
        <v>-451782607941</v>
      </c>
      <c r="P192" s="5">
        <v>593544147496</v>
      </c>
      <c r="Q192" t="str">
        <f t="shared" si="2"/>
        <v>Côte d'IvoireCI03</v>
      </c>
      <c r="R192" t="e">
        <f>VLOOKUP(Tableau35676[[#This Row],[coca]],Table1[ID],1,FALSE)</f>
        <v>#N/A</v>
      </c>
      <c r="S192" t="e">
        <f>VLOOKUP(Tableau35676[[#This Row],[coca]],Table1[[#All],[ID]:[b]],2,FALSE)</f>
        <v>#N/A</v>
      </c>
      <c r="T192" s="9" t="e">
        <f>VLOOKUP(Tableau35676[[#This Row],[coca]],Table1[[ID]:[b]],3,FALSE)</f>
        <v>#N/A</v>
      </c>
      <c r="U192" s="9" t="s">
        <v>775</v>
      </c>
      <c r="V19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2" s="9">
        <v>1</v>
      </c>
    </row>
    <row r="193" spans="1:23">
      <c r="A193" t="s">
        <v>782</v>
      </c>
      <c r="B193" t="s">
        <v>224</v>
      </c>
      <c r="C193" t="s">
        <v>225</v>
      </c>
      <c r="D193">
        <v>2</v>
      </c>
      <c r="M193" s="10" t="s">
        <v>946</v>
      </c>
      <c r="O193" s="5">
        <v>-768560381841</v>
      </c>
      <c r="P193" s="5">
        <v>633436522765</v>
      </c>
      <c r="Q193" t="str">
        <f t="shared" si="2"/>
        <v>Côte d'IvoireCI09</v>
      </c>
      <c r="R193" t="e">
        <f>VLOOKUP(Tableau35676[[#This Row],[coca]],Table1[ID],1,FALSE)</f>
        <v>#N/A</v>
      </c>
      <c r="S193" t="e">
        <f>VLOOKUP(Tableau35676[[#This Row],[coca]],Table1[[#All],[ID]:[b]],2,FALSE)</f>
        <v>#N/A</v>
      </c>
      <c r="T193" s="9" t="e">
        <f>VLOOKUP(Tableau35676[[#This Row],[coca]],Table1[[ID]:[b]],3,FALSE)</f>
        <v>#N/A</v>
      </c>
      <c r="U193" s="9" t="s">
        <v>775</v>
      </c>
      <c r="V19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3" s="9">
        <v>1</v>
      </c>
    </row>
    <row r="194" spans="1:23">
      <c r="A194" t="s">
        <v>782</v>
      </c>
      <c r="B194" t="s">
        <v>242</v>
      </c>
      <c r="C194" t="s">
        <v>243</v>
      </c>
      <c r="D194">
        <v>6</v>
      </c>
      <c r="M194" s="10" t="s">
        <v>946</v>
      </c>
      <c r="O194" s="6">
        <v>-731606796213</v>
      </c>
      <c r="P194" s="5">
        <v>701805742123</v>
      </c>
      <c r="Q194" t="str">
        <f t="shared" ref="Q194:Q257" si="3">_xlfn.CONCAT(A194,C194)</f>
        <v>Côte d'IvoireCI16</v>
      </c>
      <c r="R194" t="e">
        <f>VLOOKUP(Tableau35676[[#This Row],[coca]],Table1[ID],1,FALSE)</f>
        <v>#N/A</v>
      </c>
      <c r="S194" t="e">
        <f>VLOOKUP(Tableau35676[[#This Row],[coca]],Table1[[#All],[ID]:[b]],2,FALSE)</f>
        <v>#N/A</v>
      </c>
      <c r="T194" s="9" t="e">
        <f>VLOOKUP(Tableau35676[[#This Row],[coca]],Table1[[ID]:[b]],3,FALSE)</f>
        <v>#N/A</v>
      </c>
      <c r="U194" s="9" t="s">
        <v>775</v>
      </c>
      <c r="V19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4" s="9">
        <v>1</v>
      </c>
    </row>
    <row r="195" spans="1:23">
      <c r="A195" t="s">
        <v>782</v>
      </c>
      <c r="B195" t="s">
        <v>246</v>
      </c>
      <c r="C195" t="s">
        <v>247</v>
      </c>
      <c r="D195">
        <v>3</v>
      </c>
      <c r="M195" s="10" t="s">
        <v>946</v>
      </c>
      <c r="O195" s="5">
        <v>-660351685216</v>
      </c>
      <c r="P195" s="5">
        <v>703601894249</v>
      </c>
      <c r="Q195" t="str">
        <f t="shared" si="3"/>
        <v>Côte d'IvoireCI18</v>
      </c>
      <c r="R195" t="e">
        <f>VLOOKUP(Tableau35676[[#This Row],[coca]],Table1[ID],1,FALSE)</f>
        <v>#N/A</v>
      </c>
      <c r="S195" t="e">
        <f>VLOOKUP(Tableau35676[[#This Row],[coca]],Table1[[#All],[ID]:[b]],2,FALSE)</f>
        <v>#N/A</v>
      </c>
      <c r="T195" s="9" t="e">
        <f>VLOOKUP(Tableau35676[[#This Row],[coca]],Table1[[ID]:[b]],3,FALSE)</f>
        <v>#N/A</v>
      </c>
      <c r="U195" s="9" t="s">
        <v>775</v>
      </c>
      <c r="V19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5" s="9">
        <v>1</v>
      </c>
    </row>
    <row r="196" spans="1:23">
      <c r="A196" t="s">
        <v>782</v>
      </c>
      <c r="B196" t="s">
        <v>254</v>
      </c>
      <c r="C196" t="s">
        <v>255</v>
      </c>
      <c r="D196">
        <v>0</v>
      </c>
      <c r="M196" s="10" t="s">
        <v>946</v>
      </c>
      <c r="O196" s="5">
        <v>-540426652821</v>
      </c>
      <c r="P196" s="5">
        <v>575720476717</v>
      </c>
      <c r="Q196" t="str">
        <f t="shared" si="3"/>
        <v>Côte d'IvoireCI22</v>
      </c>
      <c r="R196" t="e">
        <f>VLOOKUP(Tableau35676[[#This Row],[coca]],Table1[ID],1,FALSE)</f>
        <v>#N/A</v>
      </c>
      <c r="S196" t="e">
        <f>VLOOKUP(Tableau35676[[#This Row],[coca]],Table1[[#All],[ID]:[b]],2,FALSE)</f>
        <v>#N/A</v>
      </c>
      <c r="T196" s="9" t="e">
        <f>VLOOKUP(Tableau35676[[#This Row],[coca]],Table1[[ID]:[b]],3,FALSE)</f>
        <v>#N/A</v>
      </c>
      <c r="U196" s="9" t="s">
        <v>775</v>
      </c>
      <c r="V19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6" s="9">
        <v>1</v>
      </c>
    </row>
    <row r="197" spans="1:23">
      <c r="A197" t="s">
        <v>782</v>
      </c>
      <c r="B197" t="s">
        <v>260</v>
      </c>
      <c r="C197" t="s">
        <v>261</v>
      </c>
      <c r="D197">
        <v>0</v>
      </c>
      <c r="M197" s="10" t="s">
        <v>946</v>
      </c>
      <c r="O197" s="5">
        <v>-423917274729</v>
      </c>
      <c r="P197" s="5">
        <v>660301864407</v>
      </c>
      <c r="Q197" t="str">
        <f t="shared" si="3"/>
        <v>Côte d'IvoireCI25</v>
      </c>
      <c r="R197" t="e">
        <f>VLOOKUP(Tableau35676[[#This Row],[coca]],Table1[ID],1,FALSE)</f>
        <v>#N/A</v>
      </c>
      <c r="S197" t="e">
        <f>VLOOKUP(Tableau35676[[#This Row],[coca]],Table1[[#All],[ID]:[b]],2,FALSE)</f>
        <v>#N/A</v>
      </c>
      <c r="T197" s="9" t="e">
        <f>VLOOKUP(Tableau35676[[#This Row],[coca]],Table1[[ID]:[b]],3,FALSE)</f>
        <v>#N/A</v>
      </c>
      <c r="U197" s="9" t="s">
        <v>775</v>
      </c>
      <c r="V19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7" s="9">
        <v>1</v>
      </c>
    </row>
    <row r="198" spans="1:23">
      <c r="A198" t="s">
        <v>782</v>
      </c>
      <c r="B198" t="s">
        <v>262</v>
      </c>
      <c r="C198" t="s">
        <v>263</v>
      </c>
      <c r="D198">
        <v>2</v>
      </c>
      <c r="M198" s="10" t="s">
        <v>946</v>
      </c>
      <c r="O198" s="5">
        <v>-456075350968</v>
      </c>
      <c r="P198" s="5">
        <v>697378692407</v>
      </c>
      <c r="Q198" t="str">
        <f t="shared" si="3"/>
        <v>Côte d'IvoireCI27</v>
      </c>
      <c r="R198" t="e">
        <f>VLOOKUP(Tableau35676[[#This Row],[coca]],Table1[ID],1,FALSE)</f>
        <v>#N/A</v>
      </c>
      <c r="S198" t="e">
        <f>VLOOKUP(Tableau35676[[#This Row],[coca]],Table1[[#All],[ID]:[b]],2,FALSE)</f>
        <v>#N/A</v>
      </c>
      <c r="T198" s="9" t="e">
        <f>VLOOKUP(Tableau35676[[#This Row],[coca]],Table1[[ID]:[b]],3,FALSE)</f>
        <v>#N/A</v>
      </c>
      <c r="U198" s="9" t="s">
        <v>775</v>
      </c>
      <c r="V19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198" s="9">
        <v>1</v>
      </c>
    </row>
    <row r="199" spans="1:23">
      <c r="A199" t="s">
        <v>782</v>
      </c>
      <c r="B199" t="s">
        <v>784</v>
      </c>
      <c r="C199" t="s">
        <v>227</v>
      </c>
      <c r="D199">
        <v>5443</v>
      </c>
      <c r="E199">
        <v>48</v>
      </c>
      <c r="F199">
        <v>2749</v>
      </c>
      <c r="M199" s="10" t="s">
        <v>946</v>
      </c>
      <c r="N199" s="4"/>
      <c r="O199" s="5">
        <v>-407512099906</v>
      </c>
      <c r="P199" s="5">
        <v>541390615342</v>
      </c>
      <c r="Q199" t="str">
        <f t="shared" si="3"/>
        <v>Côte d'IvoireCI01</v>
      </c>
      <c r="R199" t="e">
        <f>VLOOKUP(Tableau35676[[#This Row],[coca]],Table1[ID],1,FALSE)</f>
        <v>#N/A</v>
      </c>
      <c r="S199" t="e">
        <f>VLOOKUP(Tableau35676[[#This Row],[coca]],Table1[[#All],[ID]:[b]],2,FALSE)</f>
        <v>#N/A</v>
      </c>
      <c r="T199" s="9" t="e">
        <f>VLOOKUP(Tableau35676[[#This Row],[coca]],Table1[[ID]:[b]],3,FALSE)</f>
        <v>#N/A</v>
      </c>
      <c r="U199" s="9" t="s">
        <v>776</v>
      </c>
      <c r="V19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199" s="9">
        <v>6</v>
      </c>
    </row>
    <row r="200" spans="1:23">
      <c r="A200" t="s">
        <v>782</v>
      </c>
      <c r="B200" t="s">
        <v>270</v>
      </c>
      <c r="C200" t="s">
        <v>271</v>
      </c>
      <c r="D200">
        <v>123</v>
      </c>
      <c r="M200" s="10" t="s">
        <v>946</v>
      </c>
      <c r="O200" s="5">
        <v>-317970254681</v>
      </c>
      <c r="P200" s="5">
        <v>548531837382</v>
      </c>
      <c r="Q200" t="str">
        <f t="shared" si="3"/>
        <v>Côte d'IvoireCI30</v>
      </c>
      <c r="R200" t="e">
        <f>VLOOKUP(Tableau35676[[#This Row],[coca]],Table1[ID],1,FALSE)</f>
        <v>#N/A</v>
      </c>
      <c r="S200" t="e">
        <f>VLOOKUP(Tableau35676[[#This Row],[coca]],Table1[[#All],[ID]:[b]],2,FALSE)</f>
        <v>#N/A</v>
      </c>
      <c r="T200" s="9" t="e">
        <f>VLOOKUP(Tableau35676[[#This Row],[coca]],Table1[[ID]:[b]],3,FALSE)</f>
        <v>#N/A</v>
      </c>
      <c r="U200" s="9" t="s">
        <v>778</v>
      </c>
      <c r="V20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00" s="9">
        <v>2</v>
      </c>
    </row>
    <row r="201" spans="1:23">
      <c r="A201" t="s">
        <v>782</v>
      </c>
      <c r="B201" t="s">
        <v>214</v>
      </c>
      <c r="C201" t="s">
        <v>215</v>
      </c>
      <c r="D201">
        <v>0</v>
      </c>
      <c r="M201" s="10" t="s">
        <v>946</v>
      </c>
      <c r="Q201" t="str">
        <f t="shared" si="3"/>
        <v>Côte d'IvoireCI04</v>
      </c>
      <c r="R201" t="e">
        <f>VLOOKUP(Tableau35676[[#This Row],[coca]],Table1[ID],1,FALSE)</f>
        <v>#N/A</v>
      </c>
      <c r="S201" t="e">
        <f>VLOOKUP(Tableau35676[[#This Row],[coca]],Table1[[#All],[ID]:[b]],2,FALSE)</f>
        <v>#N/A</v>
      </c>
      <c r="T201" s="9" t="e">
        <f>VLOOKUP(Tableau35676[[#This Row],[coca]],Table1[[ID]:[b]],3,FALSE)</f>
        <v>#N/A</v>
      </c>
      <c r="U201" s="9"/>
      <c r="V20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1" s="9"/>
    </row>
    <row r="202" spans="1:23">
      <c r="A202" t="s">
        <v>782</v>
      </c>
      <c r="B202" t="s">
        <v>216</v>
      </c>
      <c r="C202" t="s">
        <v>217</v>
      </c>
      <c r="D202">
        <v>0</v>
      </c>
      <c r="M202" s="10" t="s">
        <v>946</v>
      </c>
      <c r="Q202" t="str">
        <f t="shared" si="3"/>
        <v>Côte d'IvoireCI05</v>
      </c>
      <c r="R202" t="e">
        <f>VLOOKUP(Tableau35676[[#This Row],[coca]],Table1[ID],1,FALSE)</f>
        <v>#N/A</v>
      </c>
      <c r="S202" t="e">
        <f>VLOOKUP(Tableau35676[[#This Row],[coca]],Table1[[#All],[ID]:[b]],2,FALSE)</f>
        <v>#N/A</v>
      </c>
      <c r="T202" s="9" t="e">
        <f>VLOOKUP(Tableau35676[[#This Row],[coca]],Table1[[ID]:[b]],3,FALSE)</f>
        <v>#N/A</v>
      </c>
      <c r="U202" s="9"/>
      <c r="V20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2" s="9"/>
    </row>
    <row r="203" spans="1:23">
      <c r="A203" t="s">
        <v>782</v>
      </c>
      <c r="B203" t="s">
        <v>218</v>
      </c>
      <c r="C203" t="s">
        <v>219</v>
      </c>
      <c r="D203">
        <v>3</v>
      </c>
      <c r="M203" s="10" t="s">
        <v>946</v>
      </c>
      <c r="Q203" t="str">
        <f t="shared" si="3"/>
        <v>Côte d'IvoireCI06</v>
      </c>
      <c r="R203" t="e">
        <f>VLOOKUP(Tableau35676[[#This Row],[coca]],Table1[ID],1,FALSE)</f>
        <v>#N/A</v>
      </c>
      <c r="S203" t="e">
        <f>VLOOKUP(Tableau35676[[#This Row],[coca]],Table1[[#All],[ID]:[b]],2,FALSE)</f>
        <v>#N/A</v>
      </c>
      <c r="T203" s="9" t="e">
        <f>VLOOKUP(Tableau35676[[#This Row],[coca]],Table1[[ID]:[b]],3,FALSE)</f>
        <v>#N/A</v>
      </c>
      <c r="U203" s="9"/>
      <c r="V20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3" s="9"/>
    </row>
    <row r="204" spans="1:23">
      <c r="A204" t="s">
        <v>782</v>
      </c>
      <c r="B204" t="s">
        <v>220</v>
      </c>
      <c r="C204" t="s">
        <v>221</v>
      </c>
      <c r="D204">
        <v>0</v>
      </c>
      <c r="M204" s="10" t="s">
        <v>946</v>
      </c>
      <c r="Q204" t="str">
        <f t="shared" si="3"/>
        <v>Côte d'IvoireCI07</v>
      </c>
      <c r="R204" t="e">
        <f>VLOOKUP(Tableau35676[[#This Row],[coca]],Table1[ID],1,FALSE)</f>
        <v>#N/A</v>
      </c>
      <c r="S204" t="e">
        <f>VLOOKUP(Tableau35676[[#This Row],[coca]],Table1[[#All],[ID]:[b]],2,FALSE)</f>
        <v>#N/A</v>
      </c>
      <c r="T204" s="9" t="e">
        <f>VLOOKUP(Tableau35676[[#This Row],[coca]],Table1[[ID]:[b]],3,FALSE)</f>
        <v>#N/A</v>
      </c>
      <c r="U204" s="9"/>
      <c r="V20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4" s="9"/>
    </row>
    <row r="205" spans="1:23">
      <c r="A205" t="s">
        <v>782</v>
      </c>
      <c r="B205" t="s">
        <v>222</v>
      </c>
      <c r="C205" t="s">
        <v>223</v>
      </c>
      <c r="D205">
        <v>0</v>
      </c>
      <c r="M205" s="10" t="s">
        <v>946</v>
      </c>
      <c r="Q205" t="str">
        <f t="shared" si="3"/>
        <v>Côte d'IvoireCI08</v>
      </c>
      <c r="R205" t="e">
        <f>VLOOKUP(Tableau35676[[#This Row],[coca]],Table1[ID],1,FALSE)</f>
        <v>#N/A</v>
      </c>
      <c r="S205" t="e">
        <f>VLOOKUP(Tableau35676[[#This Row],[coca]],Table1[[#All],[ID]:[b]],2,FALSE)</f>
        <v>#N/A</v>
      </c>
      <c r="T205" s="9" t="e">
        <f>VLOOKUP(Tableau35676[[#This Row],[coca]],Table1[[ID]:[b]],3,FALSE)</f>
        <v>#N/A</v>
      </c>
      <c r="U205" s="9"/>
      <c r="V20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5" s="9"/>
    </row>
    <row r="206" spans="1:23">
      <c r="A206" t="s">
        <v>782</v>
      </c>
      <c r="B206" t="s">
        <v>230</v>
      </c>
      <c r="C206" t="s">
        <v>231</v>
      </c>
      <c r="D206">
        <v>0</v>
      </c>
      <c r="M206" s="10" t="s">
        <v>946</v>
      </c>
      <c r="Q206" t="str">
        <f t="shared" si="3"/>
        <v>Côte d'IvoireCI10</v>
      </c>
      <c r="R206" t="e">
        <f>VLOOKUP(Tableau35676[[#This Row],[coca]],Table1[ID],1,FALSE)</f>
        <v>#N/A</v>
      </c>
      <c r="S206" t="e">
        <f>VLOOKUP(Tableau35676[[#This Row],[coca]],Table1[[#All],[ID]:[b]],2,FALSE)</f>
        <v>#N/A</v>
      </c>
      <c r="T206" s="9" t="e">
        <f>VLOOKUP(Tableau35676[[#This Row],[coca]],Table1[[ID]:[b]],3,FALSE)</f>
        <v>#N/A</v>
      </c>
      <c r="U206" s="9"/>
      <c r="V20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6" s="9"/>
    </row>
    <row r="207" spans="1:23">
      <c r="A207" t="s">
        <v>782</v>
      </c>
      <c r="B207" t="s">
        <v>236</v>
      </c>
      <c r="C207" t="s">
        <v>237</v>
      </c>
      <c r="D207">
        <v>2</v>
      </c>
      <c r="M207" s="10" t="s">
        <v>946</v>
      </c>
      <c r="Q207" t="str">
        <f t="shared" si="3"/>
        <v>Côte d'IvoireCI13</v>
      </c>
      <c r="R207" t="e">
        <f>VLOOKUP(Tableau35676[[#This Row],[coca]],Table1[ID],1,FALSE)</f>
        <v>#N/A</v>
      </c>
      <c r="S207" t="e">
        <f>VLOOKUP(Tableau35676[[#This Row],[coca]],Table1[[#All],[ID]:[b]],2,FALSE)</f>
        <v>#N/A</v>
      </c>
      <c r="T207" s="9" t="e">
        <f>VLOOKUP(Tableau35676[[#This Row],[coca]],Table1[[ID]:[b]],3,FALSE)</f>
        <v>#N/A</v>
      </c>
      <c r="U207" s="9"/>
      <c r="V20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7" s="9"/>
    </row>
    <row r="208" spans="1:23">
      <c r="A208" t="s">
        <v>782</v>
      </c>
      <c r="B208" t="s">
        <v>238</v>
      </c>
      <c r="C208" t="s">
        <v>239</v>
      </c>
      <c r="D208">
        <v>2</v>
      </c>
      <c r="M208" s="10" t="s">
        <v>946</v>
      </c>
      <c r="Q208" t="str">
        <f t="shared" si="3"/>
        <v>Côte d'IvoireCI14</v>
      </c>
      <c r="R208" t="e">
        <f>VLOOKUP(Tableau35676[[#This Row],[coca]],Table1[ID],1,FALSE)</f>
        <v>#N/A</v>
      </c>
      <c r="S208" t="e">
        <f>VLOOKUP(Tableau35676[[#This Row],[coca]],Table1[[#All],[ID]:[b]],2,FALSE)</f>
        <v>#N/A</v>
      </c>
      <c r="T208" s="9" t="e">
        <f>VLOOKUP(Tableau35676[[#This Row],[coca]],Table1[[ID]:[b]],3,FALSE)</f>
        <v>#N/A</v>
      </c>
      <c r="U208" s="9"/>
      <c r="V20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8" s="9"/>
    </row>
    <row r="209" spans="1:23">
      <c r="A209" t="s">
        <v>782</v>
      </c>
      <c r="B209" t="s">
        <v>244</v>
      </c>
      <c r="C209" t="s">
        <v>245</v>
      </c>
      <c r="D209">
        <v>0</v>
      </c>
      <c r="M209" s="10" t="s">
        <v>946</v>
      </c>
      <c r="Q209" t="str">
        <f t="shared" si="3"/>
        <v>Côte d'IvoireCI17</v>
      </c>
      <c r="R209" t="e">
        <f>VLOOKUP(Tableau35676[[#This Row],[coca]],Table1[ID],1,FALSE)</f>
        <v>#N/A</v>
      </c>
      <c r="S209" t="e">
        <f>VLOOKUP(Tableau35676[[#This Row],[coca]],Table1[[#All],[ID]:[b]],2,FALSE)</f>
        <v>#N/A</v>
      </c>
      <c r="T209" s="9" t="e">
        <f>VLOOKUP(Tableau35676[[#This Row],[coca]],Table1[[ID]:[b]],3,FALSE)</f>
        <v>#N/A</v>
      </c>
      <c r="U209" s="9"/>
      <c r="V20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09" s="9"/>
    </row>
    <row r="210" spans="1:23">
      <c r="A210" t="s">
        <v>782</v>
      </c>
      <c r="B210" t="s">
        <v>248</v>
      </c>
      <c r="C210" t="s">
        <v>249</v>
      </c>
      <c r="D210">
        <v>0</v>
      </c>
      <c r="M210" s="10" t="s">
        <v>946</v>
      </c>
      <c r="Q210" t="str">
        <f t="shared" si="3"/>
        <v>Côte d'IvoireCI19</v>
      </c>
      <c r="R210" t="e">
        <f>VLOOKUP(Tableau35676[[#This Row],[coca]],Table1[ID],1,FALSE)</f>
        <v>#N/A</v>
      </c>
      <c r="S210" t="e">
        <f>VLOOKUP(Tableau35676[[#This Row],[coca]],Table1[[#All],[ID]:[b]],2,FALSE)</f>
        <v>#N/A</v>
      </c>
      <c r="T210" s="9" t="e">
        <f>VLOOKUP(Tableau35676[[#This Row],[coca]],Table1[[ID]:[b]],3,FALSE)</f>
        <v>#N/A</v>
      </c>
      <c r="U210" s="9"/>
      <c r="V21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10" s="9"/>
    </row>
    <row r="211" spans="1:23">
      <c r="A211" t="s">
        <v>782</v>
      </c>
      <c r="B211" t="s">
        <v>250</v>
      </c>
      <c r="C211" t="s">
        <v>251</v>
      </c>
      <c r="D211">
        <v>6</v>
      </c>
      <c r="M211" s="10" t="s">
        <v>946</v>
      </c>
      <c r="Q211" t="str">
        <f t="shared" si="3"/>
        <v>Côte d'IvoireCI20</v>
      </c>
      <c r="R211" t="e">
        <f>VLOOKUP(Tableau35676[[#This Row],[coca]],Table1[ID],1,FALSE)</f>
        <v>#N/A</v>
      </c>
      <c r="S211" t="e">
        <f>VLOOKUP(Tableau35676[[#This Row],[coca]],Table1[[#All],[ID]:[b]],2,FALSE)</f>
        <v>#N/A</v>
      </c>
      <c r="T211" s="9" t="e">
        <f>VLOOKUP(Tableau35676[[#This Row],[coca]],Table1[[ID]:[b]],3,FALSE)</f>
        <v>#N/A</v>
      </c>
      <c r="U211" s="9"/>
      <c r="V21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11" s="9"/>
    </row>
    <row r="212" spans="1:23">
      <c r="A212" t="s">
        <v>782</v>
      </c>
      <c r="B212" t="s">
        <v>252</v>
      </c>
      <c r="C212" t="s">
        <v>253</v>
      </c>
      <c r="D212">
        <v>0</v>
      </c>
      <c r="M212" s="10" t="s">
        <v>946</v>
      </c>
      <c r="Q212" t="str">
        <f t="shared" si="3"/>
        <v>Côte d'IvoireCI21</v>
      </c>
      <c r="R212" t="e">
        <f>VLOOKUP(Tableau35676[[#This Row],[coca]],Table1[ID],1,FALSE)</f>
        <v>#N/A</v>
      </c>
      <c r="S212" t="e">
        <f>VLOOKUP(Tableau35676[[#This Row],[coca]],Table1[[#All],[ID]:[b]],2,FALSE)</f>
        <v>#N/A</v>
      </c>
      <c r="T212" s="9" t="e">
        <f>VLOOKUP(Tableau35676[[#This Row],[coca]],Table1[[ID]:[b]],3,FALSE)</f>
        <v>#N/A</v>
      </c>
      <c r="U212" s="9"/>
      <c r="V21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12" s="9"/>
    </row>
    <row r="213" spans="1:23">
      <c r="A213" t="s">
        <v>782</v>
      </c>
      <c r="B213" t="s">
        <v>258</v>
      </c>
      <c r="C213" t="s">
        <v>259</v>
      </c>
      <c r="D213">
        <v>2</v>
      </c>
      <c r="M213" s="10" t="s">
        <v>946</v>
      </c>
      <c r="Q213" t="str">
        <f t="shared" si="3"/>
        <v>Côte d'IvoireCI24</v>
      </c>
      <c r="R213" t="e">
        <f>VLOOKUP(Tableau35676[[#This Row],[coca]],Table1[ID],1,FALSE)</f>
        <v>#N/A</v>
      </c>
      <c r="S213" t="e">
        <f>VLOOKUP(Tableau35676[[#This Row],[coca]],Table1[[#All],[ID]:[b]],2,FALSE)</f>
        <v>#N/A</v>
      </c>
      <c r="T213" s="9" t="e">
        <f>VLOOKUP(Tableau35676[[#This Row],[coca]],Table1[[ID]:[b]],3,FALSE)</f>
        <v>#N/A</v>
      </c>
      <c r="U213" s="9"/>
      <c r="V21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13" s="9"/>
    </row>
    <row r="214" spans="1:23">
      <c r="A214" t="s">
        <v>782</v>
      </c>
      <c r="B214" t="s">
        <v>272</v>
      </c>
      <c r="C214" t="s">
        <v>273</v>
      </c>
      <c r="D214">
        <v>1</v>
      </c>
      <c r="M214" s="10" t="s">
        <v>946</v>
      </c>
      <c r="Q214" t="str">
        <f t="shared" si="3"/>
        <v>Côte d'IvoireCI31</v>
      </c>
      <c r="R214" t="e">
        <f>VLOOKUP(Tableau35676[[#This Row],[coca]],Table1[ID],1,FALSE)</f>
        <v>#N/A</v>
      </c>
      <c r="S214" t="e">
        <f>VLOOKUP(Tableau35676[[#This Row],[coca]],Table1[[#All],[ID]:[b]],2,FALSE)</f>
        <v>#N/A</v>
      </c>
      <c r="T214" s="9" t="e">
        <f>VLOOKUP(Tableau35676[[#This Row],[coca]],Table1[[ID]:[b]],3,FALSE)</f>
        <v>#N/A</v>
      </c>
      <c r="U214" s="9"/>
      <c r="V21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14" s="9"/>
    </row>
    <row r="215" spans="1:23">
      <c r="A215" t="s">
        <v>782</v>
      </c>
      <c r="B215" t="s">
        <v>276</v>
      </c>
      <c r="C215" t="s">
        <v>277</v>
      </c>
      <c r="D215">
        <v>0</v>
      </c>
      <c r="M215" s="10" t="s">
        <v>946</v>
      </c>
      <c r="O215" s="5"/>
      <c r="P215" s="5"/>
      <c r="Q215" t="str">
        <f t="shared" si="3"/>
        <v>Côte d'IvoireCI33</v>
      </c>
      <c r="R215" t="e">
        <f>VLOOKUP(Tableau35676[[#This Row],[coca]],Table1[ID],1,FALSE)</f>
        <v>#N/A</v>
      </c>
      <c r="S215" t="e">
        <f>VLOOKUP(Tableau35676[[#This Row],[coca]],Table1[[#All],[ID]:[b]],2,FALSE)</f>
        <v>#N/A</v>
      </c>
      <c r="T215" s="9" t="e">
        <f>VLOOKUP(Tableau35676[[#This Row],[coca]],Table1[[ID]:[b]],3,FALSE)</f>
        <v>#N/A</v>
      </c>
      <c r="U215" s="9"/>
      <c r="V21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15" s="9"/>
    </row>
    <row r="216" spans="1:23">
      <c r="A216" t="s">
        <v>278</v>
      </c>
      <c r="B216" t="s">
        <v>284</v>
      </c>
      <c r="C216" t="s">
        <v>285</v>
      </c>
      <c r="D216">
        <v>72</v>
      </c>
      <c r="M216" s="10" t="s">
        <v>946</v>
      </c>
      <c r="O216" s="5">
        <v>2783105588380</v>
      </c>
      <c r="P216" s="5">
        <v>-1045810873830</v>
      </c>
      <c r="Q216" t="str">
        <f t="shared" si="3"/>
        <v>Democratic Republic of CongoCD71</v>
      </c>
      <c r="R216" t="str">
        <f>VLOOKUP(Tableau35676[[#This Row],[coca]],Table1[ID],1,FALSE)</f>
        <v>Democratic Republic of CongoCD71</v>
      </c>
      <c r="S216">
        <f>VLOOKUP(Tableau35676[[#This Row],[coca]],Table1[[#All],[ID]:[b]],2,FALSE)</f>
        <v>27.831055883800001</v>
      </c>
      <c r="T216" s="9">
        <f>VLOOKUP(Tableau35676[[#This Row],[coca]],Table1[[ID]:[b]],3,FALSE)</f>
        <v>-10.4581087383</v>
      </c>
      <c r="U216" s="9" t="s">
        <v>775</v>
      </c>
      <c r="V21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16" s="9">
        <v>1</v>
      </c>
    </row>
    <row r="217" spans="1:23">
      <c r="A217" t="s">
        <v>278</v>
      </c>
      <c r="B217" t="s">
        <v>300</v>
      </c>
      <c r="C217" t="s">
        <v>301</v>
      </c>
      <c r="D217">
        <v>246</v>
      </c>
      <c r="M217" s="10" t="s">
        <v>946</v>
      </c>
      <c r="Q217" t="str">
        <f t="shared" si="3"/>
        <v>Democratic Republic of CongoCD20</v>
      </c>
      <c r="R217" t="str">
        <f>VLOOKUP(Tableau35676[[#This Row],[coca]],Table1[ID],1,FALSE)</f>
        <v>Democratic Republic of CongoCD20</v>
      </c>
      <c r="S217">
        <f>VLOOKUP(Tableau35676[[#This Row],[coca]],Table1[[#All],[ID]:[b]],2,FALSE)</f>
        <v>14.321731015399999</v>
      </c>
      <c r="T217" s="9">
        <f>VLOOKUP(Tableau35676[[#This Row],[coca]],Table1[[ID]:[b]],3,FALSE)</f>
        <v>-5.28966685423</v>
      </c>
      <c r="U217" s="9" t="s">
        <v>775</v>
      </c>
      <c r="V21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17" s="9">
        <v>1</v>
      </c>
    </row>
    <row r="218" spans="1:23">
      <c r="A218" t="s">
        <v>278</v>
      </c>
      <c r="B218" t="s">
        <v>316</v>
      </c>
      <c r="C218" t="s">
        <v>317</v>
      </c>
      <c r="D218">
        <v>54</v>
      </c>
      <c r="M218" s="10" t="s">
        <v>946</v>
      </c>
      <c r="O218" s="5">
        <v>2870216930320</v>
      </c>
      <c r="P218" t="s">
        <v>785</v>
      </c>
      <c r="Q218" t="str">
        <f t="shared" si="3"/>
        <v>Democratic Republic of CongoCD61</v>
      </c>
      <c r="R218" t="str">
        <f>VLOOKUP(Tableau35676[[#This Row],[coca]],Table1[ID],1,FALSE)</f>
        <v>Democratic Republic of CongoCD61</v>
      </c>
      <c r="S218">
        <f>VLOOKUP(Tableau35676[[#This Row],[coca]],Table1[[#All],[ID]:[b]],2,FALSE)</f>
        <v>28.702169303200002</v>
      </c>
      <c r="T218" s="9">
        <f>VLOOKUP(Tableau35676[[#This Row],[coca]],Table1[[ID]:[b]],3,FALSE)</f>
        <v>-0.61106818986699996</v>
      </c>
      <c r="U218" s="9" t="s">
        <v>775</v>
      </c>
      <c r="V21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18" s="9">
        <v>1</v>
      </c>
    </row>
    <row r="219" spans="1:23">
      <c r="A219" t="s">
        <v>278</v>
      </c>
      <c r="B219" t="s">
        <v>322</v>
      </c>
      <c r="C219" t="s">
        <v>323</v>
      </c>
      <c r="D219">
        <v>108</v>
      </c>
      <c r="M219" s="10" t="s">
        <v>946</v>
      </c>
      <c r="O219" s="5">
        <v>2825541350030</v>
      </c>
      <c r="P219" s="5">
        <v>-322651293657</v>
      </c>
      <c r="Q219" t="str">
        <f t="shared" si="3"/>
        <v>Democratic Republic of CongoCD62</v>
      </c>
      <c r="R219" t="str">
        <f>VLOOKUP(Tableau35676[[#This Row],[coca]],Table1[ID],1,FALSE)</f>
        <v>Democratic Republic of CongoCD62</v>
      </c>
      <c r="S219">
        <f>VLOOKUP(Tableau35676[[#This Row],[coca]],Table1[[#All],[ID]:[b]],2,FALSE)</f>
        <v>28.255413500300001</v>
      </c>
      <c r="T219" s="9">
        <f>VLOOKUP(Tableau35676[[#This Row],[coca]],Table1[[ID]:[b]],3,FALSE)</f>
        <v>-3.2265129365699998</v>
      </c>
      <c r="U219" s="9" t="s">
        <v>775</v>
      </c>
      <c r="V21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19" s="9">
        <v>1</v>
      </c>
    </row>
    <row r="220" spans="1:23">
      <c r="A220" t="s">
        <v>278</v>
      </c>
      <c r="B220" t="s">
        <v>290</v>
      </c>
      <c r="C220" t="s">
        <v>291</v>
      </c>
      <c r="D220">
        <v>2</v>
      </c>
      <c r="M220" s="10" t="s">
        <v>946</v>
      </c>
      <c r="O220" s="5">
        <v>2949892328600</v>
      </c>
      <c r="P220" s="5">
        <v>175432325487</v>
      </c>
      <c r="Q220" t="str">
        <f t="shared" si="3"/>
        <v>Democratic Republic of CongoCD54</v>
      </c>
      <c r="R220" t="str">
        <f>VLOOKUP(Tableau35676[[#This Row],[coca]],Table1[ID],1,FALSE)</f>
        <v>Democratic Republic of CongoCD54</v>
      </c>
      <c r="S220">
        <f>VLOOKUP(Tableau35676[[#This Row],[coca]],Table1[[#All],[ID]:[b]],2,FALSE)</f>
        <v>29.498923286</v>
      </c>
      <c r="T220" s="9">
        <f>VLOOKUP(Tableau35676[[#This Row],[coca]],Table1[[ID]:[b]],3,FALSE)</f>
        <v>1.7543232548700001</v>
      </c>
      <c r="U220" s="9" t="s">
        <v>775</v>
      </c>
      <c r="V22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0" s="9">
        <v>1</v>
      </c>
    </row>
    <row r="221" spans="1:23">
      <c r="A221" t="s">
        <v>278</v>
      </c>
      <c r="B221" t="s">
        <v>304</v>
      </c>
      <c r="C221" t="s">
        <v>305</v>
      </c>
      <c r="D221">
        <v>2</v>
      </c>
      <c r="M221" s="10" t="s">
        <v>946</v>
      </c>
      <c r="O221" s="5">
        <v>1865494266580</v>
      </c>
      <c r="P221" s="5">
        <v>-478252014449</v>
      </c>
      <c r="Q221" t="str">
        <f t="shared" si="3"/>
        <v>Democratic Republic of CongoCD32</v>
      </c>
      <c r="R221" t="str">
        <f>VLOOKUP(Tableau35676[[#This Row],[coca]],Table1[ID],1,FALSE)</f>
        <v>Democratic Republic of CongoCD32</v>
      </c>
      <c r="S221">
        <f>VLOOKUP(Tableau35676[[#This Row],[coca]],Table1[[#All],[ID]:[b]],2,FALSE)</f>
        <v>18.6549426658</v>
      </c>
      <c r="T221" s="9">
        <f>VLOOKUP(Tableau35676[[#This Row],[coca]],Table1[[ID]:[b]],3,FALSE)</f>
        <v>-4.7825201444900003</v>
      </c>
      <c r="U221" s="9" t="s">
        <v>775</v>
      </c>
      <c r="V22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1" s="9">
        <v>1</v>
      </c>
    </row>
    <row r="222" spans="1:23">
      <c r="A222" t="s">
        <v>278</v>
      </c>
      <c r="B222" t="s">
        <v>298</v>
      </c>
      <c r="C222" t="s">
        <v>299</v>
      </c>
      <c r="D222">
        <v>4346</v>
      </c>
      <c r="E222">
        <v>613</v>
      </c>
      <c r="F222">
        <v>112</v>
      </c>
      <c r="M222" s="10" t="s">
        <v>946</v>
      </c>
      <c r="O222" s="5">
        <v>1590849109850</v>
      </c>
      <c r="P222" s="5">
        <v>-443590657637</v>
      </c>
      <c r="Q222" t="str">
        <f t="shared" si="3"/>
        <v>Democratic Republic of CongoCD10</v>
      </c>
      <c r="R222" t="str">
        <f>VLOOKUP(Tableau35676[[#This Row],[coca]],Table1[ID],1,FALSE)</f>
        <v>Democratic Republic of CongoCD10</v>
      </c>
      <c r="S222">
        <f>VLOOKUP(Tableau35676[[#This Row],[coca]],Table1[[#All],[ID]:[b]],2,FALSE)</f>
        <v>15.908491098500001</v>
      </c>
      <c r="T222" s="9">
        <f>VLOOKUP(Tableau35676[[#This Row],[coca]],Table1[[ID]:[b]],3,FALSE)</f>
        <v>-4.4359065763699999</v>
      </c>
      <c r="U222" s="9" t="s">
        <v>777</v>
      </c>
      <c r="V22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22" s="9">
        <v>5</v>
      </c>
    </row>
    <row r="223" spans="1:23">
      <c r="A223" t="s">
        <v>278</v>
      </c>
      <c r="B223" t="s">
        <v>280</v>
      </c>
      <c r="C223" t="s">
        <v>281</v>
      </c>
      <c r="D223">
        <v>0</v>
      </c>
      <c r="M223" s="10" t="s">
        <v>946</v>
      </c>
      <c r="Q223" t="str">
        <f t="shared" si="3"/>
        <v>Democratic Republic of CongoCD52</v>
      </c>
      <c r="R223" t="str">
        <f>VLOOKUP(Tableau35676[[#This Row],[coca]],Table1[ID],1,FALSE)</f>
        <v>Democratic Republic of CongoCD52</v>
      </c>
      <c r="S223">
        <f>VLOOKUP(Tableau35676[[#This Row],[coca]],Table1[[#All],[ID]:[b]],2,FALSE)</f>
        <v>25.145384454799999</v>
      </c>
      <c r="T223" s="9">
        <f>VLOOKUP(Tableau35676[[#This Row],[coca]],Table1[[ID]:[b]],3,FALSE)</f>
        <v>3.62620481032</v>
      </c>
      <c r="U223" s="9"/>
      <c r="V22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3" s="9"/>
    </row>
    <row r="224" spans="1:23">
      <c r="A224" t="s">
        <v>278</v>
      </c>
      <c r="B224" t="s">
        <v>282</v>
      </c>
      <c r="C224" t="s">
        <v>283</v>
      </c>
      <c r="D224">
        <v>1</v>
      </c>
      <c r="M224" s="10" t="s">
        <v>946</v>
      </c>
      <c r="Q224" t="str">
        <f t="shared" si="3"/>
        <v>Democratic Republic of CongoCD41</v>
      </c>
      <c r="R224" t="str">
        <f>VLOOKUP(Tableau35676[[#This Row],[coca]],Table1[ID],1,FALSE)</f>
        <v>Democratic Republic of CongoCD41</v>
      </c>
      <c r="S224">
        <f>VLOOKUP(Tableau35676[[#This Row],[coca]],Table1[[#All],[ID]:[b]],2,FALSE)</f>
        <v>18.914464880000001</v>
      </c>
      <c r="T224" s="9">
        <f>VLOOKUP(Tableau35676[[#This Row],[coca]],Table1[[ID]:[b]],3,FALSE)</f>
        <v>0.22899018423100001</v>
      </c>
      <c r="U224" s="9"/>
      <c r="V22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4" s="9"/>
    </row>
    <row r="225" spans="1:23">
      <c r="A225" t="s">
        <v>278</v>
      </c>
      <c r="B225" t="s">
        <v>286</v>
      </c>
      <c r="C225" t="s">
        <v>287</v>
      </c>
      <c r="D225">
        <v>1</v>
      </c>
      <c r="M225" s="10" t="s">
        <v>946</v>
      </c>
      <c r="Q225" t="str">
        <f t="shared" si="3"/>
        <v>Democratic Republic of CongoCD73</v>
      </c>
      <c r="R225" t="str">
        <f>VLOOKUP(Tableau35676[[#This Row],[coca]],Table1[ID],1,FALSE)</f>
        <v>Democratic Republic of CongoCD73</v>
      </c>
      <c r="S225">
        <f>VLOOKUP(Tableau35676[[#This Row],[coca]],Table1[[#All],[ID]:[b]],2,FALSE)</f>
        <v>25.429034358399999</v>
      </c>
      <c r="T225" s="9">
        <f>VLOOKUP(Tableau35676[[#This Row],[coca]],Table1[[ID]:[b]],3,FALSE)</f>
        <v>-8.2365834581899993</v>
      </c>
      <c r="U225" s="9"/>
      <c r="V22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5" s="9"/>
    </row>
    <row r="226" spans="1:23">
      <c r="A226" t="s">
        <v>278</v>
      </c>
      <c r="B226" t="s">
        <v>288</v>
      </c>
      <c r="C226" t="s">
        <v>289</v>
      </c>
      <c r="D226">
        <v>0</v>
      </c>
      <c r="M226" s="10" t="s">
        <v>946</v>
      </c>
      <c r="Q226" t="str">
        <f t="shared" si="3"/>
        <v>Democratic Republic of CongoCD53</v>
      </c>
      <c r="R226" t="str">
        <f>VLOOKUP(Tableau35676[[#This Row],[coca]],Table1[ID],1,FALSE)</f>
        <v>Democratic Republic of CongoCD53</v>
      </c>
      <c r="S226">
        <f>VLOOKUP(Tableau35676[[#This Row],[coca]],Table1[[#All],[ID]:[b]],2,FALSE)</f>
        <v>28.588505614100001</v>
      </c>
      <c r="T226" s="9">
        <f>VLOOKUP(Tableau35676[[#This Row],[coca]],Table1[[ID]:[b]],3,FALSE)</f>
        <v>3.3459016238900001</v>
      </c>
      <c r="U226" s="9"/>
      <c r="V22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6" s="9"/>
    </row>
    <row r="227" spans="1:23">
      <c r="A227" t="s">
        <v>278</v>
      </c>
      <c r="B227" t="s">
        <v>292</v>
      </c>
      <c r="C227" t="s">
        <v>293</v>
      </c>
      <c r="D227">
        <v>0</v>
      </c>
      <c r="M227" s="10" t="s">
        <v>946</v>
      </c>
      <c r="Q227" t="str">
        <f t="shared" si="3"/>
        <v>Democratic Republic of CongoCD92</v>
      </c>
      <c r="R227" t="str">
        <f>VLOOKUP(Tableau35676[[#This Row],[coca]],Table1[ID],1,FALSE)</f>
        <v>Democratic Republic of CongoCD92</v>
      </c>
      <c r="S227">
        <f>VLOOKUP(Tableau35676[[#This Row],[coca]],Table1[[#All],[ID]:[b]],2,FALSE)</f>
        <v>21.1062499879</v>
      </c>
      <c r="T227" s="9">
        <f>VLOOKUP(Tableau35676[[#This Row],[coca]],Table1[[ID]:[b]],3,FALSE)</f>
        <v>-4.94513468302</v>
      </c>
      <c r="U227" s="9"/>
      <c r="V22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7" s="9"/>
    </row>
    <row r="228" spans="1:23">
      <c r="A228" t="s">
        <v>278</v>
      </c>
      <c r="B228" t="s">
        <v>294</v>
      </c>
      <c r="C228" t="s">
        <v>295</v>
      </c>
      <c r="D228">
        <v>0</v>
      </c>
      <c r="M228" s="10" t="s">
        <v>946</v>
      </c>
      <c r="Q228" t="str">
        <f t="shared" si="3"/>
        <v>Democratic Republic of CongoCD91</v>
      </c>
      <c r="R228" t="str">
        <f>VLOOKUP(Tableau35676[[#This Row],[coca]],Table1[ID],1,FALSE)</f>
        <v>Democratic Republic of CongoCD91</v>
      </c>
      <c r="S228">
        <f>VLOOKUP(Tableau35676[[#This Row],[coca]],Table1[[#All],[ID]:[b]],2,FALSE)</f>
        <v>22.489350562599999</v>
      </c>
      <c r="T228" s="9">
        <f>VLOOKUP(Tableau35676[[#This Row],[coca]],Table1[[ID]:[b]],3,FALSE)</f>
        <v>-6.2263878948500002</v>
      </c>
      <c r="U228" s="9"/>
      <c r="V22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8" s="9"/>
    </row>
    <row r="229" spans="1:23">
      <c r="A229" t="s">
        <v>278</v>
      </c>
      <c r="B229" t="s">
        <v>296</v>
      </c>
      <c r="C229" t="s">
        <v>297</v>
      </c>
      <c r="D229">
        <v>0</v>
      </c>
      <c r="M229" s="10" t="s">
        <v>946</v>
      </c>
      <c r="Q229" t="str">
        <f t="shared" si="3"/>
        <v>Democratic Republic of CongoCD82</v>
      </c>
      <c r="R229" t="str">
        <f>VLOOKUP(Tableau35676[[#This Row],[coca]],Table1[ID],1,FALSE)</f>
        <v>Democratic Republic of CongoCD82</v>
      </c>
      <c r="S229">
        <f>VLOOKUP(Tableau35676[[#This Row],[coca]],Table1[[#All],[ID]:[b]],2,FALSE)</f>
        <v>23.518630290000001</v>
      </c>
      <c r="T229" s="9">
        <f>VLOOKUP(Tableau35676[[#This Row],[coca]],Table1[[ID]:[b]],3,FALSE)</f>
        <v>-6.1507234754900004</v>
      </c>
      <c r="U229" s="9"/>
      <c r="V22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29" s="9"/>
    </row>
    <row r="230" spans="1:23">
      <c r="A230" t="s">
        <v>278</v>
      </c>
      <c r="B230" t="s">
        <v>302</v>
      </c>
      <c r="C230" t="s">
        <v>303</v>
      </c>
      <c r="D230">
        <v>1</v>
      </c>
      <c r="M230" s="10" t="s">
        <v>946</v>
      </c>
      <c r="Q230" t="str">
        <f t="shared" si="3"/>
        <v>Democratic Republic of CongoCD31</v>
      </c>
      <c r="R230" t="str">
        <f>VLOOKUP(Tableau35676[[#This Row],[coca]],Table1[ID],1,FALSE)</f>
        <v>Democratic Republic of CongoCD31</v>
      </c>
      <c r="S230">
        <f>VLOOKUP(Tableau35676[[#This Row],[coca]],Table1[[#All],[ID]:[b]],2,FALSE)</f>
        <v>17.863895255199999</v>
      </c>
      <c r="T230" s="9">
        <f>VLOOKUP(Tableau35676[[#This Row],[coca]],Table1[[ID]:[b]],3,FALSE)</f>
        <v>-6.43275971018</v>
      </c>
      <c r="U230" s="9"/>
      <c r="V23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0" s="9"/>
    </row>
    <row r="231" spans="1:23">
      <c r="A231" t="s">
        <v>278</v>
      </c>
      <c r="B231" t="s">
        <v>306</v>
      </c>
      <c r="C231" t="s">
        <v>307</v>
      </c>
      <c r="D231">
        <v>0</v>
      </c>
      <c r="M231" s="10" t="s">
        <v>946</v>
      </c>
      <c r="Q231" t="str">
        <f t="shared" si="3"/>
        <v>Democratic Republic of CongoCD81</v>
      </c>
      <c r="R231" t="str">
        <f>VLOOKUP(Tableau35676[[#This Row],[coca]],Table1[ID],1,FALSE)</f>
        <v>Democratic Republic of CongoCD81</v>
      </c>
      <c r="S231">
        <f>VLOOKUP(Tableau35676[[#This Row],[coca]],Table1[[#All],[ID]:[b]],2,FALSE)</f>
        <v>24.6823781322</v>
      </c>
      <c r="T231" s="9">
        <f>VLOOKUP(Tableau35676[[#This Row],[coca]],Table1[[ID]:[b]],3,FALSE)</f>
        <v>-6.2139067373700003</v>
      </c>
      <c r="U231" s="9"/>
      <c r="V23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1" s="9"/>
    </row>
    <row r="232" spans="1:23">
      <c r="A232" t="s">
        <v>278</v>
      </c>
      <c r="B232" t="s">
        <v>308</v>
      </c>
      <c r="C232" t="s">
        <v>309</v>
      </c>
      <c r="D232">
        <v>0</v>
      </c>
      <c r="M232" s="10" t="s">
        <v>946</v>
      </c>
      <c r="Q232" t="str">
        <f t="shared" si="3"/>
        <v>Democratic Republic of CongoCD72</v>
      </c>
      <c r="R232" t="str">
        <f>VLOOKUP(Tableau35676[[#This Row],[coca]],Table1[ID],1,FALSE)</f>
        <v>Democratic Republic of CongoCD72</v>
      </c>
      <c r="S232">
        <f>VLOOKUP(Tableau35676[[#This Row],[coca]],Table1[[#All],[ID]:[b]],2,FALSE)</f>
        <v>23.894010771200001</v>
      </c>
      <c r="T232" s="9">
        <f>VLOOKUP(Tableau35676[[#This Row],[coca]],Table1[[ID]:[b]],3,FALSE)</f>
        <v>-9.8383782278799998</v>
      </c>
      <c r="U232" s="9"/>
      <c r="V23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2" s="9"/>
    </row>
    <row r="233" spans="1:23">
      <c r="A233" t="s">
        <v>278</v>
      </c>
      <c r="B233" t="s">
        <v>310</v>
      </c>
      <c r="C233" t="s">
        <v>311</v>
      </c>
      <c r="D233">
        <v>0</v>
      </c>
      <c r="M233" s="10" t="s">
        <v>946</v>
      </c>
      <c r="Q233" t="str">
        <f t="shared" si="3"/>
        <v>Democratic Republic of CongoCD33</v>
      </c>
      <c r="R233" t="str">
        <f>VLOOKUP(Tableau35676[[#This Row],[coca]],Table1[ID],1,FALSE)</f>
        <v>Democratic Republic of CongoCD33</v>
      </c>
      <c r="S233">
        <f>VLOOKUP(Tableau35676[[#This Row],[coca]],Table1[[#All],[ID]:[b]],2,FALSE)</f>
        <v>18.5287758001</v>
      </c>
      <c r="T233" s="9">
        <f>VLOOKUP(Tableau35676[[#This Row],[coca]],Table1[[ID]:[b]],3,FALSE)</f>
        <v>-2.6956618241900001</v>
      </c>
      <c r="U233" s="9"/>
      <c r="V23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3" s="9"/>
    </row>
    <row r="234" spans="1:23">
      <c r="A234" t="s">
        <v>278</v>
      </c>
      <c r="B234" t="s">
        <v>312</v>
      </c>
      <c r="C234" t="s">
        <v>313</v>
      </c>
      <c r="D234">
        <v>0</v>
      </c>
      <c r="M234" s="10" t="s">
        <v>946</v>
      </c>
      <c r="Q234" t="str">
        <f t="shared" si="3"/>
        <v>Democratic Republic of CongoCD63</v>
      </c>
      <c r="R234" t="str">
        <f>VLOOKUP(Tableau35676[[#This Row],[coca]],Table1[ID],1,FALSE)</f>
        <v>Democratic Republic of CongoCD63</v>
      </c>
      <c r="S234">
        <f>VLOOKUP(Tableau35676[[#This Row],[coca]],Table1[[#All],[ID]:[b]],2,FALSE)</f>
        <v>26.423307490700001</v>
      </c>
      <c r="T234" s="9">
        <f>VLOOKUP(Tableau35676[[#This Row],[coca]],Table1[[ID]:[b]],3,FALSE)</f>
        <v>-3.0852101413700002</v>
      </c>
      <c r="U234" s="9"/>
      <c r="V23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4" s="9"/>
    </row>
    <row r="235" spans="1:23">
      <c r="A235" t="s">
        <v>278</v>
      </c>
      <c r="B235" t="s">
        <v>314</v>
      </c>
      <c r="C235" t="s">
        <v>315</v>
      </c>
      <c r="D235">
        <v>0</v>
      </c>
      <c r="M235" s="10" t="s">
        <v>946</v>
      </c>
      <c r="Q235" t="str">
        <f t="shared" si="3"/>
        <v>Democratic Republic of CongoCD44</v>
      </c>
      <c r="R235" t="str">
        <f>VLOOKUP(Tableau35676[[#This Row],[coca]],Table1[ID],1,FALSE)</f>
        <v>Democratic Republic of CongoCD44</v>
      </c>
      <c r="S235">
        <f>VLOOKUP(Tableau35676[[#This Row],[coca]],Table1[[#All],[ID]:[b]],2,FALSE)</f>
        <v>21.5134595072</v>
      </c>
      <c r="T235" s="9">
        <f>VLOOKUP(Tableau35676[[#This Row],[coca]],Table1[[ID]:[b]],3,FALSE)</f>
        <v>2.0966086212200001</v>
      </c>
      <c r="U235" s="9"/>
      <c r="V23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5" s="9"/>
    </row>
    <row r="236" spans="1:23">
      <c r="A236" t="s">
        <v>278</v>
      </c>
      <c r="B236" t="s">
        <v>318</v>
      </c>
      <c r="C236" t="s">
        <v>319</v>
      </c>
      <c r="D236">
        <v>0</v>
      </c>
      <c r="M236" s="10" t="s">
        <v>946</v>
      </c>
      <c r="Q236" t="str">
        <f t="shared" si="3"/>
        <v>Democratic Republic of CongoCD43</v>
      </c>
      <c r="R236" t="str">
        <f>VLOOKUP(Tableau35676[[#This Row],[coca]],Table1[ID],1,FALSE)</f>
        <v>Democratic Republic of CongoCD43</v>
      </c>
      <c r="S236">
        <f>VLOOKUP(Tableau35676[[#This Row],[coca]],Table1[[#All],[ID]:[b]],2,FALSE)</f>
        <v>21.067608342</v>
      </c>
      <c r="T236" s="9">
        <f>VLOOKUP(Tableau35676[[#This Row],[coca]],Table1[[ID]:[b]],3,FALSE)</f>
        <v>3.8674436990099998</v>
      </c>
      <c r="U236" s="9"/>
      <c r="V23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6" s="9"/>
    </row>
    <row r="237" spans="1:23">
      <c r="A237" t="s">
        <v>278</v>
      </c>
      <c r="B237" t="s">
        <v>320</v>
      </c>
      <c r="C237" t="s">
        <v>321</v>
      </c>
      <c r="D237">
        <v>0</v>
      </c>
      <c r="M237" s="10" t="s">
        <v>946</v>
      </c>
      <c r="Q237" t="str">
        <f t="shared" si="3"/>
        <v>Democratic Republic of CongoCD83</v>
      </c>
      <c r="R237" t="str">
        <f>VLOOKUP(Tableau35676[[#This Row],[coca]],Table1[ID],1,FALSE)</f>
        <v>Democratic Republic of CongoCD83</v>
      </c>
      <c r="S237">
        <f>VLOOKUP(Tableau35676[[#This Row],[coca]],Table1[[#All],[ID]:[b]],2,FALSE)</f>
        <v>23.6049895387</v>
      </c>
      <c r="T237" s="9">
        <f>VLOOKUP(Tableau35676[[#This Row],[coca]],Table1[[ID]:[b]],3,FALSE)</f>
        <v>-3.48229881942</v>
      </c>
      <c r="U237" s="9"/>
      <c r="V23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7" s="9"/>
    </row>
    <row r="238" spans="1:23">
      <c r="A238" t="s">
        <v>278</v>
      </c>
      <c r="B238" t="s">
        <v>324</v>
      </c>
      <c r="C238" t="s">
        <v>325</v>
      </c>
      <c r="D238">
        <v>0</v>
      </c>
      <c r="M238" s="10" t="s">
        <v>946</v>
      </c>
      <c r="Q238" t="str">
        <f t="shared" si="3"/>
        <v>Democratic Republic of CongoCD42</v>
      </c>
      <c r="R238" t="str">
        <f>VLOOKUP(Tableau35676[[#This Row],[coca]],Table1[ID],1,FALSE)</f>
        <v>Democratic Republic of CongoCD42</v>
      </c>
      <c r="S238">
        <f>VLOOKUP(Tableau35676[[#This Row],[coca]],Table1[[#All],[ID]:[b]],2,FALSE)</f>
        <v>19.354947869</v>
      </c>
      <c r="T238" s="9">
        <f>VLOOKUP(Tableau35676[[#This Row],[coca]],Table1[[ID]:[b]],3,FALSE)</f>
        <v>3.0903768271400001</v>
      </c>
      <c r="U238" s="9"/>
      <c r="V23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8" s="9"/>
    </row>
    <row r="239" spans="1:23">
      <c r="A239" t="s">
        <v>278</v>
      </c>
      <c r="B239" t="s">
        <v>326</v>
      </c>
      <c r="C239" t="s">
        <v>327</v>
      </c>
      <c r="D239">
        <v>0</v>
      </c>
      <c r="M239" s="10" t="s">
        <v>946</v>
      </c>
      <c r="Q239" t="str">
        <f t="shared" si="3"/>
        <v>Democratic Republic of CongoCD74</v>
      </c>
      <c r="R239" t="str">
        <f>VLOOKUP(Tableau35676[[#This Row],[coca]],Table1[ID],1,FALSE)</f>
        <v>Democratic Republic of CongoCD74</v>
      </c>
      <c r="S239">
        <f>VLOOKUP(Tableau35676[[#This Row],[coca]],Table1[[#All],[ID]:[b]],2,FALSE)</f>
        <v>28.1954949663</v>
      </c>
      <c r="T239" s="9">
        <f>VLOOKUP(Tableau35676[[#This Row],[coca]],Table1[[ID]:[b]],3,FALSE)</f>
        <v>-6.56369546032</v>
      </c>
      <c r="U239" s="9"/>
      <c r="V23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39" s="9"/>
    </row>
    <row r="240" spans="1:23">
      <c r="A240" t="s">
        <v>278</v>
      </c>
      <c r="B240" t="s">
        <v>328</v>
      </c>
      <c r="C240" t="s">
        <v>329</v>
      </c>
      <c r="D240">
        <v>3</v>
      </c>
      <c r="M240" s="10" t="s">
        <v>946</v>
      </c>
      <c r="Q240" t="str">
        <f t="shared" si="3"/>
        <v>Democratic Republic of CongoCD51</v>
      </c>
      <c r="R240" t="str">
        <f>VLOOKUP(Tableau35676[[#This Row],[coca]],Table1[ID],1,FALSE)</f>
        <v>Democratic Republic of CongoCD51</v>
      </c>
      <c r="S240">
        <f>VLOOKUP(Tableau35676[[#This Row],[coca]],Table1[[#All],[ID]:[b]],2,FALSE)</f>
        <v>25.207214197799999</v>
      </c>
      <c r="T240" s="9">
        <f>VLOOKUP(Tableau35676[[#This Row],[coca]],Table1[[ID]:[b]],3,FALSE)</f>
        <v>0.48122181222900001</v>
      </c>
      <c r="U240" s="9"/>
      <c r="V24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40" s="9"/>
    </row>
    <row r="241" spans="1:23">
      <c r="A241" t="s">
        <v>278</v>
      </c>
      <c r="B241" t="s">
        <v>330</v>
      </c>
      <c r="C241" t="s">
        <v>331</v>
      </c>
      <c r="D241">
        <v>0</v>
      </c>
      <c r="M241" s="10" t="s">
        <v>946</v>
      </c>
      <c r="Q241" t="str">
        <f t="shared" si="3"/>
        <v>Democratic Republic of CongoCD45</v>
      </c>
      <c r="R241" t="str">
        <f>VLOOKUP(Tableau35676[[#This Row],[coca]],Table1[ID],1,FALSE)</f>
        <v>Democratic Republic of CongoCD45</v>
      </c>
      <c r="S241">
        <f>VLOOKUP(Tableau35676[[#This Row],[coca]],Table1[[#All],[ID]:[b]],2,FALSE)</f>
        <v>21.756402889099999</v>
      </c>
      <c r="T241" s="9">
        <f>VLOOKUP(Tableau35676[[#This Row],[coca]],Table1[[ID]:[b]],3,FALSE)</f>
        <v>-0.66756211168199997</v>
      </c>
      <c r="U241" s="9"/>
      <c r="V24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41" s="9"/>
    </row>
    <row r="242" spans="1:23">
      <c r="A242" t="s">
        <v>332</v>
      </c>
      <c r="B242" t="s">
        <v>336</v>
      </c>
      <c r="C242" t="s">
        <v>337</v>
      </c>
      <c r="D242" t="s">
        <v>938</v>
      </c>
      <c r="E242" t="s">
        <v>938</v>
      </c>
      <c r="F242" t="s">
        <v>938</v>
      </c>
      <c r="M242" s="10" t="s">
        <v>946</v>
      </c>
      <c r="Q242" t="str">
        <f t="shared" si="3"/>
        <v>Equatorial GuineaGQ99</v>
      </c>
      <c r="R242" t="str">
        <f>VLOOKUP(Tableau35676[[#This Row],[coca]],Table1[ID],1,FALSE)</f>
        <v>Equatorial GuineaGQ99</v>
      </c>
      <c r="S242">
        <f>VLOOKUP(Tableau35676[[#This Row],[coca]],Table1[[#All],[ID]:[b]],2,FALSE)</f>
        <v>8.7902475674399998</v>
      </c>
      <c r="T242" s="9">
        <f>VLOOKUP(Tableau35676[[#This Row],[coca]],Table1[[ID]:[b]],3,FALSE)</f>
        <v>3.67103305427</v>
      </c>
      <c r="U242" s="9" t="s">
        <v>778</v>
      </c>
      <c r="V24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2" s="9">
        <v>2</v>
      </c>
    </row>
    <row r="243" spans="1:23">
      <c r="A243" t="s">
        <v>332</v>
      </c>
      <c r="B243" t="s">
        <v>25</v>
      </c>
      <c r="C243" t="s">
        <v>344</v>
      </c>
      <c r="D243" t="s">
        <v>938</v>
      </c>
      <c r="E243" t="s">
        <v>938</v>
      </c>
      <c r="F243" t="s">
        <v>938</v>
      </c>
      <c r="M243" s="10" t="s">
        <v>946</v>
      </c>
      <c r="Q243" t="str">
        <f t="shared" si="3"/>
        <v>Equatorial GuineaGQ03</v>
      </c>
      <c r="R243" t="str">
        <f>VLOOKUP(Tableau35676[[#This Row],[coca]],Table1[ID],1,FALSE)</f>
        <v>Equatorial GuineaGQ03</v>
      </c>
      <c r="S243">
        <f>VLOOKUP(Tableau35676[[#This Row],[coca]],Table1[[#All],[ID]:[b]],2,FALSE)</f>
        <v>9.8490767341200005</v>
      </c>
      <c r="T243" s="9">
        <f>VLOOKUP(Tableau35676[[#This Row],[coca]],Table1[[ID]:[b]],3,FALSE)</f>
        <v>1.5200595645199999</v>
      </c>
      <c r="U243" s="9" t="s">
        <v>778</v>
      </c>
      <c r="V24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3" s="9">
        <v>2</v>
      </c>
    </row>
    <row r="244" spans="1:23">
      <c r="A244" t="s">
        <v>332</v>
      </c>
      <c r="B244" t="s">
        <v>334</v>
      </c>
      <c r="C244" t="s">
        <v>335</v>
      </c>
      <c r="D244" t="s">
        <v>938</v>
      </c>
      <c r="E244" t="s">
        <v>938</v>
      </c>
      <c r="F244" t="s">
        <v>938</v>
      </c>
      <c r="M244" s="10" t="s">
        <v>946</v>
      </c>
      <c r="Q244" t="str">
        <f t="shared" si="3"/>
        <v>Equatorial GuineaGQ98</v>
      </c>
      <c r="R244" t="str">
        <f>VLOOKUP(Tableau35676[[#This Row],[coca]],Table1[ID],1,FALSE)</f>
        <v>Equatorial GuineaGQ98</v>
      </c>
      <c r="S244">
        <f>VLOOKUP(Tableau35676[[#This Row],[coca]],Table1[[#All],[ID]:[b]],2,FALSE)</f>
        <v>5.6209045828999997</v>
      </c>
      <c r="T244" s="9">
        <f>VLOOKUP(Tableau35676[[#This Row],[coca]],Table1[[ID]:[b]],3,FALSE)</f>
        <v>-1.43071183647</v>
      </c>
      <c r="U244" s="9"/>
      <c r="V24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4" s="9"/>
    </row>
    <row r="245" spans="1:23">
      <c r="A245" t="s">
        <v>332</v>
      </c>
      <c r="B245" t="s">
        <v>338</v>
      </c>
      <c r="C245" t="s">
        <v>339</v>
      </c>
      <c r="D245" t="s">
        <v>938</v>
      </c>
      <c r="E245" t="s">
        <v>938</v>
      </c>
      <c r="F245" t="s">
        <v>938</v>
      </c>
      <c r="M245" s="10" t="s">
        <v>946</v>
      </c>
      <c r="Q245" t="str">
        <f t="shared" si="3"/>
        <v>Equatorial GuineaGQ00</v>
      </c>
      <c r="R245" t="str">
        <f>VLOOKUP(Tableau35676[[#This Row],[coca]],Table1[ID],1,FALSE)</f>
        <v>Equatorial GuineaGQ00</v>
      </c>
      <c r="S245">
        <f>VLOOKUP(Tableau35676[[#This Row],[coca]],Table1[[#All],[ID]:[b]],2,FALSE)</f>
        <v>8.6380358780200002</v>
      </c>
      <c r="T245" s="9">
        <f>VLOOKUP(Tableau35676[[#This Row],[coca]],Table1[[ID]:[b]],3,FALSE)</f>
        <v>3.41329759494</v>
      </c>
      <c r="U245" s="9"/>
      <c r="V24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5" s="9"/>
    </row>
    <row r="246" spans="1:23">
      <c r="A246" t="s">
        <v>332</v>
      </c>
      <c r="B246" t="s">
        <v>340</v>
      </c>
      <c r="C246" t="s">
        <v>341</v>
      </c>
      <c r="D246" t="s">
        <v>938</v>
      </c>
      <c r="E246" t="s">
        <v>938</v>
      </c>
      <c r="F246" t="s">
        <v>938</v>
      </c>
      <c r="M246" s="10" t="s">
        <v>946</v>
      </c>
      <c r="Q246" t="str">
        <f t="shared" si="3"/>
        <v>Equatorial GuineaGQ01</v>
      </c>
      <c r="R246" t="str">
        <f>VLOOKUP(Tableau35676[[#This Row],[coca]],Table1[ID],1,FALSE)</f>
        <v>Equatorial GuineaGQ01</v>
      </c>
      <c r="S246">
        <f>VLOOKUP(Tableau35676[[#This Row],[coca]],Table1[[#All],[ID]:[b]],2,FALSE)</f>
        <v>10.4259756539</v>
      </c>
      <c r="T246" s="9">
        <f>VLOOKUP(Tableau35676[[#This Row],[coca]],Table1[[ID]:[b]],3,FALSE)</f>
        <v>1.4791739666099999</v>
      </c>
      <c r="U246" s="9"/>
      <c r="V24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6" s="9"/>
    </row>
    <row r="247" spans="1:23">
      <c r="A247" t="s">
        <v>332</v>
      </c>
      <c r="B247" t="s">
        <v>342</v>
      </c>
      <c r="C247" t="s">
        <v>343</v>
      </c>
      <c r="D247" t="s">
        <v>938</v>
      </c>
      <c r="E247" t="s">
        <v>938</v>
      </c>
      <c r="F247" t="s">
        <v>938</v>
      </c>
      <c r="M247" s="10" t="s">
        <v>946</v>
      </c>
      <c r="Q247" t="str">
        <f t="shared" si="3"/>
        <v>Equatorial GuineaGQ02</v>
      </c>
      <c r="R247" t="str">
        <f>VLOOKUP(Tableau35676[[#This Row],[coca]],Table1[ID],1,FALSE)</f>
        <v>Equatorial GuineaGQ02</v>
      </c>
      <c r="S247">
        <f>VLOOKUP(Tableau35676[[#This Row],[coca]],Table1[[#All],[ID]:[b]],2,FALSE)</f>
        <v>10.9499009669</v>
      </c>
      <c r="T247" s="9">
        <f>VLOOKUP(Tableau35676[[#This Row],[coca]],Table1[[ID]:[b]],3,FALSE)</f>
        <v>2.0122475987600001</v>
      </c>
      <c r="U247" s="9"/>
      <c r="V24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7" s="9"/>
    </row>
    <row r="248" spans="1:23">
      <c r="A248" t="s">
        <v>332</v>
      </c>
      <c r="B248" t="s">
        <v>345</v>
      </c>
      <c r="C248" t="s">
        <v>346</v>
      </c>
      <c r="D248" t="s">
        <v>938</v>
      </c>
      <c r="E248" t="s">
        <v>938</v>
      </c>
      <c r="F248" t="s">
        <v>938</v>
      </c>
      <c r="M248" s="10" t="s">
        <v>946</v>
      </c>
      <c r="Q248" t="str">
        <f t="shared" si="3"/>
        <v>Equatorial GuineaGQ04</v>
      </c>
      <c r="R248" t="str">
        <f>VLOOKUP(Tableau35676[[#This Row],[coca]],Table1[ID],1,FALSE)</f>
        <v>Equatorial GuineaGQ04</v>
      </c>
      <c r="S248">
        <f>VLOOKUP(Tableau35676[[#This Row],[coca]],Table1[[#All],[ID]:[b]],2,FALSE)</f>
        <v>10.998423620600001</v>
      </c>
      <c r="T248" s="9">
        <f>VLOOKUP(Tableau35676[[#This Row],[coca]],Table1[[ID]:[b]],3,FALSE)</f>
        <v>1.5024406326999999</v>
      </c>
      <c r="U248" s="9"/>
      <c r="V24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48" s="9"/>
    </row>
    <row r="249" spans="1:23">
      <c r="A249" t="s">
        <v>347</v>
      </c>
      <c r="B249" t="s">
        <v>365</v>
      </c>
      <c r="C249" t="s">
        <v>366</v>
      </c>
      <c r="D249">
        <f>40+17</f>
        <v>57</v>
      </c>
      <c r="M249" t="s">
        <v>946</v>
      </c>
      <c r="Q249" t="str">
        <f t="shared" si="3"/>
        <v>GabonGA09</v>
      </c>
      <c r="R249" t="str">
        <f>VLOOKUP(Tableau35676[[#This Row],[coca]],Table1[ID],1,FALSE)</f>
        <v>GabonGA09</v>
      </c>
      <c r="S249">
        <f>VLOOKUP(Tableau35676[[#This Row],[coca]],Table1[[#All],[ID]:[b]],2,FALSE)</f>
        <v>11.948186615899999</v>
      </c>
      <c r="T249" s="9">
        <f>VLOOKUP(Tableau35676[[#This Row],[coca]],Table1[[ID]:[b]],3,FALSE)</f>
        <v>1.40687538568</v>
      </c>
      <c r="U249" s="9" t="s">
        <v>775</v>
      </c>
      <c r="V24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49" s="9">
        <v>1</v>
      </c>
    </row>
    <row r="250" spans="1:23">
      <c r="A250" t="s">
        <v>347</v>
      </c>
      <c r="B250" t="s">
        <v>353</v>
      </c>
      <c r="C250" t="s">
        <v>354</v>
      </c>
      <c r="D250">
        <f>92+18+1+8+13</f>
        <v>132</v>
      </c>
      <c r="M250" t="s">
        <v>946</v>
      </c>
      <c r="Q250" t="str">
        <f t="shared" si="3"/>
        <v>GabonGA03</v>
      </c>
      <c r="R250" t="str">
        <f>VLOOKUP(Tableau35676[[#This Row],[coca]],Table1[ID],1,FALSE)</f>
        <v>GabonGA03</v>
      </c>
      <c r="S250">
        <f>VLOOKUP(Tableau35676[[#This Row],[coca]],Table1[[#All],[ID]:[b]],2,FALSE)</f>
        <v>10.5719966609</v>
      </c>
      <c r="T250" s="9">
        <f>VLOOKUP(Tableau35676[[#This Row],[coca]],Table1[[ID]:[b]],3,FALSE)</f>
        <v>-0.43034593453100001</v>
      </c>
      <c r="U250" s="9" t="s">
        <v>775</v>
      </c>
      <c r="V25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50" s="9">
        <v>1</v>
      </c>
    </row>
    <row r="251" spans="1:23">
      <c r="A251" t="s">
        <v>347</v>
      </c>
      <c r="B251" t="s">
        <v>363</v>
      </c>
      <c r="C251" t="s">
        <v>364</v>
      </c>
      <c r="D251">
        <v>3</v>
      </c>
      <c r="M251" t="s">
        <v>946</v>
      </c>
      <c r="Q251" t="str">
        <f t="shared" si="3"/>
        <v>GabonGA08</v>
      </c>
      <c r="R251" t="str">
        <f>VLOOKUP(Tableau35676[[#This Row],[coca]],Table1[ID],1,FALSE)</f>
        <v>GabonGA08</v>
      </c>
      <c r="S251">
        <f>VLOOKUP(Tableau35676[[#This Row],[coca]],Table1[[#All],[ID]:[b]],2,FALSE)</f>
        <v>9.66431002751</v>
      </c>
      <c r="T251" s="9">
        <f>VLOOKUP(Tableau35676[[#This Row],[coca]],Table1[[ID]:[b]],3,FALSE)</f>
        <v>-1.5808788765499999</v>
      </c>
      <c r="U251" s="9" t="s">
        <v>775</v>
      </c>
      <c r="V25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51" s="9">
        <v>1</v>
      </c>
    </row>
    <row r="252" spans="1:23">
      <c r="A252" t="s">
        <v>347</v>
      </c>
      <c r="B252" t="s">
        <v>349</v>
      </c>
      <c r="C252" t="s">
        <v>350</v>
      </c>
      <c r="D252">
        <v>3379</v>
      </c>
      <c r="E252">
        <v>30</v>
      </c>
      <c r="F252">
        <v>1505</v>
      </c>
      <c r="M252" t="s">
        <v>946</v>
      </c>
      <c r="Q252" t="str">
        <f t="shared" si="3"/>
        <v>GabonGA01</v>
      </c>
      <c r="R252" t="str">
        <f>VLOOKUP(Tableau35676[[#This Row],[coca]],Table1[ID],1,FALSE)</f>
        <v>GabonGA01</v>
      </c>
      <c r="S252">
        <f>VLOOKUP(Tableau35676[[#This Row],[coca]],Table1[[#All],[ID]:[b]],2,FALSE)</f>
        <v>10.042836703500001</v>
      </c>
      <c r="T252" s="9">
        <f>VLOOKUP(Tableau35676[[#This Row],[coca]],Table1[[ID]:[b]],3,FALSE)</f>
        <v>0.30877505808299999</v>
      </c>
      <c r="U252" s="9" t="s">
        <v>779</v>
      </c>
      <c r="V25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52" s="9">
        <v>4</v>
      </c>
    </row>
    <row r="253" spans="1:23">
      <c r="A253" t="s">
        <v>347</v>
      </c>
      <c r="B253" t="s">
        <v>351</v>
      </c>
      <c r="C253" t="s">
        <v>352</v>
      </c>
      <c r="D253">
        <f>522+69+17+7+2</f>
        <v>617</v>
      </c>
      <c r="M253" t="s">
        <v>946</v>
      </c>
      <c r="Q253" t="str">
        <f t="shared" si="3"/>
        <v>GabonGA02</v>
      </c>
      <c r="R253" t="str">
        <f>VLOOKUP(Tableau35676[[#This Row],[coca]],Table1[ID],1,FALSE)</f>
        <v>GabonGA02</v>
      </c>
      <c r="S253">
        <f>VLOOKUP(Tableau35676[[#This Row],[coca]],Table1[[#All],[ID]:[b]],2,FALSE)</f>
        <v>13.725721381</v>
      </c>
      <c r="T253" s="9">
        <f>VLOOKUP(Tableau35676[[#This Row],[coca]],Table1[[ID]:[b]],3,FALSE)</f>
        <v>-1.3308341425500001</v>
      </c>
      <c r="U253" s="9"/>
      <c r="V25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253" s="9"/>
    </row>
    <row r="254" spans="1:23">
      <c r="A254" t="s">
        <v>347</v>
      </c>
      <c r="B254" t="s">
        <v>355</v>
      </c>
      <c r="C254" t="s">
        <v>356</v>
      </c>
      <c r="D254">
        <v>18</v>
      </c>
      <c r="M254" t="s">
        <v>946</v>
      </c>
      <c r="Q254" t="str">
        <f t="shared" si="3"/>
        <v>GabonGA04</v>
      </c>
      <c r="R254" t="str">
        <f>VLOOKUP(Tableau35676[[#This Row],[coca]],Table1[ID],1,FALSE)</f>
        <v>GabonGA04</v>
      </c>
      <c r="S254">
        <f>VLOOKUP(Tableau35676[[#This Row],[coca]],Table1[[#All],[ID]:[b]],2,FALSE)</f>
        <v>11.197467789399999</v>
      </c>
      <c r="T254" s="9">
        <f>VLOOKUP(Tableau35676[[#This Row],[coca]],Table1[[ID]:[b]],3,FALSE)</f>
        <v>-1.61476650551</v>
      </c>
      <c r="U254" s="9"/>
      <c r="V25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54" s="9"/>
    </row>
    <row r="255" spans="1:23">
      <c r="A255" t="s">
        <v>347</v>
      </c>
      <c r="B255" t="s">
        <v>357</v>
      </c>
      <c r="C255" t="s">
        <v>358</v>
      </c>
      <c r="D255">
        <v>0</v>
      </c>
      <c r="M255" t="s">
        <v>946</v>
      </c>
      <c r="Q255" t="str">
        <f t="shared" si="3"/>
        <v>GabonGA05</v>
      </c>
      <c r="R255" t="str">
        <f>VLOOKUP(Tableau35676[[#This Row],[coca]],Table1[ID],1,FALSE)</f>
        <v>GabonGA05</v>
      </c>
      <c r="S255">
        <f>VLOOKUP(Tableau35676[[#This Row],[coca]],Table1[[#All],[ID]:[b]],2,FALSE)</f>
        <v>11.1084090053</v>
      </c>
      <c r="T255" s="9">
        <f>VLOOKUP(Tableau35676[[#This Row],[coca]],Table1[[ID]:[b]],3,FALSE)</f>
        <v>-3.0313300327800001</v>
      </c>
      <c r="U255" s="9"/>
      <c r="V25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55" s="9"/>
    </row>
    <row r="256" spans="1:23">
      <c r="A256" t="s">
        <v>347</v>
      </c>
      <c r="B256" t="s">
        <v>359</v>
      </c>
      <c r="C256" t="s">
        <v>360</v>
      </c>
      <c r="D256">
        <v>6</v>
      </c>
      <c r="M256" t="s">
        <v>946</v>
      </c>
      <c r="Q256" t="str">
        <f t="shared" si="3"/>
        <v>GabonGA06</v>
      </c>
      <c r="R256" t="str">
        <f>VLOOKUP(Tableau35676[[#This Row],[coca]],Table1[ID],1,FALSE)</f>
        <v>GabonGA06</v>
      </c>
      <c r="S256">
        <f>VLOOKUP(Tableau35676[[#This Row],[coca]],Table1[[#All],[ID]:[b]],2,FALSE)</f>
        <v>12.853944283700001</v>
      </c>
      <c r="T256" s="9">
        <f>VLOOKUP(Tableau35676[[#This Row],[coca]],Table1[[ID]:[b]],3,FALSE)</f>
        <v>0.47572910976499999</v>
      </c>
      <c r="U256" s="9"/>
      <c r="V25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56" s="9"/>
    </row>
    <row r="257" spans="1:23">
      <c r="A257" t="s">
        <v>347</v>
      </c>
      <c r="B257" t="s">
        <v>361</v>
      </c>
      <c r="C257" t="s">
        <v>362</v>
      </c>
      <c r="D257">
        <v>17</v>
      </c>
      <c r="M257" t="s">
        <v>946</v>
      </c>
      <c r="Q257" t="str">
        <f t="shared" si="3"/>
        <v>GabonGA07</v>
      </c>
      <c r="R257" t="str">
        <f>VLOOKUP(Tableau35676[[#This Row],[coca]],Table1[ID],1,FALSE)</f>
        <v>GabonGA07</v>
      </c>
      <c r="S257">
        <f>VLOOKUP(Tableau35676[[#This Row],[coca]],Table1[[#All],[ID]:[b]],2,FALSE)</f>
        <v>12.618059257000001</v>
      </c>
      <c r="T257" s="9">
        <f>VLOOKUP(Tableau35676[[#This Row],[coca]],Table1[[ID]:[b]],3,FALSE)</f>
        <v>-0.85049965150899998</v>
      </c>
      <c r="U257" s="9"/>
      <c r="V25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57" s="9"/>
    </row>
    <row r="258" spans="1:23">
      <c r="A258" t="s">
        <v>367</v>
      </c>
      <c r="B258" t="s">
        <v>369</v>
      </c>
      <c r="C258" t="s">
        <v>370</v>
      </c>
      <c r="D258">
        <v>26</v>
      </c>
      <c r="E258">
        <v>1</v>
      </c>
      <c r="F258">
        <v>19</v>
      </c>
      <c r="M258" s="7" t="s">
        <v>946</v>
      </c>
      <c r="O258" t="s">
        <v>778</v>
      </c>
      <c r="Q258" t="str">
        <f t="shared" ref="Q258:Q266" si="4">_xlfn.CONCAT(A258,C258)</f>
        <v>GambiaGM01</v>
      </c>
      <c r="R258" t="str">
        <f>VLOOKUP(Tableau35676[[#This Row],[coca]],Table1[ID],1,FALSE)</f>
        <v>GambiaGM01</v>
      </c>
      <c r="S258">
        <f>VLOOKUP(Tableau35676[[#This Row],[coca]],Table1[[#All],[ID]:[b]],2,FALSE)</f>
        <v>-16.596711579499999</v>
      </c>
      <c r="T258" s="9">
        <f>VLOOKUP(Tableau35676[[#This Row],[coca]],Table1[[ID]:[b]],3,FALSE)</f>
        <v>13.4508024999</v>
      </c>
      <c r="U258" s="9" t="s">
        <v>778</v>
      </c>
      <c r="V25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58" s="9">
        <v>2</v>
      </c>
    </row>
    <row r="259" spans="1:23">
      <c r="A259" t="s">
        <v>367</v>
      </c>
      <c r="B259" t="s">
        <v>371</v>
      </c>
      <c r="C259" t="s">
        <v>372</v>
      </c>
      <c r="D259">
        <v>2</v>
      </c>
      <c r="E259">
        <v>0</v>
      </c>
      <c r="F259">
        <v>1</v>
      </c>
      <c r="M259" s="7" t="s">
        <v>946</v>
      </c>
      <c r="O259" t="s">
        <v>775</v>
      </c>
      <c r="Q259" t="str">
        <f t="shared" si="4"/>
        <v>GambiaGM02</v>
      </c>
      <c r="R259" t="str">
        <f>VLOOKUP(Tableau35676[[#This Row],[coca]],Table1[ID],1,FALSE)</f>
        <v>GambiaGM02</v>
      </c>
      <c r="S259">
        <f>VLOOKUP(Tableau35676[[#This Row],[coca]],Table1[[#All],[ID]:[b]],2,FALSE)</f>
        <v>-14.1668249875</v>
      </c>
      <c r="T259" s="9">
        <f>VLOOKUP(Tableau35676[[#This Row],[coca]],Table1[[ID]:[b]],3,FALSE)</f>
        <v>13.3900123142</v>
      </c>
      <c r="U259" t="s">
        <v>775</v>
      </c>
      <c r="V25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59" s="9">
        <v>1</v>
      </c>
    </row>
    <row r="260" spans="1:23">
      <c r="A260" t="s">
        <v>367</v>
      </c>
      <c r="B260" t="s">
        <v>373</v>
      </c>
      <c r="C260" t="s">
        <v>374</v>
      </c>
      <c r="D260">
        <v>1</v>
      </c>
      <c r="E260">
        <v>0</v>
      </c>
      <c r="F260">
        <v>0</v>
      </c>
      <c r="M260" s="7" t="s">
        <v>946</v>
      </c>
      <c r="Q260" t="str">
        <f t="shared" si="4"/>
        <v>GambiaGM03</v>
      </c>
      <c r="R260" t="str">
        <f>VLOOKUP(Tableau35676[[#This Row],[coca]],Table1[ID],1,FALSE)</f>
        <v>GambiaGM03</v>
      </c>
      <c r="S260">
        <f>VLOOKUP(Tableau35676[[#This Row],[coca]],Table1[[#All],[ID]:[b]],2,FALSE)</f>
        <v>-16.403357400000001</v>
      </c>
      <c r="T260" s="9">
        <f>VLOOKUP(Tableau35676[[#This Row],[coca]],Table1[[ID]:[b]],3,FALSE)</f>
        <v>13.2423280611</v>
      </c>
      <c r="V260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0" s="9"/>
    </row>
    <row r="261" spans="1:23">
      <c r="A261" t="s">
        <v>367</v>
      </c>
      <c r="B261" t="s">
        <v>375</v>
      </c>
      <c r="C261" t="s">
        <v>376</v>
      </c>
      <c r="D261">
        <v>3</v>
      </c>
      <c r="E261">
        <v>0</v>
      </c>
      <c r="F261">
        <v>2</v>
      </c>
      <c r="M261" s="7" t="s">
        <v>946</v>
      </c>
      <c r="O261" t="s">
        <v>775</v>
      </c>
      <c r="Q261" t="str">
        <f t="shared" si="4"/>
        <v>GambiaGM04</v>
      </c>
      <c r="R261" t="str">
        <f>VLOOKUP(Tableau35676[[#This Row],[coca]],Table1[ID],1,FALSE)</f>
        <v>GambiaGM04</v>
      </c>
      <c r="S261">
        <f>VLOOKUP(Tableau35676[[#This Row],[coca]],Table1[[#All],[ID]:[b]],2,FALSE)</f>
        <v>-14.932206796099999</v>
      </c>
      <c r="T261" s="9">
        <f>VLOOKUP(Tableau35676[[#This Row],[coca]],Table1[[ID]:[b]],3,FALSE)</f>
        <v>13.5327948288</v>
      </c>
      <c r="U261" t="s">
        <v>775</v>
      </c>
      <c r="V261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1" s="9">
        <v>1</v>
      </c>
    </row>
    <row r="262" spans="1:23">
      <c r="A262" t="s">
        <v>367</v>
      </c>
      <c r="B262" t="s">
        <v>377</v>
      </c>
      <c r="C262" t="s">
        <v>378</v>
      </c>
      <c r="D262">
        <v>0</v>
      </c>
      <c r="E262">
        <v>0</v>
      </c>
      <c r="F262">
        <v>0</v>
      </c>
      <c r="M262" s="7" t="s">
        <v>946</v>
      </c>
      <c r="Q262" t="str">
        <f t="shared" si="4"/>
        <v>GambiaGM05</v>
      </c>
      <c r="R262" t="str">
        <f>VLOOKUP(Tableau35676[[#This Row],[coca]],Table1[ID],1,FALSE)</f>
        <v>GambiaGM05</v>
      </c>
      <c r="S262">
        <f>VLOOKUP(Tableau35676[[#This Row],[coca]],Table1[[#All],[ID]:[b]],2,FALSE)</f>
        <v>-16.6610342277</v>
      </c>
      <c r="T262" s="9">
        <f>VLOOKUP(Tableau35676[[#This Row],[coca]],Table1[[ID]:[b]],3,FALSE)</f>
        <v>13.4415019856</v>
      </c>
      <c r="U262" s="9"/>
      <c r="V26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2" s="9"/>
    </row>
    <row r="263" spans="1:23">
      <c r="A263" t="s">
        <v>367</v>
      </c>
      <c r="B263" t="s">
        <v>379</v>
      </c>
      <c r="C263" t="s">
        <v>380</v>
      </c>
      <c r="D263">
        <v>2</v>
      </c>
      <c r="E263">
        <v>0</v>
      </c>
      <c r="F263">
        <v>0</v>
      </c>
      <c r="M263" s="7" t="s">
        <v>946</v>
      </c>
      <c r="Q263" t="str">
        <f t="shared" si="4"/>
        <v>GambiaGM06</v>
      </c>
      <c r="R263" t="str">
        <f>VLOOKUP(Tableau35676[[#This Row],[coca]],Table1[ID],1,FALSE)</f>
        <v>GambiaGM06</v>
      </c>
      <c r="S263">
        <f>VLOOKUP(Tableau35676[[#This Row],[coca]],Table1[[#All],[ID]:[b]],2,FALSE)</f>
        <v>-16.0257756086</v>
      </c>
      <c r="T263" s="9">
        <f>VLOOKUP(Tableau35676[[#This Row],[coca]],Table1[[ID]:[b]],3,FALSE)</f>
        <v>13.505177853999999</v>
      </c>
      <c r="U263" s="9"/>
      <c r="V26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3" s="9"/>
    </row>
    <row r="264" spans="1:23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M264" s="7" t="s">
        <v>946</v>
      </c>
      <c r="Q264" t="str">
        <f t="shared" si="4"/>
        <v>GambiaGM07</v>
      </c>
      <c r="R264" t="str">
        <f>VLOOKUP(Tableau35676[[#This Row],[coca]],Table1[ID],1,FALSE)</f>
        <v>GambiaGM07</v>
      </c>
      <c r="S264">
        <f>VLOOKUP(Tableau35676[[#This Row],[coca]],Table1[[#All],[ID]:[b]],2,FALSE)</f>
        <v>-14.926234666399999</v>
      </c>
      <c r="T264" s="9">
        <f>VLOOKUP(Tableau35676[[#This Row],[coca]],Table1[[ID]:[b]],3,FALSE)</f>
        <v>13.656260529500001</v>
      </c>
      <c r="U264" s="9"/>
      <c r="V26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4" s="9"/>
    </row>
    <row r="265" spans="1:23">
      <c r="A265" t="s">
        <v>367</v>
      </c>
      <c r="B265" t="s">
        <v>383</v>
      </c>
      <c r="C265" t="s">
        <v>384</v>
      </c>
      <c r="D265">
        <v>0</v>
      </c>
      <c r="E265">
        <v>0</v>
      </c>
      <c r="F265">
        <v>0</v>
      </c>
      <c r="M265" s="7" t="s">
        <v>946</v>
      </c>
      <c r="Q265" t="str">
        <f t="shared" si="4"/>
        <v>GambiaGM08</v>
      </c>
      <c r="R265" t="str">
        <f>VLOOKUP(Tableau35676[[#This Row],[coca]],Table1[ID],1,FALSE)</f>
        <v>GambiaGM08</v>
      </c>
      <c r="S265">
        <f>VLOOKUP(Tableau35676[[#This Row],[coca]],Table1[[#All],[ID]:[b]],2,FALSE)</f>
        <v>-15.7358423618</v>
      </c>
      <c r="T265" s="9">
        <f>VLOOKUP(Tableau35676[[#This Row],[coca]],Table1[[ID]:[b]],3,FALSE)</f>
        <v>13.3852953738</v>
      </c>
      <c r="U265" s="9"/>
      <c r="V26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5" s="9"/>
    </row>
    <row r="266" spans="1:23">
      <c r="A266" t="s">
        <v>385</v>
      </c>
      <c r="B266" t="s">
        <v>405</v>
      </c>
      <c r="C266" t="s">
        <v>406</v>
      </c>
      <c r="D266">
        <v>993</v>
      </c>
      <c r="M266" s="10" t="s">
        <v>946</v>
      </c>
      <c r="O266" s="5">
        <v>-241292035674</v>
      </c>
      <c r="P266" s="5">
        <v>574251458216</v>
      </c>
      <c r="Q266" t="str">
        <f t="shared" si="4"/>
        <v>GhanaGH33</v>
      </c>
      <c r="R266" t="str">
        <f>VLOOKUP(Tableau35676[[#This Row],[coca]],Table1[ID],1,FALSE)</f>
        <v>GhanaGH33</v>
      </c>
      <c r="S266">
        <f>VLOOKUP(Tableau35676[[#This Row],[coca]],Table1[[#All],[ID]:[b]],2,FALSE)</f>
        <v>-2.4129203567399999</v>
      </c>
      <c r="T266" s="9">
        <f>VLOOKUP(Tableau35676[[#This Row],[coca]],Table1[[ID]:[b]],3,FALSE)</f>
        <v>5.7425145821600001</v>
      </c>
      <c r="U266" s="9" t="s">
        <v>775</v>
      </c>
      <c r="V26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266" s="9">
        <v>1</v>
      </c>
    </row>
    <row r="267" spans="1:23">
      <c r="A267" t="s">
        <v>385</v>
      </c>
      <c r="B267" t="s">
        <v>786</v>
      </c>
      <c r="D267">
        <v>81</v>
      </c>
      <c r="M267" s="10" t="s">
        <v>946</v>
      </c>
      <c r="Q267" s="9" t="str">
        <f>_xlfn.CONCAT(B267,C267)</f>
        <v>Western North Region</v>
      </c>
      <c r="R267" s="9" t="e">
        <f>VLOOKUP(Tableau35676[[#This Row],[coca]],Table1[ID],1,FALSE)</f>
        <v>#N/A</v>
      </c>
      <c r="S267" s="9" t="e">
        <f>VLOOKUP(Tableau35676[[#This Row],[coca]],Table1[[#All],[ID]:[b]],2,FALSE)</f>
        <v>#N/A</v>
      </c>
      <c r="T267" s="9" t="e">
        <f>VLOOKUP(Tableau35676[[#This Row],[coca]],Table1[[ID]:[b]],3,FALSE)</f>
        <v>#N/A</v>
      </c>
      <c r="U267" s="9" t="s">
        <v>775</v>
      </c>
      <c r="V26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67" s="9">
        <v>1</v>
      </c>
    </row>
    <row r="268" spans="1:23">
      <c r="A268" t="s">
        <v>385</v>
      </c>
      <c r="B268" t="s">
        <v>787</v>
      </c>
      <c r="D268">
        <v>2</v>
      </c>
      <c r="M268" s="10" t="s">
        <v>946</v>
      </c>
      <c r="Q268" s="9" t="str">
        <f t="shared" ref="Q268:Q299" si="5">_xlfn.CONCAT(A268,C268)</f>
        <v>Ghana</v>
      </c>
      <c r="R268" s="9" t="e">
        <f>VLOOKUP(Tableau35676[[#This Row],[coca]],Table1[ID],1,FALSE)</f>
        <v>#N/A</v>
      </c>
      <c r="S268" s="9" t="e">
        <f>VLOOKUP(Tableau35676[[#This Row],[coca]],Table1[[#All],[ID]:[b]],2,FALSE)</f>
        <v>#N/A</v>
      </c>
      <c r="T268" s="9" t="e">
        <f>VLOOKUP(Tableau35676[[#This Row],[coca]],Table1[[ID]:[b]],3,FALSE)</f>
        <v>#N/A</v>
      </c>
      <c r="U268" s="9" t="s">
        <v>775</v>
      </c>
      <c r="V26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68" s="9">
        <v>1</v>
      </c>
    </row>
    <row r="269" spans="1:23">
      <c r="A269" t="s">
        <v>385</v>
      </c>
      <c r="B269" t="s">
        <v>395</v>
      </c>
      <c r="C269" t="s">
        <v>396</v>
      </c>
      <c r="D269">
        <v>7414</v>
      </c>
      <c r="E269">
        <v>66</v>
      </c>
      <c r="F269">
        <v>4410</v>
      </c>
      <c r="M269" s="10" t="s">
        <v>946</v>
      </c>
      <c r="N269" s="4"/>
      <c r="O269" t="s">
        <v>788</v>
      </c>
      <c r="P269" s="5">
        <v>580396008178</v>
      </c>
      <c r="Q269" t="str">
        <f t="shared" si="5"/>
        <v>GhanaGH28</v>
      </c>
      <c r="R269" t="str">
        <f>VLOOKUP(Tableau35676[[#This Row],[coca]],Table1[ID],1,FALSE)</f>
        <v>GhanaGH28</v>
      </c>
      <c r="S269">
        <f>VLOOKUP(Tableau35676[[#This Row],[coca]],Table1[[#All],[ID]:[b]],2,FALSE)</f>
        <v>5.93983602588E-2</v>
      </c>
      <c r="T269" s="9">
        <f>VLOOKUP(Tableau35676[[#This Row],[coca]],Table1[[ID]:[b]],3,FALSE)</f>
        <v>5.8039600817799997</v>
      </c>
      <c r="U269" s="9" t="s">
        <v>780</v>
      </c>
      <c r="V26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69" s="9">
        <v>7</v>
      </c>
    </row>
    <row r="270" spans="1:23">
      <c r="A270" t="s">
        <v>385</v>
      </c>
      <c r="B270" t="s">
        <v>393</v>
      </c>
      <c r="C270" t="s">
        <v>394</v>
      </c>
      <c r="D270">
        <v>284</v>
      </c>
      <c r="M270" s="10" t="s">
        <v>946</v>
      </c>
      <c r="O270" t="s">
        <v>789</v>
      </c>
      <c r="P270" s="5">
        <v>641358310957</v>
      </c>
      <c r="Q270" t="str">
        <f t="shared" si="5"/>
        <v>GhanaGH27</v>
      </c>
      <c r="R270" t="str">
        <f>VLOOKUP(Tableau35676[[#This Row],[coca]],Table1[ID],1,FALSE)</f>
        <v>GhanaGH27</v>
      </c>
      <c r="S270">
        <f>VLOOKUP(Tableau35676[[#This Row],[coca]],Table1[[#All],[ID]:[b]],2,FALSE)</f>
        <v>-0.44777250588500001</v>
      </c>
      <c r="T270" s="9">
        <f>VLOOKUP(Tableau35676[[#This Row],[coca]],Table1[[ID]:[b]],3,FALSE)</f>
        <v>6.4135831095700002</v>
      </c>
      <c r="U270" s="9" t="s">
        <v>774</v>
      </c>
      <c r="V27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270" s="9">
        <v>3</v>
      </c>
    </row>
    <row r="271" spans="1:23">
      <c r="A271" t="s">
        <v>385</v>
      </c>
      <c r="B271" t="s">
        <v>387</v>
      </c>
      <c r="C271" t="s">
        <v>388</v>
      </c>
      <c r="D271">
        <v>2362</v>
      </c>
      <c r="M271" s="10" t="s">
        <v>946</v>
      </c>
      <c r="O271" s="5">
        <v>-145465197582</v>
      </c>
      <c r="P271" s="5">
        <v>680233239042</v>
      </c>
      <c r="Q271" t="str">
        <f t="shared" si="5"/>
        <v>GhanaGH24</v>
      </c>
      <c r="R271" t="str">
        <f>VLOOKUP(Tableau35676[[#This Row],[coca]],Table1[ID],1,FALSE)</f>
        <v>GhanaGH24</v>
      </c>
      <c r="S271">
        <f>VLOOKUP(Tableau35676[[#This Row],[coca]],Table1[[#All],[ID]:[b]],2,FALSE)</f>
        <v>-1.4546519758200001</v>
      </c>
      <c r="T271" s="9">
        <f>VLOOKUP(Tableau35676[[#This Row],[coca]],Table1[[ID]:[b]],3,FALSE)</f>
        <v>6.8023323904200002</v>
      </c>
      <c r="U271" s="9" t="s">
        <v>779</v>
      </c>
      <c r="V27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71" s="9">
        <v>4</v>
      </c>
    </row>
    <row r="272" spans="1:23">
      <c r="A272" t="s">
        <v>385</v>
      </c>
      <c r="B272" t="s">
        <v>391</v>
      </c>
      <c r="C272" t="s">
        <v>392</v>
      </c>
      <c r="D272">
        <v>694</v>
      </c>
      <c r="M272" s="10" t="s">
        <v>946</v>
      </c>
      <c r="O272" s="5">
        <v>-121158138876</v>
      </c>
      <c r="P272" s="5">
        <v>556583208459</v>
      </c>
      <c r="Q272" t="str">
        <f t="shared" si="5"/>
        <v>GhanaGH26</v>
      </c>
      <c r="R272" t="str">
        <f>VLOOKUP(Tableau35676[[#This Row],[coca]],Table1[ID],1,FALSE)</f>
        <v>GhanaGH26</v>
      </c>
      <c r="S272">
        <f>VLOOKUP(Tableau35676[[#This Row],[coca]],Table1[[#All],[ID]:[b]],2,FALSE)</f>
        <v>-1.21158138876</v>
      </c>
      <c r="T272" s="9">
        <f>VLOOKUP(Tableau35676[[#This Row],[coca]],Table1[[ID]:[b]],3,FALSE)</f>
        <v>5.5658320845900002</v>
      </c>
      <c r="U272" s="9" t="s">
        <v>778</v>
      </c>
      <c r="V27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272" s="9">
        <v>2</v>
      </c>
    </row>
    <row r="273" spans="1:23">
      <c r="A273" t="s">
        <v>385</v>
      </c>
      <c r="B273" t="s">
        <v>399</v>
      </c>
      <c r="C273" t="s">
        <v>400</v>
      </c>
      <c r="D273">
        <v>241</v>
      </c>
      <c r="M273" s="10" t="s">
        <v>946</v>
      </c>
      <c r="O273" t="s">
        <v>790</v>
      </c>
      <c r="P273" s="5">
        <v>1077930798300</v>
      </c>
      <c r="Q273" t="str">
        <f t="shared" si="5"/>
        <v>GhanaGH30</v>
      </c>
      <c r="R273" t="str">
        <f>VLOOKUP(Tableau35676[[#This Row],[coca]],Table1[ID],1,FALSE)</f>
        <v>GhanaGH30</v>
      </c>
      <c r="S273">
        <f>VLOOKUP(Tableau35676[[#This Row],[coca]],Table1[[#All],[ID]:[b]],2,FALSE)</f>
        <v>-0.80372017444999999</v>
      </c>
      <c r="T273" s="9">
        <f>VLOOKUP(Tableau35676[[#This Row],[coca]],Table1[[ID]:[b]],3,FALSE)</f>
        <v>10.779307983000001</v>
      </c>
      <c r="U273" s="9" t="s">
        <v>778</v>
      </c>
      <c r="V27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73" s="9">
        <v>2</v>
      </c>
    </row>
    <row r="274" spans="1:23">
      <c r="A274" t="s">
        <v>385</v>
      </c>
      <c r="B274" t="s">
        <v>791</v>
      </c>
      <c r="D274">
        <v>101</v>
      </c>
      <c r="M274" s="10" t="s">
        <v>946</v>
      </c>
      <c r="Q274" t="str">
        <f t="shared" si="5"/>
        <v>Ghana</v>
      </c>
      <c r="R274" t="e">
        <f>VLOOKUP(Tableau35676[[#This Row],[coca]],Table1[ID],1,FALSE)</f>
        <v>#N/A</v>
      </c>
      <c r="S274" t="e">
        <f>VLOOKUP(Tableau35676[[#This Row],[coca]],Table1[[#All],[ID]:[b]],2,FALSE)</f>
        <v>#N/A</v>
      </c>
      <c r="T274" s="9" t="e">
        <f>VLOOKUP(Tableau35676[[#This Row],[coca]],Table1[[ID]:[b]],3,FALSE)</f>
        <v>#N/A</v>
      </c>
      <c r="U274" s="9" t="s">
        <v>778</v>
      </c>
      <c r="V27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274" s="9">
        <v>2</v>
      </c>
    </row>
    <row r="275" spans="1:23">
      <c r="A275" t="s">
        <v>385</v>
      </c>
      <c r="B275" t="s">
        <v>403</v>
      </c>
      <c r="C275" t="s">
        <v>404</v>
      </c>
      <c r="D275">
        <v>278</v>
      </c>
      <c r="M275" s="10" t="s">
        <v>946</v>
      </c>
      <c r="O275" t="s">
        <v>792</v>
      </c>
      <c r="P275" s="5">
        <v>723735932736</v>
      </c>
      <c r="Q275" t="str">
        <f t="shared" si="5"/>
        <v>GhanaGH32</v>
      </c>
      <c r="R275" t="str">
        <f>VLOOKUP(Tableau35676[[#This Row],[coca]],Table1[ID],1,FALSE)</f>
        <v>GhanaGH32</v>
      </c>
      <c r="S275">
        <f>VLOOKUP(Tableau35676[[#This Row],[coca]],Table1[[#All],[ID]:[b]],2,FALSE)</f>
        <v>0.40650791106</v>
      </c>
      <c r="T275" s="9">
        <f>VLOOKUP(Tableau35676[[#This Row],[coca]],Table1[[ID]:[b]],3,FALSE)</f>
        <v>7.2373593273600001</v>
      </c>
      <c r="U275" s="9" t="s">
        <v>778</v>
      </c>
      <c r="V27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275" s="9">
        <v>2</v>
      </c>
    </row>
    <row r="276" spans="1:23">
      <c r="A276" t="s">
        <v>385</v>
      </c>
      <c r="B276" t="s">
        <v>397</v>
      </c>
      <c r="C276" t="s">
        <v>398</v>
      </c>
      <c r="D276">
        <v>52</v>
      </c>
      <c r="M276" s="10" t="s">
        <v>946</v>
      </c>
      <c r="O276" t="s">
        <v>793</v>
      </c>
      <c r="P276" s="5">
        <v>935318776009</v>
      </c>
      <c r="Q276" t="str">
        <f t="shared" si="5"/>
        <v>GhanaGH29</v>
      </c>
      <c r="R276" t="str">
        <f>VLOOKUP(Tableau35676[[#This Row],[coca]],Table1[ID],1,FALSE)</f>
        <v>GhanaGH29</v>
      </c>
      <c r="S276">
        <f>VLOOKUP(Tableau35676[[#This Row],[coca]],Table1[[#All],[ID]:[b]],2,FALSE)</f>
        <v>-0.968127684002</v>
      </c>
      <c r="T276" s="9">
        <f>VLOOKUP(Tableau35676[[#This Row],[coca]],Table1[[ID]:[b]],3,FALSE)</f>
        <v>9.35318776009</v>
      </c>
      <c r="U276" s="9" t="s">
        <v>778</v>
      </c>
      <c r="V27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76" s="9">
        <v>2</v>
      </c>
    </row>
    <row r="277" spans="1:23">
      <c r="A277" t="s">
        <v>385</v>
      </c>
      <c r="B277" t="s">
        <v>401</v>
      </c>
      <c r="C277" t="s">
        <v>402</v>
      </c>
      <c r="D277">
        <v>32</v>
      </c>
      <c r="M277" s="10" t="s">
        <v>946</v>
      </c>
      <c r="O277" s="5">
        <v>-221686530251</v>
      </c>
      <c r="P277" s="5">
        <v>1041127367870</v>
      </c>
      <c r="Q277" t="str">
        <f t="shared" si="5"/>
        <v>GhanaGH31</v>
      </c>
      <c r="R277" t="str">
        <f>VLOOKUP(Tableau35676[[#This Row],[coca]],Table1[ID],1,FALSE)</f>
        <v>GhanaGH31</v>
      </c>
      <c r="S277">
        <f>VLOOKUP(Tableau35676[[#This Row],[coca]],Table1[[#All],[ID]:[b]],2,FALSE)</f>
        <v>-2.21686530251</v>
      </c>
      <c r="T277" s="9">
        <f>VLOOKUP(Tableau35676[[#This Row],[coca]],Table1[[ID]:[b]],3,FALSE)</f>
        <v>10.411273678700001</v>
      </c>
      <c r="U277" s="9" t="s">
        <v>778</v>
      </c>
      <c r="V27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77" s="9">
        <v>2</v>
      </c>
    </row>
    <row r="278" spans="1:23">
      <c r="A278" t="s">
        <v>385</v>
      </c>
      <c r="B278" t="s">
        <v>389</v>
      </c>
      <c r="C278" t="s">
        <v>390</v>
      </c>
      <c r="D278">
        <f>35+14</f>
        <v>49</v>
      </c>
      <c r="M278" s="10" t="s">
        <v>946</v>
      </c>
      <c r="Q278" t="str">
        <f t="shared" si="5"/>
        <v>GhanaGH25</v>
      </c>
      <c r="R278" t="str">
        <f>VLOOKUP(Tableau35676[[#This Row],[coca]],Table1[ID],1,FALSE)</f>
        <v>GhanaGH25</v>
      </c>
      <c r="S278">
        <f>VLOOKUP(Tableau35676[[#This Row],[coca]],Table1[[#All],[ID]:[b]],2,FALSE)</f>
        <v>-1.65352147739</v>
      </c>
      <c r="T278" s="9">
        <f>VLOOKUP(Tableau35676[[#This Row],[coca]],Table1[[ID]:[b]],3,FALSE)</f>
        <v>7.7004400667099997</v>
      </c>
      <c r="U278" s="9"/>
      <c r="V27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78" s="9"/>
    </row>
    <row r="279" spans="1:23">
      <c r="A279" t="s">
        <v>407</v>
      </c>
      <c r="B279" t="s">
        <v>411</v>
      </c>
      <c r="C279" t="s">
        <v>412</v>
      </c>
      <c r="D279">
        <v>3947</v>
      </c>
      <c r="E279">
        <v>24</v>
      </c>
      <c r="F279">
        <v>3106</v>
      </c>
      <c r="M279" s="10" t="s">
        <v>946</v>
      </c>
      <c r="Q279" t="str">
        <f t="shared" si="5"/>
        <v>GuineaGN02</v>
      </c>
      <c r="R279" t="str">
        <f>VLOOKUP(Tableau35676[[#This Row],[coca]],Table1[ID],1,FALSE)</f>
        <v>GuineaGN02</v>
      </c>
      <c r="S279">
        <f>VLOOKUP(Tableau35676[[#This Row],[coca]],Table1[[#All],[ID]:[b]],2,FALSE)</f>
        <v>-13.5749244131</v>
      </c>
      <c r="T279" s="9">
        <f>VLOOKUP(Tableau35676[[#This Row],[coca]],Table1[[ID]:[b]],3,FALSE)</f>
        <v>9.6198873874899995</v>
      </c>
      <c r="U279" s="9" t="s">
        <v>780</v>
      </c>
      <c r="V27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79" s="9">
        <v>7</v>
      </c>
    </row>
    <row r="280" spans="1:23">
      <c r="A280" t="s">
        <v>407</v>
      </c>
      <c r="B280" t="s">
        <v>409</v>
      </c>
      <c r="C280" t="s">
        <v>410</v>
      </c>
      <c r="D280">
        <f>48+27</f>
        <v>75</v>
      </c>
      <c r="M280" s="10" t="s">
        <v>946</v>
      </c>
      <c r="Q280" t="str">
        <f t="shared" si="5"/>
        <v>GuineaGN01</v>
      </c>
      <c r="R280" t="str">
        <f>VLOOKUP(Tableau35676[[#This Row],[coca]],Table1[ID],1,FALSE)</f>
        <v>GuineaGN01</v>
      </c>
      <c r="S280">
        <f>VLOOKUP(Tableau35676[[#This Row],[coca]],Table1[[#All],[ID]:[b]],2,FALSE)</f>
        <v>-13.7682855511</v>
      </c>
      <c r="T280" s="9">
        <f>VLOOKUP(Tableau35676[[#This Row],[coca]],Table1[[ID]:[b]],3,FALSE)</f>
        <v>11.3555707663</v>
      </c>
      <c r="U280" s="9"/>
      <c r="V28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80" s="9"/>
    </row>
    <row r="281" spans="1:23">
      <c r="A281" t="s">
        <v>407</v>
      </c>
      <c r="B281" t="s">
        <v>413</v>
      </c>
      <c r="C281" t="s">
        <v>414</v>
      </c>
      <c r="D281">
        <v>1</v>
      </c>
      <c r="M281" s="10" t="s">
        <v>946</v>
      </c>
      <c r="Q281" t="str">
        <f t="shared" si="5"/>
        <v>GuineaGN03</v>
      </c>
      <c r="R281" t="str">
        <f>VLOOKUP(Tableau35676[[#This Row],[coca]],Table1[ID],1,FALSE)</f>
        <v>GuineaGN03</v>
      </c>
      <c r="S281">
        <f>VLOOKUP(Tableau35676[[#This Row],[coca]],Table1[[#All],[ID]:[b]],2,FALSE)</f>
        <v>-10.6586826166</v>
      </c>
      <c r="T281" s="9">
        <f>VLOOKUP(Tableau35676[[#This Row],[coca]],Table1[[ID]:[b]],3,FALSE)</f>
        <v>10.491887890599999</v>
      </c>
      <c r="U281" s="9"/>
      <c r="V28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81" s="9"/>
    </row>
    <row r="282" spans="1:23">
      <c r="A282" t="s">
        <v>407</v>
      </c>
      <c r="B282" t="s">
        <v>415</v>
      </c>
      <c r="C282" t="s">
        <v>416</v>
      </c>
      <c r="D282">
        <v>2</v>
      </c>
      <c r="M282" s="10" t="s">
        <v>946</v>
      </c>
      <c r="Q282" t="str">
        <f t="shared" si="5"/>
        <v>GuineaGN04</v>
      </c>
      <c r="R282" t="str">
        <f>VLOOKUP(Tableau35676[[#This Row],[coca]],Table1[ID],1,FALSE)</f>
        <v>GuineaGN04</v>
      </c>
      <c r="S282">
        <f>VLOOKUP(Tableau35676[[#This Row],[coca]],Table1[[#All],[ID]:[b]],2,FALSE)</f>
        <v>-9.3346776663599993</v>
      </c>
      <c r="T282" s="9">
        <f>VLOOKUP(Tableau35676[[#This Row],[coca]],Table1[[ID]:[b]],3,FALSE)</f>
        <v>10.586139791700001</v>
      </c>
      <c r="U282" s="9"/>
      <c r="V28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82" s="9"/>
    </row>
    <row r="283" spans="1:23">
      <c r="A283" t="s">
        <v>407</v>
      </c>
      <c r="B283" t="s">
        <v>417</v>
      </c>
      <c r="C283" t="s">
        <v>418</v>
      </c>
      <c r="D283">
        <v>400</v>
      </c>
      <c r="M283" s="10" t="s">
        <v>946</v>
      </c>
      <c r="Q283" t="str">
        <f t="shared" si="5"/>
        <v>GuineaGN05</v>
      </c>
      <c r="R283" t="str">
        <f>VLOOKUP(Tableau35676[[#This Row],[coca]],Table1[ID],1,FALSE)</f>
        <v>GuineaGN05</v>
      </c>
      <c r="S283">
        <f>VLOOKUP(Tableau35676[[#This Row],[coca]],Table1[[#All],[ID]:[b]],2,FALSE)</f>
        <v>-13.119334112000001</v>
      </c>
      <c r="T283" s="9">
        <f>VLOOKUP(Tableau35676[[#This Row],[coca]],Table1[[ID]:[b]],3,FALSE)</f>
        <v>10.214007778099999</v>
      </c>
      <c r="U283" s="9"/>
      <c r="V28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283" s="9"/>
    </row>
    <row r="284" spans="1:23">
      <c r="A284" t="s">
        <v>407</v>
      </c>
      <c r="B284" t="s">
        <v>419</v>
      </c>
      <c r="C284" t="s">
        <v>420</v>
      </c>
      <c r="D284">
        <v>1</v>
      </c>
      <c r="M284" s="10" t="s">
        <v>946</v>
      </c>
      <c r="Q284" t="str">
        <f t="shared" si="5"/>
        <v>GuineaGN06</v>
      </c>
      <c r="R284" t="str">
        <f>VLOOKUP(Tableau35676[[#This Row],[coca]],Table1[ID],1,FALSE)</f>
        <v>GuineaGN06</v>
      </c>
      <c r="S284">
        <f>VLOOKUP(Tableau35676[[#This Row],[coca]],Table1[[#All],[ID]:[b]],2,FALSE)</f>
        <v>-12.0154963352</v>
      </c>
      <c r="T284" s="9">
        <f>VLOOKUP(Tableau35676[[#This Row],[coca]],Table1[[ID]:[b]],3,FALSE)</f>
        <v>11.7523757046</v>
      </c>
      <c r="U284" s="9"/>
      <c r="V28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84" s="9"/>
    </row>
    <row r="285" spans="1:23">
      <c r="A285" t="s">
        <v>407</v>
      </c>
      <c r="B285" t="s">
        <v>421</v>
      </c>
      <c r="C285" t="s">
        <v>422</v>
      </c>
      <c r="D285">
        <v>1</v>
      </c>
      <c r="M285" s="10" t="s">
        <v>946</v>
      </c>
      <c r="Q285" t="str">
        <f t="shared" si="5"/>
        <v>GuineaGN07</v>
      </c>
      <c r="R285" t="str">
        <f>VLOOKUP(Tableau35676[[#This Row],[coca]],Table1[ID],1,FALSE)</f>
        <v>GuineaGN07</v>
      </c>
      <c r="S285">
        <f>VLOOKUP(Tableau35676[[#This Row],[coca]],Table1[[#All],[ID]:[b]],2,FALSE)</f>
        <v>-12.0740685303</v>
      </c>
      <c r="T285" s="9">
        <f>VLOOKUP(Tableau35676[[#This Row],[coca]],Table1[[ID]:[b]],3,FALSE)</f>
        <v>10.669852945500001</v>
      </c>
      <c r="U285" s="9"/>
      <c r="V28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85" s="9"/>
    </row>
    <row r="286" spans="1:23">
      <c r="A286" t="s">
        <v>407</v>
      </c>
      <c r="B286" t="s">
        <v>423</v>
      </c>
      <c r="C286" t="s">
        <v>424</v>
      </c>
      <c r="D286">
        <v>0</v>
      </c>
      <c r="M286" s="10" t="s">
        <v>946</v>
      </c>
      <c r="Q286" t="str">
        <f t="shared" si="5"/>
        <v>GuineaGN08</v>
      </c>
      <c r="R286" t="str">
        <f>VLOOKUP(Tableau35676[[#This Row],[coca]],Table1[ID],1,FALSE)</f>
        <v>GuineaGN08</v>
      </c>
      <c r="S286">
        <f>VLOOKUP(Tableau35676[[#This Row],[coca]],Table1[[#All],[ID]:[b]],2,FALSE)</f>
        <v>-8.8920086635600004</v>
      </c>
      <c r="T286" s="9">
        <f>VLOOKUP(Tableau35676[[#This Row],[coca]],Table1[[ID]:[b]],3,FALSE)</f>
        <v>8.4413049633000004</v>
      </c>
      <c r="U286" s="9"/>
      <c r="V28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86" s="9"/>
    </row>
    <row r="287" spans="1:23">
      <c r="A287" t="s">
        <v>425</v>
      </c>
      <c r="B287" t="s">
        <v>431</v>
      </c>
      <c r="C287" t="s">
        <v>432</v>
      </c>
      <c r="D287">
        <v>1407</v>
      </c>
      <c r="E287">
        <v>15</v>
      </c>
      <c r="F287">
        <v>153</v>
      </c>
      <c r="M287" s="10" t="s">
        <v>946</v>
      </c>
      <c r="Q287" t="str">
        <f t="shared" si="5"/>
        <v>Guinea BissauGW08</v>
      </c>
      <c r="R287" t="str">
        <f>VLOOKUP(Tableau35676[[#This Row],[coca]],Table1[ID],1,FALSE)</f>
        <v>Guinea BissauGW08</v>
      </c>
      <c r="S287">
        <f>VLOOKUP(Tableau35676[[#This Row],[coca]],Table1[[#All],[ID]:[b]],2,FALSE)</f>
        <v>-15.6106516759</v>
      </c>
      <c r="T287" s="9">
        <f>VLOOKUP(Tableau35676[[#This Row],[coca]],Table1[[ID]:[b]],3,FALSE)</f>
        <v>11.875642397</v>
      </c>
      <c r="U287" s="9" t="s">
        <v>777</v>
      </c>
      <c r="V28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287" s="9">
        <v>5</v>
      </c>
    </row>
    <row r="288" spans="1:23">
      <c r="A288" t="s">
        <v>425</v>
      </c>
      <c r="B288" t="s">
        <v>427</v>
      </c>
      <c r="C288" t="s">
        <v>428</v>
      </c>
      <c r="D288">
        <v>6</v>
      </c>
      <c r="M288" s="10" t="s">
        <v>946</v>
      </c>
      <c r="Q288" t="str">
        <f t="shared" si="5"/>
        <v>Guinea BissauGW01</v>
      </c>
      <c r="R288" t="str">
        <f>VLOOKUP(Tableau35676[[#This Row],[coca]],Table1[ID],1,FALSE)</f>
        <v>Guinea BissauGW01</v>
      </c>
      <c r="S288">
        <f>VLOOKUP(Tableau35676[[#This Row],[coca]],Table1[[#All],[ID]:[b]],2,FALSE)</f>
        <v>-14.707570712800001</v>
      </c>
      <c r="T288" s="9">
        <f>VLOOKUP(Tableau35676[[#This Row],[coca]],Table1[[ID]:[b]],3,FALSE)</f>
        <v>12.1616942034</v>
      </c>
      <c r="U288" s="9"/>
      <c r="V28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88" s="9"/>
    </row>
    <row r="289" spans="1:23">
      <c r="A289" t="s">
        <v>425</v>
      </c>
      <c r="B289" t="s">
        <v>429</v>
      </c>
      <c r="C289" t="s">
        <v>430</v>
      </c>
      <c r="D289">
        <v>52</v>
      </c>
      <c r="M289" s="10" t="s">
        <v>946</v>
      </c>
      <c r="Q289" t="str">
        <f t="shared" si="5"/>
        <v>Guinea BissauGW02</v>
      </c>
      <c r="R289" t="str">
        <f>VLOOKUP(Tableau35676[[#This Row],[coca]],Table1[ID],1,FALSE)</f>
        <v>Guinea BissauGW02</v>
      </c>
      <c r="S289">
        <f>VLOOKUP(Tableau35676[[#This Row],[coca]],Table1[[#All],[ID]:[b]],2,FALSE)</f>
        <v>-15.7860710669</v>
      </c>
      <c r="T289" s="9">
        <f>VLOOKUP(Tableau35676[[#This Row],[coca]],Table1[[ID]:[b]],3,FALSE)</f>
        <v>11.883298998100001</v>
      </c>
      <c r="U289" s="9"/>
      <c r="V28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289" s="9"/>
    </row>
    <row r="290" spans="1:23">
      <c r="A290" t="s">
        <v>425</v>
      </c>
      <c r="B290" t="s">
        <v>433</v>
      </c>
      <c r="C290" t="s">
        <v>434</v>
      </c>
      <c r="D290">
        <v>0</v>
      </c>
      <c r="M290" s="10" t="s">
        <v>946</v>
      </c>
      <c r="Q290" t="str">
        <f t="shared" si="5"/>
        <v>Guinea BissauGW03</v>
      </c>
      <c r="R290" t="str">
        <f>VLOOKUP(Tableau35676[[#This Row],[coca]],Table1[ID],1,FALSE)</f>
        <v>Guinea BissauGW03</v>
      </c>
      <c r="S290">
        <f>VLOOKUP(Tableau35676[[#This Row],[coca]],Table1[[#All],[ID]:[b]],2,FALSE)</f>
        <v>-15.970272488399999</v>
      </c>
      <c r="T290" s="9">
        <f>VLOOKUP(Tableau35676[[#This Row],[coca]],Table1[[ID]:[b]],3,FALSE)</f>
        <v>11.3343515791</v>
      </c>
      <c r="U290" s="9"/>
      <c r="V29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0" s="9"/>
    </row>
    <row r="291" spans="1:23">
      <c r="A291" t="s">
        <v>425</v>
      </c>
      <c r="B291" t="s">
        <v>435</v>
      </c>
      <c r="C291" t="s">
        <v>436</v>
      </c>
      <c r="D291">
        <v>24</v>
      </c>
      <c r="M291" s="10" t="s">
        <v>946</v>
      </c>
      <c r="Q291" t="str">
        <f t="shared" si="5"/>
        <v>Guinea BissauGW04</v>
      </c>
      <c r="R291" t="str">
        <f>VLOOKUP(Tableau35676[[#This Row],[coca]],Table1[ID],1,FALSE)</f>
        <v>Guinea BissauGW04</v>
      </c>
      <c r="S291">
        <f>VLOOKUP(Tableau35676[[#This Row],[coca]],Table1[[#All],[ID]:[b]],2,FALSE)</f>
        <v>-16.0507752581</v>
      </c>
      <c r="T291" s="9">
        <f>VLOOKUP(Tableau35676[[#This Row],[coca]],Table1[[ID]:[b]],3,FALSE)</f>
        <v>12.1920039873</v>
      </c>
      <c r="U291" s="9"/>
      <c r="V29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91" s="9"/>
    </row>
    <row r="292" spans="1:23">
      <c r="A292" t="s">
        <v>425</v>
      </c>
      <c r="B292" t="s">
        <v>437</v>
      </c>
      <c r="C292" t="s">
        <v>438</v>
      </c>
      <c r="D292">
        <v>2</v>
      </c>
      <c r="M292" s="10" t="s">
        <v>946</v>
      </c>
      <c r="Q292" t="str">
        <f t="shared" si="5"/>
        <v>Guinea BissauGW05</v>
      </c>
      <c r="R292" t="str">
        <f>VLOOKUP(Tableau35676[[#This Row],[coca]],Table1[ID],1,FALSE)</f>
        <v>Guinea BissauGW05</v>
      </c>
      <c r="S292">
        <f>VLOOKUP(Tableau35676[[#This Row],[coca]],Table1[[#All],[ID]:[b]],2,FALSE)</f>
        <v>-14.11020268</v>
      </c>
      <c r="T292" s="9">
        <f>VLOOKUP(Tableau35676[[#This Row],[coca]],Table1[[ID]:[b]],3,FALSE)</f>
        <v>12.1632467851</v>
      </c>
      <c r="U292" s="9"/>
      <c r="V29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2" s="9"/>
    </row>
    <row r="293" spans="1:23">
      <c r="A293" t="s">
        <v>425</v>
      </c>
      <c r="B293" t="s">
        <v>439</v>
      </c>
      <c r="C293" t="s">
        <v>440</v>
      </c>
      <c r="D293">
        <v>1</v>
      </c>
      <c r="M293" s="10" t="s">
        <v>946</v>
      </c>
      <c r="Q293" t="str">
        <f t="shared" si="5"/>
        <v>Guinea BissauGW06</v>
      </c>
      <c r="R293" t="str">
        <f>VLOOKUP(Tableau35676[[#This Row],[coca]],Table1[ID],1,FALSE)</f>
        <v>Guinea BissauGW06</v>
      </c>
      <c r="S293">
        <f>VLOOKUP(Tableau35676[[#This Row],[coca]],Table1[[#All],[ID]:[b]],2,FALSE)</f>
        <v>-15.270771178</v>
      </c>
      <c r="T293" s="9">
        <f>VLOOKUP(Tableau35676[[#This Row],[coca]],Table1[[ID]:[b]],3,FALSE)</f>
        <v>12.285839340000001</v>
      </c>
      <c r="U293" s="9"/>
      <c r="V29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3" s="9"/>
    </row>
    <row r="294" spans="1:23">
      <c r="A294" t="s">
        <v>425</v>
      </c>
      <c r="B294" t="s">
        <v>441</v>
      </c>
      <c r="C294" t="s">
        <v>442</v>
      </c>
      <c r="D294">
        <v>0</v>
      </c>
      <c r="M294" s="10" t="s">
        <v>946</v>
      </c>
      <c r="Q294" t="str">
        <f t="shared" si="5"/>
        <v>Guinea BissauGW07</v>
      </c>
      <c r="R294" t="str">
        <f>VLOOKUP(Tableau35676[[#This Row],[coca]],Table1[ID],1,FALSE)</f>
        <v>Guinea BissauGW07</v>
      </c>
      <c r="S294">
        <f>VLOOKUP(Tableau35676[[#This Row],[coca]],Table1[[#All],[ID]:[b]],2,FALSE)</f>
        <v>-15.1793478855</v>
      </c>
      <c r="T294" s="9">
        <f>VLOOKUP(Tableau35676[[#This Row],[coca]],Table1[[ID]:[b]],3,FALSE)</f>
        <v>11.665156119500001</v>
      </c>
      <c r="U294" s="9"/>
      <c r="V29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4" s="9"/>
    </row>
    <row r="295" spans="1:23">
      <c r="A295" t="s">
        <v>425</v>
      </c>
      <c r="B295" t="s">
        <v>443</v>
      </c>
      <c r="C295" t="s">
        <v>444</v>
      </c>
      <c r="D295">
        <v>0</v>
      </c>
      <c r="M295" s="10" t="s">
        <v>946</v>
      </c>
      <c r="Q295" t="str">
        <f t="shared" si="5"/>
        <v>Guinea BissauGW09</v>
      </c>
      <c r="R295" t="str">
        <f>VLOOKUP(Tableau35676[[#This Row],[coca]],Table1[ID],1,FALSE)</f>
        <v>Guinea BissauGW09</v>
      </c>
      <c r="S295">
        <f>VLOOKUP(Tableau35676[[#This Row],[coca]],Table1[[#All],[ID]:[b]],2,FALSE)</f>
        <v>-14.992859600099999</v>
      </c>
      <c r="T295" s="9">
        <f>VLOOKUP(Tableau35676[[#This Row],[coca]],Table1[[ID]:[b]],3,FALSE)</f>
        <v>11.3286335105</v>
      </c>
      <c r="U295" s="9"/>
      <c r="V29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5" s="9"/>
    </row>
    <row r="296" spans="1:23">
      <c r="A296" t="s">
        <v>445</v>
      </c>
      <c r="B296" t="s">
        <v>455</v>
      </c>
      <c r="C296" t="s">
        <v>456</v>
      </c>
      <c r="D296">
        <v>1</v>
      </c>
      <c r="E296">
        <v>0</v>
      </c>
      <c r="F296">
        <v>0</v>
      </c>
      <c r="M296" s="7" t="s">
        <v>946</v>
      </c>
      <c r="Q296" t="str">
        <f t="shared" si="5"/>
        <v>LiberiaLR05</v>
      </c>
      <c r="R296" t="str">
        <f>VLOOKUP(Tableau35676[[#This Row],[coca]],Table1[ID],1,FALSE)</f>
        <v>LiberiaLR05</v>
      </c>
      <c r="S296">
        <f>VLOOKUP(Tableau35676[[#This Row],[coca]],Table1[[#All],[ID]:[b]],2,FALSE)</f>
        <v>-11.0507034215</v>
      </c>
      <c r="T296" s="9">
        <f>VLOOKUP(Tableau35676[[#This Row],[coca]],Table1[[ID]:[b]],3,FALSE)</f>
        <v>7.0807055692900001</v>
      </c>
      <c r="U296" s="9"/>
      <c r="V29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6" s="9"/>
    </row>
    <row r="297" spans="1:23">
      <c r="A297" t="s">
        <v>445</v>
      </c>
      <c r="B297" t="s">
        <v>447</v>
      </c>
      <c r="C297" t="s">
        <v>448</v>
      </c>
      <c r="D297">
        <v>1</v>
      </c>
      <c r="E297">
        <v>0</v>
      </c>
      <c r="F297">
        <v>0</v>
      </c>
      <c r="M297" s="7" t="s">
        <v>946</v>
      </c>
      <c r="Q297" t="str">
        <f t="shared" si="5"/>
        <v>LiberiaLR01</v>
      </c>
      <c r="R297" t="str">
        <f>VLOOKUP(Tableau35676[[#This Row],[coca]],Table1[ID],1,FALSE)</f>
        <v>LiberiaLR01</v>
      </c>
      <c r="S297">
        <f>VLOOKUP(Tableau35676[[#This Row],[coca]],Table1[[#All],[ID]:[b]],2,FALSE)</f>
        <v>-10.8116798612</v>
      </c>
      <c r="T297" s="9">
        <f>VLOOKUP(Tableau35676[[#This Row],[coca]],Table1[[ID]:[b]],3,FALSE)</f>
        <v>6.7321604172700003</v>
      </c>
      <c r="U297" s="9"/>
      <c r="V29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7" s="9"/>
    </row>
    <row r="298" spans="1:23">
      <c r="A298" t="s">
        <v>445</v>
      </c>
      <c r="B298" t="s">
        <v>449</v>
      </c>
      <c r="C298" t="s">
        <v>450</v>
      </c>
      <c r="D298">
        <v>11</v>
      </c>
      <c r="E298">
        <v>4</v>
      </c>
      <c r="F298">
        <v>0</v>
      </c>
      <c r="M298" s="7" t="s">
        <v>946</v>
      </c>
      <c r="Q298" t="str">
        <f t="shared" si="5"/>
        <v>LiberiaLR02</v>
      </c>
      <c r="R298" t="str">
        <f>VLOOKUP(Tableau35676[[#This Row],[coca]],Table1[ID],1,FALSE)</f>
        <v>LiberiaLR02</v>
      </c>
      <c r="S298">
        <f>VLOOKUP(Tableau35676[[#This Row],[coca]],Table1[[#All],[ID]:[b]],2,FALSE)</f>
        <v>-9.6469163579899995</v>
      </c>
      <c r="T298" s="9">
        <f>VLOOKUP(Tableau35676[[#This Row],[coca]],Table1[[ID]:[b]],3,FALSE)</f>
        <v>6.9424798014200002</v>
      </c>
      <c r="U298" s="9"/>
      <c r="V29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298" s="9"/>
    </row>
    <row r="299" spans="1:23">
      <c r="A299" t="s">
        <v>445</v>
      </c>
      <c r="B299" t="s">
        <v>451</v>
      </c>
      <c r="C299" t="s">
        <v>452</v>
      </c>
      <c r="D299">
        <v>8</v>
      </c>
      <c r="E299">
        <v>2</v>
      </c>
      <c r="F299">
        <v>1</v>
      </c>
      <c r="M299" s="7" t="s">
        <v>946</v>
      </c>
      <c r="Q299" t="str">
        <f t="shared" si="5"/>
        <v>LiberiaLR03</v>
      </c>
      <c r="R299" t="str">
        <f>VLOOKUP(Tableau35676[[#This Row],[coca]],Table1[ID],1,FALSE)</f>
        <v>LiberiaLR03</v>
      </c>
      <c r="S299">
        <f>VLOOKUP(Tableau35676[[#This Row],[coca]],Table1[[#All],[ID]:[b]],2,FALSE)</f>
        <v>-10.3107885562</v>
      </c>
      <c r="T299" s="9">
        <f>VLOOKUP(Tableau35676[[#This Row],[coca]],Table1[[ID]:[b]],3,FALSE)</f>
        <v>7.4177628563400004</v>
      </c>
      <c r="U299" s="9"/>
      <c r="V29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299" s="9"/>
    </row>
    <row r="300" spans="1:23">
      <c r="A300" t="s">
        <v>445</v>
      </c>
      <c r="B300" t="s">
        <v>453</v>
      </c>
      <c r="C300" t="s">
        <v>454</v>
      </c>
      <c r="D300">
        <v>9</v>
      </c>
      <c r="E300">
        <v>0</v>
      </c>
      <c r="F300">
        <v>5</v>
      </c>
      <c r="M300" s="7" t="s">
        <v>946</v>
      </c>
      <c r="Q300" t="str">
        <f t="shared" ref="Q300:Q331" si="6">_xlfn.CONCAT(A300,C300)</f>
        <v>LiberiaLR04</v>
      </c>
      <c r="R300" t="str">
        <f>VLOOKUP(Tableau35676[[#This Row],[coca]],Table1[ID],1,FALSE)</f>
        <v>LiberiaLR04</v>
      </c>
      <c r="S300">
        <f>VLOOKUP(Tableau35676[[#This Row],[coca]],Table1[[#All],[ID]:[b]],2,FALSE)</f>
        <v>-9.8115528493900008</v>
      </c>
      <c r="T300" s="9">
        <f>VLOOKUP(Tableau35676[[#This Row],[coca]],Table1[[ID]:[b]],3,FALSE)</f>
        <v>6.2282305573099999</v>
      </c>
      <c r="U300" s="9"/>
      <c r="V30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0" s="9"/>
    </row>
    <row r="301" spans="1:23">
      <c r="A301" t="s">
        <v>445</v>
      </c>
      <c r="B301" t="s">
        <v>457</v>
      </c>
      <c r="C301" t="s">
        <v>458</v>
      </c>
      <c r="D301">
        <v>0</v>
      </c>
      <c r="E301">
        <v>0</v>
      </c>
      <c r="F301">
        <v>0</v>
      </c>
      <c r="M301" s="7" t="s">
        <v>946</v>
      </c>
      <c r="Q301" t="str">
        <f t="shared" si="6"/>
        <v>LiberiaLR06</v>
      </c>
      <c r="R301" t="str">
        <f>VLOOKUP(Tableau35676[[#This Row],[coca]],Table1[ID],1,FALSE)</f>
        <v>LiberiaLR06</v>
      </c>
      <c r="S301">
        <f>VLOOKUP(Tableau35676[[#This Row],[coca]],Table1[[#All],[ID]:[b]],2,FALSE)</f>
        <v>-8.2295556132600005</v>
      </c>
      <c r="T301" s="9">
        <f>VLOOKUP(Tableau35676[[#This Row],[coca]],Table1[[ID]:[b]],3,FALSE)</f>
        <v>5.9568001756399998</v>
      </c>
      <c r="U301" s="9"/>
      <c r="V30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1" s="9"/>
    </row>
    <row r="302" spans="1:23">
      <c r="A302" t="s">
        <v>445</v>
      </c>
      <c r="B302" t="s">
        <v>459</v>
      </c>
      <c r="C302" t="s">
        <v>460</v>
      </c>
      <c r="D302">
        <v>1</v>
      </c>
      <c r="E302">
        <v>0</v>
      </c>
      <c r="F302">
        <v>0</v>
      </c>
      <c r="M302" s="7" t="s">
        <v>946</v>
      </c>
      <c r="Q302" t="str">
        <f t="shared" si="6"/>
        <v>LiberiaLR07</v>
      </c>
      <c r="R302" t="str">
        <f>VLOOKUP(Tableau35676[[#This Row],[coca]],Table1[ID],1,FALSE)</f>
        <v>LiberiaLR07</v>
      </c>
      <c r="S302">
        <f>VLOOKUP(Tableau35676[[#This Row],[coca]],Table1[[#All],[ID]:[b]],2,FALSE)</f>
        <v>-8.2031024136300008</v>
      </c>
      <c r="T302" s="9">
        <f>VLOOKUP(Tableau35676[[#This Row],[coca]],Table1[[ID]:[b]],3,FALSE)</f>
        <v>4.7983509608399997</v>
      </c>
      <c r="U302" s="9"/>
      <c r="V30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2" s="9"/>
    </row>
    <row r="303" spans="1:23">
      <c r="A303" t="s">
        <v>445</v>
      </c>
      <c r="B303" t="s">
        <v>461</v>
      </c>
      <c r="C303" t="s">
        <v>462</v>
      </c>
      <c r="D303">
        <v>4</v>
      </c>
      <c r="E303">
        <v>2</v>
      </c>
      <c r="F303">
        <v>0</v>
      </c>
      <c r="M303" s="7" t="s">
        <v>946</v>
      </c>
      <c r="Q303" t="str">
        <f t="shared" si="6"/>
        <v>LiberiaLR08</v>
      </c>
      <c r="R303" t="str">
        <f>VLOOKUP(Tableau35676[[#This Row],[coca]],Table1[ID],1,FALSE)</f>
        <v>LiberiaLR08</v>
      </c>
      <c r="S303">
        <f>VLOOKUP(Tableau35676[[#This Row],[coca]],Table1[[#All],[ID]:[b]],2,FALSE)</f>
        <v>-9.8576508160399996</v>
      </c>
      <c r="T303" s="9">
        <f>VLOOKUP(Tableau35676[[#This Row],[coca]],Table1[[ID]:[b]],3,FALSE)</f>
        <v>7.9937911225900002</v>
      </c>
      <c r="U303" s="9"/>
      <c r="V30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3" s="9"/>
    </row>
    <row r="304" spans="1:23">
      <c r="A304" t="s">
        <v>445</v>
      </c>
      <c r="B304" t="s">
        <v>463</v>
      </c>
      <c r="C304" t="s">
        <v>464</v>
      </c>
      <c r="D304">
        <v>30</v>
      </c>
      <c r="E304">
        <v>1</v>
      </c>
      <c r="F304">
        <v>14</v>
      </c>
      <c r="M304" s="7" t="s">
        <v>946</v>
      </c>
      <c r="Q304" t="str">
        <f t="shared" si="6"/>
        <v>LiberiaLR09</v>
      </c>
      <c r="R304" t="str">
        <f>VLOOKUP(Tableau35676[[#This Row],[coca]],Table1[ID],1,FALSE)</f>
        <v>LiberiaLR09</v>
      </c>
      <c r="S304">
        <f>VLOOKUP(Tableau35676[[#This Row],[coca]],Table1[[#All],[ID]:[b]],2,FALSE)</f>
        <v>-10.2736785934</v>
      </c>
      <c r="T304" s="9">
        <f>VLOOKUP(Tableau35676[[#This Row],[coca]],Table1[[ID]:[b]],3,FALSE)</f>
        <v>6.5160213196600001</v>
      </c>
      <c r="U304" s="9"/>
      <c r="V30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04" s="9"/>
    </row>
    <row r="305" spans="1:23">
      <c r="A305" t="s">
        <v>445</v>
      </c>
      <c r="B305" t="s">
        <v>465</v>
      </c>
      <c r="C305" t="s">
        <v>466</v>
      </c>
      <c r="D305">
        <v>1</v>
      </c>
      <c r="E305">
        <v>0</v>
      </c>
      <c r="F305">
        <v>1</v>
      </c>
      <c r="M305" s="7" t="s">
        <v>946</v>
      </c>
      <c r="Q305" t="str">
        <f t="shared" si="6"/>
        <v>LiberiaLR10</v>
      </c>
      <c r="R305" t="str">
        <f>VLOOKUP(Tableau35676[[#This Row],[coca]],Table1[ID],1,FALSE)</f>
        <v>LiberiaLR10</v>
      </c>
      <c r="S305">
        <f>VLOOKUP(Tableau35676[[#This Row],[coca]],Table1[[#All],[ID]:[b]],2,FALSE)</f>
        <v>-7.7724962190799998</v>
      </c>
      <c r="T305" s="9">
        <f>VLOOKUP(Tableau35676[[#This Row],[coca]],Table1[[ID]:[b]],3,FALSE)</f>
        <v>4.7256502341199997</v>
      </c>
      <c r="U305" s="9"/>
      <c r="V30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5" s="9"/>
    </row>
    <row r="306" spans="1:23">
      <c r="A306" t="s">
        <v>445</v>
      </c>
      <c r="B306" t="s">
        <v>467</v>
      </c>
      <c r="C306" t="s">
        <v>468</v>
      </c>
      <c r="D306">
        <v>460</v>
      </c>
      <c r="E306">
        <v>20</v>
      </c>
      <c r="F306">
        <v>223</v>
      </c>
      <c r="M306" s="7" t="s">
        <v>946</v>
      </c>
      <c r="Q306" t="str">
        <f t="shared" si="6"/>
        <v>LiberiaLR11</v>
      </c>
      <c r="R306" t="str">
        <f>VLOOKUP(Tableau35676[[#This Row],[coca]],Table1[ID],1,FALSE)</f>
        <v>LiberiaLR11</v>
      </c>
      <c r="S306">
        <f>VLOOKUP(Tableau35676[[#This Row],[coca]],Table1[[#All],[ID]:[b]],2,FALSE)</f>
        <v>-10.5979990297</v>
      </c>
      <c r="T306" s="9">
        <f>VLOOKUP(Tableau35676[[#This Row],[coca]],Table1[[ID]:[b]],3,FALSE)</f>
        <v>6.5151599303500003</v>
      </c>
      <c r="U306" s="9"/>
      <c r="V30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06" s="9"/>
    </row>
    <row r="307" spans="1:23">
      <c r="A307" t="s">
        <v>445</v>
      </c>
      <c r="B307" t="s">
        <v>469</v>
      </c>
      <c r="C307" t="s">
        <v>470</v>
      </c>
      <c r="D307">
        <v>13</v>
      </c>
      <c r="E307">
        <v>4</v>
      </c>
      <c r="F307">
        <v>2</v>
      </c>
      <c r="M307" s="7" t="s">
        <v>946</v>
      </c>
      <c r="Q307" t="str">
        <f t="shared" si="6"/>
        <v>LiberiaLR12</v>
      </c>
      <c r="R307" t="str">
        <f>VLOOKUP(Tableau35676[[#This Row],[coca]],Table1[ID],1,FALSE)</f>
        <v>LiberiaLR12</v>
      </c>
      <c r="S307">
        <f>VLOOKUP(Tableau35676[[#This Row],[coca]],Table1[[#All],[ID]:[b]],2,FALSE)</f>
        <v>-8.7776881387000003</v>
      </c>
      <c r="T307" s="9">
        <f>VLOOKUP(Tableau35676[[#This Row],[coca]],Table1[[ID]:[b]],3,FALSE)</f>
        <v>6.8261835800500004</v>
      </c>
      <c r="U307" s="9"/>
      <c r="V30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07" s="9"/>
    </row>
    <row r="308" spans="1:23">
      <c r="A308" t="s">
        <v>445</v>
      </c>
      <c r="B308" t="s">
        <v>471</v>
      </c>
      <c r="C308" t="s">
        <v>472</v>
      </c>
      <c r="D308">
        <v>1</v>
      </c>
      <c r="E308">
        <v>0</v>
      </c>
      <c r="F308">
        <v>1</v>
      </c>
      <c r="M308" s="7" t="s">
        <v>946</v>
      </c>
      <c r="Q308" t="str">
        <f t="shared" si="6"/>
        <v>LiberiaLR13</v>
      </c>
      <c r="R308" t="str">
        <f>VLOOKUP(Tableau35676[[#This Row],[coca]],Table1[ID],1,FALSE)</f>
        <v>LiberiaLR13</v>
      </c>
      <c r="S308">
        <f>VLOOKUP(Tableau35676[[#This Row],[coca]],Table1[[#All],[ID]:[b]],2,FALSE)</f>
        <v>-7.8073987769700004</v>
      </c>
      <c r="T308" s="9">
        <f>VLOOKUP(Tableau35676[[#This Row],[coca]],Table1[[ID]:[b]],3,FALSE)</f>
        <v>5.2735435510100004</v>
      </c>
      <c r="U308" s="9"/>
      <c r="V30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8" s="9"/>
    </row>
    <row r="309" spans="1:23">
      <c r="A309" t="s">
        <v>445</v>
      </c>
      <c r="B309" t="s">
        <v>473</v>
      </c>
      <c r="C309" t="s">
        <v>474</v>
      </c>
      <c r="D309">
        <v>0</v>
      </c>
      <c r="E309">
        <v>0</v>
      </c>
      <c r="F309">
        <v>0</v>
      </c>
      <c r="M309" s="7" t="s">
        <v>946</v>
      </c>
      <c r="Q309" t="str">
        <f t="shared" si="6"/>
        <v>LiberiaLR14</v>
      </c>
      <c r="R309" t="str">
        <f>VLOOKUP(Tableau35676[[#This Row],[coca]],Table1[ID],1,FALSE)</f>
        <v>LiberiaLR14</v>
      </c>
      <c r="S309">
        <f>VLOOKUP(Tableau35676[[#This Row],[coca]],Table1[[#All],[ID]:[b]],2,FALSE)</f>
        <v>-9.3764596500100001</v>
      </c>
      <c r="T309" s="9">
        <f>VLOOKUP(Tableau35676[[#This Row],[coca]],Table1[[ID]:[b]],3,FALSE)</f>
        <v>5.8551518971599998</v>
      </c>
      <c r="U309" s="9"/>
      <c r="V30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09" s="9"/>
    </row>
    <row r="310" spans="1:23">
      <c r="A310" t="s">
        <v>445</v>
      </c>
      <c r="B310" t="s">
        <v>475</v>
      </c>
      <c r="C310" t="s">
        <v>476</v>
      </c>
      <c r="D310">
        <v>2</v>
      </c>
      <c r="E310">
        <v>0</v>
      </c>
      <c r="F310">
        <v>1</v>
      </c>
      <c r="M310" s="7" t="s">
        <v>946</v>
      </c>
      <c r="Q310" t="str">
        <f t="shared" si="6"/>
        <v>LiberiaLR15</v>
      </c>
      <c r="R310" t="str">
        <f>VLOOKUP(Tableau35676[[#This Row],[coca]],Table1[ID],1,FALSE)</f>
        <v>LiberiaLR15</v>
      </c>
      <c r="S310">
        <f>VLOOKUP(Tableau35676[[#This Row],[coca]],Table1[[#All],[ID]:[b]],2,FALSE)</f>
        <v>-8.7581670727100001</v>
      </c>
      <c r="T310" s="9">
        <f>VLOOKUP(Tableau35676[[#This Row],[coca]],Table1[[ID]:[b]],3,FALSE)</f>
        <v>5.3455766213400002</v>
      </c>
      <c r="U310" s="9"/>
      <c r="V31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10" s="9"/>
    </row>
    <row r="311" spans="1:23">
      <c r="A311" t="s">
        <v>477</v>
      </c>
      <c r="B311" t="s">
        <v>485</v>
      </c>
      <c r="C311" t="s">
        <v>486</v>
      </c>
      <c r="D311">
        <v>47</v>
      </c>
      <c r="E311">
        <v>0</v>
      </c>
      <c r="M311" t="s">
        <v>946</v>
      </c>
      <c r="O311" s="5">
        <v>110236739574</v>
      </c>
      <c r="P311" s="5">
        <v>1946609530280</v>
      </c>
      <c r="Q311" t="str">
        <f t="shared" si="6"/>
        <v>MaliML08</v>
      </c>
      <c r="R311" t="str">
        <f>VLOOKUP(Tableau35676[[#This Row],[coca]],Table1[ID],1,FALSE)</f>
        <v>MaliML08</v>
      </c>
      <c r="S311">
        <f>VLOOKUP(Tableau35676[[#This Row],[coca]],Table1[[#All],[ID]:[b]],2,FALSE)</f>
        <v>1.10236739574</v>
      </c>
      <c r="T311" s="9">
        <f>VLOOKUP(Tableau35676[[#This Row],[coca]],Table1[[ID]:[b]],3,FALSE)</f>
        <v>19.466095302799999</v>
      </c>
      <c r="U311" s="9" t="s">
        <v>775</v>
      </c>
      <c r="V31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1" s="9">
        <v>1</v>
      </c>
    </row>
    <row r="312" spans="1:23">
      <c r="A312" t="s">
        <v>477</v>
      </c>
      <c r="B312" t="s">
        <v>491</v>
      </c>
      <c r="C312" t="s">
        <v>492</v>
      </c>
      <c r="D312">
        <v>19</v>
      </c>
      <c r="E312">
        <v>4</v>
      </c>
      <c r="M312" t="s">
        <v>946</v>
      </c>
      <c r="O312" s="5">
        <v>-570087854865</v>
      </c>
      <c r="P312" s="5">
        <v>1380901910620</v>
      </c>
      <c r="Q312" t="str">
        <f t="shared" si="6"/>
        <v>MaliML04</v>
      </c>
      <c r="R312" t="str">
        <f>VLOOKUP(Tableau35676[[#This Row],[coca]],Table1[ID],1,FALSE)</f>
        <v>MaliML04</v>
      </c>
      <c r="S312">
        <f>VLOOKUP(Tableau35676[[#This Row],[coca]],Table1[[#All],[ID]:[b]],2,FALSE)</f>
        <v>-5.7008785486500004</v>
      </c>
      <c r="T312" s="9">
        <f>VLOOKUP(Tableau35676[[#This Row],[coca]],Table1[[ID]:[b]],3,FALSE)</f>
        <v>13.809019106199999</v>
      </c>
      <c r="U312" s="9" t="s">
        <v>775</v>
      </c>
      <c r="V31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2" s="9">
        <v>1</v>
      </c>
    </row>
    <row r="313" spans="1:23">
      <c r="A313" t="s">
        <v>477</v>
      </c>
      <c r="B313" t="s">
        <v>493</v>
      </c>
      <c r="C313" t="s">
        <v>494</v>
      </c>
      <c r="D313">
        <v>39</v>
      </c>
      <c r="E313">
        <v>3</v>
      </c>
      <c r="M313" t="s">
        <v>946</v>
      </c>
      <c r="O313" s="5">
        <v>-655482001313</v>
      </c>
      <c r="P313" s="5">
        <v>1142885516000</v>
      </c>
      <c r="Q313" t="str">
        <f t="shared" si="6"/>
        <v>MaliML03</v>
      </c>
      <c r="R313" t="str">
        <f>VLOOKUP(Tableau35676[[#This Row],[coca]],Table1[ID],1,FALSE)</f>
        <v>MaliML03</v>
      </c>
      <c r="S313">
        <f>VLOOKUP(Tableau35676[[#This Row],[coca]],Table1[[#All],[ID]:[b]],2,FALSE)</f>
        <v>-6.5548200131299996</v>
      </c>
      <c r="T313" s="9">
        <f>VLOOKUP(Tableau35676[[#This Row],[coca]],Table1[[ID]:[b]],3,FALSE)</f>
        <v>11.428855159999999</v>
      </c>
      <c r="U313" s="9" t="s">
        <v>775</v>
      </c>
      <c r="V31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3" s="9">
        <v>1</v>
      </c>
    </row>
    <row r="314" spans="1:23">
      <c r="A314" t="s">
        <v>477</v>
      </c>
      <c r="B314" t="s">
        <v>487</v>
      </c>
      <c r="C314" t="s">
        <v>488</v>
      </c>
      <c r="D314">
        <v>136</v>
      </c>
      <c r="E314">
        <v>3</v>
      </c>
      <c r="M314" t="s">
        <v>946</v>
      </c>
      <c r="O314" s="5">
        <v>-764484111272</v>
      </c>
      <c r="P314" s="5">
        <v>1362409375750</v>
      </c>
      <c r="Q314" t="str">
        <f t="shared" si="6"/>
        <v>MaliML02</v>
      </c>
      <c r="R314" t="str">
        <f>VLOOKUP(Tableau35676[[#This Row],[coca]],Table1[ID],1,FALSE)</f>
        <v>MaliML02</v>
      </c>
      <c r="S314">
        <f>VLOOKUP(Tableau35676[[#This Row],[coca]],Table1[[#All],[ID]:[b]],2,FALSE)</f>
        <v>-7.64484111272</v>
      </c>
      <c r="T314" s="9">
        <f>VLOOKUP(Tableau35676[[#This Row],[coca]],Table1[[ID]:[b]],3,FALSE)</f>
        <v>13.624093757500001</v>
      </c>
      <c r="U314" s="9" t="s">
        <v>774</v>
      </c>
      <c r="V31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14" s="9">
        <v>3</v>
      </c>
    </row>
    <row r="315" spans="1:23">
      <c r="A315" t="s">
        <v>477</v>
      </c>
      <c r="B315" t="s">
        <v>479</v>
      </c>
      <c r="C315" t="s">
        <v>480</v>
      </c>
      <c r="D315">
        <v>896</v>
      </c>
      <c r="E315">
        <v>64</v>
      </c>
      <c r="F315">
        <v>1145</v>
      </c>
      <c r="J315" s="1"/>
      <c r="K315" s="1"/>
      <c r="L315" s="1"/>
      <c r="M315" t="s">
        <v>946</v>
      </c>
      <c r="O315" s="5">
        <v>-798004129420</v>
      </c>
      <c r="P315" s="5">
        <v>1260921254760</v>
      </c>
      <c r="Q315" t="str">
        <f t="shared" si="6"/>
        <v>MaliML09</v>
      </c>
      <c r="R315" t="str">
        <f>VLOOKUP(Tableau35676[[#This Row],[coca]],Table1[ID],1,FALSE)</f>
        <v>MaliML09</v>
      </c>
      <c r="S315">
        <f>VLOOKUP(Tableau35676[[#This Row],[coca]],Table1[[#All],[ID]:[b]],2,FALSE)</f>
        <v>-7.9800412942000003</v>
      </c>
      <c r="T315" s="9">
        <f>VLOOKUP(Tableau35676[[#This Row],[coca]],Table1[[ID]:[b]],3,FALSE)</f>
        <v>12.6092125476</v>
      </c>
      <c r="U315" s="9" t="s">
        <v>777</v>
      </c>
      <c r="V31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15" s="9">
        <v>5</v>
      </c>
    </row>
    <row r="316" spans="1:23" ht="12.75" customHeight="1">
      <c r="A316" t="s">
        <v>477</v>
      </c>
      <c r="B316" t="s">
        <v>489</v>
      </c>
      <c r="C316" t="s">
        <v>490</v>
      </c>
      <c r="D316">
        <v>201</v>
      </c>
      <c r="E316">
        <v>17</v>
      </c>
      <c r="M316" t="s">
        <v>946</v>
      </c>
      <c r="O316" s="6" t="s">
        <v>794</v>
      </c>
      <c r="P316" s="5">
        <v>1469075057090</v>
      </c>
      <c r="Q316" t="str">
        <f t="shared" si="6"/>
        <v>MaliML05</v>
      </c>
      <c r="R316" t="str">
        <f>VLOOKUP(Tableau35676[[#This Row],[coca]],Table1[ID],1,FALSE)</f>
        <v>MaliML05</v>
      </c>
      <c r="S316">
        <f>VLOOKUP(Tableau35676[[#This Row],[coca]],Table1[[#All],[ID]:[b]],2,FALSE)</f>
        <v>-3.5446957209500001</v>
      </c>
      <c r="T316" s="9">
        <f>VLOOKUP(Tableau35676[[#This Row],[coca]],Table1[[ID]:[b]],3,FALSE)</f>
        <v>14.690750570900001</v>
      </c>
      <c r="U316" s="9" t="s">
        <v>778</v>
      </c>
      <c r="V31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16" s="9">
        <v>2</v>
      </c>
    </row>
    <row r="317" spans="1:23">
      <c r="A317" t="s">
        <v>477</v>
      </c>
      <c r="B317" t="s">
        <v>483</v>
      </c>
      <c r="C317" t="s">
        <v>484</v>
      </c>
      <c r="D317">
        <v>90</v>
      </c>
      <c r="E317">
        <v>4</v>
      </c>
      <c r="M317" t="s">
        <v>946</v>
      </c>
      <c r="O317" s="5">
        <v>-1023220774830</v>
      </c>
      <c r="P317" s="5">
        <v>1387653187180</v>
      </c>
      <c r="Q317" t="str">
        <f t="shared" si="6"/>
        <v>MaliML01</v>
      </c>
      <c r="R317" t="str">
        <f>VLOOKUP(Tableau35676[[#This Row],[coca]],Table1[ID],1,FALSE)</f>
        <v>MaliML01</v>
      </c>
      <c r="S317">
        <f>VLOOKUP(Tableau35676[[#This Row],[coca]],Table1[[#All],[ID]:[b]],2,FALSE)</f>
        <v>-10.2322077483</v>
      </c>
      <c r="T317" s="9">
        <f>VLOOKUP(Tableau35676[[#This Row],[coca]],Table1[[ID]:[b]],3,FALSE)</f>
        <v>13.876531871799999</v>
      </c>
      <c r="U317" s="9" t="s">
        <v>778</v>
      </c>
      <c r="V31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17" s="9">
        <v>2</v>
      </c>
    </row>
    <row r="318" spans="1:23">
      <c r="A318" t="s">
        <v>477</v>
      </c>
      <c r="B318" t="s">
        <v>481</v>
      </c>
      <c r="C318" t="s">
        <v>482</v>
      </c>
      <c r="D318">
        <v>30</v>
      </c>
      <c r="E318">
        <v>2</v>
      </c>
      <c r="M318" t="s">
        <v>946</v>
      </c>
      <c r="O318" s="5">
        <v>131033928185</v>
      </c>
      <c r="P318" s="5">
        <v>1677227014430</v>
      </c>
      <c r="Q318" t="str">
        <f t="shared" si="6"/>
        <v>MaliML07</v>
      </c>
      <c r="R318" t="str">
        <f>VLOOKUP(Tableau35676[[#This Row],[coca]],Table1[ID],1,FALSE)</f>
        <v>MaliML07</v>
      </c>
      <c r="S318">
        <f>VLOOKUP(Tableau35676[[#This Row],[coca]],Table1[[#All],[ID]:[b]],2,FALSE)</f>
        <v>1.3103392818499999</v>
      </c>
      <c r="T318" s="9">
        <f>VLOOKUP(Tableau35676[[#This Row],[coca]],Table1[[ID]:[b]],3,FALSE)</f>
        <v>16.772270144299998</v>
      </c>
      <c r="U318" s="9" t="s">
        <v>778</v>
      </c>
      <c r="V31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18" s="9">
        <v>2</v>
      </c>
    </row>
    <row r="319" spans="1:23">
      <c r="A319" t="s">
        <v>477</v>
      </c>
      <c r="B319" t="s">
        <v>495</v>
      </c>
      <c r="C319" t="s">
        <v>496</v>
      </c>
      <c r="D319">
        <v>427</v>
      </c>
      <c r="E319">
        <v>9</v>
      </c>
      <c r="M319" t="s">
        <v>946</v>
      </c>
      <c r="Q319" t="str">
        <f t="shared" si="6"/>
        <v>MaliML06</v>
      </c>
      <c r="R319" t="str">
        <f>VLOOKUP(Tableau35676[[#This Row],[coca]],Table1[ID],1,FALSE)</f>
        <v>MaliML06</v>
      </c>
      <c r="S319">
        <f>VLOOKUP(Tableau35676[[#This Row],[coca]],Table1[[#All],[ID]:[b]],2,FALSE)</f>
        <v>-3.5948224401700002</v>
      </c>
      <c r="T319" s="9">
        <f>VLOOKUP(Tableau35676[[#This Row],[coca]],Table1[[ID]:[b]],3,FALSE)</f>
        <v>20.062364735100001</v>
      </c>
      <c r="U319" s="9"/>
      <c r="V31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19" s="9"/>
    </row>
    <row r="320" spans="1:23">
      <c r="A320" t="s">
        <v>497</v>
      </c>
      <c r="B320" t="s">
        <v>517</v>
      </c>
      <c r="C320" t="s">
        <v>518</v>
      </c>
      <c r="D320">
        <f>637+417+373+170+293</f>
        <v>1890</v>
      </c>
      <c r="E320">
        <f>35+34+17+2</f>
        <v>88</v>
      </c>
      <c r="F320">
        <f>64+233+37+13</f>
        <v>347</v>
      </c>
      <c r="M320" s="7" t="s">
        <v>946</v>
      </c>
      <c r="O320" s="5">
        <v>-1595468221230</v>
      </c>
      <c r="P320" s="5">
        <v>1816007641140</v>
      </c>
      <c r="Q320" t="str">
        <f t="shared" si="6"/>
        <v>MauritaniaMR10</v>
      </c>
      <c r="R320" t="str">
        <f>VLOOKUP(Tableau35676[[#This Row],[coca]],Table1[ID],1,FALSE)</f>
        <v>MauritaniaMR10</v>
      </c>
      <c r="S320">
        <f>VLOOKUP(Tableau35676[[#This Row],[coca]],Table1[[#All],[ID]:[b]],2,FALSE)</f>
        <v>-15.9546822123</v>
      </c>
      <c r="T320" s="9">
        <f>VLOOKUP(Tableau35676[[#This Row],[coca]],Table1[[ID]:[b]],3,FALSE)</f>
        <v>18.160076411399999</v>
      </c>
      <c r="U320" s="9" t="s">
        <v>775</v>
      </c>
      <c r="V32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320" s="9">
        <v>1</v>
      </c>
    </row>
    <row r="321" spans="1:23">
      <c r="A321" t="s">
        <v>497</v>
      </c>
      <c r="B321" t="s">
        <v>499</v>
      </c>
      <c r="C321" t="s">
        <v>500</v>
      </c>
      <c r="D321">
        <v>6</v>
      </c>
      <c r="E321">
        <v>0</v>
      </c>
      <c r="F321">
        <v>0</v>
      </c>
      <c r="M321" s="7" t="s">
        <v>946</v>
      </c>
      <c r="Q321" t="str">
        <f t="shared" si="6"/>
        <v>MauritaniaMR01</v>
      </c>
      <c r="R321" t="str">
        <f>VLOOKUP(Tableau35676[[#This Row],[coca]],Table1[ID],1,FALSE)</f>
        <v>MauritaniaMR01</v>
      </c>
      <c r="S321">
        <f>VLOOKUP(Tableau35676[[#This Row],[coca]],Table1[[#All],[ID]:[b]],2,FALSE)</f>
        <v>-10.1238044518</v>
      </c>
      <c r="T321" s="9">
        <f>VLOOKUP(Tableau35676[[#This Row],[coca]],Table1[[ID]:[b]],3,FALSE)</f>
        <v>21.0509373905</v>
      </c>
      <c r="U321" s="9"/>
      <c r="V32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1" s="9"/>
    </row>
    <row r="322" spans="1:23">
      <c r="A322" t="s">
        <v>497</v>
      </c>
      <c r="B322" t="s">
        <v>501</v>
      </c>
      <c r="C322" t="s">
        <v>502</v>
      </c>
      <c r="D322">
        <v>37</v>
      </c>
      <c r="E322">
        <v>1</v>
      </c>
      <c r="F322">
        <v>15</v>
      </c>
      <c r="M322" s="7" t="s">
        <v>946</v>
      </c>
      <c r="Q322" t="str">
        <f t="shared" si="6"/>
        <v>MauritaniaMR02</v>
      </c>
      <c r="R322" t="str">
        <f>VLOOKUP(Tableau35676[[#This Row],[coca]],Table1[ID],1,FALSE)</f>
        <v>MauritaniaMR02</v>
      </c>
      <c r="S322">
        <f>VLOOKUP(Tableau35676[[#This Row],[coca]],Table1[[#All],[ID]:[b]],2,FALSE)</f>
        <v>-11.5373063746</v>
      </c>
      <c r="T322" s="9">
        <f>VLOOKUP(Tableau35676[[#This Row],[coca]],Table1[[ID]:[b]],3,FALSE)</f>
        <v>16.581080536200002</v>
      </c>
      <c r="U322" s="9"/>
      <c r="V32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2" s="9"/>
    </row>
    <row r="323" spans="1:23">
      <c r="A323" t="s">
        <v>497</v>
      </c>
      <c r="B323" t="s">
        <v>503</v>
      </c>
      <c r="C323" t="s">
        <v>504</v>
      </c>
      <c r="D323">
        <v>0</v>
      </c>
      <c r="E323">
        <v>0</v>
      </c>
      <c r="F323">
        <v>0</v>
      </c>
      <c r="M323" s="7" t="s">
        <v>946</v>
      </c>
      <c r="Q323" t="str">
        <f t="shared" si="6"/>
        <v>MauritaniaMR03</v>
      </c>
      <c r="R323" t="str">
        <f>VLOOKUP(Tableau35676[[#This Row],[coca]],Table1[ID],1,FALSE)</f>
        <v>MauritaniaMR03</v>
      </c>
      <c r="S323">
        <f>VLOOKUP(Tableau35676[[#This Row],[coca]],Table1[[#All],[ID]:[b]],2,FALSE)</f>
        <v>-13.405517976800001</v>
      </c>
      <c r="T323" s="9">
        <f>VLOOKUP(Tableau35676[[#This Row],[coca]],Table1[[ID]:[b]],3,FALSE)</f>
        <v>17.250016250000002</v>
      </c>
      <c r="U323" s="9"/>
      <c r="V32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3" s="9"/>
    </row>
    <row r="324" spans="1:23">
      <c r="A324" t="s">
        <v>497</v>
      </c>
      <c r="B324" t="s">
        <v>505</v>
      </c>
      <c r="C324" t="s">
        <v>506</v>
      </c>
      <c r="D324">
        <v>2</v>
      </c>
      <c r="E324">
        <v>0</v>
      </c>
      <c r="F324">
        <v>0</v>
      </c>
      <c r="M324" s="7" t="s">
        <v>946</v>
      </c>
      <c r="Q324" t="str">
        <f t="shared" si="6"/>
        <v>MauritaniaMR04</v>
      </c>
      <c r="R324" t="str">
        <f>VLOOKUP(Tableau35676[[#This Row],[coca]],Table1[ID],1,FALSE)</f>
        <v>MauritaniaMR04</v>
      </c>
      <c r="S324">
        <f>VLOOKUP(Tableau35676[[#This Row],[coca]],Table1[[#All],[ID]:[b]],2,FALSE)</f>
        <v>-15.6118324286</v>
      </c>
      <c r="T324" s="9">
        <f>VLOOKUP(Tableau35676[[#This Row],[coca]],Table1[[ID]:[b]],3,FALSE)</f>
        <v>20.587272925899999</v>
      </c>
      <c r="U324" s="9"/>
      <c r="V32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4" s="9"/>
    </row>
    <row r="325" spans="1:23">
      <c r="A325" t="s">
        <v>497</v>
      </c>
      <c r="B325" t="s">
        <v>507</v>
      </c>
      <c r="C325" t="s">
        <v>508</v>
      </c>
      <c r="D325">
        <v>26</v>
      </c>
      <c r="E325">
        <v>1</v>
      </c>
      <c r="F325">
        <v>1</v>
      </c>
      <c r="M325" s="7" t="s">
        <v>946</v>
      </c>
      <c r="Q325" t="str">
        <f t="shared" si="6"/>
        <v>MauritaniaMR05</v>
      </c>
      <c r="R325" t="str">
        <f>VLOOKUP(Tableau35676[[#This Row],[coca]],Table1[ID],1,FALSE)</f>
        <v>MauritaniaMR05</v>
      </c>
      <c r="S325">
        <f>VLOOKUP(Tableau35676[[#This Row],[coca]],Table1[[#All],[ID]:[b]],2,FALSE)</f>
        <v>-12.837689767200001</v>
      </c>
      <c r="T325" s="9">
        <f>VLOOKUP(Tableau35676[[#This Row],[coca]],Table1[[ID]:[b]],3,FALSE)</f>
        <v>16.011680958399999</v>
      </c>
      <c r="U325" s="9"/>
      <c r="V32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5" s="9"/>
    </row>
    <row r="326" spans="1:23">
      <c r="A326" t="s">
        <v>497</v>
      </c>
      <c r="B326" t="s">
        <v>509</v>
      </c>
      <c r="C326" t="s">
        <v>510</v>
      </c>
      <c r="D326">
        <v>20</v>
      </c>
      <c r="E326">
        <v>0</v>
      </c>
      <c r="F326">
        <v>1</v>
      </c>
      <c r="M326" s="7" t="s">
        <v>946</v>
      </c>
      <c r="Q326" t="str">
        <f t="shared" si="6"/>
        <v>MauritaniaMR06</v>
      </c>
      <c r="R326" t="str">
        <f>VLOOKUP(Tableau35676[[#This Row],[coca]],Table1[ID],1,FALSE)</f>
        <v>MauritaniaMR06</v>
      </c>
      <c r="S326">
        <f>VLOOKUP(Tableau35676[[#This Row],[coca]],Table1[[#All],[ID]:[b]],2,FALSE)</f>
        <v>-12.1366164953</v>
      </c>
      <c r="T326" s="9">
        <f>VLOOKUP(Tableau35676[[#This Row],[coca]],Table1[[ID]:[b]],3,FALSE)</f>
        <v>15.372254310900001</v>
      </c>
      <c r="U326" s="9"/>
      <c r="V32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6" s="9"/>
    </row>
    <row r="327" spans="1:23">
      <c r="A327" t="s">
        <v>497</v>
      </c>
      <c r="B327" t="s">
        <v>511</v>
      </c>
      <c r="C327" t="s">
        <v>512</v>
      </c>
      <c r="D327">
        <v>3</v>
      </c>
      <c r="E327">
        <v>0</v>
      </c>
      <c r="F327">
        <v>0</v>
      </c>
      <c r="M327" s="7" t="s">
        <v>946</v>
      </c>
      <c r="Q327" t="str">
        <f t="shared" si="6"/>
        <v>MauritaniaMR07</v>
      </c>
      <c r="R327" t="str">
        <f>VLOOKUP(Tableau35676[[#This Row],[coca]],Table1[ID],1,FALSE)</f>
        <v>MauritaniaMR07</v>
      </c>
      <c r="S327">
        <f>VLOOKUP(Tableau35676[[#This Row],[coca]],Table1[[#All],[ID]:[b]],2,FALSE)</f>
        <v>-7.0630373582099999</v>
      </c>
      <c r="T327" s="9">
        <f>VLOOKUP(Tableau35676[[#This Row],[coca]],Table1[[ID]:[b]],3,FALSE)</f>
        <v>18.169551672800001</v>
      </c>
      <c r="U327" s="9"/>
      <c r="V32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27" s="9"/>
    </row>
    <row r="328" spans="1:23">
      <c r="A328" t="s">
        <v>497</v>
      </c>
      <c r="B328" t="s">
        <v>513</v>
      </c>
      <c r="C328" t="s">
        <v>514</v>
      </c>
      <c r="D328">
        <v>12</v>
      </c>
      <c r="E328">
        <v>0</v>
      </c>
      <c r="F328">
        <v>1</v>
      </c>
      <c r="M328" s="7" t="s">
        <v>946</v>
      </c>
      <c r="Q328" t="str">
        <f t="shared" si="6"/>
        <v>MauritaniaMR08</v>
      </c>
      <c r="R328" t="str">
        <f>VLOOKUP(Tableau35676[[#This Row],[coca]],Table1[ID],1,FALSE)</f>
        <v>MauritaniaMR08</v>
      </c>
      <c r="S328">
        <f>VLOOKUP(Tableau35676[[#This Row],[coca]],Table1[[#All],[ID]:[b]],2,FALSE)</f>
        <v>-9.8306939755199991</v>
      </c>
      <c r="T328" s="9">
        <f>VLOOKUP(Tableau35676[[#This Row],[coca]],Table1[[ID]:[b]],3,FALSE)</f>
        <v>16.573272420399999</v>
      </c>
      <c r="U328" s="9"/>
      <c r="V32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8" s="9"/>
    </row>
    <row r="329" spans="1:23">
      <c r="A329" t="s">
        <v>497</v>
      </c>
      <c r="B329" t="s">
        <v>515</v>
      </c>
      <c r="C329" t="s">
        <v>516</v>
      </c>
      <c r="D329">
        <v>31</v>
      </c>
      <c r="E329">
        <v>1</v>
      </c>
      <c r="F329">
        <v>0</v>
      </c>
      <c r="M329" s="7" t="s">
        <v>946</v>
      </c>
      <c r="Q329" t="str">
        <f t="shared" si="6"/>
        <v>MauritaniaMR09</v>
      </c>
      <c r="R329" t="str">
        <f>VLOOKUP(Tableau35676[[#This Row],[coca]],Table1[ID],1,FALSE)</f>
        <v>MauritaniaMR09</v>
      </c>
      <c r="S329">
        <f>VLOOKUP(Tableau35676[[#This Row],[coca]],Table1[[#All],[ID]:[b]],2,FALSE)</f>
        <v>-14.9533964731</v>
      </c>
      <c r="T329" s="9">
        <f>VLOOKUP(Tableau35676[[#This Row],[coca]],Table1[[ID]:[b]],3,FALSE)</f>
        <v>19.678693459200002</v>
      </c>
      <c r="U329" s="9"/>
      <c r="V32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29" s="9"/>
    </row>
    <row r="330" spans="1:23">
      <c r="A330" t="s">
        <v>497</v>
      </c>
      <c r="B330" t="s">
        <v>519</v>
      </c>
      <c r="C330" t="s">
        <v>520</v>
      </c>
      <c r="D330">
        <v>0</v>
      </c>
      <c r="E330">
        <v>0</v>
      </c>
      <c r="F330">
        <v>0</v>
      </c>
      <c r="M330" s="7" t="s">
        <v>946</v>
      </c>
      <c r="Q330" t="str">
        <f t="shared" si="6"/>
        <v>MauritaniaMR11</v>
      </c>
      <c r="R330" t="str">
        <f>VLOOKUP(Tableau35676[[#This Row],[coca]],Table1[ID],1,FALSE)</f>
        <v>MauritaniaMR11</v>
      </c>
      <c r="S330">
        <f>VLOOKUP(Tableau35676[[#This Row],[coca]],Table1[[#All],[ID]:[b]],2,FALSE)</f>
        <v>-10.3254814049</v>
      </c>
      <c r="T330" s="9">
        <f>VLOOKUP(Tableau35676[[#This Row],[coca]],Table1[[ID]:[b]],3,FALSE)</f>
        <v>18.5912809561</v>
      </c>
      <c r="U330" s="9"/>
      <c r="V33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30" s="9"/>
    </row>
    <row r="331" spans="1:23">
      <c r="A331" t="s">
        <v>497</v>
      </c>
      <c r="B331" t="s">
        <v>521</v>
      </c>
      <c r="C331" t="s">
        <v>522</v>
      </c>
      <c r="D331">
        <v>4</v>
      </c>
      <c r="E331">
        <v>0</v>
      </c>
      <c r="F331">
        <v>0</v>
      </c>
      <c r="M331" s="7" t="s">
        <v>946</v>
      </c>
      <c r="Q331" t="str">
        <f t="shared" si="6"/>
        <v>MauritaniaMR12</v>
      </c>
      <c r="R331" t="str">
        <f>VLOOKUP(Tableau35676[[#This Row],[coca]],Table1[ID],1,FALSE)</f>
        <v>MauritaniaMR12</v>
      </c>
      <c r="S331">
        <f>VLOOKUP(Tableau35676[[#This Row],[coca]],Table1[[#All],[ID]:[b]],2,FALSE)</f>
        <v>-9.6873420357699995</v>
      </c>
      <c r="T331" s="9">
        <f>VLOOKUP(Tableau35676[[#This Row],[coca]],Table1[[ID]:[b]],3,FALSE)</f>
        <v>24.2159009915</v>
      </c>
      <c r="U331" s="9"/>
      <c r="V33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31" s="9"/>
    </row>
    <row r="332" spans="1:23">
      <c r="A332" t="s">
        <v>497</v>
      </c>
      <c r="B332" t="s">
        <v>523</v>
      </c>
      <c r="C332" t="s">
        <v>524</v>
      </c>
      <c r="D332">
        <v>26</v>
      </c>
      <c r="E332">
        <v>5</v>
      </c>
      <c r="F332">
        <v>10</v>
      </c>
      <c r="M332" s="7" t="s">
        <v>946</v>
      </c>
      <c r="Q332" t="str">
        <f t="shared" ref="Q332:Q363" si="7">_xlfn.CONCAT(A332,C332)</f>
        <v>MauritaniaMR13</v>
      </c>
      <c r="R332" t="str">
        <f>VLOOKUP(Tableau35676[[#This Row],[coca]],Table1[ID],1,FALSE)</f>
        <v>MauritaniaMR13</v>
      </c>
      <c r="S332">
        <f>VLOOKUP(Tableau35676[[#This Row],[coca]],Table1[[#All],[ID]:[b]],2,FALSE)</f>
        <v>-14.7959959975</v>
      </c>
      <c r="T332" s="9">
        <f>VLOOKUP(Tableau35676[[#This Row],[coca]],Table1[[ID]:[b]],3,FALSE)</f>
        <v>17.886520478600001</v>
      </c>
      <c r="U332" s="9"/>
      <c r="V33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2" s="9"/>
    </row>
    <row r="333" spans="1:23">
      <c r="A333" t="s">
        <v>525</v>
      </c>
      <c r="B333" t="s">
        <v>795</v>
      </c>
      <c r="C333" t="s">
        <v>540</v>
      </c>
      <c r="D333">
        <v>5</v>
      </c>
      <c r="E333">
        <v>0</v>
      </c>
      <c r="M333" s="7" t="s">
        <v>946</v>
      </c>
      <c r="Q333" t="str">
        <f t="shared" si="7"/>
        <v>NigerNE06</v>
      </c>
      <c r="R333" t="str">
        <f>VLOOKUP(Tableau35676[[#This Row],[coca]],Table1[ID],1,FALSE)</f>
        <v>NigerNE06</v>
      </c>
      <c r="S333">
        <f>VLOOKUP(Tableau35676[[#This Row],[coca]],Table1[[#All],[ID]:[b]],2,FALSE)</f>
        <v>2.1907094112499998</v>
      </c>
      <c r="T333" s="9">
        <f>VLOOKUP(Tableau35676[[#This Row],[coca]],Table1[[ID]:[b]],3,FALSE)</f>
        <v>14.1857370649</v>
      </c>
      <c r="U333" s="9" t="s">
        <v>775</v>
      </c>
      <c r="V33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33" s="9">
        <v>1</v>
      </c>
    </row>
    <row r="334" spans="1:23">
      <c r="A334" t="s">
        <v>525</v>
      </c>
      <c r="B334" t="s">
        <v>533</v>
      </c>
      <c r="C334" t="s">
        <v>534</v>
      </c>
      <c r="D334">
        <v>11</v>
      </c>
      <c r="E334">
        <v>4</v>
      </c>
      <c r="M334" s="7" t="s">
        <v>946</v>
      </c>
      <c r="Q334" t="str">
        <f t="shared" si="7"/>
        <v>NigerNE04</v>
      </c>
      <c r="R334" t="str">
        <f>VLOOKUP(Tableau35676[[#This Row],[coca]],Table1[ID],1,FALSE)</f>
        <v>NigerNE04</v>
      </c>
      <c r="S334">
        <f>VLOOKUP(Tableau35676[[#This Row],[coca]],Table1[[#All],[ID]:[b]],2,FALSE)</f>
        <v>7.3081928964299996</v>
      </c>
      <c r="T334" s="9">
        <f>VLOOKUP(Tableau35676[[#This Row],[coca]],Table1[[ID]:[b]],3,FALSE)</f>
        <v>14.1135015911</v>
      </c>
      <c r="U334" s="9" t="s">
        <v>775</v>
      </c>
      <c r="V33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4" s="9">
        <v>1</v>
      </c>
    </row>
    <row r="335" spans="1:23">
      <c r="A335" t="s">
        <v>525</v>
      </c>
      <c r="B335" t="s">
        <v>535</v>
      </c>
      <c r="C335" t="s">
        <v>536</v>
      </c>
      <c r="D335">
        <v>781</v>
      </c>
      <c r="E335">
        <v>43</v>
      </c>
      <c r="F335">
        <v>885</v>
      </c>
      <c r="M335" s="7" t="s">
        <v>946</v>
      </c>
      <c r="O335" s="5">
        <v>210605042654</v>
      </c>
      <c r="P335" s="5">
        <v>1352834035680</v>
      </c>
      <c r="Q335" t="str">
        <f t="shared" si="7"/>
        <v>NigerNE08</v>
      </c>
      <c r="R335" t="str">
        <f>VLOOKUP(Tableau35676[[#This Row],[coca]],Table1[ID],1,FALSE)</f>
        <v>NigerNE08</v>
      </c>
      <c r="S335">
        <f>VLOOKUP(Tableau35676[[#This Row],[coca]],Table1[[#All],[ID]:[b]],2,FALSE)</f>
        <v>2.10605042654</v>
      </c>
      <c r="T335" s="9">
        <f>VLOOKUP(Tableau35676[[#This Row],[coca]],Table1[[ID]:[b]],3,FALSE)</f>
        <v>13.528340356799999</v>
      </c>
      <c r="U335" s="9" t="s">
        <v>776</v>
      </c>
      <c r="V33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35" s="9">
        <v>6</v>
      </c>
    </row>
    <row r="336" spans="1:23">
      <c r="A336" t="s">
        <v>525</v>
      </c>
      <c r="B336" t="s">
        <v>541</v>
      </c>
      <c r="C336" t="s">
        <v>542</v>
      </c>
      <c r="D336">
        <v>134</v>
      </c>
      <c r="E336">
        <v>18</v>
      </c>
      <c r="M336" s="7" t="s">
        <v>946</v>
      </c>
      <c r="O336" s="5">
        <v>1003967721700</v>
      </c>
      <c r="P336" s="5">
        <v>1499383609790</v>
      </c>
      <c r="Q336" t="str">
        <f t="shared" si="7"/>
        <v>NigerNE07</v>
      </c>
      <c r="R336" t="str">
        <f>VLOOKUP(Tableau35676[[#This Row],[coca]],Table1[ID],1,FALSE)</f>
        <v>NigerNE07</v>
      </c>
      <c r="S336">
        <f>VLOOKUP(Tableau35676[[#This Row],[coca]],Table1[[#All],[ID]:[b]],2,FALSE)</f>
        <v>10.039677216999999</v>
      </c>
      <c r="T336" s="9">
        <f>VLOOKUP(Tableau35676[[#This Row],[coca]],Table1[[ID]:[b]],3,FALSE)</f>
        <v>14.993836097899999</v>
      </c>
      <c r="U336" s="9" t="s">
        <v>778</v>
      </c>
      <c r="V33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36" s="9">
        <v>2</v>
      </c>
    </row>
    <row r="337" spans="1:23">
      <c r="A337" t="s">
        <v>525</v>
      </c>
      <c r="B337" t="s">
        <v>537</v>
      </c>
      <c r="C337" t="s">
        <v>538</v>
      </c>
      <c r="D337">
        <v>19</v>
      </c>
      <c r="E337">
        <v>0</v>
      </c>
      <c r="M337" s="7" t="s">
        <v>946</v>
      </c>
      <c r="O337" s="5">
        <v>524738101093</v>
      </c>
      <c r="P337" s="5">
        <v>1577177812080</v>
      </c>
      <c r="Q337" t="str">
        <f t="shared" si="7"/>
        <v>NigerNE05</v>
      </c>
      <c r="R337" t="str">
        <f>VLOOKUP(Tableau35676[[#This Row],[coca]],Table1[ID],1,FALSE)</f>
        <v>NigerNE05</v>
      </c>
      <c r="S337">
        <f>VLOOKUP(Tableau35676[[#This Row],[coca]],Table1[[#All],[ID]:[b]],2,FALSE)</f>
        <v>5.2473810109299999</v>
      </c>
      <c r="T337" s="9">
        <f>VLOOKUP(Tableau35676[[#This Row],[coca]],Table1[[ID]:[b]],3,FALSE)</f>
        <v>15.771778120800001</v>
      </c>
      <c r="U337" s="9" t="s">
        <v>778</v>
      </c>
      <c r="V33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7" s="9">
        <v>2</v>
      </c>
    </row>
    <row r="338" spans="1:23">
      <c r="A338" t="s">
        <v>525</v>
      </c>
      <c r="B338" t="s">
        <v>531</v>
      </c>
      <c r="C338" t="s">
        <v>532</v>
      </c>
      <c r="D338">
        <v>16</v>
      </c>
      <c r="E338">
        <v>0</v>
      </c>
      <c r="M338" s="7" t="s">
        <v>946</v>
      </c>
      <c r="O338" s="5">
        <v>354233023246</v>
      </c>
      <c r="P338" s="5">
        <v>1319445714090</v>
      </c>
      <c r="Q338" t="str">
        <f t="shared" si="7"/>
        <v>NigerNE03</v>
      </c>
      <c r="R338" t="str">
        <f>VLOOKUP(Tableau35676[[#This Row],[coca]],Table1[ID],1,FALSE)</f>
        <v>NigerNE03</v>
      </c>
      <c r="S338">
        <f>VLOOKUP(Tableau35676[[#This Row],[coca]],Table1[[#All],[ID]:[b]],2,FALSE)</f>
        <v>3.5423302324599999</v>
      </c>
      <c r="T338" s="9">
        <f>VLOOKUP(Tableau35676[[#This Row],[coca]],Table1[[ID]:[b]],3,FALSE)</f>
        <v>13.194457140900001</v>
      </c>
      <c r="U338" s="9" t="s">
        <v>778</v>
      </c>
      <c r="V33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8" s="9">
        <v>2</v>
      </c>
    </row>
    <row r="339" spans="1:23">
      <c r="A339" t="s">
        <v>525</v>
      </c>
      <c r="B339" t="s">
        <v>527</v>
      </c>
      <c r="C339" t="s">
        <v>528</v>
      </c>
      <c r="D339">
        <v>43</v>
      </c>
      <c r="E339">
        <v>1</v>
      </c>
      <c r="M339" s="7" t="s">
        <v>946</v>
      </c>
      <c r="Q339" t="str">
        <f t="shared" si="7"/>
        <v>NigerNE01</v>
      </c>
      <c r="R339" t="str">
        <f>VLOOKUP(Tableau35676[[#This Row],[coca]],Table1[ID],1,FALSE)</f>
        <v>NigerNE01</v>
      </c>
      <c r="S339">
        <f>VLOOKUP(Tableau35676[[#This Row],[coca]],Table1[[#All],[ID]:[b]],2,FALSE)</f>
        <v>10.523131019399999</v>
      </c>
      <c r="T339" s="9">
        <f>VLOOKUP(Tableau35676[[#This Row],[coca]],Table1[[ID]:[b]],3,FALSE)</f>
        <v>19.494378824399998</v>
      </c>
      <c r="U339" s="9"/>
      <c r="V33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39" s="9"/>
    </row>
    <row r="340" spans="1:23">
      <c r="A340" t="s">
        <v>525</v>
      </c>
      <c r="B340" t="s">
        <v>529</v>
      </c>
      <c r="C340" t="s">
        <v>530</v>
      </c>
      <c r="D340">
        <v>7</v>
      </c>
      <c r="E340">
        <v>0</v>
      </c>
      <c r="M340" s="7" t="s">
        <v>946</v>
      </c>
      <c r="Q340" t="str">
        <f t="shared" si="7"/>
        <v>NigerNE02</v>
      </c>
      <c r="R340" t="str">
        <f>VLOOKUP(Tableau35676[[#This Row],[coca]],Table1[ID],1,FALSE)</f>
        <v>NigerNE02</v>
      </c>
      <c r="S340">
        <f>VLOOKUP(Tableau35676[[#This Row],[coca]],Table1[[#All],[ID]:[b]],2,FALSE)</f>
        <v>13.2173876636</v>
      </c>
      <c r="T340" s="9">
        <f>VLOOKUP(Tableau35676[[#This Row],[coca]],Table1[[ID]:[b]],3,FALSE)</f>
        <v>15.8663397098</v>
      </c>
      <c r="U340" s="9"/>
      <c r="V34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40" s="9"/>
    </row>
    <row r="341" spans="1:23">
      <c r="A341" t="s">
        <v>543</v>
      </c>
      <c r="B341" t="s">
        <v>545</v>
      </c>
      <c r="C341" t="s">
        <v>546</v>
      </c>
      <c r="D341">
        <v>173</v>
      </c>
      <c r="E341">
        <v>0</v>
      </c>
      <c r="F341">
        <v>20</v>
      </c>
      <c r="G341">
        <v>153</v>
      </c>
      <c r="M341" s="10" t="s">
        <v>946</v>
      </c>
      <c r="O341" s="5">
        <v>752318998197</v>
      </c>
      <c r="P341" s="5">
        <v>545330211892</v>
      </c>
      <c r="Q341" t="str">
        <f t="shared" si="7"/>
        <v>NigeriaNG01</v>
      </c>
      <c r="R341" t="str">
        <f>VLOOKUP(Tableau35676[[#This Row],[coca]],Table1[ID],1,FALSE)</f>
        <v>NigeriaNG01</v>
      </c>
      <c r="S341">
        <f>VLOOKUP(Tableau35676[[#This Row],[coca]],Table1[[#All],[ID]:[b]],2,FALSE)</f>
        <v>7.5231899819699999</v>
      </c>
      <c r="T341" s="9">
        <f>VLOOKUP(Tableau35676[[#This Row],[coca]],Table1[[ID]:[b]],3,FALSE)</f>
        <v>5.4533021189199999</v>
      </c>
      <c r="U341" s="9" t="s">
        <v>775</v>
      </c>
      <c r="V34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41" s="9">
        <v>1</v>
      </c>
    </row>
    <row r="342" spans="1:23">
      <c r="A342" t="s">
        <v>543</v>
      </c>
      <c r="B342" t="s">
        <v>547</v>
      </c>
      <c r="C342" t="s">
        <v>548</v>
      </c>
      <c r="D342">
        <v>42</v>
      </c>
      <c r="E342">
        <v>4</v>
      </c>
      <c r="F342">
        <v>37</v>
      </c>
      <c r="G342">
        <v>1</v>
      </c>
      <c r="M342" s="10" t="s">
        <v>946</v>
      </c>
      <c r="O342" s="5">
        <v>1240015131340</v>
      </c>
      <c r="P342" s="5">
        <v>932348820479</v>
      </c>
      <c r="Q342" t="str">
        <f t="shared" si="7"/>
        <v>NigeriaNG02</v>
      </c>
      <c r="R342" t="str">
        <f>VLOOKUP(Tableau35676[[#This Row],[coca]],Table1[ID],1,FALSE)</f>
        <v>NigeriaNG02</v>
      </c>
      <c r="S342">
        <f>VLOOKUP(Tableau35676[[#This Row],[coca]],Table1[[#All],[ID]:[b]],2,FALSE)</f>
        <v>12.4001513134</v>
      </c>
      <c r="T342" s="9">
        <f>VLOOKUP(Tableau35676[[#This Row],[coca]],Table1[[ID]:[b]],3,FALSE)</f>
        <v>9.3234882047899994</v>
      </c>
      <c r="U342" s="9" t="s">
        <v>775</v>
      </c>
      <c r="V34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42" s="9">
        <v>1</v>
      </c>
    </row>
    <row r="343" spans="1:23">
      <c r="A343" t="s">
        <v>543</v>
      </c>
      <c r="B343" t="s">
        <v>549</v>
      </c>
      <c r="C343" t="s">
        <v>550</v>
      </c>
      <c r="D343">
        <v>48</v>
      </c>
      <c r="E343">
        <v>2</v>
      </c>
      <c r="F343">
        <v>18</v>
      </c>
      <c r="G343">
        <v>28</v>
      </c>
      <c r="M343" s="10" t="s">
        <v>946</v>
      </c>
      <c r="O343" s="5">
        <v>784736624649</v>
      </c>
      <c r="P343" s="5">
        <v>490664313456</v>
      </c>
      <c r="Q343" t="str">
        <f t="shared" si="7"/>
        <v>NigeriaNG03</v>
      </c>
      <c r="R343" t="str">
        <f>VLOOKUP(Tableau35676[[#This Row],[coca]],Table1[ID],1,FALSE)</f>
        <v>NigeriaNG03</v>
      </c>
      <c r="S343">
        <f>VLOOKUP(Tableau35676[[#This Row],[coca]],Table1[[#All],[ID]:[b]],2,FALSE)</f>
        <v>7.84736624649</v>
      </c>
      <c r="T343" s="9">
        <f>VLOOKUP(Tableau35676[[#This Row],[coca]],Table1[[ID]:[b]],3,FALSE)</f>
        <v>4.9066431345600003</v>
      </c>
      <c r="U343" s="9" t="s">
        <v>778</v>
      </c>
      <c r="V34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43" s="9">
        <v>2</v>
      </c>
    </row>
    <row r="344" spans="1:23">
      <c r="A344" t="s">
        <v>543</v>
      </c>
      <c r="B344" t="s">
        <v>551</v>
      </c>
      <c r="C344" t="s">
        <v>552</v>
      </c>
      <c r="D344">
        <v>66</v>
      </c>
      <c r="E344">
        <v>9</v>
      </c>
      <c r="F344">
        <v>25</v>
      </c>
      <c r="G344">
        <v>32</v>
      </c>
      <c r="M344" s="10" t="s">
        <v>946</v>
      </c>
      <c r="O344" s="5">
        <v>693218608803</v>
      </c>
      <c r="P344" s="5">
        <v>622277587647</v>
      </c>
      <c r="Q344" t="str">
        <f t="shared" si="7"/>
        <v>NigeriaNG04</v>
      </c>
      <c r="R344" t="str">
        <f>VLOOKUP(Tableau35676[[#This Row],[coca]],Table1[ID],1,FALSE)</f>
        <v>NigeriaNG04</v>
      </c>
      <c r="S344">
        <f>VLOOKUP(Tableau35676[[#This Row],[coca]],Table1[[#All],[ID]:[b]],2,FALSE)</f>
        <v>6.9321860880299999</v>
      </c>
      <c r="T344" s="9">
        <f>VLOOKUP(Tableau35676[[#This Row],[coca]],Table1[[ID]:[b]],3,FALSE)</f>
        <v>6.2227758764700001</v>
      </c>
      <c r="U344" s="9" t="s">
        <v>775</v>
      </c>
      <c r="V34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44" s="9">
        <v>1</v>
      </c>
    </row>
    <row r="345" spans="1:23">
      <c r="A345" t="s">
        <v>543</v>
      </c>
      <c r="B345" t="s">
        <v>553</v>
      </c>
      <c r="C345" t="s">
        <v>554</v>
      </c>
      <c r="D345">
        <v>430</v>
      </c>
      <c r="E345">
        <v>11</v>
      </c>
      <c r="F345">
        <v>288</v>
      </c>
      <c r="G345">
        <v>131</v>
      </c>
      <c r="M345" s="10" t="s">
        <v>946</v>
      </c>
      <c r="O345" s="5">
        <v>999058823411</v>
      </c>
      <c r="P345" s="5">
        <v>1079664716490</v>
      </c>
      <c r="Q345" t="str">
        <f t="shared" si="7"/>
        <v>NigeriaNG05</v>
      </c>
      <c r="R345" t="str">
        <f>VLOOKUP(Tableau35676[[#This Row],[coca]],Table1[ID],1,FALSE)</f>
        <v>NigeriaNG05</v>
      </c>
      <c r="S345">
        <f>VLOOKUP(Tableau35676[[#This Row],[coca]],Table1[[#All],[ID]:[b]],2,FALSE)</f>
        <v>9.9905882341099996</v>
      </c>
      <c r="T345" s="9">
        <f>VLOOKUP(Tableau35676[[#This Row],[coca]],Table1[[ID]:[b]],3,FALSE)</f>
        <v>10.7966471649</v>
      </c>
      <c r="U345" s="9" t="s">
        <v>774</v>
      </c>
      <c r="V34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45" s="9">
        <v>3</v>
      </c>
    </row>
    <row r="346" spans="1:23">
      <c r="A346" t="s">
        <v>543</v>
      </c>
      <c r="B346" t="s">
        <v>555</v>
      </c>
      <c r="C346" t="s">
        <v>556</v>
      </c>
      <c r="D346">
        <v>111</v>
      </c>
      <c r="E346">
        <v>3</v>
      </c>
      <c r="F346">
        <v>28</v>
      </c>
      <c r="G346">
        <v>80</v>
      </c>
      <c r="M346" s="10" t="s">
        <v>946</v>
      </c>
      <c r="O346" s="5">
        <v>608041766839</v>
      </c>
      <c r="P346" s="5">
        <v>476631539288</v>
      </c>
      <c r="Q346" t="str">
        <f t="shared" si="7"/>
        <v>NigeriaNG06</v>
      </c>
      <c r="R346" t="str">
        <f>VLOOKUP(Tableau35676[[#This Row],[coca]],Table1[ID],1,FALSE)</f>
        <v>NigeriaNG06</v>
      </c>
      <c r="S346">
        <f>VLOOKUP(Tableau35676[[#This Row],[coca]],Table1[[#All],[ID]:[b]],2,FALSE)</f>
        <v>6.08041766839</v>
      </c>
      <c r="T346" s="9">
        <f>VLOOKUP(Tableau35676[[#This Row],[coca]],Table1[[ID]:[b]],3,FALSE)</f>
        <v>4.7663153928800002</v>
      </c>
      <c r="U346" s="9" t="s">
        <v>775</v>
      </c>
      <c r="V34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46" s="9">
        <v>1</v>
      </c>
    </row>
    <row r="347" spans="1:23">
      <c r="A347" t="s">
        <v>543</v>
      </c>
      <c r="B347" t="s">
        <v>557</v>
      </c>
      <c r="C347" t="s">
        <v>558</v>
      </c>
      <c r="D347">
        <v>36</v>
      </c>
      <c r="E347">
        <v>0</v>
      </c>
      <c r="F347">
        <v>11</v>
      </c>
      <c r="G347">
        <v>25</v>
      </c>
      <c r="M347" s="10" t="s">
        <v>946</v>
      </c>
      <c r="O347" s="5">
        <v>875188118576</v>
      </c>
      <c r="P347" s="5">
        <v>734111621317</v>
      </c>
      <c r="Q347" t="str">
        <f t="shared" si="7"/>
        <v>NigeriaNG07</v>
      </c>
      <c r="R347" t="str">
        <f>VLOOKUP(Tableau35676[[#This Row],[coca]],Table1[ID],1,FALSE)</f>
        <v>NigeriaNG07</v>
      </c>
      <c r="S347">
        <f>VLOOKUP(Tableau35676[[#This Row],[coca]],Table1[[#All],[ID]:[b]],2,FALSE)</f>
        <v>8.7518811857600003</v>
      </c>
      <c r="T347" s="9">
        <f>VLOOKUP(Tableau35676[[#This Row],[coca]],Table1[[ID]:[b]],3,FALSE)</f>
        <v>7.3411162131700003</v>
      </c>
      <c r="U347" s="9" t="s">
        <v>775</v>
      </c>
      <c r="V34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47" s="9">
        <v>1</v>
      </c>
    </row>
    <row r="348" spans="1:23">
      <c r="A348" t="s">
        <v>543</v>
      </c>
      <c r="B348" t="s">
        <v>559</v>
      </c>
      <c r="C348" t="s">
        <v>560</v>
      </c>
      <c r="D348">
        <v>457</v>
      </c>
      <c r="E348">
        <v>30</v>
      </c>
      <c r="F348">
        <v>316</v>
      </c>
      <c r="G348">
        <v>111</v>
      </c>
      <c r="M348" s="10" t="s">
        <v>946</v>
      </c>
      <c r="O348" s="5">
        <v>1315232165840</v>
      </c>
      <c r="P348" s="5">
        <v>1188956933540</v>
      </c>
      <c r="Q348" t="str">
        <f t="shared" si="7"/>
        <v>NigeriaNG08</v>
      </c>
      <c r="R348" t="str">
        <f>VLOOKUP(Tableau35676[[#This Row],[coca]],Table1[ID],1,FALSE)</f>
        <v>NigeriaNG08</v>
      </c>
      <c r="S348">
        <f>VLOOKUP(Tableau35676[[#This Row],[coca]],Table1[[#All],[ID]:[b]],2,FALSE)</f>
        <v>13.1523216584</v>
      </c>
      <c r="T348" s="9">
        <f>VLOOKUP(Tableau35676[[#This Row],[coca]],Table1[[ID]:[b]],3,FALSE)</f>
        <v>11.889569335399999</v>
      </c>
      <c r="U348" s="9" t="s">
        <v>774</v>
      </c>
      <c r="V34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48" s="9">
        <v>3</v>
      </c>
    </row>
    <row r="349" spans="1:23">
      <c r="A349" t="s">
        <v>543</v>
      </c>
      <c r="B349" t="s">
        <v>561</v>
      </c>
      <c r="C349" t="s">
        <v>562</v>
      </c>
      <c r="D349">
        <v>0</v>
      </c>
      <c r="E349">
        <v>0</v>
      </c>
      <c r="F349">
        <v>0</v>
      </c>
      <c r="G349">
        <v>0</v>
      </c>
      <c r="M349" s="10" t="s">
        <v>946</v>
      </c>
      <c r="Q349" t="str">
        <f t="shared" si="7"/>
        <v>NigeriaNG09</v>
      </c>
      <c r="R349" t="str">
        <f>VLOOKUP(Tableau35676[[#This Row],[coca]],Table1[ID],1,FALSE)</f>
        <v>NigeriaNG09</v>
      </c>
      <c r="S349">
        <f>VLOOKUP(Tableau35676[[#This Row],[coca]],Table1[[#All],[ID]:[b]],2,FALSE)</f>
        <v>8.6000015962400003</v>
      </c>
      <c r="T349" s="9">
        <f>VLOOKUP(Tableau35676[[#This Row],[coca]],Table1[[ID]:[b]],3,FALSE)</f>
        <v>5.8741745102699996</v>
      </c>
      <c r="U349" s="9" t="s">
        <v>778</v>
      </c>
      <c r="V34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49" s="9">
        <v>2</v>
      </c>
    </row>
    <row r="350" spans="1:23">
      <c r="A350" t="s">
        <v>543</v>
      </c>
      <c r="B350" t="s">
        <v>563</v>
      </c>
      <c r="C350" t="s">
        <v>564</v>
      </c>
      <c r="D350">
        <v>367</v>
      </c>
      <c r="E350">
        <v>17</v>
      </c>
      <c r="F350">
        <v>95</v>
      </c>
      <c r="G350">
        <v>255</v>
      </c>
      <c r="M350" s="10" t="s">
        <v>946</v>
      </c>
      <c r="O350" s="5">
        <v>593692959819</v>
      </c>
      <c r="P350" s="5">
        <v>570489823485</v>
      </c>
      <c r="Q350" t="str">
        <f t="shared" si="7"/>
        <v>NigeriaNG10</v>
      </c>
      <c r="R350" t="str">
        <f>VLOOKUP(Tableau35676[[#This Row],[coca]],Table1[ID],1,FALSE)</f>
        <v>NigeriaNG10</v>
      </c>
      <c r="S350">
        <f>VLOOKUP(Tableau35676[[#This Row],[coca]],Table1[[#All],[ID]:[b]],2,FALSE)</f>
        <v>5.9369295981899999</v>
      </c>
      <c r="T350" s="9">
        <f>VLOOKUP(Tableau35676[[#This Row],[coca]],Table1[[ID]:[b]],3,FALSE)</f>
        <v>5.7048982348499999</v>
      </c>
      <c r="U350" s="9" t="s">
        <v>778</v>
      </c>
      <c r="V35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50" s="9">
        <v>2</v>
      </c>
    </row>
    <row r="351" spans="1:23">
      <c r="A351" t="s">
        <v>543</v>
      </c>
      <c r="B351" t="s">
        <v>565</v>
      </c>
      <c r="C351" t="s">
        <v>566</v>
      </c>
      <c r="D351">
        <v>162</v>
      </c>
      <c r="E351">
        <v>0</v>
      </c>
      <c r="F351">
        <v>126</v>
      </c>
      <c r="G351">
        <v>36</v>
      </c>
      <c r="M351" s="10" t="s">
        <v>946</v>
      </c>
      <c r="O351" s="5">
        <v>801626626255</v>
      </c>
      <c r="P351" s="5">
        <v>626202724928</v>
      </c>
      <c r="Q351" t="str">
        <f t="shared" si="7"/>
        <v>NigeriaNG11</v>
      </c>
      <c r="R351" t="str">
        <f>VLOOKUP(Tableau35676[[#This Row],[coca]],Table1[ID],1,FALSE)</f>
        <v>NigeriaNG11</v>
      </c>
      <c r="S351">
        <f>VLOOKUP(Tableau35676[[#This Row],[coca]],Table1[[#All],[ID]:[b]],2,FALSE)</f>
        <v>8.0162662625499994</v>
      </c>
      <c r="T351" s="9">
        <f>VLOOKUP(Tableau35676[[#This Row],[coca]],Table1[[ID]:[b]],3,FALSE)</f>
        <v>6.26202724928</v>
      </c>
      <c r="U351" s="9" t="s">
        <v>775</v>
      </c>
      <c r="V35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51" s="9">
        <v>1</v>
      </c>
    </row>
    <row r="352" spans="1:23">
      <c r="A352" t="s">
        <v>543</v>
      </c>
      <c r="B352" t="s">
        <v>567</v>
      </c>
      <c r="C352" t="s">
        <v>568</v>
      </c>
      <c r="D352">
        <v>0</v>
      </c>
      <c r="E352">
        <v>0</v>
      </c>
      <c r="F352">
        <v>0</v>
      </c>
      <c r="G352">
        <v>0</v>
      </c>
      <c r="M352" s="10" t="s">
        <v>946</v>
      </c>
      <c r="Q352" t="str">
        <f t="shared" si="7"/>
        <v>NigeriaNG12</v>
      </c>
      <c r="R352" t="str">
        <f>VLOOKUP(Tableau35676[[#This Row],[coca]],Table1[ID],1,FALSE)</f>
        <v>NigeriaNG12</v>
      </c>
      <c r="S352">
        <f>VLOOKUP(Tableau35676[[#This Row],[coca]],Table1[[#All],[ID]:[b]],2,FALSE)</f>
        <v>5.9302146597799998</v>
      </c>
      <c r="T352" s="9">
        <f>VLOOKUP(Tableau35676[[#This Row],[coca]],Table1[[ID]:[b]],3,FALSE)</f>
        <v>6.6335372644200001</v>
      </c>
      <c r="U352" s="9" t="s">
        <v>774</v>
      </c>
      <c r="V35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52" s="9">
        <v>3</v>
      </c>
    </row>
    <row r="353" spans="1:23">
      <c r="A353" t="s">
        <v>543</v>
      </c>
      <c r="B353" t="s">
        <v>569</v>
      </c>
      <c r="C353" t="s">
        <v>570</v>
      </c>
      <c r="D353">
        <v>30</v>
      </c>
      <c r="E353">
        <v>2</v>
      </c>
      <c r="F353">
        <v>18</v>
      </c>
      <c r="G353">
        <v>10</v>
      </c>
      <c r="M353" s="10" t="s">
        <v>946</v>
      </c>
      <c r="O353" s="5">
        <v>530951552644</v>
      </c>
      <c r="P353" s="5">
        <v>772008040372</v>
      </c>
      <c r="Q353" t="str">
        <f t="shared" si="7"/>
        <v>NigeriaNG13</v>
      </c>
      <c r="R353" t="str">
        <f>VLOOKUP(Tableau35676[[#This Row],[coca]],Table1[ID],1,FALSE)</f>
        <v>NigeriaNG13</v>
      </c>
      <c r="S353">
        <f>VLOOKUP(Tableau35676[[#This Row],[coca]],Table1[[#All],[ID]:[b]],2,FALSE)</f>
        <v>5.3095155264400002</v>
      </c>
      <c r="T353" s="9">
        <f>VLOOKUP(Tableau35676[[#This Row],[coca]],Table1[[ID]:[b]],3,FALSE)</f>
        <v>7.7200804037199999</v>
      </c>
      <c r="U353" s="9" t="s">
        <v>778</v>
      </c>
      <c r="V35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53" s="9">
        <v>2</v>
      </c>
    </row>
    <row r="354" spans="1:23">
      <c r="A354" t="s">
        <v>543</v>
      </c>
      <c r="B354" t="s">
        <v>571</v>
      </c>
      <c r="C354" t="s">
        <v>572</v>
      </c>
      <c r="D354">
        <v>93</v>
      </c>
      <c r="E354">
        <v>5</v>
      </c>
      <c r="F354">
        <v>28</v>
      </c>
      <c r="G354">
        <v>60</v>
      </c>
      <c r="M354" s="10" t="s">
        <v>946</v>
      </c>
      <c r="O354" s="5">
        <v>744061116263</v>
      </c>
      <c r="P354" s="5">
        <v>653624489622</v>
      </c>
      <c r="Q354" t="str">
        <f t="shared" si="7"/>
        <v>NigeriaNG14</v>
      </c>
      <c r="R354" t="str">
        <f>VLOOKUP(Tableau35676[[#This Row],[coca]],Table1[ID],1,FALSE)</f>
        <v>NigeriaNG14</v>
      </c>
      <c r="S354">
        <f>VLOOKUP(Tableau35676[[#This Row],[coca]],Table1[[#All],[ID]:[b]],2,FALSE)</f>
        <v>7.4406111626299998</v>
      </c>
      <c r="T354" s="9">
        <f>VLOOKUP(Tableau35676[[#This Row],[coca]],Table1[[ID]:[b]],3,FALSE)</f>
        <v>6.5362448962200004</v>
      </c>
      <c r="U354" s="9" t="s">
        <v>775</v>
      </c>
      <c r="V35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54" s="9">
        <v>1</v>
      </c>
    </row>
    <row r="355" spans="1:23">
      <c r="A355" t="s">
        <v>543</v>
      </c>
      <c r="B355" t="s">
        <v>573</v>
      </c>
      <c r="C355" t="s">
        <v>574</v>
      </c>
      <c r="D355">
        <v>1391</v>
      </c>
      <c r="E355">
        <v>28</v>
      </c>
      <c r="F355">
        <v>391</v>
      </c>
      <c r="G355">
        <v>972</v>
      </c>
      <c r="M355" s="10" t="s">
        <v>946</v>
      </c>
      <c r="Q355" t="str">
        <f t="shared" si="7"/>
        <v>NigeriaNG15</v>
      </c>
      <c r="R355" t="str">
        <f>VLOOKUP(Tableau35676[[#This Row],[coca]],Table1[ID],1,FALSE)</f>
        <v>NigeriaNG15</v>
      </c>
      <c r="S355">
        <f>VLOOKUP(Tableau35676[[#This Row],[coca]],Table1[[#All],[ID]:[b]],2,FALSE)</f>
        <v>7.1955572002399997</v>
      </c>
      <c r="T355" s="9">
        <f>VLOOKUP(Tableau35676[[#This Row],[coca]],Table1[[ID]:[b]],3,FALSE)</f>
        <v>8.8976172470300003</v>
      </c>
      <c r="U355" s="9" t="s">
        <v>777</v>
      </c>
      <c r="V35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355" s="9">
        <v>5</v>
      </c>
    </row>
    <row r="356" spans="1:23">
      <c r="A356" t="s">
        <v>543</v>
      </c>
      <c r="B356" t="s">
        <v>575</v>
      </c>
      <c r="C356" t="s">
        <v>576</v>
      </c>
      <c r="D356">
        <v>443</v>
      </c>
      <c r="E356">
        <v>12</v>
      </c>
      <c r="F356">
        <v>171</v>
      </c>
      <c r="G356">
        <v>260</v>
      </c>
      <c r="M356" s="10" t="s">
        <v>946</v>
      </c>
      <c r="O356" s="5">
        <v>1119199513760</v>
      </c>
      <c r="P356" s="5">
        <v>1038358785210</v>
      </c>
      <c r="Q356" t="str">
        <f t="shared" si="7"/>
        <v>NigeriaNG16</v>
      </c>
      <c r="R356" t="str">
        <f>VLOOKUP(Tableau35676[[#This Row],[coca]],Table1[ID],1,FALSE)</f>
        <v>NigeriaNG16</v>
      </c>
      <c r="S356">
        <f>VLOOKUP(Tableau35676[[#This Row],[coca]],Table1[[#All],[ID]:[b]],2,FALSE)</f>
        <v>11.191995137599999</v>
      </c>
      <c r="T356" s="9">
        <f>VLOOKUP(Tableau35676[[#This Row],[coca]],Table1[[ID]:[b]],3,FALSE)</f>
        <v>10.3835878521</v>
      </c>
      <c r="U356" s="9" t="s">
        <v>774</v>
      </c>
      <c r="V35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56" s="9">
        <v>3</v>
      </c>
    </row>
    <row r="357" spans="1:23">
      <c r="A357" t="s">
        <v>543</v>
      </c>
      <c r="B357" t="s">
        <v>577</v>
      </c>
      <c r="C357" t="s">
        <v>578</v>
      </c>
      <c r="D357">
        <v>159</v>
      </c>
      <c r="E357">
        <v>3</v>
      </c>
      <c r="F357">
        <v>21</v>
      </c>
      <c r="G357">
        <v>135</v>
      </c>
      <c r="M357" s="10" t="s">
        <v>946</v>
      </c>
      <c r="O357" s="5">
        <v>706230759079</v>
      </c>
      <c r="P357" s="5">
        <v>557302002044</v>
      </c>
      <c r="Q357" t="str">
        <f t="shared" si="7"/>
        <v>NigeriaNG17</v>
      </c>
      <c r="R357" t="str">
        <f>VLOOKUP(Tableau35676[[#This Row],[coca]],Table1[ID],1,FALSE)</f>
        <v>NigeriaNG17</v>
      </c>
      <c r="S357">
        <f>VLOOKUP(Tableau35676[[#This Row],[coca]],Table1[[#All],[ID]:[b]],2,FALSE)</f>
        <v>7.0623075907899997</v>
      </c>
      <c r="T357" s="9">
        <f>VLOOKUP(Tableau35676[[#This Row],[coca]],Table1[[ID]:[b]],3,FALSE)</f>
        <v>5.5730200204400004</v>
      </c>
      <c r="U357" s="9" t="s">
        <v>775</v>
      </c>
      <c r="V35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57" s="9">
        <v>1</v>
      </c>
    </row>
    <row r="358" spans="1:23">
      <c r="A358" t="s">
        <v>543</v>
      </c>
      <c r="B358" t="s">
        <v>579</v>
      </c>
      <c r="C358" t="s">
        <v>580</v>
      </c>
      <c r="D358">
        <v>317</v>
      </c>
      <c r="E358">
        <v>6</v>
      </c>
      <c r="F358">
        <v>190</v>
      </c>
      <c r="G358">
        <v>121</v>
      </c>
      <c r="M358" s="10" t="s">
        <v>946</v>
      </c>
      <c r="O358" s="5">
        <v>956353314445</v>
      </c>
      <c r="P358" s="5">
        <v>1223847582910</v>
      </c>
      <c r="Q358" t="str">
        <f t="shared" si="7"/>
        <v>NigeriaNG18</v>
      </c>
      <c r="R358" t="str">
        <f>VLOOKUP(Tableau35676[[#This Row],[coca]],Table1[ID],1,FALSE)</f>
        <v>NigeriaNG18</v>
      </c>
      <c r="S358">
        <f>VLOOKUP(Tableau35676[[#This Row],[coca]],Table1[[#All],[ID]:[b]],2,FALSE)</f>
        <v>9.56353314445</v>
      </c>
      <c r="T358" s="9">
        <f>VLOOKUP(Tableau35676[[#This Row],[coca]],Table1[[ID]:[b]],3,FALSE)</f>
        <v>12.2384758291</v>
      </c>
      <c r="U358" s="9" t="s">
        <v>775</v>
      </c>
      <c r="V35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58" s="9">
        <v>1</v>
      </c>
    </row>
    <row r="359" spans="1:23">
      <c r="A359" t="s">
        <v>543</v>
      </c>
      <c r="B359" t="s">
        <v>581</v>
      </c>
      <c r="C359" t="s">
        <v>582</v>
      </c>
      <c r="D359">
        <v>490</v>
      </c>
      <c r="E359">
        <v>10</v>
      </c>
      <c r="F359">
        <v>286</v>
      </c>
      <c r="G359">
        <v>194</v>
      </c>
      <c r="M359" s="10" t="s">
        <v>946</v>
      </c>
      <c r="O359" s="5">
        <v>770597854752</v>
      </c>
      <c r="P359" s="5">
        <v>1039236701050</v>
      </c>
      <c r="Q359" t="str">
        <f t="shared" si="7"/>
        <v>NigeriaNG19</v>
      </c>
      <c r="R359" t="str">
        <f>VLOOKUP(Tableau35676[[#This Row],[coca]],Table1[ID],1,FALSE)</f>
        <v>NigeriaNG19</v>
      </c>
      <c r="S359">
        <f>VLOOKUP(Tableau35676[[#This Row],[coca]],Table1[[#All],[ID]:[b]],2,FALSE)</f>
        <v>7.70597854752</v>
      </c>
      <c r="T359" s="9">
        <f>VLOOKUP(Tableau35676[[#This Row],[coca]],Table1[[ID]:[b]],3,FALSE)</f>
        <v>10.392367010499999</v>
      </c>
      <c r="U359" s="9" t="s">
        <v>774</v>
      </c>
      <c r="V35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59" s="9">
        <v>3</v>
      </c>
    </row>
    <row r="360" spans="1:23">
      <c r="A360" t="s">
        <v>543</v>
      </c>
      <c r="B360" t="s">
        <v>583</v>
      </c>
      <c r="C360" t="s">
        <v>584</v>
      </c>
      <c r="D360">
        <v>1160</v>
      </c>
      <c r="E360">
        <v>50</v>
      </c>
      <c r="F360">
        <v>696</v>
      </c>
      <c r="G360">
        <v>414</v>
      </c>
      <c r="M360" s="10" t="s">
        <v>946</v>
      </c>
      <c r="Q360" t="str">
        <f t="shared" si="7"/>
        <v>NigeriaNG20</v>
      </c>
      <c r="R360" t="str">
        <f>VLOOKUP(Tableau35676[[#This Row],[coca]],Table1[ID],1,FALSE)</f>
        <v>NigeriaNG20</v>
      </c>
      <c r="S360">
        <f>VLOOKUP(Tableau35676[[#This Row],[coca]],Table1[[#All],[ID]:[b]],2,FALSE)</f>
        <v>8.5295571831500006</v>
      </c>
      <c r="T360" s="9">
        <f>VLOOKUP(Tableau35676[[#This Row],[coca]],Table1[[ID]:[b]],3,FALSE)</f>
        <v>11.745201935100001</v>
      </c>
      <c r="U360" s="9" t="s">
        <v>777</v>
      </c>
      <c r="V36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360" s="9">
        <v>5</v>
      </c>
    </row>
    <row r="361" spans="1:23">
      <c r="A361" t="s">
        <v>543</v>
      </c>
      <c r="B361" t="s">
        <v>585</v>
      </c>
      <c r="C361" t="s">
        <v>586</v>
      </c>
      <c r="D361">
        <v>414</v>
      </c>
      <c r="E361">
        <v>22</v>
      </c>
      <c r="F361">
        <v>233</v>
      </c>
      <c r="G361">
        <v>159</v>
      </c>
      <c r="M361" s="10" t="s">
        <v>946</v>
      </c>
      <c r="Q361" t="str">
        <f t="shared" si="7"/>
        <v>NigeriaNG21</v>
      </c>
      <c r="R361" t="str">
        <f>VLOOKUP(Tableau35676[[#This Row],[coca]],Table1[ID],1,FALSE)</f>
        <v>NigeriaNG21</v>
      </c>
      <c r="S361">
        <f>VLOOKUP(Tableau35676[[#This Row],[coca]],Table1[[#All],[ID]:[b]],2,FALSE)</f>
        <v>7.6293326341099998</v>
      </c>
      <c r="T361" s="9">
        <f>VLOOKUP(Tableau35676[[#This Row],[coca]],Table1[[ID]:[b]],3,FALSE)</f>
        <v>12.380913190999999</v>
      </c>
      <c r="U361" s="9" t="s">
        <v>778</v>
      </c>
      <c r="V36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61" s="9">
        <v>2</v>
      </c>
    </row>
    <row r="362" spans="1:23">
      <c r="A362" t="s">
        <v>543</v>
      </c>
      <c r="B362" t="s">
        <v>587</v>
      </c>
      <c r="C362" t="s">
        <v>588</v>
      </c>
      <c r="D362">
        <v>67</v>
      </c>
      <c r="E362">
        <v>6</v>
      </c>
      <c r="F362">
        <v>34</v>
      </c>
      <c r="G362">
        <v>27</v>
      </c>
      <c r="M362" s="10" t="s">
        <v>946</v>
      </c>
      <c r="O362" s="5">
        <v>452131280055</v>
      </c>
      <c r="P362" s="5">
        <v>1174498508210</v>
      </c>
      <c r="Q362" t="str">
        <f t="shared" si="7"/>
        <v>NigeriaNG22</v>
      </c>
      <c r="R362" t="str">
        <f>VLOOKUP(Tableau35676[[#This Row],[coca]],Table1[ID],1,FALSE)</f>
        <v>NigeriaNG22</v>
      </c>
      <c r="S362">
        <f>VLOOKUP(Tableau35676[[#This Row],[coca]],Table1[[#All],[ID]:[b]],2,FALSE)</f>
        <v>4.5213128005499996</v>
      </c>
      <c r="T362" s="9">
        <f>VLOOKUP(Tableau35676[[#This Row],[coca]],Table1[[ID]:[b]],3,FALSE)</f>
        <v>11.744985082099999</v>
      </c>
      <c r="U362" s="9" t="s">
        <v>778</v>
      </c>
      <c r="V36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62" s="9">
        <v>2</v>
      </c>
    </row>
    <row r="363" spans="1:23">
      <c r="A363" t="s">
        <v>543</v>
      </c>
      <c r="B363" t="s">
        <v>589</v>
      </c>
      <c r="C363" t="s">
        <v>590</v>
      </c>
      <c r="D363">
        <v>3</v>
      </c>
      <c r="E363">
        <v>0</v>
      </c>
      <c r="F363">
        <v>0</v>
      </c>
      <c r="G363">
        <v>3</v>
      </c>
      <c r="M363" s="10" t="s">
        <v>946</v>
      </c>
      <c r="Q363" t="str">
        <f t="shared" si="7"/>
        <v>NigeriaNG23</v>
      </c>
      <c r="R363" t="str">
        <f>VLOOKUP(Tableau35676[[#This Row],[coca]],Table1[ID],1,FALSE)</f>
        <v>NigeriaNG23</v>
      </c>
      <c r="S363">
        <f>VLOOKUP(Tableau35676[[#This Row],[coca]],Table1[[#All],[ID]:[b]],2,FALSE)</f>
        <v>6.6867543364699999</v>
      </c>
      <c r="T363" s="9">
        <f>VLOOKUP(Tableau35676[[#This Row],[coca]],Table1[[ID]:[b]],3,FALSE)</f>
        <v>7.7366078859999998</v>
      </c>
      <c r="U363" s="9"/>
      <c r="V36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63" s="9"/>
    </row>
    <row r="364" spans="1:23">
      <c r="A364" t="s">
        <v>543</v>
      </c>
      <c r="B364" t="s">
        <v>591</v>
      </c>
      <c r="C364" t="s">
        <v>592</v>
      </c>
      <c r="D364">
        <v>172</v>
      </c>
      <c r="E364">
        <v>5</v>
      </c>
      <c r="F364">
        <v>98</v>
      </c>
      <c r="G364">
        <v>69</v>
      </c>
      <c r="M364" s="10" t="s">
        <v>946</v>
      </c>
      <c r="Q364" t="str">
        <f t="shared" ref="Q364:Q395" si="8">_xlfn.CONCAT(A364,C364)</f>
        <v>NigeriaNG24</v>
      </c>
      <c r="R364" t="str">
        <f>VLOOKUP(Tableau35676[[#This Row],[coca]],Table1[ID],1,FALSE)</f>
        <v>NigeriaNG24</v>
      </c>
      <c r="S364">
        <f>VLOOKUP(Tableau35676[[#This Row],[coca]],Table1[[#All],[ID]:[b]],2,FALSE)</f>
        <v>4.3851428276100002</v>
      </c>
      <c r="T364" s="9">
        <f>VLOOKUP(Tableau35676[[#This Row],[coca]],Table1[[ID]:[b]],3,FALSE)</f>
        <v>8.9659627695699999</v>
      </c>
      <c r="U364" s="9" t="s">
        <v>778</v>
      </c>
      <c r="V36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64" s="9">
        <v>2</v>
      </c>
    </row>
    <row r="365" spans="1:23">
      <c r="A365" t="s">
        <v>543</v>
      </c>
      <c r="B365" t="s">
        <v>593</v>
      </c>
      <c r="C365" t="s">
        <v>594</v>
      </c>
      <c r="D365">
        <v>7616</v>
      </c>
      <c r="E365">
        <v>107</v>
      </c>
      <c r="F365">
        <v>1323</v>
      </c>
      <c r="G365">
        <v>6186</v>
      </c>
      <c r="M365" s="10" t="s">
        <v>946</v>
      </c>
      <c r="Q365" t="str">
        <f t="shared" si="8"/>
        <v>NigeriaNG25</v>
      </c>
      <c r="R365" t="str">
        <f>VLOOKUP(Tableau35676[[#This Row],[coca]],Table1[ID],1,FALSE)</f>
        <v>NigeriaNG25</v>
      </c>
      <c r="S365">
        <f>VLOOKUP(Tableau35676[[#This Row],[coca]],Table1[[#All],[ID]:[b]],2,FALSE)</f>
        <v>3.5931922849100002</v>
      </c>
      <c r="T365" s="9">
        <f>VLOOKUP(Tableau35676[[#This Row],[coca]],Table1[[ID]:[b]],3,FALSE)</f>
        <v>6.5230529007099998</v>
      </c>
      <c r="U365" s="9" t="s">
        <v>780</v>
      </c>
      <c r="V36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365" s="9">
        <v>7</v>
      </c>
    </row>
    <row r="366" spans="1:23">
      <c r="A366" t="s">
        <v>543</v>
      </c>
      <c r="B366" t="s">
        <v>595</v>
      </c>
      <c r="C366" t="s">
        <v>596</v>
      </c>
      <c r="D366">
        <v>177</v>
      </c>
      <c r="E366">
        <v>6</v>
      </c>
      <c r="F366">
        <v>74</v>
      </c>
      <c r="G366">
        <v>97</v>
      </c>
      <c r="M366" s="10" t="s">
        <v>946</v>
      </c>
      <c r="O366" s="5">
        <v>819796255875</v>
      </c>
      <c r="P366" s="5">
        <v>851044735014</v>
      </c>
      <c r="Q366" t="str">
        <f t="shared" si="8"/>
        <v>NigeriaNG26</v>
      </c>
      <c r="R366" t="str">
        <f>VLOOKUP(Tableau35676[[#This Row],[coca]],Table1[ID],1,FALSE)</f>
        <v>NigeriaNG26</v>
      </c>
      <c r="S366">
        <f>VLOOKUP(Tableau35676[[#This Row],[coca]],Table1[[#All],[ID]:[b]],2,FALSE)</f>
        <v>8.1979625587499996</v>
      </c>
      <c r="T366" s="9">
        <f>VLOOKUP(Tableau35676[[#This Row],[coca]],Table1[[ID]:[b]],3,FALSE)</f>
        <v>8.5104473501399998</v>
      </c>
      <c r="U366" s="9" t="s">
        <v>778</v>
      </c>
      <c r="V36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66" s="9">
        <v>2</v>
      </c>
    </row>
    <row r="367" spans="1:23">
      <c r="A367" t="s">
        <v>543</v>
      </c>
      <c r="B367" t="s">
        <v>525</v>
      </c>
      <c r="C367" t="s">
        <v>597</v>
      </c>
      <c r="D367">
        <v>66</v>
      </c>
      <c r="E367">
        <v>1</v>
      </c>
      <c r="F367">
        <v>31</v>
      </c>
      <c r="G367">
        <v>34</v>
      </c>
      <c r="M367" s="10" t="s">
        <v>946</v>
      </c>
      <c r="O367" s="5">
        <v>559037927596</v>
      </c>
      <c r="P367" s="5">
        <v>993324019799</v>
      </c>
      <c r="Q367" t="str">
        <f t="shared" si="8"/>
        <v>NigeriaNG27</v>
      </c>
      <c r="R367" t="str">
        <f>VLOOKUP(Tableau35676[[#This Row],[coca]],Table1[ID],1,FALSE)</f>
        <v>NigeriaNG27</v>
      </c>
      <c r="S367">
        <f>VLOOKUP(Tableau35676[[#This Row],[coca]],Table1[[#All],[ID]:[b]],2,FALSE)</f>
        <v>5.5903792759600002</v>
      </c>
      <c r="T367" s="9">
        <f>VLOOKUP(Tableau35676[[#This Row],[coca]],Table1[[ID]:[b]],3,FALSE)</f>
        <v>9.9332401979899991</v>
      </c>
      <c r="U367" s="9" t="s">
        <v>775</v>
      </c>
      <c r="V36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67" s="9">
        <v>1</v>
      </c>
    </row>
    <row r="368" spans="1:23">
      <c r="A368" t="s">
        <v>543</v>
      </c>
      <c r="B368" t="s">
        <v>598</v>
      </c>
      <c r="C368" t="s">
        <v>599</v>
      </c>
      <c r="D368">
        <v>586</v>
      </c>
      <c r="E368">
        <v>14</v>
      </c>
      <c r="F368">
        <v>315</v>
      </c>
      <c r="G368">
        <v>257</v>
      </c>
      <c r="M368" s="10" t="s">
        <v>946</v>
      </c>
      <c r="Q368" t="str">
        <f t="shared" si="8"/>
        <v>NigeriaNG28</v>
      </c>
      <c r="R368" t="str">
        <f>VLOOKUP(Tableau35676[[#This Row],[coca]],Table1[ID],1,FALSE)</f>
        <v>NigeriaNG28</v>
      </c>
      <c r="S368">
        <f>VLOOKUP(Tableau35676[[#This Row],[coca]],Table1[[#All],[ID]:[b]],2,FALSE)</f>
        <v>3.4765285757900002</v>
      </c>
      <c r="T368" s="9">
        <f>VLOOKUP(Tableau35676[[#This Row],[coca]],Table1[[ID]:[b]],3,FALSE)</f>
        <v>6.9963819335000004</v>
      </c>
      <c r="U368" s="9" t="s">
        <v>774</v>
      </c>
      <c r="V36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68" s="9">
        <v>3</v>
      </c>
    </row>
    <row r="369" spans="1:23">
      <c r="A369" t="s">
        <v>543</v>
      </c>
      <c r="B369" t="s">
        <v>600</v>
      </c>
      <c r="C369" t="s">
        <v>601</v>
      </c>
      <c r="D369">
        <v>89</v>
      </c>
      <c r="E369">
        <v>14</v>
      </c>
      <c r="F369">
        <v>41</v>
      </c>
      <c r="G369">
        <v>34</v>
      </c>
      <c r="M369" s="10" t="s">
        <v>946</v>
      </c>
      <c r="O369" s="5">
        <v>515060921170</v>
      </c>
      <c r="P369" s="5">
        <v>691799534261</v>
      </c>
      <c r="Q369" t="str">
        <f t="shared" si="8"/>
        <v>NigeriaNG29</v>
      </c>
      <c r="R369" t="str">
        <f>VLOOKUP(Tableau35676[[#This Row],[coca]],Table1[ID],1,FALSE)</f>
        <v>NigeriaNG29</v>
      </c>
      <c r="S369">
        <f>VLOOKUP(Tableau35676[[#This Row],[coca]],Table1[[#All],[ID]:[b]],2,FALSE)</f>
        <v>5.1506092117</v>
      </c>
      <c r="T369" s="9">
        <f>VLOOKUP(Tableau35676[[#This Row],[coca]],Table1[[ID]:[b]],3,FALSE)</f>
        <v>6.9179953426100003</v>
      </c>
      <c r="U369" s="9" t="s">
        <v>778</v>
      </c>
      <c r="V36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69" s="9">
        <v>2</v>
      </c>
    </row>
    <row r="370" spans="1:23">
      <c r="A370" t="s">
        <v>543</v>
      </c>
      <c r="B370" t="s">
        <v>602</v>
      </c>
      <c r="C370" t="s">
        <v>603</v>
      </c>
      <c r="D370">
        <v>50</v>
      </c>
      <c r="E370">
        <v>4</v>
      </c>
      <c r="F370">
        <v>41</v>
      </c>
      <c r="G370">
        <v>5</v>
      </c>
      <c r="M370" s="10" t="s">
        <v>946</v>
      </c>
      <c r="Q370" t="str">
        <f t="shared" si="8"/>
        <v>NigeriaNG30</v>
      </c>
      <c r="R370" t="str">
        <f>VLOOKUP(Tableau35676[[#This Row],[coca]],Table1[ID],1,FALSE)</f>
        <v>NigeriaNG30</v>
      </c>
      <c r="S370">
        <f>VLOOKUP(Tableau35676[[#This Row],[coca]],Table1[[#All],[ID]:[b]],2,FALSE)</f>
        <v>4.5177622700300004</v>
      </c>
      <c r="T370" s="9">
        <f>VLOOKUP(Tableau35676[[#This Row],[coca]],Table1[[ID]:[b]],3,FALSE)</f>
        <v>7.5629185187600001</v>
      </c>
      <c r="U370" s="9" t="s">
        <v>778</v>
      </c>
      <c r="V37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70" s="9">
        <v>2</v>
      </c>
    </row>
    <row r="371" spans="1:23">
      <c r="A371" t="s">
        <v>543</v>
      </c>
      <c r="B371" t="s">
        <v>604</v>
      </c>
      <c r="C371" t="s">
        <v>605</v>
      </c>
      <c r="D371">
        <v>661</v>
      </c>
      <c r="E371">
        <v>9</v>
      </c>
      <c r="F371">
        <v>242</v>
      </c>
      <c r="G371">
        <v>410</v>
      </c>
      <c r="M371" s="10" t="s">
        <v>946</v>
      </c>
      <c r="Q371" t="str">
        <f t="shared" si="8"/>
        <v>NigeriaNG31</v>
      </c>
      <c r="R371" t="str">
        <f>VLOOKUP(Tableau35676[[#This Row],[coca]],Table1[ID],1,FALSE)</f>
        <v>NigeriaNG31</v>
      </c>
      <c r="S371">
        <f>VLOOKUP(Tableau35676[[#This Row],[coca]],Table1[[#All],[ID]:[b]],2,FALSE)</f>
        <v>3.6132824712999998</v>
      </c>
      <c r="T371" s="9">
        <f>VLOOKUP(Tableau35676[[#This Row],[coca]],Table1[[ID]:[b]],3,FALSE)</f>
        <v>8.1588803220799999</v>
      </c>
      <c r="U371" s="9" t="s">
        <v>778</v>
      </c>
      <c r="V37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71" s="9">
        <v>2</v>
      </c>
    </row>
    <row r="372" spans="1:23">
      <c r="A372" t="s">
        <v>543</v>
      </c>
      <c r="B372" t="s">
        <v>31</v>
      </c>
      <c r="C372" t="s">
        <v>606</v>
      </c>
      <c r="D372">
        <v>186</v>
      </c>
      <c r="E372">
        <v>5</v>
      </c>
      <c r="F372">
        <v>114</v>
      </c>
      <c r="G372">
        <v>67</v>
      </c>
      <c r="M372" s="10" t="s">
        <v>946</v>
      </c>
      <c r="O372" s="5">
        <v>951204950390</v>
      </c>
      <c r="P372" s="5">
        <v>923241615077</v>
      </c>
      <c r="Q372" t="str">
        <f t="shared" si="8"/>
        <v>NigeriaNG32</v>
      </c>
      <c r="R372" t="str">
        <f>VLOOKUP(Tableau35676[[#This Row],[coca]],Table1[ID],1,FALSE)</f>
        <v>NigeriaNG32</v>
      </c>
      <c r="S372">
        <f>VLOOKUP(Tableau35676[[#This Row],[coca]],Table1[[#All],[ID]:[b]],2,FALSE)</f>
        <v>9.5120495039000001</v>
      </c>
      <c r="T372" s="9">
        <f>VLOOKUP(Tableau35676[[#This Row],[coca]],Table1[[ID]:[b]],3,FALSE)</f>
        <v>9.2324161507699998</v>
      </c>
      <c r="U372" s="9" t="s">
        <v>775</v>
      </c>
      <c r="V37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72" s="9">
        <v>1</v>
      </c>
    </row>
    <row r="373" spans="1:23">
      <c r="A373" t="s">
        <v>543</v>
      </c>
      <c r="B373" t="s">
        <v>607</v>
      </c>
      <c r="C373" t="s">
        <v>608</v>
      </c>
      <c r="D373">
        <v>696</v>
      </c>
      <c r="E373">
        <v>26</v>
      </c>
      <c r="F373">
        <v>397</v>
      </c>
      <c r="M373" s="10" t="s">
        <v>946</v>
      </c>
      <c r="O373" s="5">
        <v>691818145467</v>
      </c>
      <c r="P373" s="5">
        <v>484539231548</v>
      </c>
      <c r="Q373" t="str">
        <f t="shared" si="8"/>
        <v>NigeriaNG33</v>
      </c>
      <c r="R373" t="str">
        <f>VLOOKUP(Tableau35676[[#This Row],[coca]],Table1[ID],1,FALSE)</f>
        <v>NigeriaNG33</v>
      </c>
      <c r="S373">
        <f>VLOOKUP(Tableau35676[[#This Row],[coca]],Table1[[#All],[ID]:[b]],2,FALSE)</f>
        <v>6.91818145467</v>
      </c>
      <c r="T373" s="9">
        <f>VLOOKUP(Tableau35676[[#This Row],[coca]],Table1[[ID]:[b]],3,FALSE)</f>
        <v>4.8453923154799998</v>
      </c>
      <c r="U373" s="9" t="s">
        <v>778</v>
      </c>
      <c r="V37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73" s="9">
        <v>2</v>
      </c>
    </row>
    <row r="374" spans="1:23">
      <c r="A374" t="s">
        <v>543</v>
      </c>
      <c r="B374" t="s">
        <v>609</v>
      </c>
      <c r="C374" t="s">
        <v>610</v>
      </c>
      <c r="D374">
        <v>133</v>
      </c>
      <c r="E374">
        <v>14</v>
      </c>
      <c r="F374">
        <v>103</v>
      </c>
      <c r="G374">
        <v>16</v>
      </c>
      <c r="M374" s="10" t="s">
        <v>946</v>
      </c>
      <c r="O374" s="5">
        <v>531896887151</v>
      </c>
      <c r="P374" s="5">
        <v>1303809176030</v>
      </c>
      <c r="Q374" t="str">
        <f t="shared" si="8"/>
        <v>NigeriaNG34</v>
      </c>
      <c r="R374" t="str">
        <f>VLOOKUP(Tableau35676[[#This Row],[coca]],Table1[ID],1,FALSE)</f>
        <v>NigeriaNG34</v>
      </c>
      <c r="S374">
        <f>VLOOKUP(Tableau35676[[#This Row],[coca]],Table1[[#All],[ID]:[b]],2,FALSE)</f>
        <v>5.3189688715100001</v>
      </c>
      <c r="T374" s="9">
        <f>VLOOKUP(Tableau35676[[#This Row],[coca]],Table1[[ID]:[b]],3,FALSE)</f>
        <v>13.0380917603</v>
      </c>
      <c r="U374" s="9" t="s">
        <v>774</v>
      </c>
      <c r="V37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74" s="9">
        <v>3</v>
      </c>
    </row>
    <row r="375" spans="1:23">
      <c r="A375" t="s">
        <v>543</v>
      </c>
      <c r="B375" t="s">
        <v>611</v>
      </c>
      <c r="C375" t="s">
        <v>612</v>
      </c>
      <c r="D375">
        <v>18</v>
      </c>
      <c r="E375">
        <v>0</v>
      </c>
      <c r="F375">
        <v>10</v>
      </c>
      <c r="G375">
        <v>8</v>
      </c>
      <c r="M375" s="10" t="s">
        <v>946</v>
      </c>
      <c r="O375" s="5">
        <v>1078648970730</v>
      </c>
      <c r="P375" s="5">
        <v>802320135174</v>
      </c>
      <c r="Q375" t="str">
        <f t="shared" si="8"/>
        <v>NigeriaNG35</v>
      </c>
      <c r="R375" t="str">
        <f>VLOOKUP(Tableau35676[[#This Row],[coca]],Table1[ID],1,FALSE)</f>
        <v>NigeriaNG35</v>
      </c>
      <c r="S375">
        <f>VLOOKUP(Tableau35676[[#This Row],[coca]],Table1[[#All],[ID]:[b]],2,FALSE)</f>
        <v>10.786489707299999</v>
      </c>
      <c r="T375" s="9">
        <f>VLOOKUP(Tableau35676[[#This Row],[coca]],Table1[[ID]:[b]],3,FALSE)</f>
        <v>8.0232013517399992</v>
      </c>
      <c r="U375" s="9" t="s">
        <v>775</v>
      </c>
      <c r="V37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75" s="9">
        <v>1</v>
      </c>
    </row>
    <row r="376" spans="1:23">
      <c r="A376" t="s">
        <v>543</v>
      </c>
      <c r="B376" t="s">
        <v>613</v>
      </c>
      <c r="C376" t="s">
        <v>614</v>
      </c>
      <c r="D376">
        <v>55</v>
      </c>
      <c r="E376">
        <v>8</v>
      </c>
      <c r="F376">
        <v>45</v>
      </c>
      <c r="G376">
        <v>2</v>
      </c>
      <c r="M376" s="10" t="s">
        <v>946</v>
      </c>
      <c r="Q376" t="str">
        <f t="shared" si="8"/>
        <v>NigeriaNG36</v>
      </c>
      <c r="R376" t="str">
        <f>VLOOKUP(Tableau35676[[#This Row],[coca]],Table1[ID],1,FALSE)</f>
        <v>NigeriaNG36</v>
      </c>
      <c r="S376">
        <f>VLOOKUP(Tableau35676[[#This Row],[coca]],Table1[[#All],[ID]:[b]],2,FALSE)</f>
        <v>11.436967088399999</v>
      </c>
      <c r="T376" s="9">
        <f>VLOOKUP(Tableau35676[[#This Row],[coca]],Table1[[ID]:[b]],3,FALSE)</f>
        <v>12.2988258921</v>
      </c>
      <c r="U376" s="9" t="s">
        <v>778</v>
      </c>
      <c r="V37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76" s="9">
        <v>2</v>
      </c>
    </row>
    <row r="377" spans="1:23">
      <c r="A377" t="s">
        <v>543</v>
      </c>
      <c r="B377" t="s">
        <v>615</v>
      </c>
      <c r="C377" t="s">
        <v>616</v>
      </c>
      <c r="D377">
        <v>76</v>
      </c>
      <c r="E377">
        <v>5</v>
      </c>
      <c r="F377">
        <v>71</v>
      </c>
      <c r="G377">
        <v>0</v>
      </c>
      <c r="M377" s="10" t="s">
        <v>946</v>
      </c>
      <c r="O377" s="5">
        <v>624654733542</v>
      </c>
      <c r="P377" s="5">
        <v>1210152348420</v>
      </c>
      <c r="Q377" t="str">
        <f t="shared" si="8"/>
        <v>NigeriaNG37</v>
      </c>
      <c r="R377" t="str">
        <f>VLOOKUP(Tableau35676[[#This Row],[coca]],Table1[ID],1,FALSE)</f>
        <v>NigeriaNG37</v>
      </c>
      <c r="S377">
        <f>VLOOKUP(Tableau35676[[#This Row],[coca]],Table1[[#All],[ID]:[b]],2,FALSE)</f>
        <v>6.2465473354199998</v>
      </c>
      <c r="T377" s="9">
        <f>VLOOKUP(Tableau35676[[#This Row],[coca]],Table1[[ID]:[b]],3,FALSE)</f>
        <v>12.101523484199999</v>
      </c>
      <c r="U377" s="9" t="s">
        <v>778</v>
      </c>
      <c r="V37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77" s="9">
        <v>2</v>
      </c>
    </row>
    <row r="378" spans="1:23">
      <c r="A378" t="s">
        <v>617</v>
      </c>
      <c r="B378" t="s">
        <v>639</v>
      </c>
      <c r="C378" t="s">
        <v>640</v>
      </c>
      <c r="D378">
        <v>5</v>
      </c>
      <c r="E378">
        <v>0</v>
      </c>
      <c r="F378">
        <v>3</v>
      </c>
      <c r="J378">
        <v>4</v>
      </c>
      <c r="K378">
        <v>1</v>
      </c>
      <c r="M378" s="10" t="s">
        <v>946</v>
      </c>
      <c r="O378" s="5">
        <v>1502627041440</v>
      </c>
      <c r="P378" s="5">
        <v>-369359187391</v>
      </c>
      <c r="Q378" t="str">
        <f t="shared" si="8"/>
        <v>Republic of CongoCG11</v>
      </c>
      <c r="R378" t="str">
        <f>VLOOKUP(Tableau35676[[#This Row],[coca]],Table1[ID],1,FALSE)</f>
        <v>Republic of CongoCG11</v>
      </c>
      <c r="S378">
        <f>VLOOKUP(Tableau35676[[#This Row],[coca]],Table1[[#All],[ID]:[b]],2,FALSE)</f>
        <v>15.026270414400001</v>
      </c>
      <c r="T378" s="9">
        <f>VLOOKUP(Tableau35676[[#This Row],[coca]],Table1[[ID]:[b]],3,FALSE)</f>
        <v>-3.69359187391</v>
      </c>
      <c r="U378" s="9" t="s">
        <v>775</v>
      </c>
      <c r="V37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78" s="9">
        <v>1</v>
      </c>
    </row>
    <row r="379" spans="1:23">
      <c r="A379" t="s">
        <v>617</v>
      </c>
      <c r="B379" t="s">
        <v>627</v>
      </c>
      <c r="C379" t="s">
        <v>628</v>
      </c>
      <c r="D379">
        <v>7</v>
      </c>
      <c r="E379">
        <v>0</v>
      </c>
      <c r="F379">
        <v>5</v>
      </c>
      <c r="J379">
        <v>4</v>
      </c>
      <c r="K379">
        <v>3</v>
      </c>
      <c r="M379" s="10" t="s">
        <v>946</v>
      </c>
      <c r="O379" s="5">
        <v>1194638194450</v>
      </c>
      <c r="P379" s="5">
        <v>-422482948187</v>
      </c>
      <c r="Q379" t="str">
        <f t="shared" si="8"/>
        <v>Republic of CongoCG05</v>
      </c>
      <c r="R379" t="str">
        <f>VLOOKUP(Tableau35676[[#This Row],[coca]],Table1[ID],1,FALSE)</f>
        <v>Republic of CongoCG05</v>
      </c>
      <c r="S379">
        <f>VLOOKUP(Tableau35676[[#This Row],[coca]],Table1[[#All],[ID]:[b]],2,FALSE)</f>
        <v>11.946381944500001</v>
      </c>
      <c r="T379" s="9">
        <f>VLOOKUP(Tableau35676[[#This Row],[coca]],Table1[[ID]:[b]],3,FALSE)</f>
        <v>-4.2248294818699996</v>
      </c>
      <c r="U379" s="9" t="s">
        <v>775</v>
      </c>
      <c r="V37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79" s="9">
        <v>1</v>
      </c>
    </row>
    <row r="380" spans="1:23">
      <c r="A380" t="s">
        <v>617</v>
      </c>
      <c r="B380" t="s">
        <v>625</v>
      </c>
      <c r="C380" t="s">
        <v>626</v>
      </c>
      <c r="D380">
        <v>0</v>
      </c>
      <c r="E380">
        <v>0</v>
      </c>
      <c r="F380">
        <v>0</v>
      </c>
      <c r="M380" s="10" t="s">
        <v>946</v>
      </c>
      <c r="O380" s="5">
        <v>1464608616810</v>
      </c>
      <c r="P380" t="s">
        <v>796</v>
      </c>
      <c r="Q380" t="str">
        <f t="shared" si="8"/>
        <v>Republic of CongoCG04</v>
      </c>
      <c r="R380" t="str">
        <f>VLOOKUP(Tableau35676[[#This Row],[coca]],Table1[ID],1,FALSE)</f>
        <v>Republic of CongoCG04</v>
      </c>
      <c r="S380">
        <f>VLOOKUP(Tableau35676[[#This Row],[coca]],Table1[[#All],[ID]:[b]],2,FALSE)</f>
        <v>14.6460861681</v>
      </c>
      <c r="T380" s="9">
        <f>VLOOKUP(Tableau35676[[#This Row],[coca]],Table1[[ID]:[b]],3,FALSE)</f>
        <v>-0.208052589733</v>
      </c>
      <c r="U380" s="9" t="s">
        <v>775</v>
      </c>
      <c r="V38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0" s="9">
        <v>1</v>
      </c>
    </row>
    <row r="381" spans="1:23">
      <c r="A381" t="s">
        <v>617</v>
      </c>
      <c r="B381" t="s">
        <v>641</v>
      </c>
      <c r="C381" t="s">
        <v>642</v>
      </c>
      <c r="D381">
        <v>1</v>
      </c>
      <c r="E381">
        <v>0</v>
      </c>
      <c r="F381">
        <v>1</v>
      </c>
      <c r="J381">
        <v>0</v>
      </c>
      <c r="K381">
        <v>1</v>
      </c>
      <c r="M381" s="10" t="s">
        <v>946</v>
      </c>
      <c r="O381" s="5">
        <v>1536175366650</v>
      </c>
      <c r="P381" s="5">
        <v>137379841635</v>
      </c>
      <c r="Q381" t="str">
        <f t="shared" si="8"/>
        <v>Republic of CongoCG12</v>
      </c>
      <c r="R381" t="str">
        <f>VLOOKUP(Tableau35676[[#This Row],[coca]],Table1[ID],1,FALSE)</f>
        <v>Republic of CongoCG12</v>
      </c>
      <c r="S381">
        <f>VLOOKUP(Tableau35676[[#This Row],[coca]],Table1[[#All],[ID]:[b]],2,FALSE)</f>
        <v>15.3617536665</v>
      </c>
      <c r="T381" s="9">
        <f>VLOOKUP(Tableau35676[[#This Row],[coca]],Table1[[ID]:[b]],3,FALSE)</f>
        <v>1.3737984163500001</v>
      </c>
      <c r="U381" s="9" t="s">
        <v>775</v>
      </c>
      <c r="V38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1" s="9">
        <v>1</v>
      </c>
    </row>
    <row r="382" spans="1:23">
      <c r="A382" t="s">
        <v>617</v>
      </c>
      <c r="B382" t="s">
        <v>637</v>
      </c>
      <c r="C382" t="s">
        <v>638</v>
      </c>
      <c r="D382">
        <v>353</v>
      </c>
      <c r="E382">
        <v>16</v>
      </c>
      <c r="F382">
        <v>135</v>
      </c>
      <c r="J382">
        <v>298</v>
      </c>
      <c r="K382">
        <v>55</v>
      </c>
      <c r="M382" s="10" t="s">
        <v>946</v>
      </c>
      <c r="O382" s="5">
        <v>1189447938870</v>
      </c>
      <c r="P382" s="5">
        <v>-479129405957</v>
      </c>
      <c r="Q382" t="str">
        <f t="shared" si="8"/>
        <v>Republic of CongoCG10</v>
      </c>
      <c r="R382" t="str">
        <f>VLOOKUP(Tableau35676[[#This Row],[coca]],Table1[ID],1,FALSE)</f>
        <v>Republic of CongoCG10</v>
      </c>
      <c r="S382">
        <f>VLOOKUP(Tableau35676[[#This Row],[coca]],Table1[[#All],[ID]:[b]],2,FALSE)</f>
        <v>11.894479388700001</v>
      </c>
      <c r="T382" s="9">
        <f>VLOOKUP(Tableau35676[[#This Row],[coca]],Table1[[ID]:[b]],3,FALSE)</f>
        <v>-4.7912940595700002</v>
      </c>
      <c r="U382" s="9" t="s">
        <v>774</v>
      </c>
      <c r="V38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82" s="9">
        <v>3</v>
      </c>
    </row>
    <row r="383" spans="1:23">
      <c r="A383" t="s">
        <v>617</v>
      </c>
      <c r="B383" t="s">
        <v>621</v>
      </c>
      <c r="C383" t="s">
        <v>622</v>
      </c>
      <c r="D383">
        <v>507</v>
      </c>
      <c r="E383">
        <v>10</v>
      </c>
      <c r="F383">
        <v>246</v>
      </c>
      <c r="J383">
        <v>392</v>
      </c>
      <c r="K383">
        <v>115</v>
      </c>
      <c r="M383" s="10" t="s">
        <v>946</v>
      </c>
      <c r="O383" s="5">
        <v>1356076376700</v>
      </c>
      <c r="P383" s="5">
        <v>-407678474577</v>
      </c>
      <c r="Q383" t="str">
        <f t="shared" si="8"/>
        <v>Republic of CongoCG02</v>
      </c>
      <c r="R383" t="str">
        <f>VLOOKUP(Tableau35676[[#This Row],[coca]],Table1[ID],1,FALSE)</f>
        <v>Republic of CongoCG02</v>
      </c>
      <c r="S383">
        <f>VLOOKUP(Tableau35676[[#This Row],[coca]],Table1[[#All],[ID]:[b]],2,FALSE)</f>
        <v>15.2584439291</v>
      </c>
      <c r="T383" s="9">
        <f>VLOOKUP(Tableau35676[[#This Row],[coca]],Table1[[ID]:[b]],3,FALSE)</f>
        <v>-4.24077340849</v>
      </c>
      <c r="U383" s="9" t="s">
        <v>779</v>
      </c>
      <c r="V38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83" s="9">
        <v>4</v>
      </c>
    </row>
    <row r="384" spans="1:23">
      <c r="A384" t="s">
        <v>617</v>
      </c>
      <c r="B384" t="s">
        <v>619</v>
      </c>
      <c r="C384" t="s">
        <v>620</v>
      </c>
      <c r="D384">
        <v>8</v>
      </c>
      <c r="E384">
        <v>1</v>
      </c>
      <c r="F384">
        <v>0</v>
      </c>
      <c r="J384">
        <v>6</v>
      </c>
      <c r="K384">
        <v>2</v>
      </c>
      <c r="M384" s="10" t="s">
        <v>946</v>
      </c>
      <c r="Q384" t="str">
        <f t="shared" si="8"/>
        <v>Republic of CongoCG01</v>
      </c>
      <c r="R384" t="str">
        <f>VLOOKUP(Tableau35676[[#This Row],[coca]],Table1[ID],1,FALSE)</f>
        <v>Republic of CongoCG01</v>
      </c>
      <c r="S384">
        <f>VLOOKUP(Tableau35676[[#This Row],[coca]],Table1[[#All],[ID]:[b]],2,FALSE)</f>
        <v>13.560763766999999</v>
      </c>
      <c r="T384" s="9">
        <f>VLOOKUP(Tableau35676[[#This Row],[coca]],Table1[[ID]:[b]],3,FALSE)</f>
        <v>-4.0767847457700004</v>
      </c>
      <c r="U384" s="9"/>
      <c r="V38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4" s="9"/>
    </row>
    <row r="385" spans="1:23">
      <c r="A385" t="s">
        <v>617</v>
      </c>
      <c r="B385" t="s">
        <v>623</v>
      </c>
      <c r="C385" t="s">
        <v>624</v>
      </c>
      <c r="D385">
        <v>1</v>
      </c>
      <c r="E385">
        <v>0</v>
      </c>
      <c r="F385">
        <v>1</v>
      </c>
      <c r="J385">
        <v>0</v>
      </c>
      <c r="K385">
        <v>1</v>
      </c>
      <c r="M385" s="10" t="s">
        <v>946</v>
      </c>
      <c r="Q385" t="str">
        <f t="shared" si="8"/>
        <v>Republic of CongoCG03</v>
      </c>
      <c r="R385" t="str">
        <f>VLOOKUP(Tableau35676[[#This Row],[coca]],Table1[ID],1,FALSE)</f>
        <v>Republic of CongoCG03</v>
      </c>
      <c r="S385">
        <f>VLOOKUP(Tableau35676[[#This Row],[coca]],Table1[[#All],[ID]:[b]],2,FALSE)</f>
        <v>16.302143451700001</v>
      </c>
      <c r="T385" s="9">
        <f>VLOOKUP(Tableau35676[[#This Row],[coca]],Table1[[ID]:[b]],3,FALSE)</f>
        <v>-0.454052350321</v>
      </c>
      <c r="U385" s="9"/>
      <c r="V38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5" s="9"/>
    </row>
    <row r="386" spans="1:23">
      <c r="A386" t="s">
        <v>617</v>
      </c>
      <c r="B386" t="s">
        <v>629</v>
      </c>
      <c r="C386" t="s">
        <v>630</v>
      </c>
      <c r="D386">
        <v>1</v>
      </c>
      <c r="E386">
        <v>0</v>
      </c>
      <c r="F386">
        <v>0</v>
      </c>
      <c r="J386">
        <v>1</v>
      </c>
      <c r="K386">
        <v>0</v>
      </c>
      <c r="M386" s="10" t="s">
        <v>946</v>
      </c>
      <c r="Q386" t="str">
        <f t="shared" si="8"/>
        <v>Republic of CongoCG06</v>
      </c>
      <c r="R386" t="str">
        <f>VLOOKUP(Tableau35676[[#This Row],[coca]],Table1[ID],1,FALSE)</f>
        <v>Republic of CongoCG06</v>
      </c>
      <c r="S386">
        <f>VLOOKUP(Tableau35676[[#This Row],[coca]],Table1[[#All],[ID]:[b]],2,FALSE)</f>
        <v>13.5104363151</v>
      </c>
      <c r="T386" s="9">
        <f>VLOOKUP(Tableau35676[[#This Row],[coca]],Table1[[ID]:[b]],3,FALSE)</f>
        <v>-3.1070119151900002</v>
      </c>
      <c r="U386" s="9"/>
      <c r="V38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6" s="9"/>
    </row>
    <row r="387" spans="1:23">
      <c r="A387" t="s">
        <v>617</v>
      </c>
      <c r="B387" t="s">
        <v>631</v>
      </c>
      <c r="C387" t="s">
        <v>632</v>
      </c>
      <c r="D387">
        <v>0</v>
      </c>
      <c r="E387">
        <v>0</v>
      </c>
      <c r="F387">
        <v>0</v>
      </c>
      <c r="M387" s="10" t="s">
        <v>946</v>
      </c>
      <c r="Q387" t="str">
        <f t="shared" si="8"/>
        <v>Republic of CongoCG07</v>
      </c>
      <c r="R387" t="str">
        <f>VLOOKUP(Tableau35676[[#This Row],[coca]],Table1[ID],1,FALSE)</f>
        <v>Republic of CongoCG07</v>
      </c>
      <c r="S387">
        <f>VLOOKUP(Tableau35676[[#This Row],[coca]],Table1[[#All],[ID]:[b]],2,FALSE)</f>
        <v>17.451420235699999</v>
      </c>
      <c r="T387" s="9">
        <f>VLOOKUP(Tableau35676[[#This Row],[coca]],Table1[[ID]:[b]],3,FALSE)</f>
        <v>2.07612085352</v>
      </c>
      <c r="U387" s="9"/>
      <c r="V38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7" s="9"/>
    </row>
    <row r="388" spans="1:23">
      <c r="A388" t="s">
        <v>617</v>
      </c>
      <c r="B388" t="s">
        <v>633</v>
      </c>
      <c r="C388" t="s">
        <v>634</v>
      </c>
      <c r="D388">
        <v>0</v>
      </c>
      <c r="E388">
        <v>0</v>
      </c>
      <c r="F388">
        <v>0</v>
      </c>
      <c r="M388" s="10" t="s">
        <v>946</v>
      </c>
      <c r="Q388" t="str">
        <f t="shared" si="8"/>
        <v>Republic of CongoCG08</v>
      </c>
      <c r="R388" t="str">
        <f>VLOOKUP(Tableau35676[[#This Row],[coca]],Table1[ID],1,FALSE)</f>
        <v>Republic of CongoCG08</v>
      </c>
      <c r="S388">
        <f>VLOOKUP(Tableau35676[[#This Row],[coca]],Table1[[#All],[ID]:[b]],2,FALSE)</f>
        <v>12.5119725592</v>
      </c>
      <c r="T388" s="9">
        <f>VLOOKUP(Tableau35676[[#This Row],[coca]],Table1[[ID]:[b]],3,FALSE)</f>
        <v>-3.1396992407900002</v>
      </c>
      <c r="U388" s="9"/>
      <c r="V38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8" s="9"/>
    </row>
    <row r="389" spans="1:23">
      <c r="A389" t="s">
        <v>617</v>
      </c>
      <c r="B389" t="s">
        <v>635</v>
      </c>
      <c r="C389" t="s">
        <v>636</v>
      </c>
      <c r="D389">
        <v>0</v>
      </c>
      <c r="E389">
        <v>0</v>
      </c>
      <c r="F389">
        <v>0</v>
      </c>
      <c r="M389" s="10" t="s">
        <v>946</v>
      </c>
      <c r="Q389" t="str">
        <f t="shared" si="8"/>
        <v>Republic of CongoCG09</v>
      </c>
      <c r="R389" t="str">
        <f>VLOOKUP(Tableau35676[[#This Row],[coca]],Table1[ID],1,FALSE)</f>
        <v>Republic of CongoCG09</v>
      </c>
      <c r="S389">
        <f>VLOOKUP(Tableau35676[[#This Row],[coca]],Table1[[#All],[ID]:[b]],2,FALSE)</f>
        <v>15.387072407</v>
      </c>
      <c r="T389" s="9">
        <f>VLOOKUP(Tableau35676[[#This Row],[coca]],Table1[[ID]:[b]],3,FALSE)</f>
        <v>-2.1088805395599999</v>
      </c>
      <c r="U389" s="9"/>
      <c r="V38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89" s="9"/>
    </row>
    <row r="390" spans="1:23">
      <c r="A390" t="s">
        <v>643</v>
      </c>
      <c r="B390" t="s">
        <v>647</v>
      </c>
      <c r="C390" t="s">
        <v>648</v>
      </c>
      <c r="D390">
        <v>654</v>
      </c>
      <c r="E390">
        <v>188</v>
      </c>
      <c r="F390">
        <v>12</v>
      </c>
      <c r="M390" s="10" t="s">
        <v>946</v>
      </c>
      <c r="Q390" t="str">
        <f t="shared" si="8"/>
        <v>Sao Tome and PrincipeST02</v>
      </c>
      <c r="R390" t="str">
        <f>VLOOKUP(Tableau35676[[#This Row],[coca]],Table1[ID],1,FALSE)</f>
        <v>Sao Tome and PrincipeST02</v>
      </c>
      <c r="S390">
        <f>VLOOKUP(Tableau35676[[#This Row],[coca]],Table1[[#All],[ID]:[b]],2,FALSE)</f>
        <v>6.6020420154500004</v>
      </c>
      <c r="T390" s="9">
        <f>VLOOKUP(Tableau35676[[#This Row],[coca]],Table1[[ID]:[b]],3,FALSE)</f>
        <v>0.238288343358</v>
      </c>
      <c r="U390" s="9" t="s">
        <v>779</v>
      </c>
      <c r="V39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90" s="9">
        <v>4</v>
      </c>
    </row>
    <row r="391" spans="1:23">
      <c r="A391" t="s">
        <v>643</v>
      </c>
      <c r="B391" t="s">
        <v>645</v>
      </c>
      <c r="C391" t="s">
        <v>646</v>
      </c>
      <c r="D391">
        <v>29</v>
      </c>
      <c r="M391" s="7" t="s">
        <v>946</v>
      </c>
      <c r="Q391" t="str">
        <f t="shared" si="8"/>
        <v>Sao Tome and PrincipeST01</v>
      </c>
      <c r="R391" t="str">
        <f>VLOOKUP(Tableau35676[[#This Row],[coca]],Table1[ID],1,FALSE)</f>
        <v>Sao Tome and PrincipeST01</v>
      </c>
      <c r="S391">
        <f>VLOOKUP(Tableau35676[[#This Row],[coca]],Table1[[#All],[ID]:[b]],2,FALSE)</f>
        <v>7.3969284315600001</v>
      </c>
      <c r="T391" s="9">
        <f>VLOOKUP(Tableau35676[[#This Row],[coca]],Table1[[ID]:[b]],3,FALSE)</f>
        <v>1.61453875894</v>
      </c>
      <c r="U391" s="9"/>
      <c r="V39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91" s="9"/>
    </row>
    <row r="392" spans="1:23">
      <c r="A392" t="s">
        <v>649</v>
      </c>
      <c r="B392" t="s">
        <v>669</v>
      </c>
      <c r="C392" t="s">
        <v>670</v>
      </c>
      <c r="D392">
        <v>10</v>
      </c>
      <c r="E392">
        <v>0</v>
      </c>
      <c r="M392" s="10" t="s">
        <v>946</v>
      </c>
      <c r="O392" s="5">
        <v>-1503212437680</v>
      </c>
      <c r="P392" s="5">
        <v>1621028379250</v>
      </c>
      <c r="Q392" t="str">
        <f t="shared" si="8"/>
        <v>SenegalSN10</v>
      </c>
      <c r="R392" t="str">
        <f>VLOOKUP(Tableau35676[[#This Row],[coca]],Table1[ID],1,FALSE)</f>
        <v>SenegalSN10</v>
      </c>
      <c r="S392">
        <f>VLOOKUP(Tableau35676[[#This Row],[coca]],Table1[[#All],[ID]:[b]],2,FALSE)</f>
        <v>-15.032124376800001</v>
      </c>
      <c r="T392" s="9">
        <f>VLOOKUP(Tableau35676[[#This Row],[coca]],Table1[[ID]:[b]],3,FALSE)</f>
        <v>16.2102837925</v>
      </c>
      <c r="U392" s="9" t="s">
        <v>775</v>
      </c>
      <c r="V39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92" s="9">
        <v>1</v>
      </c>
    </row>
    <row r="393" spans="1:23">
      <c r="A393" t="s">
        <v>649</v>
      </c>
      <c r="B393" t="s">
        <v>659</v>
      </c>
      <c r="C393" t="s">
        <v>660</v>
      </c>
      <c r="D393">
        <v>21</v>
      </c>
      <c r="E393">
        <v>0</v>
      </c>
      <c r="M393" s="10" t="s">
        <v>946</v>
      </c>
      <c r="O393" s="5">
        <v>-1593328079840</v>
      </c>
      <c r="P393" s="5">
        <v>1396350561120</v>
      </c>
      <c r="Q393" t="str">
        <f t="shared" si="8"/>
        <v>SenegalSN05</v>
      </c>
      <c r="R393" t="str">
        <f>VLOOKUP(Tableau35676[[#This Row],[coca]],Table1[ID],1,FALSE)</f>
        <v>SenegalSN05</v>
      </c>
      <c r="S393">
        <f>VLOOKUP(Tableau35676[[#This Row],[coca]],Table1[[#All],[ID]:[b]],2,FALSE)</f>
        <v>-15.9332807984</v>
      </c>
      <c r="T393" s="9">
        <f>VLOOKUP(Tableau35676[[#This Row],[coca]],Table1[[ID]:[b]],3,FALSE)</f>
        <v>13.9635056112</v>
      </c>
      <c r="U393" s="9" t="s">
        <v>775</v>
      </c>
      <c r="V39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393" s="9">
        <v>1</v>
      </c>
    </row>
    <row r="394" spans="1:23">
      <c r="A394" t="s">
        <v>649</v>
      </c>
      <c r="B394" t="s">
        <v>655</v>
      </c>
      <c r="C394" t="s">
        <v>656</v>
      </c>
      <c r="D394">
        <v>8</v>
      </c>
      <c r="E394">
        <v>0</v>
      </c>
      <c r="M394" s="10" t="s">
        <v>946</v>
      </c>
      <c r="O394" s="5">
        <v>-1633062017730</v>
      </c>
      <c r="P394" s="5">
        <v>1416051173610</v>
      </c>
      <c r="Q394" t="str">
        <f t="shared" si="8"/>
        <v>SenegalSN03</v>
      </c>
      <c r="R394" t="str">
        <f>VLOOKUP(Tableau35676[[#This Row],[coca]],Table1[ID],1,FALSE)</f>
        <v>SenegalSN03</v>
      </c>
      <c r="S394">
        <f>VLOOKUP(Tableau35676[[#This Row],[coca]],Table1[[#All],[ID]:[b]],2,FALSE)</f>
        <v>-16.330620177299998</v>
      </c>
      <c r="T394" s="9">
        <f>VLOOKUP(Tableau35676[[#This Row],[coca]],Table1[[ID]:[b]],3,FALSE)</f>
        <v>14.1605117361</v>
      </c>
      <c r="U394" s="9" t="s">
        <v>775</v>
      </c>
      <c r="V39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394" s="9">
        <v>1</v>
      </c>
    </row>
    <row r="395" spans="1:23">
      <c r="A395" t="s">
        <v>649</v>
      </c>
      <c r="B395" t="s">
        <v>651</v>
      </c>
      <c r="C395" t="s">
        <v>652</v>
      </c>
      <c r="D395">
        <v>4110</v>
      </c>
      <c r="E395">
        <f>15+48</f>
        <v>63</v>
      </c>
      <c r="F395">
        <v>3606</v>
      </c>
      <c r="G395">
        <v>1689</v>
      </c>
      <c r="M395" s="10" t="s">
        <v>946</v>
      </c>
      <c r="O395" s="5">
        <v>-1727422418170</v>
      </c>
      <c r="P395" s="5">
        <v>1475723916340</v>
      </c>
      <c r="Q395" t="str">
        <f t="shared" si="8"/>
        <v>SenegalSN01</v>
      </c>
      <c r="R395" t="str">
        <f>VLOOKUP(Tableau35676[[#This Row],[coca]],Table1[ID],1,FALSE)</f>
        <v>SenegalSN01</v>
      </c>
      <c r="S395">
        <f>VLOOKUP(Tableau35676[[#This Row],[coca]],Table1[[#All],[ID]:[b]],2,FALSE)</f>
        <v>-17.274224181699999</v>
      </c>
      <c r="T395" s="9">
        <f>VLOOKUP(Tableau35676[[#This Row],[coca]],Table1[[ID]:[b]],3,FALSE)</f>
        <v>14.7572391634</v>
      </c>
      <c r="U395" s="9" t="s">
        <v>776</v>
      </c>
      <c r="V39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G:1000 et plus</v>
      </c>
      <c r="W395" s="9">
        <v>6</v>
      </c>
    </row>
    <row r="396" spans="1:23">
      <c r="A396" t="s">
        <v>649</v>
      </c>
      <c r="B396" t="s">
        <v>675</v>
      </c>
      <c r="C396" t="s">
        <v>676</v>
      </c>
      <c r="D396">
        <v>286</v>
      </c>
      <c r="E396">
        <v>3</v>
      </c>
      <c r="M396" s="10" t="s">
        <v>946</v>
      </c>
      <c r="O396" s="5">
        <v>-1675745713040</v>
      </c>
      <c r="P396" s="5">
        <v>1481980570830</v>
      </c>
      <c r="Q396" t="str">
        <f t="shared" ref="Q396:Q425" si="9">_xlfn.CONCAT(A396,C396)</f>
        <v>SenegalSN13</v>
      </c>
      <c r="R396" t="str">
        <f>VLOOKUP(Tableau35676[[#This Row],[coca]],Table1[ID],1,FALSE)</f>
        <v>SenegalSN13</v>
      </c>
      <c r="S396">
        <f>VLOOKUP(Tableau35676[[#This Row],[coca]],Table1[[#All],[ID]:[b]],2,FALSE)</f>
        <v>-16.757457130399999</v>
      </c>
      <c r="T396" s="9">
        <f>VLOOKUP(Tableau35676[[#This Row],[coca]],Table1[[ID]:[b]],3,FALSE)</f>
        <v>14.819805708300001</v>
      </c>
      <c r="U396" s="9" t="s">
        <v>774</v>
      </c>
      <c r="V39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396" s="9">
        <v>3</v>
      </c>
    </row>
    <row r="397" spans="1:23">
      <c r="A397" t="s">
        <v>649</v>
      </c>
      <c r="B397" t="s">
        <v>671</v>
      </c>
      <c r="C397" t="s">
        <v>672</v>
      </c>
      <c r="D397">
        <v>118</v>
      </c>
      <c r="E397">
        <v>0</v>
      </c>
      <c r="M397" s="10" t="s">
        <v>946</v>
      </c>
      <c r="O397" s="5">
        <v>-1558597359590</v>
      </c>
      <c r="P397" s="5">
        <v>1288932372390</v>
      </c>
      <c r="Q397" t="str">
        <f t="shared" si="9"/>
        <v>SenegalSN11</v>
      </c>
      <c r="R397" t="str">
        <f>VLOOKUP(Tableau35676[[#This Row],[coca]],Table1[ID],1,FALSE)</f>
        <v>SenegalSN11</v>
      </c>
      <c r="S397">
        <f>VLOOKUP(Tableau35676[[#This Row],[coca]],Table1[[#All],[ID]:[b]],2,FALSE)</f>
        <v>-15.585973595900001</v>
      </c>
      <c r="T397" s="9">
        <f>VLOOKUP(Tableau35676[[#This Row],[coca]],Table1[[ID]:[b]],3,FALSE)</f>
        <v>12.8893237239</v>
      </c>
      <c r="U397" s="9" t="s">
        <v>774</v>
      </c>
      <c r="V39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397" s="9">
        <v>3</v>
      </c>
    </row>
    <row r="398" spans="1:23">
      <c r="A398" t="s">
        <v>649</v>
      </c>
      <c r="B398" t="s">
        <v>673</v>
      </c>
      <c r="C398" t="s">
        <v>674</v>
      </c>
      <c r="D398">
        <v>85</v>
      </c>
      <c r="E398">
        <v>0</v>
      </c>
      <c r="M398" s="10" t="s">
        <v>946</v>
      </c>
      <c r="O398" s="5">
        <v>-1322607174830</v>
      </c>
      <c r="P398" s="5">
        <v>1388357772430</v>
      </c>
      <c r="Q398" t="str">
        <f t="shared" si="9"/>
        <v>SenegalSN12</v>
      </c>
      <c r="R398" t="str">
        <f>VLOOKUP(Tableau35676[[#This Row],[coca]],Table1[ID],1,FALSE)</f>
        <v>SenegalSN12</v>
      </c>
      <c r="S398">
        <f>VLOOKUP(Tableau35676[[#This Row],[coca]],Table1[[#All],[ID]:[b]],2,FALSE)</f>
        <v>-13.226071748300001</v>
      </c>
      <c r="T398" s="9">
        <f>VLOOKUP(Tableau35676[[#This Row],[coca]],Table1[[ID]:[b]],3,FALSE)</f>
        <v>13.8835777243</v>
      </c>
      <c r="U398" s="9" t="s">
        <v>774</v>
      </c>
      <c r="V39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398" s="9">
        <v>3</v>
      </c>
    </row>
    <row r="399" spans="1:23">
      <c r="A399" t="s">
        <v>649</v>
      </c>
      <c r="B399" t="s">
        <v>653</v>
      </c>
      <c r="C399" t="s">
        <v>654</v>
      </c>
      <c r="D399">
        <v>520</v>
      </c>
      <c r="E399">
        <v>5</v>
      </c>
      <c r="M399" s="10" t="s">
        <v>946</v>
      </c>
      <c r="O399" s="5">
        <v>-1611292578170</v>
      </c>
      <c r="P399" s="5">
        <v>1477878055240</v>
      </c>
      <c r="Q399" t="str">
        <f t="shared" si="9"/>
        <v>SenegalSN02</v>
      </c>
      <c r="R399" t="str">
        <f>VLOOKUP(Tableau35676[[#This Row],[coca]],Table1[ID],1,FALSE)</f>
        <v>SenegalSN02</v>
      </c>
      <c r="S399">
        <f>VLOOKUP(Tableau35676[[#This Row],[coca]],Table1[[#All],[ID]:[b]],2,FALSE)</f>
        <v>-16.1129257817</v>
      </c>
      <c r="T399" s="9">
        <f>VLOOKUP(Tableau35676[[#This Row],[coca]],Table1[[ID]:[b]],3,FALSE)</f>
        <v>14.778780552400001</v>
      </c>
      <c r="U399" s="9" t="s">
        <v>779</v>
      </c>
      <c r="V39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399" s="9">
        <v>4</v>
      </c>
    </row>
    <row r="400" spans="1:23">
      <c r="A400" t="s">
        <v>649</v>
      </c>
      <c r="B400" t="s">
        <v>665</v>
      </c>
      <c r="C400" t="s">
        <v>666</v>
      </c>
      <c r="D400">
        <v>42</v>
      </c>
      <c r="E400">
        <v>1</v>
      </c>
      <c r="M400" s="10" t="s">
        <v>946</v>
      </c>
      <c r="O400" s="5">
        <v>-1552565190290</v>
      </c>
      <c r="P400" s="5">
        <v>1542288376100</v>
      </c>
      <c r="Q400" t="str">
        <f t="shared" si="9"/>
        <v>SenegalSN08</v>
      </c>
      <c r="R400" t="str">
        <f>VLOOKUP(Tableau35676[[#This Row],[coca]],Table1[ID],1,FALSE)</f>
        <v>SenegalSN08</v>
      </c>
      <c r="S400">
        <f>VLOOKUP(Tableau35676[[#This Row],[coca]],Table1[[#All],[ID]:[b]],2,FALSE)</f>
        <v>-15.5256519029</v>
      </c>
      <c r="T400" s="9">
        <f>VLOOKUP(Tableau35676[[#This Row],[coca]],Table1[[ID]:[b]],3,FALSE)</f>
        <v>15.422883761</v>
      </c>
      <c r="U400" s="9" t="s">
        <v>778</v>
      </c>
      <c r="V40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00" s="9">
        <v>2</v>
      </c>
    </row>
    <row r="401" spans="1:23">
      <c r="A401" t="s">
        <v>649</v>
      </c>
      <c r="B401" t="s">
        <v>663</v>
      </c>
      <c r="C401" t="s">
        <v>664</v>
      </c>
      <c r="D401">
        <v>70</v>
      </c>
      <c r="E401">
        <v>0</v>
      </c>
      <c r="M401" s="10" t="s">
        <v>946</v>
      </c>
      <c r="O401" s="5">
        <v>-1441769272400</v>
      </c>
      <c r="P401" s="5">
        <v>1302858477240</v>
      </c>
      <c r="Q401" t="str">
        <f t="shared" si="9"/>
        <v>SenegalSN07</v>
      </c>
      <c r="R401" t="str">
        <f>VLOOKUP(Tableau35676[[#This Row],[coca]],Table1[ID],1,FALSE)</f>
        <v>SenegalSN07</v>
      </c>
      <c r="S401">
        <f>VLOOKUP(Tableau35676[[#This Row],[coca]],Table1[[#All],[ID]:[b]],2,FALSE)</f>
        <v>-14.417692724</v>
      </c>
      <c r="T401" s="9">
        <f>VLOOKUP(Tableau35676[[#This Row],[coca]],Table1[[ID]:[b]],3,FALSE)</f>
        <v>13.0285847724</v>
      </c>
      <c r="U401" s="9" t="s">
        <v>778</v>
      </c>
      <c r="V40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01" s="9">
        <v>2</v>
      </c>
    </row>
    <row r="402" spans="1:23">
      <c r="A402" t="s">
        <v>649</v>
      </c>
      <c r="B402" t="s">
        <v>677</v>
      </c>
      <c r="C402" t="s">
        <v>678</v>
      </c>
      <c r="D402">
        <v>79</v>
      </c>
      <c r="E402">
        <v>1</v>
      </c>
      <c r="M402" s="10" t="s">
        <v>946</v>
      </c>
      <c r="O402" s="5">
        <v>-1637723264440</v>
      </c>
      <c r="P402" s="5">
        <v>1277567433940</v>
      </c>
      <c r="Q402" t="str">
        <f t="shared" si="9"/>
        <v>SenegalSN14</v>
      </c>
      <c r="R402" t="str">
        <f>VLOOKUP(Tableau35676[[#This Row],[coca]],Table1[ID],1,FALSE)</f>
        <v>SenegalSN14</v>
      </c>
      <c r="S402">
        <f>VLOOKUP(Tableau35676[[#This Row],[coca]],Table1[[#All],[ID]:[b]],2,FALSE)</f>
        <v>-16.377232644399999</v>
      </c>
      <c r="T402" s="9">
        <f>VLOOKUP(Tableau35676[[#This Row],[coca]],Table1[[ID]:[b]],3,FALSE)</f>
        <v>12.7756743394</v>
      </c>
      <c r="U402" s="9" t="s">
        <v>778</v>
      </c>
      <c r="V40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02" s="9">
        <v>2</v>
      </c>
    </row>
    <row r="403" spans="1:23">
      <c r="A403" t="s">
        <v>649</v>
      </c>
      <c r="B403" t="s">
        <v>657</v>
      </c>
      <c r="C403" t="s">
        <v>658</v>
      </c>
      <c r="D403">
        <v>4</v>
      </c>
      <c r="E403">
        <v>0</v>
      </c>
      <c r="M403" s="10" t="s">
        <v>946</v>
      </c>
      <c r="Q403" t="str">
        <f t="shared" si="9"/>
        <v>SenegalSN04</v>
      </c>
      <c r="R403" t="str">
        <f>VLOOKUP(Tableau35676[[#This Row],[coca]],Table1[ID],1,FALSE)</f>
        <v>SenegalSN04</v>
      </c>
      <c r="S403">
        <f>VLOOKUP(Tableau35676[[#This Row],[coca]],Table1[[#All],[ID]:[b]],2,FALSE)</f>
        <v>-15.1811077856</v>
      </c>
      <c r="T403" s="9">
        <f>VLOOKUP(Tableau35676[[#This Row],[coca]],Table1[[ID]:[b]],3,FALSE)</f>
        <v>14.2061310746</v>
      </c>
      <c r="U403" s="9"/>
      <c r="V40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403" s="9"/>
    </row>
    <row r="404" spans="1:23">
      <c r="A404" t="s">
        <v>649</v>
      </c>
      <c r="B404" t="s">
        <v>661</v>
      </c>
      <c r="C404" t="s">
        <v>662</v>
      </c>
      <c r="D404">
        <v>1</v>
      </c>
      <c r="E404">
        <v>0</v>
      </c>
      <c r="M404" s="10" t="s">
        <v>946</v>
      </c>
      <c r="Q404" t="str">
        <f t="shared" si="9"/>
        <v>SenegalSN06</v>
      </c>
      <c r="R404" t="str">
        <f>VLOOKUP(Tableau35676[[#This Row],[coca]],Table1[ID],1,FALSE)</f>
        <v>SenegalSN06</v>
      </c>
      <c r="S404">
        <f>VLOOKUP(Tableau35676[[#This Row],[coca]],Table1[[#All],[ID]:[b]],2,FALSE)</f>
        <v>-12.202467282000001</v>
      </c>
      <c r="T404" s="9">
        <f>VLOOKUP(Tableau35676[[#This Row],[coca]],Table1[[ID]:[b]],3,FALSE)</f>
        <v>12.838659013399999</v>
      </c>
      <c r="U404" s="9"/>
      <c r="V40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404" s="9"/>
    </row>
    <row r="405" spans="1:23">
      <c r="A405" t="s">
        <v>649</v>
      </c>
      <c r="B405" t="s">
        <v>667</v>
      </c>
      <c r="C405" t="s">
        <v>668</v>
      </c>
      <c r="D405">
        <v>15</v>
      </c>
      <c r="E405">
        <v>0</v>
      </c>
      <c r="M405" s="10" t="s">
        <v>946</v>
      </c>
      <c r="Q405" t="str">
        <f t="shared" si="9"/>
        <v>SenegalSN09</v>
      </c>
      <c r="R405" t="str">
        <f>VLOOKUP(Tableau35676[[#This Row],[coca]],Table1[ID],1,FALSE)</f>
        <v>SenegalSN09</v>
      </c>
      <c r="S405">
        <f>VLOOKUP(Tableau35676[[#This Row],[coca]],Table1[[#All],[ID]:[b]],2,FALSE)</f>
        <v>-13.729665620800001</v>
      </c>
      <c r="T405" s="9">
        <f>VLOOKUP(Tableau35676[[#This Row],[coca]],Table1[[ID]:[b]],3,FALSE)</f>
        <v>15.149357547799999</v>
      </c>
      <c r="U405" s="9"/>
      <c r="V40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05" s="9"/>
    </row>
    <row r="406" spans="1:23">
      <c r="A406" t="s">
        <v>690</v>
      </c>
      <c r="B406" s="1" t="s">
        <v>694</v>
      </c>
      <c r="C406" s="1" t="s">
        <v>695</v>
      </c>
      <c r="D406">
        <v>25</v>
      </c>
      <c r="E406">
        <v>0</v>
      </c>
      <c r="M406" s="10" t="s">
        <v>946</v>
      </c>
      <c r="O406" s="5">
        <v>-1274347609580</v>
      </c>
      <c r="P406" s="5">
        <v>872577282988</v>
      </c>
      <c r="Q406" t="str">
        <f t="shared" si="9"/>
        <v>Sierra LeoneSL0204</v>
      </c>
      <c r="R406" t="str">
        <f>VLOOKUP(Tableau35676[[#This Row],[coca]],Table1[ID],1,FALSE)</f>
        <v>Sierra LeoneSL0204</v>
      </c>
      <c r="S406">
        <f>VLOOKUP(Tableau35676[[#This Row],[coca]],Table1[[#All],[ID]:[b]],2,FALSE)</f>
        <v>-12.7434760958</v>
      </c>
      <c r="T406" s="9">
        <f>VLOOKUP(Tableau35676[[#This Row],[coca]],Table1[[ID]:[b]],3,FALSE)</f>
        <v>8.7257728298800004</v>
      </c>
      <c r="U406" s="9" t="s">
        <v>775</v>
      </c>
      <c r="V40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06" s="9">
        <v>1</v>
      </c>
    </row>
    <row r="407" spans="1:23">
      <c r="A407" t="s">
        <v>690</v>
      </c>
      <c r="B407" s="1" t="s">
        <v>706</v>
      </c>
      <c r="C407" s="1" t="s">
        <v>707</v>
      </c>
      <c r="D407">
        <v>27</v>
      </c>
      <c r="E407">
        <v>4</v>
      </c>
      <c r="M407" s="10" t="s">
        <v>946</v>
      </c>
      <c r="Q407" t="str">
        <f t="shared" si="9"/>
        <v>Sierra LeoneSL0201</v>
      </c>
      <c r="R407" t="str">
        <f>VLOOKUP(Tableau35676[[#This Row],[coca]],Table1[ID],1,FALSE)</f>
        <v>Sierra LeoneSL0201</v>
      </c>
      <c r="S407">
        <f>VLOOKUP(Tableau35676[[#This Row],[coca]],Table1[[#All],[ID]:[b]],2,FALSE)</f>
        <v>-12.1675978047</v>
      </c>
      <c r="T407" s="9">
        <f>VLOOKUP(Tableau35676[[#This Row],[coca]],Table1[[ID]:[b]],3,FALSE)</f>
        <v>9.31678931139</v>
      </c>
      <c r="U407" s="9" t="s">
        <v>775</v>
      </c>
      <c r="V40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07" s="9">
        <v>1</v>
      </c>
    </row>
    <row r="408" spans="1:23">
      <c r="A408" t="s">
        <v>690</v>
      </c>
      <c r="B408" s="1" t="s">
        <v>710</v>
      </c>
      <c r="C408" s="1" t="s">
        <v>711</v>
      </c>
      <c r="D408">
        <v>96</v>
      </c>
      <c r="E408">
        <v>4</v>
      </c>
      <c r="M408" s="10" t="s">
        <v>946</v>
      </c>
      <c r="O408" s="5">
        <v>-1119614654980</v>
      </c>
      <c r="P408" s="5">
        <v>794618566219</v>
      </c>
      <c r="Q408" t="str">
        <f t="shared" si="9"/>
        <v>Sierra LeoneSL0102</v>
      </c>
      <c r="R408" t="str">
        <f>VLOOKUP(Tableau35676[[#This Row],[coca]],Table1[ID],1,FALSE)</f>
        <v>Sierra LeoneSL0102</v>
      </c>
      <c r="S408">
        <f>VLOOKUP(Tableau35676[[#This Row],[coca]],Table1[[#All],[ID]:[b]],2,FALSE)</f>
        <v>-11.1961465498</v>
      </c>
      <c r="T408" s="9">
        <f>VLOOKUP(Tableau35676[[#This Row],[coca]],Table1[[ID]:[b]],3,FALSE)</f>
        <v>7.9461856621900004</v>
      </c>
      <c r="U408" s="9" t="s">
        <v>775</v>
      </c>
      <c r="V40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08" s="9">
        <v>1</v>
      </c>
    </row>
    <row r="409" spans="1:23">
      <c r="A409" t="s">
        <v>690</v>
      </c>
      <c r="B409" s="1" t="s">
        <v>712</v>
      </c>
      <c r="C409" s="1" t="s">
        <v>713</v>
      </c>
      <c r="D409">
        <v>32</v>
      </c>
      <c r="E409">
        <v>0</v>
      </c>
      <c r="M409" s="10" t="s">
        <v>946</v>
      </c>
      <c r="O409" s="5">
        <v>-1188245425950</v>
      </c>
      <c r="P409" s="5">
        <v>866821753356</v>
      </c>
      <c r="Q409" t="str">
        <f t="shared" si="9"/>
        <v>Sierra LeoneSL0205</v>
      </c>
      <c r="R409" t="str">
        <f>VLOOKUP(Tableau35676[[#This Row],[coca]],Table1[ID],1,FALSE)</f>
        <v>Sierra LeoneSL0205</v>
      </c>
      <c r="S409">
        <f>VLOOKUP(Tableau35676[[#This Row],[coca]],Table1[[#All],[ID]:[b]],2,FALSE)</f>
        <v>-11.882454259499999</v>
      </c>
      <c r="T409" s="9">
        <f>VLOOKUP(Tableau35676[[#This Row],[coca]],Table1[[ID]:[b]],3,FALSE)</f>
        <v>8.66821753356</v>
      </c>
      <c r="U409" s="9" t="s">
        <v>775</v>
      </c>
      <c r="V40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09" s="9">
        <v>1</v>
      </c>
    </row>
    <row r="410" spans="1:23">
      <c r="A410" t="s">
        <v>690</v>
      </c>
      <c r="B410" s="1" t="s">
        <v>718</v>
      </c>
      <c r="C410" s="1" t="s">
        <v>719</v>
      </c>
      <c r="D410">
        <v>689</v>
      </c>
      <c r="E410">
        <v>39</v>
      </c>
      <c r="F410">
        <v>686</v>
      </c>
      <c r="M410" s="10" t="s">
        <v>946</v>
      </c>
      <c r="O410" s="5">
        <v>-1321181117700</v>
      </c>
      <c r="P410" s="5">
        <v>845537546442</v>
      </c>
      <c r="Q410" t="str">
        <f t="shared" si="9"/>
        <v>Sierra LeoneSL0402</v>
      </c>
      <c r="R410" t="str">
        <f>VLOOKUP(Tableau35676[[#This Row],[coca]],Table1[ID],1,FALSE)</f>
        <v>Sierra LeoneSL0402</v>
      </c>
      <c r="S410">
        <f>VLOOKUP(Tableau35676[[#This Row],[coca]],Table1[[#All],[ID]:[b]],2,FALSE)</f>
        <v>-13.211811177</v>
      </c>
      <c r="T410" s="9">
        <f>VLOOKUP(Tableau35676[[#This Row],[coca]],Table1[[ID]:[b]],3,FALSE)</f>
        <v>8.4553754644199994</v>
      </c>
      <c r="U410" s="9" t="s">
        <v>779</v>
      </c>
      <c r="V41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F:500 - 1000</v>
      </c>
      <c r="W410" s="9">
        <v>4</v>
      </c>
    </row>
    <row r="411" spans="1:23">
      <c r="A411" t="s">
        <v>690</v>
      </c>
      <c r="B411" s="1" t="s">
        <v>716</v>
      </c>
      <c r="C411" s="1" t="s">
        <v>717</v>
      </c>
      <c r="D411">
        <v>153</v>
      </c>
      <c r="E411">
        <v>1</v>
      </c>
      <c r="M411" s="10" t="s">
        <v>946</v>
      </c>
      <c r="O411" s="5">
        <v>-1309971935480</v>
      </c>
      <c r="P411" s="5">
        <v>832370413786</v>
      </c>
      <c r="Q411" t="str">
        <f t="shared" si="9"/>
        <v>Sierra LeoneSL0401</v>
      </c>
      <c r="R411" t="str">
        <f>VLOOKUP(Tableau35676[[#This Row],[coca]],Table1[ID],1,FALSE)</f>
        <v>Sierra LeoneSL0401</v>
      </c>
      <c r="S411">
        <f>VLOOKUP(Tableau35676[[#This Row],[coca]],Table1[[#All],[ID]:[b]],2,FALSE)</f>
        <v>-13.099719354799999</v>
      </c>
      <c r="T411" s="9">
        <f>VLOOKUP(Tableau35676[[#This Row],[coca]],Table1[[ID]:[b]],3,FALSE)</f>
        <v>8.3237041378600001</v>
      </c>
      <c r="U411" s="9" t="s">
        <v>778</v>
      </c>
      <c r="V41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D:100 - 250</v>
      </c>
      <c r="W411" s="9">
        <v>2</v>
      </c>
    </row>
    <row r="412" spans="1:23">
      <c r="A412" t="s">
        <v>690</v>
      </c>
      <c r="B412" s="1" t="s">
        <v>696</v>
      </c>
      <c r="C412" s="1" t="s">
        <v>697</v>
      </c>
      <c r="D412">
        <v>43</v>
      </c>
      <c r="E412">
        <v>0</v>
      </c>
      <c r="M412" s="10" t="s">
        <v>946</v>
      </c>
      <c r="Q412" t="str">
        <f t="shared" si="9"/>
        <v>Sierra LeoneSL0302</v>
      </c>
      <c r="R412" t="str">
        <f>VLOOKUP(Tableau35676[[#This Row],[coca]],Table1[ID],1,FALSE)</f>
        <v>Sierra LeoneSL0302</v>
      </c>
      <c r="S412">
        <f>VLOOKUP(Tableau35676[[#This Row],[coca]],Table1[[#All],[ID]:[b]],2,FALSE)</f>
        <v>-12.280610123400001</v>
      </c>
      <c r="T412" s="9">
        <f>VLOOKUP(Tableau35676[[#This Row],[coca]],Table1[[ID]:[b]],3,FALSE)</f>
        <v>7.5028928524299996</v>
      </c>
      <c r="U412" s="9" t="s">
        <v>778</v>
      </c>
      <c r="V41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12" s="9">
        <v>2</v>
      </c>
    </row>
    <row r="413" spans="1:23">
      <c r="A413" t="s">
        <v>690</v>
      </c>
      <c r="B413" s="1" t="s">
        <v>692</v>
      </c>
      <c r="C413" s="1" t="s">
        <v>693</v>
      </c>
      <c r="D413">
        <v>7</v>
      </c>
      <c r="E413">
        <v>0</v>
      </c>
      <c r="M413" s="10" t="s">
        <v>946</v>
      </c>
      <c r="Q413" t="str">
        <f t="shared" si="9"/>
        <v>Sierra LeoneSL0304</v>
      </c>
      <c r="R413" t="str">
        <f>VLOOKUP(Tableau35676[[#This Row],[coca]],Table1[ID],1,FALSE)</f>
        <v>Sierra LeoneSL0304</v>
      </c>
      <c r="S413">
        <f>VLOOKUP(Tableau35676[[#This Row],[coca]],Table1[[#All],[ID]:[b]],2,FALSE)</f>
        <v>-11.573140710600001</v>
      </c>
      <c r="T413" s="9">
        <f>VLOOKUP(Tableau35676[[#This Row],[coca]],Table1[[ID]:[b]],3,FALSE)</f>
        <v>7.3098042223900004</v>
      </c>
      <c r="U413" s="9"/>
      <c r="V41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413" s="9"/>
    </row>
    <row r="414" spans="1:23">
      <c r="A414" t="s">
        <v>690</v>
      </c>
      <c r="B414" s="1" t="s">
        <v>698</v>
      </c>
      <c r="C414" s="1" t="s">
        <v>699</v>
      </c>
      <c r="D414">
        <v>65</v>
      </c>
      <c r="E414">
        <v>2</v>
      </c>
      <c r="M414" s="10" t="s">
        <v>946</v>
      </c>
      <c r="Q414" t="str">
        <f t="shared" si="9"/>
        <v>Sierra LeoneSL0301</v>
      </c>
      <c r="R414" t="str">
        <f>VLOOKUP(Tableau35676[[#This Row],[coca]],Table1[ID],1,FALSE)</f>
        <v>Sierra LeoneSL0301</v>
      </c>
      <c r="S414">
        <f>VLOOKUP(Tableau35676[[#This Row],[coca]],Table1[[#All],[ID]:[b]],2,FALSE)</f>
        <v>-11.719691319500001</v>
      </c>
      <c r="T414" s="9">
        <f>VLOOKUP(Tableau35676[[#This Row],[coca]],Table1[[ID]:[b]],3,FALSE)</f>
        <v>7.9627642158</v>
      </c>
      <c r="U414" s="9"/>
      <c r="V41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14" s="9"/>
    </row>
    <row r="415" spans="1:23">
      <c r="A415" t="s">
        <v>690</v>
      </c>
      <c r="B415" s="1" t="s">
        <v>700</v>
      </c>
      <c r="C415" s="1" t="s">
        <v>701</v>
      </c>
      <c r="D415">
        <v>4</v>
      </c>
      <c r="E415">
        <v>0</v>
      </c>
      <c r="M415" s="10" t="s">
        <v>946</v>
      </c>
      <c r="Q415" t="str">
        <f t="shared" si="9"/>
        <v>Sierra LeoneSL0202</v>
      </c>
      <c r="R415" t="str">
        <f>VLOOKUP(Tableau35676[[#This Row],[coca]],Table1[ID],1,FALSE)</f>
        <v>Sierra LeoneSL0202</v>
      </c>
      <c r="S415">
        <f>VLOOKUP(Tableau35676[[#This Row],[coca]],Table1[[#All],[ID]:[b]],2,FALSE)</f>
        <v>-12.806460753</v>
      </c>
      <c r="T415" s="9">
        <f>VLOOKUP(Tableau35676[[#This Row],[coca]],Table1[[ID]:[b]],3,FALSE)</f>
        <v>9.1843028342200004</v>
      </c>
      <c r="U415" s="9"/>
      <c r="V41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415" s="9"/>
    </row>
    <row r="416" spans="1:23">
      <c r="A416" t="s">
        <v>690</v>
      </c>
      <c r="B416" s="1" t="s">
        <v>702</v>
      </c>
      <c r="C416" s="1" t="s">
        <v>703</v>
      </c>
      <c r="D416">
        <v>21</v>
      </c>
      <c r="E416">
        <v>0</v>
      </c>
      <c r="M416" s="10" t="s">
        <v>946</v>
      </c>
      <c r="Q416" t="str">
        <f t="shared" si="9"/>
        <v>Sierra LeoneSL0101</v>
      </c>
      <c r="R416" t="str">
        <f>VLOOKUP(Tableau35676[[#This Row],[coca]],Table1[ID],1,FALSE)</f>
        <v>Sierra LeoneSL0101</v>
      </c>
      <c r="S416">
        <f>VLOOKUP(Tableau35676[[#This Row],[coca]],Table1[[#All],[ID]:[b]],2,FALSE)</f>
        <v>-10.693878204100001</v>
      </c>
      <c r="T416" s="9">
        <f>VLOOKUP(Tableau35676[[#This Row],[coca]],Table1[[ID]:[b]],3,FALSE)</f>
        <v>8.0875414025700003</v>
      </c>
      <c r="U416" s="9"/>
      <c r="V416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16" s="9"/>
    </row>
    <row r="417" spans="1:23">
      <c r="A417" t="s">
        <v>690</v>
      </c>
      <c r="B417" s="1" t="s">
        <v>704</v>
      </c>
      <c r="C417" s="1" t="s">
        <v>705</v>
      </c>
      <c r="D417">
        <v>3</v>
      </c>
      <c r="E417">
        <v>0</v>
      </c>
      <c r="M417" s="10" t="s">
        <v>946</v>
      </c>
      <c r="Q417" t="str">
        <f t="shared" si="9"/>
        <v>Sierra LeoneSL0203</v>
      </c>
      <c r="R417" t="str">
        <f>VLOOKUP(Tableau35676[[#This Row],[coca]],Table1[ID],1,FALSE)</f>
        <v>Sierra LeoneSL0203</v>
      </c>
      <c r="S417">
        <f>VLOOKUP(Tableau35676[[#This Row],[coca]],Table1[[#All],[ID]:[b]],2,FALSE)</f>
        <v>-11.3429507661</v>
      </c>
      <c r="T417" s="9">
        <f>VLOOKUP(Tableau35676[[#This Row],[coca]],Table1[[ID]:[b]],3,FALSE)</f>
        <v>9.4519737931499996</v>
      </c>
      <c r="U417" s="9"/>
      <c r="V417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417" s="9"/>
    </row>
    <row r="418" spans="1:23">
      <c r="A418" t="s">
        <v>690</v>
      </c>
      <c r="B418" s="1" t="s">
        <v>708</v>
      </c>
      <c r="C418" s="1" t="s">
        <v>709</v>
      </c>
      <c r="D418">
        <v>14</v>
      </c>
      <c r="E418">
        <v>0</v>
      </c>
      <c r="M418" s="10" t="s">
        <v>946</v>
      </c>
      <c r="Q418" t="str">
        <f t="shared" si="9"/>
        <v>Sierra LeoneSL0303</v>
      </c>
      <c r="R418" t="str">
        <f>VLOOKUP(Tableau35676[[#This Row],[coca]],Table1[ID],1,FALSE)</f>
        <v>Sierra LeoneSL0303</v>
      </c>
      <c r="S418">
        <f>VLOOKUP(Tableau35676[[#This Row],[coca]],Table1[[#All],[ID]:[b]],2,FALSE)</f>
        <v>-12.4261838544</v>
      </c>
      <c r="T418" s="9">
        <f>VLOOKUP(Tableau35676[[#This Row],[coca]],Table1[[ID]:[b]],3,FALSE)</f>
        <v>8.0636534224300007</v>
      </c>
      <c r="U418" s="9"/>
      <c r="V418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18" s="9"/>
    </row>
    <row r="419" spans="1:23">
      <c r="A419" t="s">
        <v>690</v>
      </c>
      <c r="B419" s="1" t="s">
        <v>714</v>
      </c>
      <c r="C419" s="1" t="s">
        <v>715</v>
      </c>
      <c r="D419">
        <v>47</v>
      </c>
      <c r="E419">
        <v>1</v>
      </c>
      <c r="M419" s="10" t="s">
        <v>946</v>
      </c>
      <c r="Q419" t="str">
        <f t="shared" si="9"/>
        <v>Sierra LeoneSL0103</v>
      </c>
      <c r="R419" t="str">
        <f>VLOOKUP(Tableau35676[[#This Row],[coca]],Table1[ID],1,FALSE)</f>
        <v>Sierra LeoneSL0103</v>
      </c>
      <c r="S419">
        <f>VLOOKUP(Tableau35676[[#This Row],[coca]],Table1[[#All],[ID]:[b]],2,FALSE)</f>
        <v>-10.9394432911</v>
      </c>
      <c r="T419" s="9">
        <f>VLOOKUP(Tableau35676[[#This Row],[coca]],Table1[[ID]:[b]],3,FALSE)</f>
        <v>8.6933339965900007</v>
      </c>
      <c r="U419" s="9"/>
      <c r="V419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19" s="9"/>
    </row>
    <row r="420" spans="1:23">
      <c r="A420" t="s">
        <v>690</v>
      </c>
      <c r="B420" s="1" t="s">
        <v>934</v>
      </c>
      <c r="C420" s="1"/>
      <c r="D420">
        <v>4</v>
      </c>
      <c r="E420">
        <v>0</v>
      </c>
      <c r="M420" s="10" t="s">
        <v>946</v>
      </c>
      <c r="Q420" s="9" t="str">
        <f t="shared" si="9"/>
        <v>Sierra Leone</v>
      </c>
      <c r="R420" s="9" t="e">
        <f>VLOOKUP(Tableau35676[[#This Row],[coca]],Table1[ID],1,FALSE)</f>
        <v>#N/A</v>
      </c>
      <c r="S420" s="9" t="e">
        <f>VLOOKUP(Tableau35676[[#This Row],[coca]],Table1[[#All],[ID]:[b]],2,FALSE)</f>
        <v>#N/A</v>
      </c>
      <c r="T420" s="9" t="e">
        <f>VLOOKUP(Tableau35676[[#This Row],[coca]],Table1[[ID]:[b]],3,FALSE)</f>
        <v>#N/A</v>
      </c>
      <c r="U420" s="9"/>
      <c r="V420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A:&lt;10</v>
      </c>
      <c r="W420" s="9"/>
    </row>
    <row r="421" spans="1:23">
      <c r="A421" t="s">
        <v>679</v>
      </c>
      <c r="B421" t="s">
        <v>688</v>
      </c>
      <c r="C421" t="s">
        <v>689</v>
      </c>
      <c r="D421">
        <v>31</v>
      </c>
      <c r="M421" s="10" t="s">
        <v>946</v>
      </c>
      <c r="Q421" t="str">
        <f t="shared" si="9"/>
        <v>TogoTG05</v>
      </c>
      <c r="R421" t="str">
        <f>VLOOKUP(Tableau35676[[#This Row],[coca]],Table1[ID],1,FALSE)</f>
        <v>TogoTG05</v>
      </c>
      <c r="S421">
        <f>VLOOKUP(Tableau35676[[#This Row],[coca]],Table1[[#All],[ID]:[b]],2,FALSE)</f>
        <v>0.44881387854299998</v>
      </c>
      <c r="T421" s="9">
        <f>VLOOKUP(Tableau35676[[#This Row],[coca]],Table1[[ID]:[b]],3,FALSE)</f>
        <v>10.5925979672</v>
      </c>
      <c r="U421" s="9" t="s">
        <v>775</v>
      </c>
      <c r="V421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21" s="9">
        <v>1</v>
      </c>
    </row>
    <row r="422" spans="1:23">
      <c r="A422" t="s">
        <v>679</v>
      </c>
      <c r="B422" t="s">
        <v>683</v>
      </c>
      <c r="C422" t="s">
        <v>684</v>
      </c>
      <c r="D422">
        <v>22</v>
      </c>
      <c r="M422" s="10" t="s">
        <v>946</v>
      </c>
      <c r="Q422" t="str">
        <f t="shared" si="9"/>
        <v>TogoTG02</v>
      </c>
      <c r="R422" t="str">
        <f>VLOOKUP(Tableau35676[[#This Row],[coca]],Table1[ID],1,FALSE)</f>
        <v>TogoTG02</v>
      </c>
      <c r="S422">
        <f>VLOOKUP(Tableau35676[[#This Row],[coca]],Table1[[#All],[ID]:[b]],2,FALSE)</f>
        <v>0.87057946210100001</v>
      </c>
      <c r="T422" s="9">
        <f>VLOOKUP(Tableau35676[[#This Row],[coca]],Table1[[ID]:[b]],3,FALSE)</f>
        <v>9.60514805669</v>
      </c>
      <c r="U422" s="9" t="s">
        <v>775</v>
      </c>
      <c r="V422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22" s="9">
        <v>1</v>
      </c>
    </row>
    <row r="423" spans="1:23">
      <c r="A423" t="s">
        <v>679</v>
      </c>
      <c r="B423" t="s">
        <v>635</v>
      </c>
      <c r="C423" t="s">
        <v>687</v>
      </c>
      <c r="D423">
        <v>46</v>
      </c>
      <c r="M423" s="10" t="s">
        <v>946</v>
      </c>
      <c r="Q423" t="str">
        <f t="shared" si="9"/>
        <v>TogoTG04</v>
      </c>
      <c r="R423" t="str">
        <f>VLOOKUP(Tableau35676[[#This Row],[coca]],Table1[ID],1,FALSE)</f>
        <v>TogoTG04</v>
      </c>
      <c r="S423">
        <f>VLOOKUP(Tableau35676[[#This Row],[coca]],Table1[[#All],[ID]:[b]],2,FALSE)</f>
        <v>1.13212525762</v>
      </c>
      <c r="T423" s="9">
        <f>VLOOKUP(Tableau35676[[#This Row],[coca]],Table1[[ID]:[b]],3,FALSE)</f>
        <v>7.4536701055199996</v>
      </c>
      <c r="U423" s="9" t="s">
        <v>775</v>
      </c>
      <c r="V423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B:10-50</v>
      </c>
      <c r="W423" s="9">
        <v>1</v>
      </c>
    </row>
    <row r="424" spans="1:23">
      <c r="A424" t="s">
        <v>679</v>
      </c>
      <c r="B424" t="s">
        <v>685</v>
      </c>
      <c r="C424" t="s">
        <v>686</v>
      </c>
      <c r="D424">
        <f>232+143</f>
        <v>375</v>
      </c>
      <c r="E424">
        <v>344</v>
      </c>
      <c r="F424">
        <v>13</v>
      </c>
      <c r="M424" s="10" t="s">
        <v>946</v>
      </c>
      <c r="Q424" t="str">
        <f t="shared" si="9"/>
        <v>TogoTG03</v>
      </c>
      <c r="R424" t="str">
        <f>VLOOKUP(Tableau35676[[#This Row],[coca]],Table1[ID],1,FALSE)</f>
        <v>TogoTG03</v>
      </c>
      <c r="S424">
        <f>VLOOKUP(Tableau35676[[#This Row],[coca]],Table1[[#All],[ID]:[b]],2,FALSE)</f>
        <v>1.27783037549</v>
      </c>
      <c r="T424" s="9">
        <f>VLOOKUP(Tableau35676[[#This Row],[coca]],Table1[[ID]:[b]],3,FALSE)</f>
        <v>6.4973658735499997</v>
      </c>
      <c r="U424" s="9" t="s">
        <v>778</v>
      </c>
      <c r="V424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E:250 - 500</v>
      </c>
      <c r="W424" s="9">
        <v>2</v>
      </c>
    </row>
    <row r="425" spans="1:23">
      <c r="A425" t="s">
        <v>679</v>
      </c>
      <c r="B425" t="s">
        <v>681</v>
      </c>
      <c r="C425" t="s">
        <v>682</v>
      </c>
      <c r="D425">
        <v>63</v>
      </c>
      <c r="M425" s="10" t="s">
        <v>946</v>
      </c>
      <c r="Q425" t="str">
        <f t="shared" si="9"/>
        <v>TogoTG01</v>
      </c>
      <c r="R425" t="str">
        <f>VLOOKUP(Tableau35676[[#This Row],[coca]],Table1[ID],1,FALSE)</f>
        <v>TogoTG01</v>
      </c>
      <c r="S425">
        <f>VLOOKUP(Tableau35676[[#This Row],[coca]],Table1[[#All],[ID]:[b]],2,FALSE)</f>
        <v>1.06886363219</v>
      </c>
      <c r="T425" s="9">
        <f>VLOOKUP(Tableau35676[[#This Row],[coca]],Table1[[ID]:[b]],3,FALSE)</f>
        <v>8.6264213859099996</v>
      </c>
      <c r="U425" s="9" t="s">
        <v>778</v>
      </c>
      <c r="V425" s="9" t="str">
        <f>IF(Tableau35676[[#This Row],[cas_confirmés]]&lt;=10,"A:&lt;10",IF(Tableau35676[[#This Row],[cas_confirmés]]&lt;=50,"B:10-50",IF(Tableau35676[[#This Row],[cas_confirmés]]&lt;=100,"C:50 - 100",IF(Tableau35676[[#This Row],[cas_confirmés]]&lt;=250,"D:100 - 250",IF(Tableau35676[[#This Row],[cas_confirmés]]&lt;=500,"E:250 - 500",IF(Tableau35676[[#This Row],[cas_confirmés]]&lt;=1000,"F:500 - 1000","G:1000 et plus"))))))</f>
        <v>C:50 - 100</v>
      </c>
      <c r="W425" s="9">
        <v>2</v>
      </c>
    </row>
    <row r="426" spans="1:23">
      <c r="Q426" s="9"/>
      <c r="R426" s="9"/>
      <c r="S426" s="9"/>
      <c r="T426" s="9"/>
      <c r="U426" s="9"/>
      <c r="V426" s="9"/>
      <c r="W426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0A0F-4D81-49B8-A20C-41856EB0A032}">
  <dimension ref="A1:W426"/>
  <sheetViews>
    <sheetView zoomScale="81" zoomScaleNormal="81" workbookViewId="0">
      <selection activeCell="D1" sqref="D1:D1048576"/>
    </sheetView>
  </sheetViews>
  <sheetFormatPr baseColWidth="10" defaultRowHeight="15"/>
  <cols>
    <col min="1" max="1" width="25.33203125" bestFit="1" customWidth="1"/>
    <col min="2" max="2" width="16.6640625" customWidth="1"/>
    <col min="3" max="3" width="13.6640625" bestFit="1" customWidth="1"/>
    <col min="4" max="4" width="15.33203125" bestFit="1" customWidth="1"/>
    <col min="7" max="7" width="15.33203125" bestFit="1" customWidth="1"/>
    <col min="14" max="14" width="16.33203125" bestFit="1" customWidth="1"/>
    <col min="15" max="15" width="14.1640625" bestFit="1" customWidth="1"/>
  </cols>
  <sheetData>
    <row r="1" spans="1:23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939</v>
      </c>
      <c r="M1" s="3" t="s">
        <v>935</v>
      </c>
      <c r="N1" t="s">
        <v>766</v>
      </c>
      <c r="O1" t="s">
        <v>4</v>
      </c>
      <c r="P1" t="s">
        <v>5</v>
      </c>
      <c r="Q1" t="s">
        <v>767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</row>
    <row r="2" spans="1:23" hidden="1">
      <c r="A2" t="s">
        <v>799</v>
      </c>
      <c r="B2" t="s">
        <v>499</v>
      </c>
      <c r="C2" t="s">
        <v>801</v>
      </c>
      <c r="D2">
        <v>159</v>
      </c>
      <c r="E2">
        <v>8</v>
      </c>
      <c r="F2">
        <v>0</v>
      </c>
      <c r="M2" s="10" t="s">
        <v>947</v>
      </c>
      <c r="Q2" s="9" t="str">
        <f t="shared" ref="Q2:Q65" si="0">_xlfn.CONCAT(A2,C2)</f>
        <v>AlgeriaDZ001</v>
      </c>
      <c r="R2" s="9" t="e">
        <f>VLOOKUP(Tableau356769[[#This Row],[coca]],Table1[ID],1,FALSE)</f>
        <v>#N/A</v>
      </c>
      <c r="S2">
        <v>-1.1294067909200001</v>
      </c>
      <c r="T2">
        <v>25.946045582299998</v>
      </c>
      <c r="U2" s="9"/>
      <c r="V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" s="9"/>
    </row>
    <row r="3" spans="1:23" hidden="1">
      <c r="A3" t="s">
        <v>799</v>
      </c>
      <c r="B3" t="s">
        <v>802</v>
      </c>
      <c r="C3" t="s">
        <v>803</v>
      </c>
      <c r="D3">
        <v>420</v>
      </c>
      <c r="E3">
        <v>9</v>
      </c>
      <c r="F3">
        <v>100</v>
      </c>
      <c r="M3" s="10" t="s">
        <v>947</v>
      </c>
      <c r="Q3" s="9" t="str">
        <f t="shared" si="0"/>
        <v>AlgeriaDZ002</v>
      </c>
      <c r="R3" s="9" t="e">
        <f>VLOOKUP(Tableau356769[[#This Row],[coca]],Table1[ID],1,FALSE)</f>
        <v>#N/A</v>
      </c>
      <c r="S3">
        <v>2.0719342482399998</v>
      </c>
      <c r="T3">
        <v>36.174280610799997</v>
      </c>
      <c r="U3" s="9"/>
      <c r="V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" s="9"/>
    </row>
    <row r="4" spans="1:23" hidden="1">
      <c r="A4" t="s">
        <v>799</v>
      </c>
      <c r="B4" t="s">
        <v>804</v>
      </c>
      <c r="C4" t="s">
        <v>805</v>
      </c>
      <c r="D4">
        <v>124</v>
      </c>
      <c r="E4">
        <v>5</v>
      </c>
      <c r="F4">
        <v>0</v>
      </c>
      <c r="M4" s="10" t="s">
        <v>947</v>
      </c>
      <c r="Q4" s="9" t="str">
        <f t="shared" si="0"/>
        <v>AlgeriaDZ003</v>
      </c>
      <c r="R4" s="9" t="e">
        <f>VLOOKUP(Tableau356769[[#This Row],[coca]],Table1[ID],1,FALSE)</f>
        <v>#N/A</v>
      </c>
      <c r="S4">
        <v>-1.07067966936</v>
      </c>
      <c r="T4">
        <v>35.382507130800001</v>
      </c>
      <c r="U4" s="9"/>
      <c r="V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" s="9"/>
    </row>
    <row r="5" spans="1:23" hidden="1">
      <c r="A5" t="s">
        <v>799</v>
      </c>
      <c r="B5" t="s">
        <v>806</v>
      </c>
      <c r="C5" t="s">
        <v>807</v>
      </c>
      <c r="D5">
        <v>1343</v>
      </c>
      <c r="E5">
        <v>145</v>
      </c>
      <c r="F5">
        <v>261</v>
      </c>
      <c r="M5" s="10" t="s">
        <v>947</v>
      </c>
      <c r="Q5" s="9" t="str">
        <f t="shared" si="0"/>
        <v>AlgeriaDZ004</v>
      </c>
      <c r="R5" s="9" t="e">
        <f>VLOOKUP(Tableau356769[[#This Row],[coca]],Table1[ID],1,FALSE)</f>
        <v>#N/A</v>
      </c>
      <c r="S5">
        <v>3.0751234641399998</v>
      </c>
      <c r="T5">
        <v>36.704394634899998</v>
      </c>
      <c r="U5" s="9"/>
      <c r="V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5" s="9"/>
    </row>
    <row r="6" spans="1:23" hidden="1">
      <c r="A6" t="s">
        <v>799</v>
      </c>
      <c r="B6" t="s">
        <v>808</v>
      </c>
      <c r="C6" t="s">
        <v>809</v>
      </c>
      <c r="D6">
        <v>227</v>
      </c>
      <c r="E6">
        <v>10</v>
      </c>
      <c r="F6">
        <v>3</v>
      </c>
      <c r="M6" s="10" t="s">
        <v>947</v>
      </c>
      <c r="Q6" s="9" t="str">
        <f t="shared" si="0"/>
        <v>AlgeriaDZ005</v>
      </c>
      <c r="R6" s="9" t="e">
        <f>VLOOKUP(Tableau356769[[#This Row],[coca]],Table1[ID],1,FALSE)</f>
        <v>#N/A</v>
      </c>
      <c r="S6">
        <v>7.5514183938699997</v>
      </c>
      <c r="T6">
        <v>36.841511744599998</v>
      </c>
      <c r="U6" s="9"/>
      <c r="V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6" s="9"/>
    </row>
    <row r="7" spans="1:23" hidden="1">
      <c r="A7" t="s">
        <v>799</v>
      </c>
      <c r="B7" t="s">
        <v>810</v>
      </c>
      <c r="C7" t="s">
        <v>811</v>
      </c>
      <c r="D7">
        <v>227</v>
      </c>
      <c r="E7">
        <v>17</v>
      </c>
      <c r="F7">
        <v>42</v>
      </c>
      <c r="M7" s="10" t="s">
        <v>947</v>
      </c>
      <c r="Q7" s="9" t="str">
        <f t="shared" si="0"/>
        <v>AlgeriaDZ006</v>
      </c>
      <c r="R7" s="9" t="e">
        <f>VLOOKUP(Tableau356769[[#This Row],[coca]],Table1[ID],1,FALSE)</f>
        <v>#N/A</v>
      </c>
      <c r="S7">
        <v>5.8192458556200002</v>
      </c>
      <c r="T7">
        <v>35.380904334</v>
      </c>
      <c r="U7" s="9"/>
      <c r="V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7" s="9"/>
    </row>
    <row r="8" spans="1:23" hidden="1">
      <c r="A8" t="s">
        <v>799</v>
      </c>
      <c r="B8" t="s">
        <v>812</v>
      </c>
      <c r="C8" t="s">
        <v>813</v>
      </c>
      <c r="D8">
        <v>176</v>
      </c>
      <c r="E8">
        <v>3</v>
      </c>
      <c r="F8">
        <v>0</v>
      </c>
      <c r="M8" s="10" t="s">
        <v>947</v>
      </c>
      <c r="Q8" s="9" t="str">
        <f t="shared" si="0"/>
        <v>AlgeriaDZ007</v>
      </c>
      <c r="R8" s="9" t="e">
        <f>VLOOKUP(Tableau356769[[#This Row],[coca]],Table1[ID],1,FALSE)</f>
        <v>#N/A</v>
      </c>
      <c r="S8">
        <v>-2.52367248354</v>
      </c>
      <c r="T8">
        <v>29.963055450999999</v>
      </c>
      <c r="U8" s="9"/>
      <c r="V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8" s="9"/>
    </row>
    <row r="9" spans="1:23" hidden="1">
      <c r="A9" t="s">
        <v>799</v>
      </c>
      <c r="B9" t="s">
        <v>814</v>
      </c>
      <c r="C9" t="s">
        <v>815</v>
      </c>
      <c r="D9">
        <v>340</v>
      </c>
      <c r="E9">
        <v>28</v>
      </c>
      <c r="F9">
        <v>1</v>
      </c>
      <c r="M9" s="10" t="s">
        <v>947</v>
      </c>
      <c r="Q9" s="9" t="str">
        <f t="shared" si="0"/>
        <v>AlgeriaDZ008</v>
      </c>
      <c r="R9" s="9" t="e">
        <f>VLOOKUP(Tableau356769[[#This Row],[coca]],Table1[ID],1,FALSE)</f>
        <v>#N/A</v>
      </c>
      <c r="S9">
        <v>4.8763268272099998</v>
      </c>
      <c r="T9">
        <v>36.567662629300003</v>
      </c>
      <c r="U9" s="9"/>
      <c r="V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9" s="9"/>
    </row>
    <row r="10" spans="1:23" hidden="1">
      <c r="A10" t="s">
        <v>799</v>
      </c>
      <c r="B10" t="s">
        <v>816</v>
      </c>
      <c r="C10" t="s">
        <v>817</v>
      </c>
      <c r="D10">
        <v>191</v>
      </c>
      <c r="E10">
        <v>12</v>
      </c>
      <c r="F10">
        <v>2</v>
      </c>
      <c r="M10" s="10" t="s">
        <v>947</v>
      </c>
      <c r="Q10" s="9" t="str">
        <f t="shared" si="0"/>
        <v>AlgeriaDZ009</v>
      </c>
      <c r="R10" s="9" t="e">
        <f>VLOOKUP(Tableau356769[[#This Row],[coca]],Table1[ID],1,FALSE)</f>
        <v>#N/A</v>
      </c>
      <c r="S10">
        <v>5.3906165172499998</v>
      </c>
      <c r="T10">
        <v>34.396725736900002</v>
      </c>
      <c r="U10" s="9"/>
      <c r="V1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0" s="9"/>
    </row>
    <row r="11" spans="1:23" hidden="1">
      <c r="A11" t="s">
        <v>799</v>
      </c>
      <c r="B11" t="s">
        <v>818</v>
      </c>
      <c r="C11" t="s">
        <v>819</v>
      </c>
      <c r="D11">
        <v>1512</v>
      </c>
      <c r="E11">
        <v>131</v>
      </c>
      <c r="F11">
        <v>133</v>
      </c>
      <c r="M11" s="10" t="s">
        <v>947</v>
      </c>
      <c r="Q11" s="9" t="str">
        <f t="shared" si="0"/>
        <v>AlgeriaDZ010</v>
      </c>
      <c r="R11" s="9" t="e">
        <f>VLOOKUP(Tableau356769[[#This Row],[coca]],Table1[ID],1,FALSE)</f>
        <v>#N/A</v>
      </c>
      <c r="S11">
        <v>2.9069791718700002</v>
      </c>
      <c r="T11">
        <v>36.4995988075</v>
      </c>
      <c r="U11" s="9"/>
      <c r="V1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1" s="9"/>
    </row>
    <row r="12" spans="1:23" hidden="1">
      <c r="A12" t="s">
        <v>799</v>
      </c>
      <c r="B12" t="s">
        <v>820</v>
      </c>
      <c r="C12" t="s">
        <v>821</v>
      </c>
      <c r="D12">
        <v>242</v>
      </c>
      <c r="E12">
        <v>30</v>
      </c>
      <c r="F12">
        <v>107</v>
      </c>
      <c r="M12" s="10" t="s">
        <v>947</v>
      </c>
      <c r="Q12" s="9" t="str">
        <f t="shared" si="0"/>
        <v>AlgeriaDZ011</v>
      </c>
      <c r="R12" s="9" t="e">
        <f>VLOOKUP(Tableau356769[[#This Row],[coca]],Table1[ID],1,FALSE)</f>
        <v>#N/A</v>
      </c>
      <c r="S12">
        <v>4.67330084555</v>
      </c>
      <c r="T12">
        <v>36.090753926300003</v>
      </c>
      <c r="U12" s="9"/>
      <c r="V1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2" s="9"/>
    </row>
    <row r="13" spans="1:23" hidden="1">
      <c r="A13" t="s">
        <v>799</v>
      </c>
      <c r="B13" t="s">
        <v>822</v>
      </c>
      <c r="C13" t="s">
        <v>823</v>
      </c>
      <c r="D13">
        <v>146</v>
      </c>
      <c r="E13">
        <v>13</v>
      </c>
      <c r="F13">
        <v>15</v>
      </c>
      <c r="M13" s="10" t="s">
        <v>947</v>
      </c>
      <c r="Q13" s="9" t="str">
        <f t="shared" si="0"/>
        <v>AlgeriaDZ012</v>
      </c>
      <c r="R13" s="9" t="e">
        <f>VLOOKUP(Tableau356769[[#This Row],[coca]],Table1[ID],1,FALSE)</f>
        <v>#N/A</v>
      </c>
      <c r="S13">
        <v>3.8440659939400001</v>
      </c>
      <c r="T13">
        <v>36.244556226900002</v>
      </c>
      <c r="U13" s="9"/>
      <c r="V1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3" s="9"/>
    </row>
    <row r="14" spans="1:23" hidden="1">
      <c r="A14" t="s">
        <v>799</v>
      </c>
      <c r="B14" t="s">
        <v>824</v>
      </c>
      <c r="C14" t="s">
        <v>825</v>
      </c>
      <c r="D14">
        <v>154</v>
      </c>
      <c r="E14">
        <v>10</v>
      </c>
      <c r="F14">
        <v>1</v>
      </c>
      <c r="M14" s="10" t="s">
        <v>947</v>
      </c>
      <c r="Q14" s="9" t="str">
        <f t="shared" si="0"/>
        <v>AlgeriaDZ013</v>
      </c>
      <c r="R14" s="9" t="e">
        <f>VLOOKUP(Tableau356769[[#This Row],[coca]],Table1[ID],1,FALSE)</f>
        <v>#N/A</v>
      </c>
      <c r="S14">
        <v>3.63606595729</v>
      </c>
      <c r="T14">
        <v>36.733379041699997</v>
      </c>
      <c r="U14" s="9"/>
      <c r="V1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4" s="9"/>
    </row>
    <row r="15" spans="1:23" hidden="1">
      <c r="A15" t="s">
        <v>799</v>
      </c>
      <c r="B15" t="s">
        <v>826</v>
      </c>
      <c r="C15" t="s">
        <v>827</v>
      </c>
      <c r="D15">
        <v>88</v>
      </c>
      <c r="E15">
        <v>3</v>
      </c>
      <c r="F15">
        <v>0</v>
      </c>
      <c r="M15" s="10" t="s">
        <v>947</v>
      </c>
      <c r="Q15" s="9" t="str">
        <f t="shared" si="0"/>
        <v>AlgeriaDZ014</v>
      </c>
      <c r="R15" s="9" t="e">
        <f>VLOOKUP(Tableau356769[[#This Row],[coca]],Table1[ID],1,FALSE)</f>
        <v>#N/A</v>
      </c>
      <c r="S15">
        <v>1.23053769842</v>
      </c>
      <c r="T15">
        <v>36.221936481900002</v>
      </c>
      <c r="U15" s="9"/>
      <c r="V1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15" s="9"/>
    </row>
    <row r="16" spans="1:23" hidden="1">
      <c r="A16" t="s">
        <v>799</v>
      </c>
      <c r="B16" t="s">
        <v>828</v>
      </c>
      <c r="C16" t="s">
        <v>829</v>
      </c>
      <c r="D16">
        <v>541</v>
      </c>
      <c r="E16">
        <v>25</v>
      </c>
      <c r="F16">
        <v>0</v>
      </c>
      <c r="M16" s="10" t="s">
        <v>947</v>
      </c>
      <c r="Q16" s="9" t="str">
        <f t="shared" si="0"/>
        <v>AlgeriaDZ015</v>
      </c>
      <c r="R16" s="9" t="e">
        <f>VLOOKUP(Tableau356769[[#This Row],[coca]],Table1[ID],1,FALSE)</f>
        <v>#N/A</v>
      </c>
      <c r="S16">
        <v>6.6842465795499999</v>
      </c>
      <c r="T16">
        <v>36.355357283899998</v>
      </c>
      <c r="U16" s="9"/>
      <c r="V1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16" s="9"/>
    </row>
    <row r="17" spans="1:23" hidden="1">
      <c r="A17" t="s">
        <v>799</v>
      </c>
      <c r="B17" t="s">
        <v>830</v>
      </c>
      <c r="C17" t="s">
        <v>831</v>
      </c>
      <c r="D17">
        <v>220</v>
      </c>
      <c r="E17">
        <v>11</v>
      </c>
      <c r="F17">
        <v>100</v>
      </c>
      <c r="M17" s="10" t="s">
        <v>947</v>
      </c>
      <c r="Q17" s="9" t="str">
        <f t="shared" si="0"/>
        <v>AlgeriaDZ016</v>
      </c>
      <c r="R17" s="9" t="e">
        <f>VLOOKUP(Tableau356769[[#This Row],[coca]],Table1[ID],1,FALSE)</f>
        <v>#N/A</v>
      </c>
      <c r="S17">
        <v>3.5353215787800001</v>
      </c>
      <c r="T17">
        <v>34.3669039579</v>
      </c>
      <c r="U17" s="9"/>
      <c r="V1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7" s="9"/>
    </row>
    <row r="18" spans="1:23" hidden="1">
      <c r="A18" t="s">
        <v>799</v>
      </c>
      <c r="B18" t="s">
        <v>834</v>
      </c>
      <c r="C18" t="s">
        <v>835</v>
      </c>
      <c r="D18">
        <v>67</v>
      </c>
      <c r="E18">
        <v>6</v>
      </c>
      <c r="F18">
        <v>15</v>
      </c>
      <c r="M18" s="10" t="s">
        <v>947</v>
      </c>
      <c r="Q18" s="9" t="str">
        <f t="shared" si="0"/>
        <v>AlgeriaDZ017</v>
      </c>
      <c r="R18" s="9" t="e">
        <f>VLOOKUP(Tableau356769[[#This Row],[coca]],Table1[ID],1,FALSE)</f>
        <v>#N/A</v>
      </c>
      <c r="S18">
        <v>0.93161580725100002</v>
      </c>
      <c r="T18">
        <v>32.5725372709</v>
      </c>
      <c r="U18" s="9"/>
      <c r="V1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18" s="9"/>
    </row>
    <row r="19" spans="1:23" hidden="1">
      <c r="A19" t="s">
        <v>799</v>
      </c>
      <c r="B19" t="s">
        <v>836</v>
      </c>
      <c r="C19" t="s">
        <v>837</v>
      </c>
      <c r="D19">
        <v>156</v>
      </c>
      <c r="E19">
        <v>23</v>
      </c>
      <c r="F19">
        <v>0</v>
      </c>
      <c r="M19" s="10" t="s">
        <v>947</v>
      </c>
      <c r="Q19" s="9" t="str">
        <f t="shared" si="0"/>
        <v>AlgeriaDZ018</v>
      </c>
      <c r="R19" s="9" t="e">
        <f>VLOOKUP(Tableau356769[[#This Row],[coca]],Table1[ID],1,FALSE)</f>
        <v>#N/A</v>
      </c>
      <c r="S19">
        <v>7.0601903401400001</v>
      </c>
      <c r="T19">
        <v>33.268876881799997</v>
      </c>
      <c r="U19" s="9"/>
      <c r="V1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9" s="9"/>
    </row>
    <row r="20" spans="1:23" hidden="1">
      <c r="A20" t="s">
        <v>799</v>
      </c>
      <c r="B20" t="s">
        <v>832</v>
      </c>
      <c r="C20" t="s">
        <v>833</v>
      </c>
      <c r="D20">
        <v>53</v>
      </c>
      <c r="E20">
        <v>1</v>
      </c>
      <c r="F20">
        <v>20</v>
      </c>
      <c r="M20" s="10" t="s">
        <v>947</v>
      </c>
      <c r="Q20" s="9" t="str">
        <f t="shared" si="0"/>
        <v>AlgeriaDZ019</v>
      </c>
      <c r="R20" s="9" t="e">
        <f>VLOOKUP(Tableau356769[[#This Row],[coca]],Table1[ID],1,FALSE)</f>
        <v>#N/A</v>
      </c>
      <c r="S20">
        <v>8.1604356829900002</v>
      </c>
      <c r="T20">
        <v>36.6930839073</v>
      </c>
      <c r="U20" s="9"/>
      <c r="V2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0" s="9"/>
    </row>
    <row r="21" spans="1:23" hidden="1">
      <c r="A21" t="s">
        <v>799</v>
      </c>
      <c r="B21" t="s">
        <v>838</v>
      </c>
      <c r="C21" t="s">
        <v>839</v>
      </c>
      <c r="D21">
        <v>126</v>
      </c>
      <c r="E21">
        <v>10</v>
      </c>
      <c r="F21">
        <v>0</v>
      </c>
      <c r="M21" s="10" t="s">
        <v>947</v>
      </c>
      <c r="Q21" s="9" t="str">
        <f t="shared" si="0"/>
        <v>AlgeriaDZ020</v>
      </c>
      <c r="R21" s="9" t="e">
        <f>VLOOKUP(Tableau356769[[#This Row],[coca]],Table1[ID],1,FALSE)</f>
        <v>#N/A</v>
      </c>
      <c r="S21">
        <v>3.30842433788</v>
      </c>
      <c r="T21">
        <v>31.0840947224</v>
      </c>
      <c r="U21" s="9"/>
      <c r="V2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1" s="9"/>
    </row>
    <row r="22" spans="1:23" hidden="1">
      <c r="A22" t="s">
        <v>799</v>
      </c>
      <c r="B22" t="s">
        <v>840</v>
      </c>
      <c r="C22" t="s">
        <v>841</v>
      </c>
      <c r="D22">
        <v>84</v>
      </c>
      <c r="E22">
        <v>3</v>
      </c>
      <c r="F22">
        <v>51</v>
      </c>
      <c r="M22" s="10" t="s">
        <v>947</v>
      </c>
      <c r="Q22" s="9" t="str">
        <f t="shared" si="0"/>
        <v>AlgeriaDZ021</v>
      </c>
      <c r="R22" s="9" t="e">
        <f>VLOOKUP(Tableau356769[[#This Row],[coca]],Table1[ID],1,FALSE)</f>
        <v>#N/A</v>
      </c>
      <c r="S22">
        <v>7.4234289807999998</v>
      </c>
      <c r="T22">
        <v>36.374571486000001</v>
      </c>
      <c r="U22" s="9"/>
      <c r="V2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2" s="9"/>
    </row>
    <row r="23" spans="1:23" hidden="1">
      <c r="A23" t="s">
        <v>799</v>
      </c>
      <c r="B23" t="s">
        <v>842</v>
      </c>
      <c r="C23" t="s">
        <v>843</v>
      </c>
      <c r="D23">
        <v>11</v>
      </c>
      <c r="E23">
        <v>0</v>
      </c>
      <c r="F23">
        <v>0</v>
      </c>
      <c r="M23" s="10" t="s">
        <v>947</v>
      </c>
      <c r="Q23" s="9" t="str">
        <f t="shared" si="0"/>
        <v>AlgeriaDZ022</v>
      </c>
      <c r="R23" s="9" t="e">
        <f>VLOOKUP(Tableau356769[[#This Row],[coca]],Table1[ID],1,FALSE)</f>
        <v>#N/A</v>
      </c>
      <c r="S23">
        <v>8.5592191257800003</v>
      </c>
      <c r="T23">
        <v>26.649925548100001</v>
      </c>
      <c r="U23" s="9"/>
      <c r="V2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3" s="9"/>
    </row>
    <row r="24" spans="1:23" hidden="1">
      <c r="A24" t="s">
        <v>799</v>
      </c>
      <c r="B24" t="s">
        <v>844</v>
      </c>
      <c r="C24" t="s">
        <v>845</v>
      </c>
      <c r="D24">
        <v>94</v>
      </c>
      <c r="E24">
        <v>8</v>
      </c>
      <c r="F24">
        <v>17</v>
      </c>
      <c r="M24" s="10" t="s">
        <v>947</v>
      </c>
      <c r="Q24" s="9" t="str">
        <f t="shared" si="0"/>
        <v>AlgeriaDZ023</v>
      </c>
      <c r="R24" s="9" t="e">
        <f>VLOOKUP(Tableau356769[[#This Row],[coca]],Table1[ID],1,FALSE)</f>
        <v>#N/A</v>
      </c>
      <c r="S24">
        <v>5.9709481475999997</v>
      </c>
      <c r="T24">
        <v>36.7170152952</v>
      </c>
      <c r="U24" s="9"/>
      <c r="V2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4" s="9"/>
    </row>
    <row r="25" spans="1:23" hidden="1">
      <c r="A25" t="s">
        <v>799</v>
      </c>
      <c r="B25" t="s">
        <v>846</v>
      </c>
      <c r="C25" t="s">
        <v>847</v>
      </c>
      <c r="D25">
        <v>182</v>
      </c>
      <c r="E25">
        <v>5</v>
      </c>
      <c r="F25">
        <v>0</v>
      </c>
      <c r="M25" s="10" t="s">
        <v>947</v>
      </c>
      <c r="Q25" s="9" t="str">
        <f t="shared" si="0"/>
        <v>AlgeriaDZ024</v>
      </c>
      <c r="R25" s="9" t="e">
        <f>VLOOKUP(Tableau356769[[#This Row],[coca]],Table1[ID],1,FALSE)</f>
        <v>#N/A</v>
      </c>
      <c r="S25">
        <v>7.0074560897199998</v>
      </c>
      <c r="T25">
        <v>34.950069442100002</v>
      </c>
      <c r="U25" s="9"/>
      <c r="V2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5" s="9"/>
    </row>
    <row r="26" spans="1:23" hidden="1">
      <c r="A26" t="s">
        <v>799</v>
      </c>
      <c r="B26" t="s">
        <v>848</v>
      </c>
      <c r="C26" t="s">
        <v>849</v>
      </c>
      <c r="D26">
        <v>169</v>
      </c>
      <c r="E26">
        <v>9</v>
      </c>
      <c r="F26">
        <v>0</v>
      </c>
      <c r="M26" s="10" t="s">
        <v>947</v>
      </c>
      <c r="Q26" s="9" t="str">
        <f t="shared" si="0"/>
        <v>AlgeriaDZ025</v>
      </c>
      <c r="R26" s="9" t="e">
        <f>VLOOKUP(Tableau356769[[#This Row],[coca]],Table1[ID],1,FALSE)</f>
        <v>#N/A</v>
      </c>
      <c r="S26">
        <v>2.8117301171100002</v>
      </c>
      <c r="T26">
        <v>33.680731728200001</v>
      </c>
      <c r="U26" s="9"/>
      <c r="V2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6" s="9"/>
    </row>
    <row r="27" spans="1:23" hidden="1">
      <c r="A27" t="s">
        <v>799</v>
      </c>
      <c r="B27" t="s">
        <v>852</v>
      </c>
      <c r="C27" t="s">
        <v>853</v>
      </c>
      <c r="D27">
        <v>182</v>
      </c>
      <c r="E27">
        <v>12</v>
      </c>
      <c r="F27">
        <v>2</v>
      </c>
      <c r="M27" s="10" t="s">
        <v>947</v>
      </c>
      <c r="Q27" s="9" t="str">
        <f t="shared" si="0"/>
        <v>AlgeriaDZ026</v>
      </c>
      <c r="R27" s="9" t="e">
        <f>VLOOKUP(Tableau356769[[#This Row],[coca]],Table1[ID],1,FALSE)</f>
        <v>#N/A</v>
      </c>
      <c r="S27">
        <v>0.172097947704</v>
      </c>
      <c r="T27">
        <v>35.397603492800002</v>
      </c>
      <c r="U27" s="9"/>
      <c r="V2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7" s="9"/>
    </row>
    <row r="28" spans="1:23" hidden="1">
      <c r="A28" t="s">
        <v>799</v>
      </c>
      <c r="B28" t="s">
        <v>854</v>
      </c>
      <c r="C28" t="s">
        <v>855</v>
      </c>
      <c r="D28">
        <v>265</v>
      </c>
      <c r="E28">
        <v>19</v>
      </c>
      <c r="F28">
        <v>73</v>
      </c>
      <c r="M28" s="10" t="s">
        <v>947</v>
      </c>
      <c r="Q28" s="9" t="str">
        <f t="shared" si="0"/>
        <v>AlgeriaDZ027</v>
      </c>
      <c r="R28" s="9" t="e">
        <f>VLOOKUP(Tableau356769[[#This Row],[coca]],Table1[ID],1,FALSE)</f>
        <v>#N/A</v>
      </c>
      <c r="S28">
        <v>2.9025593012900002</v>
      </c>
      <c r="T28">
        <v>35.979451002499999</v>
      </c>
      <c r="U28" s="9"/>
      <c r="V2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28" s="9"/>
    </row>
    <row r="29" spans="1:23" hidden="1">
      <c r="A29" t="s">
        <v>799</v>
      </c>
      <c r="B29" t="s">
        <v>856</v>
      </c>
      <c r="C29" t="s">
        <v>857</v>
      </c>
      <c r="D29">
        <v>109</v>
      </c>
      <c r="E29">
        <v>11</v>
      </c>
      <c r="F29">
        <v>0</v>
      </c>
      <c r="M29" s="10" t="s">
        <v>947</v>
      </c>
      <c r="Q29" s="9" t="str">
        <f t="shared" si="0"/>
        <v>AlgeriaDZ028</v>
      </c>
      <c r="R29" s="9" t="e">
        <f>VLOOKUP(Tableau356769[[#This Row],[coca]],Table1[ID],1,FALSE)</f>
        <v>#N/A</v>
      </c>
      <c r="S29">
        <v>6.1441737186200003</v>
      </c>
      <c r="T29">
        <v>36.273827545300001</v>
      </c>
      <c r="U29" s="9"/>
      <c r="V2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9" s="9"/>
    </row>
    <row r="30" spans="1:23" hidden="1">
      <c r="A30" t="s">
        <v>799</v>
      </c>
      <c r="B30" t="s">
        <v>858</v>
      </c>
      <c r="C30" t="s">
        <v>859</v>
      </c>
      <c r="D30">
        <v>123</v>
      </c>
      <c r="E30">
        <v>4</v>
      </c>
      <c r="F30">
        <v>60</v>
      </c>
      <c r="M30" s="10" t="s">
        <v>947</v>
      </c>
      <c r="Q30" s="9" t="str">
        <f t="shared" si="0"/>
        <v>AlgeriaDZ029</v>
      </c>
      <c r="R30" s="9" t="e">
        <f>VLOOKUP(Tableau356769[[#This Row],[coca]],Table1[ID],1,FALSE)</f>
        <v>#N/A</v>
      </c>
      <c r="S30">
        <v>0.32217287373100001</v>
      </c>
      <c r="T30">
        <v>35.9964681254</v>
      </c>
      <c r="U30" s="9"/>
      <c r="V3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0" s="9"/>
    </row>
    <row r="31" spans="1:23" hidden="1">
      <c r="A31" t="s">
        <v>799</v>
      </c>
      <c r="B31" t="s">
        <v>850</v>
      </c>
      <c r="C31" t="s">
        <v>851</v>
      </c>
      <c r="D31">
        <v>231</v>
      </c>
      <c r="E31">
        <v>29</v>
      </c>
      <c r="F31">
        <v>14</v>
      </c>
      <c r="M31" s="10" t="s">
        <v>947</v>
      </c>
      <c r="Q31" s="9" t="str">
        <f t="shared" si="0"/>
        <v>AlgeriaDZ030</v>
      </c>
      <c r="R31" s="9" t="e">
        <f>VLOOKUP(Tableau356769[[#This Row],[coca]],Table1[ID],1,FALSE)</f>
        <v>#N/A</v>
      </c>
      <c r="S31">
        <v>4.3042990040899998</v>
      </c>
      <c r="T31">
        <v>35.210866390699998</v>
      </c>
      <c r="U31" s="9"/>
      <c r="V3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1" s="9"/>
    </row>
    <row r="32" spans="1:23" hidden="1">
      <c r="A32" t="s">
        <v>799</v>
      </c>
      <c r="B32" t="s">
        <v>860</v>
      </c>
      <c r="C32" t="s">
        <v>861</v>
      </c>
      <c r="D32">
        <v>76</v>
      </c>
      <c r="E32">
        <v>1</v>
      </c>
      <c r="F32">
        <v>1</v>
      </c>
      <c r="M32" s="10" t="s">
        <v>947</v>
      </c>
      <c r="Q32" s="9" t="str">
        <f t="shared" si="0"/>
        <v>AlgeriaDZ031</v>
      </c>
      <c r="R32" s="9" t="e">
        <f>VLOOKUP(Tableau356769[[#This Row],[coca]],Table1[ID],1,FALSE)</f>
        <v>#N/A</v>
      </c>
      <c r="S32">
        <v>-0.77975888514799996</v>
      </c>
      <c r="T32">
        <v>33.2729958356</v>
      </c>
      <c r="U32" s="9"/>
      <c r="V3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2" s="9"/>
    </row>
    <row r="33" spans="1:23" hidden="1">
      <c r="A33" t="s">
        <v>799</v>
      </c>
      <c r="B33" t="s">
        <v>862</v>
      </c>
      <c r="C33" t="s">
        <v>863</v>
      </c>
      <c r="D33">
        <v>743</v>
      </c>
      <c r="E33">
        <v>22</v>
      </c>
      <c r="F33">
        <v>234</v>
      </c>
      <c r="M33" s="10" t="s">
        <v>947</v>
      </c>
      <c r="Q33" s="9" t="str">
        <f t="shared" si="0"/>
        <v>AlgeriaDZ032</v>
      </c>
      <c r="R33" s="9" t="e">
        <f>VLOOKUP(Tableau356769[[#This Row],[coca]],Table1[ID],1,FALSE)</f>
        <v>#N/A</v>
      </c>
      <c r="S33">
        <v>-0.59439690923900002</v>
      </c>
      <c r="T33">
        <v>35.636344610000002</v>
      </c>
      <c r="U33" s="9"/>
      <c r="V3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3" s="9"/>
    </row>
    <row r="34" spans="1:23" hidden="1">
      <c r="A34" t="s">
        <v>799</v>
      </c>
      <c r="B34" t="s">
        <v>864</v>
      </c>
      <c r="C34" t="s">
        <v>865</v>
      </c>
      <c r="D34">
        <v>367</v>
      </c>
      <c r="E34">
        <v>26</v>
      </c>
      <c r="F34">
        <v>1</v>
      </c>
      <c r="M34" s="10" t="s">
        <v>947</v>
      </c>
      <c r="Q34" s="9" t="str">
        <f t="shared" si="0"/>
        <v>AlgeriaDZ033</v>
      </c>
      <c r="R34" s="9" t="e">
        <f>VLOOKUP(Tableau356769[[#This Row],[coca]],Table1[ID],1,FALSE)</f>
        <v>#N/A</v>
      </c>
      <c r="S34">
        <v>6.16479785753</v>
      </c>
      <c r="T34">
        <v>31.1769006299</v>
      </c>
      <c r="U34" s="9"/>
      <c r="V3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4" s="9"/>
    </row>
    <row r="35" spans="1:23" hidden="1">
      <c r="A35" t="s">
        <v>799</v>
      </c>
      <c r="B35" t="s">
        <v>866</v>
      </c>
      <c r="C35" t="s">
        <v>867</v>
      </c>
      <c r="D35">
        <v>228</v>
      </c>
      <c r="E35">
        <v>10</v>
      </c>
      <c r="F35">
        <v>162</v>
      </c>
      <c r="M35" s="10" t="s">
        <v>947</v>
      </c>
      <c r="Q35" s="9" t="str">
        <f t="shared" si="0"/>
        <v>AlgeriaDZ034</v>
      </c>
      <c r="R35" s="9" t="e">
        <f>VLOOKUP(Tableau356769[[#This Row],[coca]],Table1[ID],1,FALSE)</f>
        <v>#N/A</v>
      </c>
      <c r="S35">
        <v>7.0374991928400004</v>
      </c>
      <c r="T35">
        <v>35.825424950299997</v>
      </c>
      <c r="U35" s="9"/>
      <c r="V3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5" s="9"/>
    </row>
    <row r="36" spans="1:23" hidden="1">
      <c r="A36" t="s">
        <v>799</v>
      </c>
      <c r="B36" t="s">
        <v>868</v>
      </c>
      <c r="C36" t="s">
        <v>869</v>
      </c>
      <c r="D36">
        <v>68</v>
      </c>
      <c r="E36">
        <v>3</v>
      </c>
      <c r="F36">
        <v>38</v>
      </c>
      <c r="M36" s="10" t="s">
        <v>947</v>
      </c>
      <c r="Q36" s="9" t="str">
        <f t="shared" si="0"/>
        <v>AlgeriaDZ035</v>
      </c>
      <c r="R36" s="9" t="e">
        <f>VLOOKUP(Tableau356769[[#This Row],[coca]],Table1[ID],1,FALSE)</f>
        <v>#N/A</v>
      </c>
      <c r="S36">
        <v>0.812801273755</v>
      </c>
      <c r="T36">
        <v>35.821269260000001</v>
      </c>
      <c r="U36" s="9"/>
      <c r="V3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6" s="9"/>
    </row>
    <row r="37" spans="1:23" hidden="1">
      <c r="A37" t="s">
        <v>799</v>
      </c>
      <c r="B37" t="s">
        <v>870</v>
      </c>
      <c r="C37" t="s">
        <v>871</v>
      </c>
      <c r="D37">
        <v>27</v>
      </c>
      <c r="E37">
        <v>0</v>
      </c>
      <c r="F37">
        <v>0</v>
      </c>
      <c r="M37" s="10" t="s">
        <v>947</v>
      </c>
      <c r="Q37" s="9" t="str">
        <f t="shared" si="0"/>
        <v>AlgeriaDZ036</v>
      </c>
      <c r="R37" s="9" t="e">
        <f>VLOOKUP(Tableau356769[[#This Row],[coca]],Table1[ID],1,FALSE)</f>
        <v>#N/A</v>
      </c>
      <c r="S37">
        <v>0.282491912949</v>
      </c>
      <c r="T37">
        <v>34.7433824405</v>
      </c>
      <c r="U37" s="9"/>
      <c r="V3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7" s="9"/>
    </row>
    <row r="38" spans="1:23" hidden="1">
      <c r="A38" t="s">
        <v>799</v>
      </c>
      <c r="B38" t="s">
        <v>872</v>
      </c>
      <c r="C38" t="s">
        <v>873</v>
      </c>
      <c r="D38">
        <v>958</v>
      </c>
      <c r="E38">
        <v>61</v>
      </c>
      <c r="F38">
        <v>2</v>
      </c>
      <c r="M38" s="10" t="s">
        <v>947</v>
      </c>
      <c r="Q38" s="9" t="str">
        <f t="shared" si="0"/>
        <v>AlgeriaDZ037</v>
      </c>
      <c r="R38" s="9" t="e">
        <f>VLOOKUP(Tableau356769[[#This Row],[coca]],Table1[ID],1,FALSE)</f>
        <v>#N/A</v>
      </c>
      <c r="S38">
        <v>5.4081876469800001</v>
      </c>
      <c r="T38">
        <v>36.124033873000002</v>
      </c>
      <c r="U38" s="9"/>
      <c r="V3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8" s="9"/>
    </row>
    <row r="39" spans="1:23" hidden="1">
      <c r="A39" t="s">
        <v>799</v>
      </c>
      <c r="B39" t="s">
        <v>874</v>
      </c>
      <c r="C39" t="s">
        <v>875</v>
      </c>
      <c r="D39">
        <v>115</v>
      </c>
      <c r="E39">
        <v>16</v>
      </c>
      <c r="F39">
        <v>0</v>
      </c>
      <c r="M39" s="10" t="s">
        <v>947</v>
      </c>
      <c r="Q39" s="9" t="str">
        <f t="shared" si="0"/>
        <v>AlgeriaDZ038</v>
      </c>
      <c r="R39" s="9" t="e">
        <f>VLOOKUP(Tableau356769[[#This Row],[coca]],Table1[ID],1,FALSE)</f>
        <v>#N/A</v>
      </c>
      <c r="S39">
        <v>-0.52761742663900002</v>
      </c>
      <c r="T39">
        <v>34.697504356700001</v>
      </c>
      <c r="U39" s="9"/>
      <c r="V3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9" s="9"/>
    </row>
    <row r="40" spans="1:23" hidden="1">
      <c r="A40" t="s">
        <v>799</v>
      </c>
      <c r="B40" t="s">
        <v>876</v>
      </c>
      <c r="C40" t="s">
        <v>877</v>
      </c>
      <c r="D40">
        <v>168</v>
      </c>
      <c r="E40">
        <v>8</v>
      </c>
      <c r="F40">
        <v>3</v>
      </c>
      <c r="M40" s="10" t="s">
        <v>947</v>
      </c>
      <c r="Q40" s="9" t="str">
        <f t="shared" si="0"/>
        <v>AlgeriaDZ039</v>
      </c>
      <c r="R40" s="9" t="e">
        <f>VLOOKUP(Tableau356769[[#This Row],[coca]],Table1[ID],1,FALSE)</f>
        <v>#N/A</v>
      </c>
      <c r="S40">
        <v>6.8294631137800001</v>
      </c>
      <c r="T40">
        <v>36.770239891199999</v>
      </c>
      <c r="U40" s="9"/>
      <c r="V4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0" s="9"/>
    </row>
    <row r="41" spans="1:23" hidden="1">
      <c r="A41" t="s">
        <v>799</v>
      </c>
      <c r="B41" t="s">
        <v>878</v>
      </c>
      <c r="C41" t="s">
        <v>879</v>
      </c>
      <c r="D41">
        <v>111</v>
      </c>
      <c r="E41">
        <v>7</v>
      </c>
      <c r="F41">
        <v>0</v>
      </c>
      <c r="M41" s="10" t="s">
        <v>947</v>
      </c>
      <c r="Q41" s="9" t="str">
        <f t="shared" si="0"/>
        <v>AlgeriaDZ040</v>
      </c>
      <c r="R41" s="9" t="e">
        <f>VLOOKUP(Tableau356769[[#This Row],[coca]],Table1[ID],1,FALSE)</f>
        <v>#N/A</v>
      </c>
      <c r="S41">
        <v>7.8646877096800001</v>
      </c>
      <c r="T41">
        <v>36.145318481099999</v>
      </c>
      <c r="U41" s="9"/>
      <c r="V4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1" s="9"/>
    </row>
    <row r="42" spans="1:23" hidden="1">
      <c r="A42" t="s">
        <v>799</v>
      </c>
      <c r="B42" t="s">
        <v>880</v>
      </c>
      <c r="C42" t="s">
        <v>881</v>
      </c>
      <c r="D42">
        <v>36</v>
      </c>
      <c r="E42">
        <v>4</v>
      </c>
      <c r="F42">
        <v>0</v>
      </c>
      <c r="M42" s="10" t="s">
        <v>947</v>
      </c>
      <c r="Q42" s="9" t="str">
        <f t="shared" si="0"/>
        <v>AlgeriaDZ041</v>
      </c>
      <c r="R42" s="9" t="e">
        <f>VLOOKUP(Tableau356769[[#This Row],[coca]],Table1[ID],1,FALSE)</f>
        <v>#N/A</v>
      </c>
      <c r="S42">
        <v>5.1102078524100003</v>
      </c>
      <c r="T42">
        <v>24.133125660099999</v>
      </c>
      <c r="U42" s="9"/>
      <c r="V4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2" s="9"/>
    </row>
    <row r="43" spans="1:23" hidden="1">
      <c r="A43" t="s">
        <v>799</v>
      </c>
      <c r="B43" t="s">
        <v>882</v>
      </c>
      <c r="C43" t="s">
        <v>883</v>
      </c>
      <c r="D43">
        <v>136</v>
      </c>
      <c r="E43">
        <v>7</v>
      </c>
      <c r="F43">
        <v>100</v>
      </c>
      <c r="M43" s="10" t="s">
        <v>947</v>
      </c>
      <c r="Q43" s="9" t="str">
        <f t="shared" si="0"/>
        <v>AlgeriaDZ042</v>
      </c>
      <c r="R43" s="9" t="e">
        <f>VLOOKUP(Tableau356769[[#This Row],[coca]],Table1[ID],1,FALSE)</f>
        <v>#N/A</v>
      </c>
      <c r="S43">
        <v>7.8517197624200001</v>
      </c>
      <c r="T43">
        <v>35.093666581699999</v>
      </c>
      <c r="U43" s="9"/>
      <c r="V4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3" s="9"/>
    </row>
    <row r="44" spans="1:23" hidden="1">
      <c r="A44" t="s">
        <v>799</v>
      </c>
      <c r="B44" t="s">
        <v>884</v>
      </c>
      <c r="C44" t="s">
        <v>885</v>
      </c>
      <c r="D44">
        <v>229</v>
      </c>
      <c r="E44">
        <v>22</v>
      </c>
      <c r="F44">
        <v>0</v>
      </c>
      <c r="M44" s="10" t="s">
        <v>947</v>
      </c>
      <c r="Q44" s="9" t="str">
        <f t="shared" si="0"/>
        <v>AlgeriaDZ043</v>
      </c>
      <c r="R44" s="9" t="e">
        <f>VLOOKUP(Tableau356769[[#This Row],[coca]],Table1[ID],1,FALSE)</f>
        <v>#N/A</v>
      </c>
      <c r="S44">
        <v>1.55130570361</v>
      </c>
      <c r="T44">
        <v>34.931253091400002</v>
      </c>
      <c r="U44" s="9"/>
      <c r="V4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4" s="9"/>
    </row>
    <row r="45" spans="1:23" hidden="1">
      <c r="A45" t="s">
        <v>799</v>
      </c>
      <c r="B45" t="s">
        <v>886</v>
      </c>
      <c r="C45" t="s">
        <v>887</v>
      </c>
      <c r="D45">
        <v>16</v>
      </c>
      <c r="E45">
        <v>1</v>
      </c>
      <c r="F45">
        <v>0</v>
      </c>
      <c r="M45" s="10" t="s">
        <v>947</v>
      </c>
      <c r="Q45" s="9" t="str">
        <f t="shared" si="0"/>
        <v>AlgeriaDZ044</v>
      </c>
      <c r="R45" s="9" t="e">
        <f>VLOOKUP(Tableau356769[[#This Row],[coca]],Table1[ID],1,FALSE)</f>
        <v>#N/A</v>
      </c>
      <c r="S45">
        <v>-5.9544821690500003</v>
      </c>
      <c r="T45">
        <v>27.631754429400001</v>
      </c>
      <c r="U45" s="9"/>
      <c r="V4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5" s="9"/>
    </row>
    <row r="46" spans="1:23" hidden="1">
      <c r="A46" t="s">
        <v>799</v>
      </c>
      <c r="B46" t="s">
        <v>888</v>
      </c>
      <c r="C46" t="s">
        <v>889</v>
      </c>
      <c r="D46">
        <v>385</v>
      </c>
      <c r="E46">
        <v>37</v>
      </c>
      <c r="F46">
        <v>0</v>
      </c>
      <c r="M46" s="10" t="s">
        <v>947</v>
      </c>
      <c r="Q46" s="9" t="str">
        <f t="shared" si="0"/>
        <v>AlgeriaDZ045</v>
      </c>
      <c r="R46" s="9" t="e">
        <f>VLOOKUP(Tableau356769[[#This Row],[coca]],Table1[ID],1,FALSE)</f>
        <v>#N/A</v>
      </c>
      <c r="S46">
        <v>2.2287529457000002</v>
      </c>
      <c r="T46">
        <v>36.525664382800002</v>
      </c>
      <c r="U46" s="9"/>
      <c r="V4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46" s="9"/>
    </row>
    <row r="47" spans="1:23" hidden="1">
      <c r="A47" t="s">
        <v>799</v>
      </c>
      <c r="B47" t="s">
        <v>890</v>
      </c>
      <c r="C47" t="s">
        <v>891</v>
      </c>
      <c r="D47">
        <v>96</v>
      </c>
      <c r="E47">
        <v>5</v>
      </c>
      <c r="F47">
        <v>1</v>
      </c>
      <c r="M47" s="10" t="s">
        <v>947</v>
      </c>
      <c r="Q47" s="9" t="str">
        <f t="shared" si="0"/>
        <v>AlgeriaDZ046</v>
      </c>
      <c r="R47" s="9" t="e">
        <f>VLOOKUP(Tableau356769[[#This Row],[coca]],Table1[ID],1,FALSE)</f>
        <v>#N/A</v>
      </c>
      <c r="S47">
        <v>1.7971738238299999</v>
      </c>
      <c r="T47">
        <v>35.774215273899998</v>
      </c>
      <c r="U47" s="9"/>
      <c r="V4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7" s="9"/>
    </row>
    <row r="48" spans="1:23" hidden="1">
      <c r="A48" t="s">
        <v>799</v>
      </c>
      <c r="B48" t="s">
        <v>892</v>
      </c>
      <c r="C48" t="s">
        <v>893</v>
      </c>
      <c r="D48">
        <v>203</v>
      </c>
      <c r="E48">
        <v>16</v>
      </c>
      <c r="F48">
        <v>37</v>
      </c>
      <c r="M48" s="10" t="s">
        <v>947</v>
      </c>
      <c r="Q48" s="9" t="str">
        <f t="shared" si="0"/>
        <v>AlgeriaDZ047</v>
      </c>
      <c r="R48" s="9" t="e">
        <f>VLOOKUP(Tableau356769[[#This Row],[coca]],Table1[ID],1,FALSE)</f>
        <v>#N/A</v>
      </c>
      <c r="S48">
        <v>4.1949949495799999</v>
      </c>
      <c r="T48">
        <v>36.679534265400001</v>
      </c>
      <c r="U48" s="9"/>
      <c r="V4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8" s="9"/>
    </row>
    <row r="49" spans="1:23" hidden="1">
      <c r="A49" t="s">
        <v>799</v>
      </c>
      <c r="B49" t="s">
        <v>894</v>
      </c>
      <c r="C49" t="s">
        <v>895</v>
      </c>
      <c r="D49">
        <v>318</v>
      </c>
      <c r="E49">
        <v>8</v>
      </c>
      <c r="F49">
        <v>0</v>
      </c>
      <c r="M49" s="10" t="s">
        <v>947</v>
      </c>
      <c r="Q49" s="9" t="str">
        <f t="shared" si="0"/>
        <v>AlgeriaDZ048</v>
      </c>
      <c r="R49" s="9" t="e">
        <f>VLOOKUP(Tableau356769[[#This Row],[coca]],Table1[ID],1,FALSE)</f>
        <v>#N/A</v>
      </c>
      <c r="S49">
        <v>-1.4486337036100001</v>
      </c>
      <c r="T49">
        <v>34.700315319300003</v>
      </c>
      <c r="U49" s="9"/>
      <c r="V4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49" s="9"/>
    </row>
    <row r="50" spans="1:23" hidden="1">
      <c r="A50" t="s">
        <v>896</v>
      </c>
      <c r="B50" t="s">
        <v>898</v>
      </c>
      <c r="C50" t="s">
        <v>899</v>
      </c>
      <c r="D50">
        <v>0</v>
      </c>
      <c r="M50" s="10" t="s">
        <v>947</v>
      </c>
      <c r="Q50" s="9" t="str">
        <f t="shared" si="0"/>
        <v>AngolaAO01</v>
      </c>
      <c r="R50" s="9" t="e">
        <f>VLOOKUP(Tableau356769[[#This Row],[coca]],Table1[ID],1,FALSE)</f>
        <v>#N/A</v>
      </c>
      <c r="S50">
        <v>14.0357561556</v>
      </c>
      <c r="T50">
        <v>-8.29184354693</v>
      </c>
      <c r="U50" s="9"/>
      <c r="V5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0" s="9"/>
    </row>
    <row r="51" spans="1:23" hidden="1">
      <c r="A51" t="s">
        <v>896</v>
      </c>
      <c r="B51" t="s">
        <v>900</v>
      </c>
      <c r="C51" t="s">
        <v>901</v>
      </c>
      <c r="D51">
        <v>0</v>
      </c>
      <c r="M51" s="10" t="s">
        <v>947</v>
      </c>
      <c r="Q51" s="9" t="str">
        <f t="shared" si="0"/>
        <v>AngolaAO02</v>
      </c>
      <c r="R51" s="9" t="e">
        <f>VLOOKUP(Tableau356769[[#This Row],[coca]],Table1[ID],1,FALSE)</f>
        <v>#N/A</v>
      </c>
      <c r="S51">
        <v>13.9042323372</v>
      </c>
      <c r="T51">
        <v>-12.876367805899999</v>
      </c>
      <c r="U51" s="9"/>
      <c r="V5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1" s="9"/>
    </row>
    <row r="52" spans="1:23" hidden="1">
      <c r="A52" t="s">
        <v>896</v>
      </c>
      <c r="B52" t="s">
        <v>942</v>
      </c>
      <c r="C52" t="s">
        <v>903</v>
      </c>
      <c r="D52">
        <v>0</v>
      </c>
      <c r="M52" s="10" t="s">
        <v>947</v>
      </c>
      <c r="Q52" s="9" t="str">
        <f t="shared" si="0"/>
        <v>AngolaAO03</v>
      </c>
      <c r="R52" s="9" t="e">
        <f>VLOOKUP(Tableau356769[[#This Row],[coca]],Table1[ID],1,FALSE)</f>
        <v>#N/A</v>
      </c>
      <c r="S52">
        <v>17.431693979799999</v>
      </c>
      <c r="T52">
        <v>-12.3835718972</v>
      </c>
      <c r="U52" s="9"/>
      <c r="V5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2" s="9"/>
    </row>
    <row r="53" spans="1:23" hidden="1">
      <c r="A53" t="s">
        <v>896</v>
      </c>
      <c r="B53" t="s">
        <v>904</v>
      </c>
      <c r="C53" t="s">
        <v>905</v>
      </c>
      <c r="D53">
        <v>0</v>
      </c>
      <c r="M53" s="10" t="s">
        <v>947</v>
      </c>
      <c r="Q53" s="9" t="str">
        <f t="shared" si="0"/>
        <v>AngolaAO04</v>
      </c>
      <c r="R53" s="9" t="e">
        <f>VLOOKUP(Tableau356769[[#This Row],[coca]],Table1[ID],1,FALSE)</f>
        <v>#N/A</v>
      </c>
      <c r="S53">
        <v>12.517939481200001</v>
      </c>
      <c r="T53">
        <v>-5.0637003705400003</v>
      </c>
      <c r="U53" s="9"/>
      <c r="V5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3" s="9"/>
    </row>
    <row r="54" spans="1:23" hidden="1">
      <c r="A54" t="s">
        <v>896</v>
      </c>
      <c r="B54" t="s">
        <v>906</v>
      </c>
      <c r="C54" t="s">
        <v>907</v>
      </c>
      <c r="D54">
        <v>0</v>
      </c>
      <c r="M54" s="10" t="s">
        <v>947</v>
      </c>
      <c r="Q54" s="9" t="str">
        <f t="shared" si="0"/>
        <v>AngolaAO05</v>
      </c>
      <c r="R54" s="9" t="e">
        <f>VLOOKUP(Tableau356769[[#This Row],[coca]],Table1[ID],1,FALSE)</f>
        <v>#N/A</v>
      </c>
      <c r="S54">
        <v>19.7315565643</v>
      </c>
      <c r="T54">
        <v>-15.961377219899999</v>
      </c>
      <c r="U54" s="9"/>
      <c r="V5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4" s="9"/>
    </row>
    <row r="55" spans="1:23" hidden="1">
      <c r="A55" t="s">
        <v>896</v>
      </c>
      <c r="B55" t="s">
        <v>908</v>
      </c>
      <c r="C55" t="s">
        <v>909</v>
      </c>
      <c r="D55">
        <v>0</v>
      </c>
      <c r="M55" s="10" t="s">
        <v>947</v>
      </c>
      <c r="Q55" s="9" t="str">
        <f t="shared" si="0"/>
        <v>AngolaAO06</v>
      </c>
      <c r="R55" s="9" t="e">
        <f>VLOOKUP(Tableau356769[[#This Row],[coca]],Table1[ID],1,FALSE)</f>
        <v>#N/A</v>
      </c>
      <c r="S55">
        <v>14.9737266287</v>
      </c>
      <c r="T55">
        <v>-8.9036836566400002</v>
      </c>
      <c r="U55" s="9"/>
      <c r="V5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5" s="9"/>
    </row>
    <row r="56" spans="1:23" hidden="1">
      <c r="A56" t="s">
        <v>896</v>
      </c>
      <c r="B56" t="s">
        <v>910</v>
      </c>
      <c r="C56" t="s">
        <v>911</v>
      </c>
      <c r="D56">
        <v>0</v>
      </c>
      <c r="M56" s="10" t="s">
        <v>947</v>
      </c>
      <c r="Q56" s="9" t="str">
        <f t="shared" si="0"/>
        <v>AngolaAO07</v>
      </c>
      <c r="R56" s="9" t="e">
        <f>VLOOKUP(Tableau356769[[#This Row],[coca]],Table1[ID],1,FALSE)</f>
        <v>#N/A</v>
      </c>
      <c r="S56">
        <v>15.0494229857</v>
      </c>
      <c r="T56">
        <v>-10.8840368596</v>
      </c>
      <c r="U56" s="9"/>
      <c r="V5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6" s="9"/>
    </row>
    <row r="57" spans="1:23" hidden="1">
      <c r="A57" t="s">
        <v>896</v>
      </c>
      <c r="B57" t="s">
        <v>912</v>
      </c>
      <c r="C57" t="s">
        <v>913</v>
      </c>
      <c r="D57">
        <v>0</v>
      </c>
      <c r="M57" s="10" t="s">
        <v>947</v>
      </c>
      <c r="Q57" s="9" t="str">
        <f t="shared" si="0"/>
        <v>AngolaAO08</v>
      </c>
      <c r="R57" s="9" t="e">
        <f>VLOOKUP(Tableau356769[[#This Row],[coca]],Table1[ID],1,FALSE)</f>
        <v>#N/A</v>
      </c>
      <c r="S57">
        <v>15.4281306912</v>
      </c>
      <c r="T57">
        <v>-16.3987927453</v>
      </c>
      <c r="U57" s="9"/>
      <c r="V5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7" s="9"/>
    </row>
    <row r="58" spans="1:23" hidden="1">
      <c r="A58" t="s">
        <v>896</v>
      </c>
      <c r="B58" t="s">
        <v>914</v>
      </c>
      <c r="C58" t="s">
        <v>915</v>
      </c>
      <c r="D58">
        <v>0</v>
      </c>
      <c r="M58" s="10" t="s">
        <v>947</v>
      </c>
      <c r="Q58" s="9" t="str">
        <f t="shared" si="0"/>
        <v>AngolaAO10</v>
      </c>
      <c r="R58" s="9" t="e">
        <f>VLOOKUP(Tableau356769[[#This Row],[coca]],Table1[ID],1,FALSE)</f>
        <v>#N/A</v>
      </c>
      <c r="S58">
        <v>15.719692348900001</v>
      </c>
      <c r="T58">
        <v>-12.585104574900001</v>
      </c>
      <c r="U58" s="9"/>
      <c r="V5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8" s="9"/>
    </row>
    <row r="59" spans="1:23" hidden="1">
      <c r="A59" t="s">
        <v>896</v>
      </c>
      <c r="B59" t="s">
        <v>945</v>
      </c>
      <c r="C59" t="s">
        <v>917</v>
      </c>
      <c r="D59">
        <v>0</v>
      </c>
      <c r="M59" s="10" t="s">
        <v>947</v>
      </c>
      <c r="Q59" s="9" t="str">
        <f t="shared" si="0"/>
        <v>AngolaAO09</v>
      </c>
      <c r="R59" s="9" t="e">
        <f>VLOOKUP(Tableau356769[[#This Row],[coca]],Table1[ID],1,FALSE)</f>
        <v>#N/A</v>
      </c>
      <c r="S59">
        <v>14.9653143102</v>
      </c>
      <c r="T59">
        <v>-14.797795759</v>
      </c>
      <c r="U59" s="9"/>
      <c r="V5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59" s="9"/>
    </row>
    <row r="60" spans="1:23" hidden="1">
      <c r="A60" t="s">
        <v>896</v>
      </c>
      <c r="B60" t="s">
        <v>918</v>
      </c>
      <c r="C60" t="s">
        <v>919</v>
      </c>
      <c r="D60">
        <v>197</v>
      </c>
      <c r="E60">
        <v>10</v>
      </c>
      <c r="F60">
        <v>77</v>
      </c>
      <c r="M60" s="10" t="s">
        <v>947</v>
      </c>
      <c r="Q60" s="9" t="str">
        <f t="shared" si="0"/>
        <v>AngolaAO11</v>
      </c>
      <c r="R60" s="9" t="e">
        <f>VLOOKUP(Tableau356769[[#This Row],[coca]],Table1[ID],1,FALSE)</f>
        <v>#N/A</v>
      </c>
      <c r="S60">
        <v>13.800717044200001</v>
      </c>
      <c r="T60">
        <v>-9.6048273438600003</v>
      </c>
      <c r="U60" s="9"/>
      <c r="V6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60" s="9"/>
    </row>
    <row r="61" spans="1:23" hidden="1">
      <c r="A61" t="s">
        <v>896</v>
      </c>
      <c r="B61" t="s">
        <v>920</v>
      </c>
      <c r="C61" t="s">
        <v>921</v>
      </c>
      <c r="D61">
        <v>0</v>
      </c>
      <c r="M61" s="10" t="s">
        <v>947</v>
      </c>
      <c r="Q61" s="9" t="str">
        <f t="shared" si="0"/>
        <v>AngolaAO12</v>
      </c>
      <c r="R61" s="9" t="e">
        <f>VLOOKUP(Tableau356769[[#This Row],[coca]],Table1[ID],1,FALSE)</f>
        <v>#N/A</v>
      </c>
      <c r="S61">
        <v>19.6061314765</v>
      </c>
      <c r="T61">
        <v>-8.5579723811800008</v>
      </c>
      <c r="U61" s="9"/>
      <c r="V6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1" s="9"/>
    </row>
    <row r="62" spans="1:23" hidden="1">
      <c r="A62" t="s">
        <v>896</v>
      </c>
      <c r="B62" t="s">
        <v>922</v>
      </c>
      <c r="C62" t="s">
        <v>923</v>
      </c>
      <c r="D62">
        <v>0</v>
      </c>
      <c r="M62" s="10" t="s">
        <v>947</v>
      </c>
      <c r="Q62" s="9" t="str">
        <f t="shared" si="0"/>
        <v>AngolaAO13</v>
      </c>
      <c r="R62" s="9" t="e">
        <f>VLOOKUP(Tableau356769[[#This Row],[coca]],Table1[ID],1,FALSE)</f>
        <v>#N/A</v>
      </c>
      <c r="S62">
        <v>20.494288345000001</v>
      </c>
      <c r="T62">
        <v>-10.033905667499999</v>
      </c>
      <c r="U62" s="9"/>
      <c r="V6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2" s="9"/>
    </row>
    <row r="63" spans="1:23" hidden="1">
      <c r="A63" t="s">
        <v>896</v>
      </c>
      <c r="B63" t="s">
        <v>924</v>
      </c>
      <c r="C63" t="s">
        <v>925</v>
      </c>
      <c r="D63">
        <v>0</v>
      </c>
      <c r="M63" s="10" t="s">
        <v>947</v>
      </c>
      <c r="Q63" s="9" t="str">
        <f t="shared" si="0"/>
        <v>AngolaAO14</v>
      </c>
      <c r="R63" s="9" t="e">
        <f>VLOOKUP(Tableau356769[[#This Row],[coca]],Table1[ID],1,FALSE)</f>
        <v>#N/A</v>
      </c>
      <c r="S63">
        <v>17.015393384599999</v>
      </c>
      <c r="T63">
        <v>-9.5315829104199992</v>
      </c>
      <c r="U63" s="9"/>
      <c r="V6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3" s="9"/>
    </row>
    <row r="64" spans="1:23" hidden="1">
      <c r="A64" t="s">
        <v>896</v>
      </c>
      <c r="B64" t="s">
        <v>926</v>
      </c>
      <c r="C64" t="s">
        <v>927</v>
      </c>
      <c r="D64">
        <v>0</v>
      </c>
      <c r="M64" s="10" t="s">
        <v>947</v>
      </c>
      <c r="Q64" s="9" t="str">
        <f t="shared" si="0"/>
        <v>AngolaAO15</v>
      </c>
      <c r="R64" s="9" t="e">
        <f>VLOOKUP(Tableau356769[[#This Row],[coca]],Table1[ID],1,FALSE)</f>
        <v>#N/A</v>
      </c>
      <c r="S64">
        <v>21.024787518499998</v>
      </c>
      <c r="T64">
        <v>-13.129694843999999</v>
      </c>
      <c r="U64" s="9"/>
      <c r="V6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4" s="9"/>
    </row>
    <row r="65" spans="1:23" hidden="1">
      <c r="A65" t="s">
        <v>896</v>
      </c>
      <c r="B65" t="s">
        <v>928</v>
      </c>
      <c r="C65" t="s">
        <v>929</v>
      </c>
      <c r="D65">
        <v>0</v>
      </c>
      <c r="M65" s="10" t="s">
        <v>947</v>
      </c>
      <c r="Q65" s="9" t="str">
        <f t="shared" si="0"/>
        <v>AngolaAO16</v>
      </c>
      <c r="R65" s="9" t="e">
        <f>VLOOKUP(Tableau356769[[#This Row],[coca]],Table1[ID],1,FALSE)</f>
        <v>#N/A</v>
      </c>
      <c r="S65">
        <v>12.702332206199999</v>
      </c>
      <c r="T65">
        <v>-15.4420249689</v>
      </c>
      <c r="U65" s="9"/>
      <c r="V6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5" s="9"/>
    </row>
    <row r="66" spans="1:23" hidden="1">
      <c r="A66" t="s">
        <v>896</v>
      </c>
      <c r="B66" t="s">
        <v>941</v>
      </c>
      <c r="C66" t="s">
        <v>931</v>
      </c>
      <c r="D66">
        <v>0</v>
      </c>
      <c r="M66" s="10" t="s">
        <v>947</v>
      </c>
      <c r="Q66" s="9" t="str">
        <f t="shared" ref="Q66:Q129" si="1">_xlfn.CONCAT(A66,C66)</f>
        <v>AngolaAO17</v>
      </c>
      <c r="R66" s="9" t="e">
        <f>VLOOKUP(Tableau356769[[#This Row],[coca]],Table1[ID],1,FALSE)</f>
        <v>#N/A</v>
      </c>
      <c r="S66">
        <v>15.4687218535</v>
      </c>
      <c r="T66">
        <v>-7.0814419175900003</v>
      </c>
      <c r="U66" s="9"/>
      <c r="V6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6" s="9"/>
    </row>
    <row r="67" spans="1:23" hidden="1">
      <c r="A67" t="s">
        <v>896</v>
      </c>
      <c r="B67" t="s">
        <v>932</v>
      </c>
      <c r="C67" t="s">
        <v>933</v>
      </c>
      <c r="D67">
        <v>0</v>
      </c>
      <c r="M67" s="10" t="s">
        <v>947</v>
      </c>
      <c r="Q67" s="9" t="str">
        <f t="shared" si="1"/>
        <v>AngolaAO18</v>
      </c>
      <c r="R67" s="9" t="e">
        <f>VLOOKUP(Tableau356769[[#This Row],[coca]],Table1[ID],1,FALSE)</f>
        <v>#N/A</v>
      </c>
      <c r="S67">
        <v>13.5955294028</v>
      </c>
      <c r="T67">
        <v>-6.7148519893399996</v>
      </c>
      <c r="U67" s="9"/>
      <c r="V6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67" s="9"/>
    </row>
    <row r="68" spans="1:23" hidden="1">
      <c r="A68" t="s">
        <v>9</v>
      </c>
      <c r="B68" t="s">
        <v>11</v>
      </c>
      <c r="C68" t="s">
        <v>12</v>
      </c>
      <c r="D68" t="s">
        <v>938</v>
      </c>
      <c r="M68" s="10" t="s">
        <v>947</v>
      </c>
      <c r="Q68" t="str">
        <f t="shared" si="1"/>
        <v>BeninBJ01</v>
      </c>
      <c r="R68" t="str">
        <f>VLOOKUP(Tableau356769[[#This Row],[coca]],Table1[ID],1,FALSE)</f>
        <v>BeninBJ01</v>
      </c>
      <c r="S68">
        <f>VLOOKUP(Tableau356769[[#This Row],[coca]],Table1[[#All],[ID]:[b]],2,FALSE)</f>
        <v>2.8980453400499999</v>
      </c>
      <c r="T68" s="9">
        <f>VLOOKUP(Tableau356769[[#This Row],[coca]],Table1[[ID]:[b]],3,FALSE)</f>
        <v>11.3251932547</v>
      </c>
      <c r="U68" s="9"/>
      <c r="V6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68" s="9"/>
    </row>
    <row r="69" spans="1:23" hidden="1">
      <c r="A69" t="s">
        <v>9</v>
      </c>
      <c r="B69" t="s">
        <v>13</v>
      </c>
      <c r="C69" t="s">
        <v>14</v>
      </c>
      <c r="D69" t="s">
        <v>938</v>
      </c>
      <c r="M69" s="10" t="s">
        <v>947</v>
      </c>
      <c r="Q69" t="str">
        <f t="shared" si="1"/>
        <v>BeninBJ02</v>
      </c>
      <c r="R69" t="str">
        <f>VLOOKUP(Tableau356769[[#This Row],[coca]],Table1[ID],1,FALSE)</f>
        <v>BeninBJ02</v>
      </c>
      <c r="S69">
        <f>VLOOKUP(Tableau356769[[#This Row],[coca]],Table1[[#All],[ID]:[b]],2,FALSE)</f>
        <v>1.5757936347899999</v>
      </c>
      <c r="T69" s="9">
        <f>VLOOKUP(Tableau356769[[#This Row],[coca]],Table1[[ID]:[b]],3,FALSE)</f>
        <v>10.6868790271</v>
      </c>
      <c r="U69" s="9"/>
      <c r="V6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69" s="9"/>
    </row>
    <row r="70" spans="1:23" hidden="1">
      <c r="A70" t="s">
        <v>9</v>
      </c>
      <c r="B70" t="s">
        <v>15</v>
      </c>
      <c r="C70" t="s">
        <v>16</v>
      </c>
      <c r="D70" t="s">
        <v>938</v>
      </c>
      <c r="M70" s="10" t="s">
        <v>947</v>
      </c>
      <c r="Q70" t="str">
        <f t="shared" si="1"/>
        <v>BeninBJ03</v>
      </c>
      <c r="R70" t="str">
        <f>VLOOKUP(Tableau356769[[#This Row],[coca]],Table1[ID],1,FALSE)</f>
        <v>BeninBJ03</v>
      </c>
      <c r="S70">
        <f>VLOOKUP(Tableau356769[[#This Row],[coca]],Table1[[#All],[ID]:[b]],2,FALSE)</f>
        <v>2.2134882935500002</v>
      </c>
      <c r="T70" s="9">
        <f>VLOOKUP(Tableau356769[[#This Row],[coca]],Table1[[ID]:[b]],3,FALSE)</f>
        <v>6.6094810526299996</v>
      </c>
      <c r="U70" s="9"/>
      <c r="V7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0" s="9"/>
    </row>
    <row r="71" spans="1:23" hidden="1">
      <c r="A71" t="s">
        <v>9</v>
      </c>
      <c r="B71" t="s">
        <v>17</v>
      </c>
      <c r="C71" t="s">
        <v>18</v>
      </c>
      <c r="D71" t="s">
        <v>938</v>
      </c>
      <c r="M71" s="10" t="s">
        <v>947</v>
      </c>
      <c r="Q71" t="str">
        <f t="shared" si="1"/>
        <v>BeninBJ04</v>
      </c>
      <c r="R71" t="str">
        <f>VLOOKUP(Tableau356769[[#This Row],[coca]],Table1[ID],1,FALSE)</f>
        <v>BeninBJ04</v>
      </c>
      <c r="S71">
        <f>VLOOKUP(Tableau356769[[#This Row],[coca]],Table1[[#All],[ID]:[b]],2,FALSE)</f>
        <v>2.7733520773899998</v>
      </c>
      <c r="T71" s="9">
        <f>VLOOKUP(Tableau356769[[#This Row],[coca]],Table1[[ID]:[b]],3,FALSE)</f>
        <v>9.7987156254599999</v>
      </c>
      <c r="U71" s="9"/>
      <c r="V7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1" s="9"/>
    </row>
    <row r="72" spans="1:23" hidden="1">
      <c r="A72" t="s">
        <v>9</v>
      </c>
      <c r="B72" t="s">
        <v>19</v>
      </c>
      <c r="C72" t="s">
        <v>20</v>
      </c>
      <c r="D72" t="s">
        <v>938</v>
      </c>
      <c r="M72" s="10" t="s">
        <v>947</v>
      </c>
      <c r="Q72" t="str">
        <f t="shared" si="1"/>
        <v>BeninBJ05</v>
      </c>
      <c r="R72" t="str">
        <f>VLOOKUP(Tableau356769[[#This Row],[coca]],Table1[ID],1,FALSE)</f>
        <v>BeninBJ05</v>
      </c>
      <c r="S72">
        <f>VLOOKUP(Tableau356769[[#This Row],[coca]],Table1[[#All],[ID]:[b]],2,FALSE)</f>
        <v>2.2048644938000002</v>
      </c>
      <c r="T72" s="9">
        <f>VLOOKUP(Tableau356769[[#This Row],[coca]],Table1[[ID]:[b]],3,FALSE)</f>
        <v>8.1359018468599995</v>
      </c>
      <c r="U72" s="9"/>
      <c r="V7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2" s="9"/>
    </row>
    <row r="73" spans="1:23" hidden="1">
      <c r="A73" t="s">
        <v>9</v>
      </c>
      <c r="B73" t="s">
        <v>21</v>
      </c>
      <c r="C73" t="s">
        <v>22</v>
      </c>
      <c r="D73" t="s">
        <v>938</v>
      </c>
      <c r="M73" s="10" t="s">
        <v>947</v>
      </c>
      <c r="Q73" t="str">
        <f t="shared" si="1"/>
        <v>BeninBJ06</v>
      </c>
      <c r="R73" t="str">
        <f>VLOOKUP(Tableau356769[[#This Row],[coca]],Table1[ID],1,FALSE)</f>
        <v>BeninBJ06</v>
      </c>
      <c r="S73">
        <f>VLOOKUP(Tableau356769[[#This Row],[coca]],Table1[[#All],[ID]:[b]],2,FALSE)</f>
        <v>1.78097738562</v>
      </c>
      <c r="T73" s="9">
        <f>VLOOKUP(Tableau356769[[#This Row],[coca]],Table1[[ID]:[b]],3,FALSE)</f>
        <v>6.9996946938500004</v>
      </c>
      <c r="U73" s="9"/>
      <c r="V7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3" s="9"/>
    </row>
    <row r="74" spans="1:23" hidden="1">
      <c r="A74" t="s">
        <v>9</v>
      </c>
      <c r="B74" t="s">
        <v>23</v>
      </c>
      <c r="C74" t="s">
        <v>24</v>
      </c>
      <c r="D74" t="s">
        <v>938</v>
      </c>
      <c r="M74" s="10" t="s">
        <v>947</v>
      </c>
      <c r="Q74" t="str">
        <f t="shared" si="1"/>
        <v>BeninBJ07</v>
      </c>
      <c r="R74" t="str">
        <f>VLOOKUP(Tableau356769[[#This Row],[coca]],Table1[ID],1,FALSE)</f>
        <v>BeninBJ07</v>
      </c>
      <c r="S74">
        <f>VLOOKUP(Tableau356769[[#This Row],[coca]],Table1[[#All],[ID]:[b]],2,FALSE)</f>
        <v>1.8087397628899999</v>
      </c>
      <c r="T74" s="9">
        <f>VLOOKUP(Tableau356769[[#This Row],[coca]],Table1[[ID]:[b]],3,FALSE)</f>
        <v>9.32421024788</v>
      </c>
      <c r="U74" s="9"/>
      <c r="V7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4" s="9"/>
    </row>
    <row r="75" spans="1:23" hidden="1">
      <c r="A75" t="s">
        <v>9</v>
      </c>
      <c r="B75" t="s">
        <v>25</v>
      </c>
      <c r="C75" t="s">
        <v>26</v>
      </c>
      <c r="D75" t="s">
        <v>938</v>
      </c>
      <c r="M75" s="10" t="s">
        <v>947</v>
      </c>
      <c r="Q75" t="str">
        <f t="shared" si="1"/>
        <v>BeninBJ08</v>
      </c>
      <c r="R75" t="str">
        <f>VLOOKUP(Tableau356769[[#This Row],[coca]],Table1[ID],1,FALSE)</f>
        <v>BeninBJ08</v>
      </c>
      <c r="S75">
        <f>VLOOKUP(Tableau356769[[#This Row],[coca]],Table1[[#All],[ID]:[b]],2,FALSE)</f>
        <v>2.4174614639900001</v>
      </c>
      <c r="T75" s="9">
        <f>VLOOKUP(Tableau356769[[#This Row],[coca]],Table1[[ID]:[b]],3,FALSE)</f>
        <v>6.3674352054799996</v>
      </c>
      <c r="U75" s="9" t="s">
        <v>774</v>
      </c>
      <c r="V7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5" s="9">
        <v>3</v>
      </c>
    </row>
    <row r="76" spans="1:23" hidden="1">
      <c r="A76" t="s">
        <v>9</v>
      </c>
      <c r="B76" t="s">
        <v>27</v>
      </c>
      <c r="C76" t="s">
        <v>28</v>
      </c>
      <c r="D76" t="s">
        <v>938</v>
      </c>
      <c r="M76" s="10" t="s">
        <v>947</v>
      </c>
      <c r="Q76" t="str">
        <f t="shared" si="1"/>
        <v>BeninBJ09</v>
      </c>
      <c r="R76" t="str">
        <f>VLOOKUP(Tableau356769[[#This Row],[coca]],Table1[ID],1,FALSE)</f>
        <v>BeninBJ09</v>
      </c>
      <c r="S76">
        <f>VLOOKUP(Tableau356769[[#This Row],[coca]],Table1[[#All],[ID]:[b]],2,FALSE)</f>
        <v>1.8336366609800001</v>
      </c>
      <c r="T76" s="9">
        <f>VLOOKUP(Tableau356769[[#This Row],[coca]],Table1[[ID]:[b]],3,FALSE)</f>
        <v>6.5514016290899999</v>
      </c>
      <c r="U76" s="9"/>
      <c r="V7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6" s="9"/>
    </row>
    <row r="77" spans="1:23" hidden="1">
      <c r="A77" t="s">
        <v>9</v>
      </c>
      <c r="B77" t="s">
        <v>29</v>
      </c>
      <c r="C77" t="s">
        <v>30</v>
      </c>
      <c r="D77" t="s">
        <v>938</v>
      </c>
      <c r="M77" s="10" t="s">
        <v>947</v>
      </c>
      <c r="Q77" t="str">
        <f t="shared" si="1"/>
        <v>BeninBJ10</v>
      </c>
      <c r="R77" t="str">
        <f>VLOOKUP(Tableau356769[[#This Row],[coca]],Table1[ID],1,FALSE)</f>
        <v>BeninBJ10</v>
      </c>
      <c r="S77">
        <f>VLOOKUP(Tableau356769[[#This Row],[coca]],Table1[[#All],[ID]:[b]],2,FALSE)</f>
        <v>2.5404401299299999</v>
      </c>
      <c r="T77" s="9">
        <f>VLOOKUP(Tableau356769[[#This Row],[coca]],Table1[[ID]:[b]],3,FALSE)</f>
        <v>6.6124623461300001</v>
      </c>
      <c r="U77" s="9"/>
      <c r="V7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7" s="9"/>
    </row>
    <row r="78" spans="1:23" hidden="1">
      <c r="A78" t="s">
        <v>9</v>
      </c>
      <c r="B78" t="s">
        <v>31</v>
      </c>
      <c r="C78" t="s">
        <v>32</v>
      </c>
      <c r="D78" t="s">
        <v>938</v>
      </c>
      <c r="M78" s="10" t="s">
        <v>947</v>
      </c>
      <c r="Q78" t="str">
        <f t="shared" si="1"/>
        <v>BeninBJ11</v>
      </c>
      <c r="R78" t="str">
        <f>VLOOKUP(Tableau356769[[#This Row],[coca]],Table1[ID],1,FALSE)</f>
        <v>BeninBJ11</v>
      </c>
      <c r="S78">
        <f>VLOOKUP(Tableau356769[[#This Row],[coca]],Table1[[#All],[ID]:[b]],2,FALSE)</f>
        <v>2.62696486302</v>
      </c>
      <c r="T78" s="9">
        <f>VLOOKUP(Tableau356769[[#This Row],[coca]],Table1[[ID]:[b]],3,FALSE)</f>
        <v>7.1977786518800002</v>
      </c>
      <c r="U78" s="9"/>
      <c r="V7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8" s="9"/>
    </row>
    <row r="79" spans="1:23" hidden="1">
      <c r="A79" t="s">
        <v>9</v>
      </c>
      <c r="B79" t="s">
        <v>33</v>
      </c>
      <c r="C79" t="s">
        <v>34</v>
      </c>
      <c r="D79" t="s">
        <v>938</v>
      </c>
      <c r="M79" s="10" t="s">
        <v>947</v>
      </c>
      <c r="Q79" t="str">
        <f t="shared" si="1"/>
        <v>BeninBJ12</v>
      </c>
      <c r="R79" t="str">
        <f>VLOOKUP(Tableau356769[[#This Row],[coca]],Table1[ID],1,FALSE)</f>
        <v>BeninBJ12</v>
      </c>
      <c r="S79">
        <f>VLOOKUP(Tableau356769[[#This Row],[coca]],Table1[[#All],[ID]:[b]],2,FALSE)</f>
        <v>2.1073453946499998</v>
      </c>
      <c r="T79" s="9">
        <f>VLOOKUP(Tableau356769[[#This Row],[coca]],Table1[[ID]:[b]],3,FALSE)</f>
        <v>7.2783836335999998</v>
      </c>
      <c r="U79" s="9"/>
      <c r="V7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79" s="9"/>
    </row>
    <row r="80" spans="1:23" hidden="1">
      <c r="A80" t="s">
        <v>35</v>
      </c>
      <c r="B80" t="s">
        <v>39</v>
      </c>
      <c r="C80" t="s">
        <v>40</v>
      </c>
      <c r="D80">
        <v>4</v>
      </c>
      <c r="E80">
        <v>0</v>
      </c>
      <c r="M80" s="10" t="s">
        <v>947</v>
      </c>
      <c r="Q80" t="str">
        <f t="shared" si="1"/>
        <v>Burkina FasoBF47</v>
      </c>
      <c r="R80" t="str">
        <f>VLOOKUP(Tableau356769[[#This Row],[coca]],Table1[ID],1,FALSE)</f>
        <v>Burkina FasoBF47</v>
      </c>
      <c r="S80">
        <f>VLOOKUP(Tableau356769[[#This Row],[coca]],Table1[[#All],[ID]:[b]],2,FALSE)</f>
        <v>-4.5704178453799997</v>
      </c>
      <c r="T80" s="9">
        <f>VLOOKUP(Tableau356769[[#This Row],[coca]],Table1[[ID]:[b]],3,FALSE)</f>
        <v>10.351713519900001</v>
      </c>
      <c r="U80" s="9" t="s">
        <v>775</v>
      </c>
      <c r="V8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0" s="9">
        <v>1</v>
      </c>
    </row>
    <row r="81" spans="1:23" hidden="1">
      <c r="A81" t="s">
        <v>35</v>
      </c>
      <c r="B81" t="s">
        <v>45</v>
      </c>
      <c r="C81" t="s">
        <v>46</v>
      </c>
      <c r="D81">
        <v>3</v>
      </c>
      <c r="E81">
        <v>0</v>
      </c>
      <c r="M81" s="10" t="s">
        <v>947</v>
      </c>
      <c r="Q81" t="str">
        <f t="shared" si="1"/>
        <v>Burkina FasoBF49</v>
      </c>
      <c r="R81" t="str">
        <f>VLOOKUP(Tableau356769[[#This Row],[coca]],Table1[ID],1,FALSE)</f>
        <v>Burkina FasoBF49</v>
      </c>
      <c r="S81">
        <f>VLOOKUP(Tableau356769[[#This Row],[coca]],Table1[[#All],[ID]:[b]],2,FALSE)</f>
        <v>-0.97454973586299998</v>
      </c>
      <c r="T81" s="9">
        <f>VLOOKUP(Tableau356769[[#This Row],[coca]],Table1[[ID]:[b]],3,FALSE)</f>
        <v>13.2687687725</v>
      </c>
      <c r="U81" s="9" t="s">
        <v>775</v>
      </c>
      <c r="V8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1" s="9">
        <v>1</v>
      </c>
    </row>
    <row r="82" spans="1:23" hidden="1">
      <c r="A82" t="s">
        <v>35</v>
      </c>
      <c r="B82" t="s">
        <v>49</v>
      </c>
      <c r="C82" t="s">
        <v>50</v>
      </c>
      <c r="D82">
        <v>2</v>
      </c>
      <c r="E82">
        <v>0</v>
      </c>
      <c r="M82" s="10" t="s">
        <v>947</v>
      </c>
      <c r="Q82" t="str">
        <f t="shared" si="1"/>
        <v>Burkina FasoBF51</v>
      </c>
      <c r="R82" t="str">
        <f>VLOOKUP(Tableau356769[[#This Row],[coca]],Table1[ID],1,FALSE)</f>
        <v>Burkina FasoBF51</v>
      </c>
      <c r="S82">
        <f>VLOOKUP(Tableau356769[[#This Row],[coca]],Table1[[#All],[ID]:[b]],2,FALSE)</f>
        <v>-1.2183083476100001</v>
      </c>
      <c r="T82" s="9">
        <f>VLOOKUP(Tableau356769[[#This Row],[coca]],Table1[[ID]:[b]],3,FALSE)</f>
        <v>11.5808555594</v>
      </c>
      <c r="U82" s="9" t="s">
        <v>775</v>
      </c>
      <c r="V8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2" s="9">
        <v>1</v>
      </c>
    </row>
    <row r="83" spans="1:23" hidden="1">
      <c r="A83" t="s">
        <v>35</v>
      </c>
      <c r="B83" t="s">
        <v>41</v>
      </c>
      <c r="C83" t="s">
        <v>42</v>
      </c>
      <c r="D83">
        <v>766</v>
      </c>
      <c r="E83">
        <v>45</v>
      </c>
      <c r="F83">
        <v>493</v>
      </c>
      <c r="M83" s="10" t="s">
        <v>947</v>
      </c>
      <c r="Q83" t="str">
        <f t="shared" si="1"/>
        <v>Burkina FasoBF13</v>
      </c>
      <c r="R83" t="str">
        <f>VLOOKUP(Tableau356769[[#This Row],[coca]],Table1[ID],1,FALSE)</f>
        <v>Burkina FasoBF13</v>
      </c>
      <c r="S83">
        <f>VLOOKUP(Tableau356769[[#This Row],[coca]],Table1[[#All],[ID]:[b]],2,FALSE)</f>
        <v>-1.50227531404</v>
      </c>
      <c r="T83" s="9">
        <f>VLOOKUP(Tableau356769[[#This Row],[coca]],Table1[[ID]:[b]],3,FALSE)</f>
        <v>12.322548636800001</v>
      </c>
      <c r="U83" s="9" t="s">
        <v>776</v>
      </c>
      <c r="V8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83" s="9">
        <v>6</v>
      </c>
    </row>
    <row r="84" spans="1:23" hidden="1">
      <c r="A84" t="s">
        <v>35</v>
      </c>
      <c r="B84" t="s">
        <v>53</v>
      </c>
      <c r="C84" t="s">
        <v>54</v>
      </c>
      <c r="D84">
        <v>79</v>
      </c>
      <c r="E84">
        <v>8</v>
      </c>
      <c r="M84" s="10" t="s">
        <v>947</v>
      </c>
      <c r="Q84" t="str">
        <f t="shared" si="1"/>
        <v>Burkina FasoBF53</v>
      </c>
      <c r="R84" t="str">
        <f>VLOOKUP(Tableau356769[[#This Row],[coca]],Table1[ID],1,FALSE)</f>
        <v>Burkina FasoBF53</v>
      </c>
      <c r="S84">
        <f>VLOOKUP(Tableau356769[[#This Row],[coca]],Table1[[#All],[ID]:[b]],2,FALSE)</f>
        <v>-4.33212036838</v>
      </c>
      <c r="T84" s="9">
        <f>VLOOKUP(Tableau356769[[#This Row],[coca]],Table1[[ID]:[b]],3,FALSE)</f>
        <v>11.367824086000001</v>
      </c>
      <c r="U84" s="9" t="s">
        <v>774</v>
      </c>
      <c r="V8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84" s="9">
        <v>3</v>
      </c>
    </row>
    <row r="85" spans="1:23" hidden="1">
      <c r="A85" t="s">
        <v>35</v>
      </c>
      <c r="B85" t="s">
        <v>57</v>
      </c>
      <c r="C85" t="s">
        <v>58</v>
      </c>
      <c r="D85">
        <v>9</v>
      </c>
      <c r="E85">
        <v>0</v>
      </c>
      <c r="M85" s="10" t="s">
        <v>947</v>
      </c>
      <c r="Q85" t="str">
        <f t="shared" si="1"/>
        <v>Burkina FasoBF55</v>
      </c>
      <c r="R85" t="str">
        <f>VLOOKUP(Tableau356769[[#This Row],[coca]],Table1[ID],1,FALSE)</f>
        <v>Burkina FasoBF55</v>
      </c>
      <c r="S85">
        <f>VLOOKUP(Tableau356769[[#This Row],[coca]],Table1[[#All],[ID]:[b]],2,FALSE)</f>
        <v>-1.1429588717600001</v>
      </c>
      <c r="T85" s="9">
        <f>VLOOKUP(Tableau356769[[#This Row],[coca]],Table1[[ID]:[b]],3,FALSE)</f>
        <v>12.4496967103</v>
      </c>
      <c r="U85" s="9" t="s">
        <v>777</v>
      </c>
      <c r="V8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5" s="9">
        <v>5</v>
      </c>
    </row>
    <row r="86" spans="1:23" hidden="1">
      <c r="A86" t="s">
        <v>35</v>
      </c>
      <c r="B86" t="s">
        <v>59</v>
      </c>
      <c r="C86" t="s">
        <v>60</v>
      </c>
      <c r="D86">
        <v>19</v>
      </c>
      <c r="E86">
        <v>0</v>
      </c>
      <c r="M86" s="10" t="s">
        <v>947</v>
      </c>
      <c r="Q86" t="str">
        <f t="shared" si="1"/>
        <v>Burkina FasoBF56</v>
      </c>
      <c r="R86" t="str">
        <f>VLOOKUP(Tableau356769[[#This Row],[coca]],Table1[ID],1,FALSE)</f>
        <v>Burkina FasoBF56</v>
      </c>
      <c r="S86">
        <f>VLOOKUP(Tableau356769[[#This Row],[coca]],Table1[[#All],[ID]:[b]],2,FALSE)</f>
        <v>-0.44057198916399998</v>
      </c>
      <c r="T86" s="9">
        <f>VLOOKUP(Tableau356769[[#This Row],[coca]],Table1[[ID]:[b]],3,FALSE)</f>
        <v>14.1465644502</v>
      </c>
      <c r="U86" s="9" t="s">
        <v>778</v>
      </c>
      <c r="V8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86" s="9">
        <v>2</v>
      </c>
    </row>
    <row r="87" spans="1:23" hidden="1">
      <c r="A87" t="s">
        <v>35</v>
      </c>
      <c r="B87" t="s">
        <v>37</v>
      </c>
      <c r="C87" t="s">
        <v>38</v>
      </c>
      <c r="D87">
        <v>24</v>
      </c>
      <c r="E87">
        <v>0</v>
      </c>
      <c r="M87" s="10" t="s">
        <v>947</v>
      </c>
      <c r="Q87" t="str">
        <f t="shared" si="1"/>
        <v>Burkina FasoBF46</v>
      </c>
      <c r="R87" t="str">
        <f>VLOOKUP(Tableau356769[[#This Row],[coca]],Table1[ID],1,FALSE)</f>
        <v>Burkina FasoBF46</v>
      </c>
      <c r="S87">
        <f>VLOOKUP(Tableau356769[[#This Row],[coca]],Table1[[#All],[ID]:[b]],2,FALSE)</f>
        <v>-3.4888164481700001</v>
      </c>
      <c r="T87" s="9">
        <f>VLOOKUP(Tableau356769[[#This Row],[coca]],Table1[[ID]:[b]],3,FALSE)</f>
        <v>12.5406655454</v>
      </c>
      <c r="U87" s="9" t="s">
        <v>778</v>
      </c>
      <c r="V8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87" s="9">
        <v>2</v>
      </c>
    </row>
    <row r="88" spans="1:23" hidden="1">
      <c r="A88" t="s">
        <v>35</v>
      </c>
      <c r="B88" t="s">
        <v>43</v>
      </c>
      <c r="C88" t="s">
        <v>44</v>
      </c>
      <c r="D88">
        <v>0</v>
      </c>
      <c r="E88">
        <v>0</v>
      </c>
      <c r="M88" s="10" t="s">
        <v>947</v>
      </c>
      <c r="Q88" t="str">
        <f t="shared" si="1"/>
        <v>Burkina FasoBF48</v>
      </c>
      <c r="R88" t="str">
        <f>VLOOKUP(Tableau356769[[#This Row],[coca]],Table1[ID],1,FALSE)</f>
        <v>Burkina FasoBF48</v>
      </c>
      <c r="S88">
        <f>VLOOKUP(Tableau356769[[#This Row],[coca]],Table1[[#All],[ID]:[b]],2,FALSE)</f>
        <v>-0.186057530848</v>
      </c>
      <c r="T88" s="9">
        <f>VLOOKUP(Tableau356769[[#This Row],[coca]],Table1[[ID]:[b]],3,FALSE)</f>
        <v>11.6053412412</v>
      </c>
      <c r="U88" s="9"/>
      <c r="V8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8" s="9"/>
    </row>
    <row r="89" spans="1:23" hidden="1">
      <c r="A89" t="s">
        <v>35</v>
      </c>
      <c r="B89" t="s">
        <v>47</v>
      </c>
      <c r="C89" t="s">
        <v>48</v>
      </c>
      <c r="D89">
        <v>0</v>
      </c>
      <c r="E89">
        <v>0</v>
      </c>
      <c r="M89" s="10" t="s">
        <v>947</v>
      </c>
      <c r="Q89" t="str">
        <f t="shared" si="1"/>
        <v>Burkina FasoBF50</v>
      </c>
      <c r="R89" t="str">
        <f>VLOOKUP(Tableau356769[[#This Row],[coca]],Table1[ID],1,FALSE)</f>
        <v>Burkina FasoBF50</v>
      </c>
      <c r="S89">
        <f>VLOOKUP(Tableau356769[[#This Row],[coca]],Table1[[#All],[ID]:[b]],2,FALSE)</f>
        <v>-2.2185913681499998</v>
      </c>
      <c r="T89" s="9">
        <f>VLOOKUP(Tableau356769[[#This Row],[coca]],Table1[[ID]:[b]],3,FALSE)</f>
        <v>11.7923373626</v>
      </c>
      <c r="U89" s="9"/>
      <c r="V8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89" s="9"/>
    </row>
    <row r="90" spans="1:23" hidden="1">
      <c r="A90" t="s">
        <v>35</v>
      </c>
      <c r="B90" t="s">
        <v>51</v>
      </c>
      <c r="C90" t="s">
        <v>52</v>
      </c>
      <c r="D90">
        <v>0</v>
      </c>
      <c r="E90">
        <v>0</v>
      </c>
      <c r="M90" s="10" t="s">
        <v>947</v>
      </c>
      <c r="Q90" t="str">
        <f t="shared" si="1"/>
        <v>Burkina FasoBF52</v>
      </c>
      <c r="R90" t="str">
        <f>VLOOKUP(Tableau356769[[#This Row],[coca]],Table1[ID],1,FALSE)</f>
        <v>Burkina FasoBF52</v>
      </c>
      <c r="S90">
        <f>VLOOKUP(Tableau356769[[#This Row],[coca]],Table1[[#All],[ID]:[b]],2,FALSE)</f>
        <v>0.91932283512099999</v>
      </c>
      <c r="T90" s="9">
        <f>VLOOKUP(Tableau356769[[#This Row],[coca]],Table1[[ID]:[b]],3,FALSE)</f>
        <v>12.2273953468</v>
      </c>
      <c r="U90" s="9"/>
      <c r="V9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90" s="9"/>
    </row>
    <row r="91" spans="1:23" hidden="1">
      <c r="A91" t="s">
        <v>35</v>
      </c>
      <c r="B91" t="s">
        <v>55</v>
      </c>
      <c r="C91" t="s">
        <v>56</v>
      </c>
      <c r="D91">
        <v>0</v>
      </c>
      <c r="E91">
        <v>0</v>
      </c>
      <c r="M91" s="10" t="s">
        <v>947</v>
      </c>
      <c r="Q91" t="str">
        <f t="shared" si="1"/>
        <v>Burkina FasoBF54</v>
      </c>
      <c r="R91" t="str">
        <f>VLOOKUP(Tableau356769[[#This Row],[coca]],Table1[ID],1,FALSE)</f>
        <v>Burkina FasoBF54</v>
      </c>
      <c r="S91">
        <f>VLOOKUP(Tableau356769[[#This Row],[coca]],Table1[[#All],[ID]:[b]],2,FALSE)</f>
        <v>-2.2831101286100002</v>
      </c>
      <c r="T91" s="9">
        <f>VLOOKUP(Tableau356769[[#This Row],[coca]],Table1[[ID]:[b]],3,FALSE)</f>
        <v>13.4589611069</v>
      </c>
      <c r="U91" s="9"/>
      <c r="V9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91" s="9"/>
    </row>
    <row r="92" spans="1:23" hidden="1">
      <c r="A92" t="s">
        <v>35</v>
      </c>
      <c r="B92" t="s">
        <v>61</v>
      </c>
      <c r="C92" t="s">
        <v>62</v>
      </c>
      <c r="D92">
        <v>1</v>
      </c>
      <c r="E92">
        <v>0</v>
      </c>
      <c r="M92" s="10" t="s">
        <v>947</v>
      </c>
      <c r="Q92" t="str">
        <f t="shared" si="1"/>
        <v>Burkina FasoBF57</v>
      </c>
      <c r="R92" t="str">
        <f>VLOOKUP(Tableau356769[[#This Row],[coca]],Table1[ID],1,FALSE)</f>
        <v>Burkina FasoBF57</v>
      </c>
      <c r="S92">
        <f>VLOOKUP(Tableau356769[[#This Row],[coca]],Table1[[#All],[ID]:[b]],2,FALSE)</f>
        <v>-3.2328009571899998</v>
      </c>
      <c r="T92" s="9">
        <f>VLOOKUP(Tableau356769[[#This Row],[coca]],Table1[[ID]:[b]],3,FALSE)</f>
        <v>10.478039105000001</v>
      </c>
      <c r="U92" s="9"/>
      <c r="V9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92" s="9"/>
    </row>
    <row r="93" spans="1:23" hidden="1">
      <c r="A93" t="s">
        <v>720</v>
      </c>
      <c r="B93" t="s">
        <v>726</v>
      </c>
      <c r="C93" t="s">
        <v>727</v>
      </c>
      <c r="D93" t="s">
        <v>938</v>
      </c>
      <c r="M93" s="10" t="s">
        <v>947</v>
      </c>
      <c r="Q93" t="str">
        <f t="shared" si="1"/>
        <v>BurundiBDI002</v>
      </c>
      <c r="R93" t="str">
        <f>VLOOKUP(Tableau356769[[#This Row],[coca]],Table1[ID],1,FALSE)</f>
        <v>BurundiBDI002</v>
      </c>
      <c r="S93">
        <f>VLOOKUP(Tableau356769[[#This Row],[coca]],Table1[[#All],[ID]:[b]],2,FALSE)</f>
        <v>0</v>
      </c>
      <c r="T93" s="9">
        <f>VLOOKUP(Tableau356769[[#This Row],[coca]],Table1[[ID]:[b]],3,FALSE)</f>
        <v>0</v>
      </c>
      <c r="U93" s="9" t="s">
        <v>775</v>
      </c>
      <c r="V9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3" s="9">
        <v>1</v>
      </c>
    </row>
    <row r="94" spans="1:23" hidden="1">
      <c r="A94" t="s">
        <v>720</v>
      </c>
      <c r="B94" t="s">
        <v>724</v>
      </c>
      <c r="C94" t="s">
        <v>725</v>
      </c>
      <c r="D94" t="s">
        <v>938</v>
      </c>
      <c r="M94" s="10" t="s">
        <v>947</v>
      </c>
      <c r="Q94" t="str">
        <f t="shared" si="1"/>
        <v>BurundiBDI017</v>
      </c>
      <c r="R94" t="str">
        <f>VLOOKUP(Tableau356769[[#This Row],[coca]],Table1[ID],1,FALSE)</f>
        <v>BurundiBDI017</v>
      </c>
      <c r="S94">
        <f>VLOOKUP(Tableau356769[[#This Row],[coca]],Table1[[#All],[ID]:[b]],2,FALSE)</f>
        <v>0</v>
      </c>
      <c r="T94" s="9">
        <f>VLOOKUP(Tableau356769[[#This Row],[coca]],Table1[[ID]:[b]],3,FALSE)</f>
        <v>0</v>
      </c>
      <c r="U94" s="9" t="s">
        <v>778</v>
      </c>
      <c r="V9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4" s="9">
        <v>2</v>
      </c>
    </row>
    <row r="95" spans="1:23" hidden="1">
      <c r="A95" t="s">
        <v>720</v>
      </c>
      <c r="B95" t="s">
        <v>722</v>
      </c>
      <c r="C95" t="s">
        <v>723</v>
      </c>
      <c r="D95" t="s">
        <v>938</v>
      </c>
      <c r="M95" s="10" t="s">
        <v>947</v>
      </c>
      <c r="Q95" t="str">
        <f t="shared" si="1"/>
        <v>BurundiBDI001</v>
      </c>
      <c r="R95" t="str">
        <f>VLOOKUP(Tableau356769[[#This Row],[coca]],Table1[ID],1,FALSE)</f>
        <v>BurundiBDI001</v>
      </c>
      <c r="S95">
        <f>VLOOKUP(Tableau356769[[#This Row],[coca]],Table1[[#All],[ID]:[b]],2,FALSE)</f>
        <v>0</v>
      </c>
      <c r="T95" s="9">
        <f>VLOOKUP(Tableau356769[[#This Row],[coca]],Table1[[ID]:[b]],3,FALSE)</f>
        <v>0</v>
      </c>
      <c r="U95" s="9"/>
      <c r="V9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5" s="9"/>
    </row>
    <row r="96" spans="1:23" hidden="1">
      <c r="A96" t="s">
        <v>720</v>
      </c>
      <c r="B96" t="s">
        <v>728</v>
      </c>
      <c r="C96" t="s">
        <v>729</v>
      </c>
      <c r="D96" t="s">
        <v>938</v>
      </c>
      <c r="M96" s="10" t="s">
        <v>947</v>
      </c>
      <c r="Q96" t="str">
        <f t="shared" si="1"/>
        <v>BurundiBDI003</v>
      </c>
      <c r="R96" t="str">
        <f>VLOOKUP(Tableau356769[[#This Row],[coca]],Table1[ID],1,FALSE)</f>
        <v>BurundiBDI003</v>
      </c>
      <c r="S96">
        <f>VLOOKUP(Tableau356769[[#This Row],[coca]],Table1[[#All],[ID]:[b]],2,FALSE)</f>
        <v>0</v>
      </c>
      <c r="T96" s="9">
        <f>VLOOKUP(Tableau356769[[#This Row],[coca]],Table1[[ID]:[b]],3,FALSE)</f>
        <v>0</v>
      </c>
      <c r="U96" s="9"/>
      <c r="V9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6" s="9"/>
    </row>
    <row r="97" spans="1:23" hidden="1">
      <c r="A97" t="s">
        <v>720</v>
      </c>
      <c r="B97" t="s">
        <v>730</v>
      </c>
      <c r="C97" t="s">
        <v>731</v>
      </c>
      <c r="D97" t="s">
        <v>938</v>
      </c>
      <c r="M97" s="10" t="s">
        <v>947</v>
      </c>
      <c r="Q97" t="str">
        <f t="shared" si="1"/>
        <v>BurundiBDI004</v>
      </c>
      <c r="R97" t="str">
        <f>VLOOKUP(Tableau356769[[#This Row],[coca]],Table1[ID],1,FALSE)</f>
        <v>BurundiBDI004</v>
      </c>
      <c r="S97">
        <f>VLOOKUP(Tableau356769[[#This Row],[coca]],Table1[[#All],[ID]:[b]],2,FALSE)</f>
        <v>0</v>
      </c>
      <c r="T97" s="9">
        <f>VLOOKUP(Tableau356769[[#This Row],[coca]],Table1[[ID]:[b]],3,FALSE)</f>
        <v>0</v>
      </c>
      <c r="U97" s="9"/>
      <c r="V9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7" s="9"/>
    </row>
    <row r="98" spans="1:23" hidden="1">
      <c r="A98" t="s">
        <v>720</v>
      </c>
      <c r="B98" t="s">
        <v>732</v>
      </c>
      <c r="C98" t="s">
        <v>733</v>
      </c>
      <c r="D98" t="s">
        <v>938</v>
      </c>
      <c r="M98" s="10" t="s">
        <v>947</v>
      </c>
      <c r="Q98" t="str">
        <f t="shared" si="1"/>
        <v>BurundiBDI005</v>
      </c>
      <c r="R98" t="str">
        <f>VLOOKUP(Tableau356769[[#This Row],[coca]],Table1[ID],1,FALSE)</f>
        <v>BurundiBDI005</v>
      </c>
      <c r="S98">
        <f>VLOOKUP(Tableau356769[[#This Row],[coca]],Table1[[#All],[ID]:[b]],2,FALSE)</f>
        <v>0</v>
      </c>
      <c r="T98" s="9">
        <f>VLOOKUP(Tableau356769[[#This Row],[coca]],Table1[[ID]:[b]],3,FALSE)</f>
        <v>0</v>
      </c>
      <c r="U98" s="9"/>
      <c r="V9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8" s="9"/>
    </row>
    <row r="99" spans="1:23" hidden="1">
      <c r="A99" t="s">
        <v>720</v>
      </c>
      <c r="B99" t="s">
        <v>734</v>
      </c>
      <c r="C99" t="s">
        <v>735</v>
      </c>
      <c r="D99" t="s">
        <v>938</v>
      </c>
      <c r="M99" s="10" t="s">
        <v>947</v>
      </c>
      <c r="Q99" t="str">
        <f t="shared" si="1"/>
        <v>BurundiBDI006</v>
      </c>
      <c r="R99" t="str">
        <f>VLOOKUP(Tableau356769[[#This Row],[coca]],Table1[ID],1,FALSE)</f>
        <v>BurundiBDI006</v>
      </c>
      <c r="S99">
        <f>VLOOKUP(Tableau356769[[#This Row],[coca]],Table1[[#All],[ID]:[b]],2,FALSE)</f>
        <v>0</v>
      </c>
      <c r="T99" s="9">
        <f>VLOOKUP(Tableau356769[[#This Row],[coca]],Table1[[ID]:[b]],3,FALSE)</f>
        <v>0</v>
      </c>
      <c r="U99" s="9"/>
      <c r="V9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99" s="9"/>
    </row>
    <row r="100" spans="1:23" hidden="1">
      <c r="A100" t="s">
        <v>720</v>
      </c>
      <c r="B100" t="s">
        <v>736</v>
      </c>
      <c r="C100" t="s">
        <v>737</v>
      </c>
      <c r="D100" t="s">
        <v>938</v>
      </c>
      <c r="M100" s="10" t="s">
        <v>947</v>
      </c>
      <c r="Q100" t="str">
        <f t="shared" si="1"/>
        <v>BurundiBDI007</v>
      </c>
      <c r="R100" t="str">
        <f>VLOOKUP(Tableau356769[[#This Row],[coca]],Table1[ID],1,FALSE)</f>
        <v>BurundiBDI007</v>
      </c>
      <c r="S100">
        <f>VLOOKUP(Tableau356769[[#This Row],[coca]],Table1[[#All],[ID]:[b]],2,FALSE)</f>
        <v>0</v>
      </c>
      <c r="T100" s="9">
        <f>VLOOKUP(Tableau356769[[#This Row],[coca]],Table1[[ID]:[b]],3,FALSE)</f>
        <v>0</v>
      </c>
      <c r="U100" s="9"/>
      <c r="V10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0" s="9"/>
    </row>
    <row r="101" spans="1:23" hidden="1">
      <c r="A101" t="s">
        <v>720</v>
      </c>
      <c r="B101" t="s">
        <v>738</v>
      </c>
      <c r="C101" t="s">
        <v>739</v>
      </c>
      <c r="D101" t="s">
        <v>938</v>
      </c>
      <c r="M101" s="10" t="s">
        <v>947</v>
      </c>
      <c r="Q101" t="str">
        <f t="shared" si="1"/>
        <v>BurundiBDI008</v>
      </c>
      <c r="R101" t="str">
        <f>VLOOKUP(Tableau356769[[#This Row],[coca]],Table1[ID],1,FALSE)</f>
        <v>BurundiBDI008</v>
      </c>
      <c r="S101">
        <f>VLOOKUP(Tableau356769[[#This Row],[coca]],Table1[[#All],[ID]:[b]],2,FALSE)</f>
        <v>0</v>
      </c>
      <c r="T101" s="9">
        <f>VLOOKUP(Tableau356769[[#This Row],[coca]],Table1[[ID]:[b]],3,FALSE)</f>
        <v>0</v>
      </c>
      <c r="U101" s="9"/>
      <c r="V10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1" s="9"/>
    </row>
    <row r="102" spans="1:23" hidden="1">
      <c r="A102" t="s">
        <v>720</v>
      </c>
      <c r="B102" t="s">
        <v>740</v>
      </c>
      <c r="C102" t="s">
        <v>741</v>
      </c>
      <c r="D102" t="s">
        <v>938</v>
      </c>
      <c r="M102" s="10" t="s">
        <v>947</v>
      </c>
      <c r="Q102" t="str">
        <f t="shared" si="1"/>
        <v>BurundiBDI009</v>
      </c>
      <c r="R102" t="str">
        <f>VLOOKUP(Tableau356769[[#This Row],[coca]],Table1[ID],1,FALSE)</f>
        <v>BurundiBDI009</v>
      </c>
      <c r="S102">
        <f>VLOOKUP(Tableau356769[[#This Row],[coca]],Table1[[#All],[ID]:[b]],2,FALSE)</f>
        <v>0</v>
      </c>
      <c r="T102" s="9">
        <f>VLOOKUP(Tableau356769[[#This Row],[coca]],Table1[[ID]:[b]],3,FALSE)</f>
        <v>0</v>
      </c>
      <c r="U102" s="9"/>
      <c r="V10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2" s="9"/>
    </row>
    <row r="103" spans="1:23" hidden="1">
      <c r="A103" t="s">
        <v>720</v>
      </c>
      <c r="B103" t="s">
        <v>742</v>
      </c>
      <c r="C103" t="s">
        <v>743</v>
      </c>
      <c r="D103" t="s">
        <v>938</v>
      </c>
      <c r="M103" s="10" t="s">
        <v>947</v>
      </c>
      <c r="Q103" t="str">
        <f t="shared" si="1"/>
        <v>BurundiBDI010</v>
      </c>
      <c r="R103" t="str">
        <f>VLOOKUP(Tableau356769[[#This Row],[coca]],Table1[ID],1,FALSE)</f>
        <v>BurundiBDI010</v>
      </c>
      <c r="S103">
        <f>VLOOKUP(Tableau356769[[#This Row],[coca]],Table1[[#All],[ID]:[b]],2,FALSE)</f>
        <v>0</v>
      </c>
      <c r="T103" s="9">
        <f>VLOOKUP(Tableau356769[[#This Row],[coca]],Table1[[ID]:[b]],3,FALSE)</f>
        <v>0</v>
      </c>
      <c r="U103" s="9"/>
      <c r="V10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3" s="9"/>
    </row>
    <row r="104" spans="1:23" hidden="1">
      <c r="A104" t="s">
        <v>720</v>
      </c>
      <c r="B104" t="s">
        <v>744</v>
      </c>
      <c r="C104" t="s">
        <v>745</v>
      </c>
      <c r="D104" t="s">
        <v>938</v>
      </c>
      <c r="M104" s="10" t="s">
        <v>947</v>
      </c>
      <c r="Q104" t="str">
        <f t="shared" si="1"/>
        <v>BurundiBDI011</v>
      </c>
      <c r="R104" t="str">
        <f>VLOOKUP(Tableau356769[[#This Row],[coca]],Table1[ID],1,FALSE)</f>
        <v>BurundiBDI011</v>
      </c>
      <c r="S104">
        <f>VLOOKUP(Tableau356769[[#This Row],[coca]],Table1[[#All],[ID]:[b]],2,FALSE)</f>
        <v>0</v>
      </c>
      <c r="T104" s="9">
        <f>VLOOKUP(Tableau356769[[#This Row],[coca]],Table1[[ID]:[b]],3,FALSE)</f>
        <v>0</v>
      </c>
      <c r="U104" s="9"/>
      <c r="V10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4" s="9"/>
    </row>
    <row r="105" spans="1:23" hidden="1">
      <c r="A105" t="s">
        <v>720</v>
      </c>
      <c r="B105" t="s">
        <v>746</v>
      </c>
      <c r="C105" t="s">
        <v>747</v>
      </c>
      <c r="D105" t="s">
        <v>938</v>
      </c>
      <c r="M105" s="10" t="s">
        <v>947</v>
      </c>
      <c r="Q105" t="str">
        <f t="shared" si="1"/>
        <v>BurundiBDI012</v>
      </c>
      <c r="R105" t="str">
        <f>VLOOKUP(Tableau356769[[#This Row],[coca]],Table1[ID],1,FALSE)</f>
        <v>BurundiBDI012</v>
      </c>
      <c r="S105">
        <f>VLOOKUP(Tableau356769[[#This Row],[coca]],Table1[[#All],[ID]:[b]],2,FALSE)</f>
        <v>0</v>
      </c>
      <c r="T105" s="9">
        <f>VLOOKUP(Tableau356769[[#This Row],[coca]],Table1[[ID]:[b]],3,FALSE)</f>
        <v>0</v>
      </c>
      <c r="U105" s="9"/>
      <c r="V10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5" s="9"/>
    </row>
    <row r="106" spans="1:23" hidden="1">
      <c r="A106" t="s">
        <v>720</v>
      </c>
      <c r="B106" t="s">
        <v>748</v>
      </c>
      <c r="C106" t="s">
        <v>749</v>
      </c>
      <c r="D106" t="s">
        <v>938</v>
      </c>
      <c r="M106" s="10" t="s">
        <v>947</v>
      </c>
      <c r="Q106" t="str">
        <f t="shared" si="1"/>
        <v>BurundiBDI013</v>
      </c>
      <c r="R106" t="str">
        <f>VLOOKUP(Tableau356769[[#This Row],[coca]],Table1[ID],1,FALSE)</f>
        <v>BurundiBDI013</v>
      </c>
      <c r="S106">
        <f>VLOOKUP(Tableau356769[[#This Row],[coca]],Table1[[#All],[ID]:[b]],2,FALSE)</f>
        <v>0</v>
      </c>
      <c r="T106" s="9">
        <f>VLOOKUP(Tableau356769[[#This Row],[coca]],Table1[[ID]:[b]],3,FALSE)</f>
        <v>0</v>
      </c>
      <c r="U106" s="9"/>
      <c r="V10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6" s="9"/>
    </row>
    <row r="107" spans="1:23" hidden="1">
      <c r="A107" t="s">
        <v>720</v>
      </c>
      <c r="B107" t="s">
        <v>750</v>
      </c>
      <c r="C107" t="s">
        <v>751</v>
      </c>
      <c r="D107" t="s">
        <v>938</v>
      </c>
      <c r="M107" s="10" t="s">
        <v>947</v>
      </c>
      <c r="Q107" t="str">
        <f t="shared" si="1"/>
        <v>BurundiBDI014</v>
      </c>
      <c r="R107" t="str">
        <f>VLOOKUP(Tableau356769[[#This Row],[coca]],Table1[ID],1,FALSE)</f>
        <v>BurundiBDI014</v>
      </c>
      <c r="S107">
        <f>VLOOKUP(Tableau356769[[#This Row],[coca]],Table1[[#All],[ID]:[b]],2,FALSE)</f>
        <v>0</v>
      </c>
      <c r="T107" s="9">
        <f>VLOOKUP(Tableau356769[[#This Row],[coca]],Table1[[ID]:[b]],3,FALSE)</f>
        <v>0</v>
      </c>
      <c r="U107" s="9"/>
      <c r="V10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7" s="9"/>
    </row>
    <row r="108" spans="1:23" hidden="1">
      <c r="A108" t="s">
        <v>720</v>
      </c>
      <c r="B108" t="s">
        <v>752</v>
      </c>
      <c r="C108" t="s">
        <v>753</v>
      </c>
      <c r="D108" t="s">
        <v>938</v>
      </c>
      <c r="M108" s="10" t="s">
        <v>947</v>
      </c>
      <c r="Q108" t="str">
        <f t="shared" si="1"/>
        <v>BurundiBDI018</v>
      </c>
      <c r="R108" t="str">
        <f>VLOOKUP(Tableau356769[[#This Row],[coca]],Table1[ID],1,FALSE)</f>
        <v>BurundiBDI018</v>
      </c>
      <c r="S108">
        <f>VLOOKUP(Tableau356769[[#This Row],[coca]],Table1[[#All],[ID]:[b]],2,FALSE)</f>
        <v>0</v>
      </c>
      <c r="T108" s="9">
        <f>VLOOKUP(Tableau356769[[#This Row],[coca]],Table1[[ID]:[b]],3,FALSE)</f>
        <v>0</v>
      </c>
      <c r="U108" s="9"/>
      <c r="V10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8" s="9"/>
    </row>
    <row r="109" spans="1:23" hidden="1">
      <c r="A109" t="s">
        <v>720</v>
      </c>
      <c r="B109" t="s">
        <v>754</v>
      </c>
      <c r="C109" t="s">
        <v>755</v>
      </c>
      <c r="D109" t="s">
        <v>938</v>
      </c>
      <c r="M109" s="10" t="s">
        <v>947</v>
      </c>
      <c r="Q109" t="str">
        <f t="shared" si="1"/>
        <v>BurundiBDI015</v>
      </c>
      <c r="R109" t="str">
        <f>VLOOKUP(Tableau356769[[#This Row],[coca]],Table1[ID],1,FALSE)</f>
        <v>BurundiBDI015</v>
      </c>
      <c r="S109">
        <f>VLOOKUP(Tableau356769[[#This Row],[coca]],Table1[[#All],[ID]:[b]],2,FALSE)</f>
        <v>0</v>
      </c>
      <c r="T109" s="9">
        <f>VLOOKUP(Tableau356769[[#This Row],[coca]],Table1[[ID]:[b]],3,FALSE)</f>
        <v>0</v>
      </c>
      <c r="U109" s="9"/>
      <c r="V10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09" s="9"/>
    </row>
    <row r="110" spans="1:23" hidden="1">
      <c r="A110" t="s">
        <v>720</v>
      </c>
      <c r="B110" t="s">
        <v>756</v>
      </c>
      <c r="C110" t="s">
        <v>757</v>
      </c>
      <c r="D110" t="s">
        <v>938</v>
      </c>
      <c r="M110" s="10" t="s">
        <v>947</v>
      </c>
      <c r="Q110" t="str">
        <f t="shared" si="1"/>
        <v>BurundiBDI016</v>
      </c>
      <c r="R110" t="str">
        <f>VLOOKUP(Tableau356769[[#This Row],[coca]],Table1[ID],1,FALSE)</f>
        <v>BurundiBDI016</v>
      </c>
      <c r="S110">
        <f>VLOOKUP(Tableau356769[[#This Row],[coca]],Table1[[#All],[ID]:[b]],2,FALSE)</f>
        <v>0</v>
      </c>
      <c r="T110" s="9">
        <f>VLOOKUP(Tableau356769[[#This Row],[coca]],Table1[[ID]:[b]],3,FALSE)</f>
        <v>0</v>
      </c>
      <c r="U110" s="9"/>
      <c r="V11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10" s="9"/>
    </row>
    <row r="111" spans="1:23" hidden="1">
      <c r="A111" t="s">
        <v>63</v>
      </c>
      <c r="B111" t="s">
        <v>103</v>
      </c>
      <c r="C111" t="s">
        <v>104</v>
      </c>
      <c r="D111">
        <v>12</v>
      </c>
      <c r="F111">
        <v>8</v>
      </c>
      <c r="G111">
        <v>4</v>
      </c>
      <c r="M111" s="10" t="s">
        <v>947</v>
      </c>
      <c r="Q111" t="str">
        <f t="shared" si="1"/>
        <v>Cabo VerdeCV20</v>
      </c>
      <c r="R111" t="str">
        <f>VLOOKUP(Tableau356769[[#This Row],[coca]],Table1[ID],1,FALSE)</f>
        <v>Cabo VerdeCV20</v>
      </c>
      <c r="S111">
        <f>VLOOKUP(Tableau356769[[#This Row],[coca]],Table1[[#All],[ID]:[b]],2,FALSE)</f>
        <v>-24.9280660708</v>
      </c>
      <c r="T111" s="9">
        <f>VLOOKUP(Tableau356769[[#This Row],[coca]],Table1[[ID]:[b]],3,FALSE)</f>
        <v>16.8283174265</v>
      </c>
      <c r="U111" s="9" t="s">
        <v>775</v>
      </c>
      <c r="V11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11" s="9">
        <v>1</v>
      </c>
    </row>
    <row r="112" spans="1:23" hidden="1">
      <c r="A112" t="s">
        <v>63</v>
      </c>
      <c r="B112" t="s">
        <v>77</v>
      </c>
      <c r="C112" t="s">
        <v>78</v>
      </c>
      <c r="D112">
        <v>660</v>
      </c>
      <c r="E112">
        <v>7</v>
      </c>
      <c r="F112">
        <v>459</v>
      </c>
      <c r="G112">
        <v>194</v>
      </c>
      <c r="M112" s="10" t="s">
        <v>947</v>
      </c>
      <c r="Q112" t="str">
        <f t="shared" si="1"/>
        <v>Cabo VerdeCV07</v>
      </c>
      <c r="R112" t="str">
        <f>VLOOKUP(Tableau356769[[#This Row],[coca]],Table1[ID],1,FALSE)</f>
        <v>Cabo VerdeCV07</v>
      </c>
      <c r="S112">
        <f>VLOOKUP(Tableau356769[[#This Row],[coca]],Table1[[#All],[ID]:[b]],2,FALSE)</f>
        <v>-23.5209228702</v>
      </c>
      <c r="T112" s="9">
        <f>VLOOKUP(Tableau356769[[#This Row],[coca]],Table1[[ID]:[b]],3,FALSE)</f>
        <v>14.950095117</v>
      </c>
      <c r="U112" s="9" t="s">
        <v>779</v>
      </c>
      <c r="V11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112" s="9">
        <v>4</v>
      </c>
    </row>
    <row r="113" spans="1:23" hidden="1">
      <c r="A113" t="s">
        <v>63</v>
      </c>
      <c r="B113" t="s">
        <v>65</v>
      </c>
      <c r="C113" t="s">
        <v>66</v>
      </c>
      <c r="D113">
        <v>55</v>
      </c>
      <c r="E113">
        <v>1</v>
      </c>
      <c r="F113">
        <v>53</v>
      </c>
      <c r="G113">
        <v>1</v>
      </c>
      <c r="M113" s="10" t="s">
        <v>947</v>
      </c>
      <c r="Q113" t="str">
        <f t="shared" si="1"/>
        <v>Cabo VerdeCV01</v>
      </c>
      <c r="R113" t="str">
        <f>VLOOKUP(Tableau356769[[#This Row],[coca]],Table1[ID],1,FALSE)</f>
        <v>Cabo VerdeCV01</v>
      </c>
      <c r="S113">
        <f>VLOOKUP(Tableau356769[[#This Row],[coca]],Table1[[#All],[ID]:[b]],2,FALSE)</f>
        <v>-22.8143877937</v>
      </c>
      <c r="T113" s="9">
        <f>VLOOKUP(Tableau356769[[#This Row],[coca]],Table1[[ID]:[b]],3,FALSE)</f>
        <v>16.097374005700001</v>
      </c>
      <c r="U113" s="9" t="s">
        <v>778</v>
      </c>
      <c r="V11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113" s="9">
        <v>2</v>
      </c>
    </row>
    <row r="114" spans="1:23" hidden="1">
      <c r="A114" t="s">
        <v>63</v>
      </c>
      <c r="B114" t="s">
        <v>67</v>
      </c>
      <c r="C114" t="s">
        <v>68</v>
      </c>
      <c r="D114">
        <v>0</v>
      </c>
      <c r="M114" s="10" t="s">
        <v>947</v>
      </c>
      <c r="Q114" t="str">
        <f t="shared" si="1"/>
        <v>Cabo VerdeCV02</v>
      </c>
      <c r="R114" t="str">
        <f>VLOOKUP(Tableau356769[[#This Row],[coca]],Table1[ID],1,FALSE)</f>
        <v>Cabo VerdeCV02</v>
      </c>
      <c r="S114">
        <f>VLOOKUP(Tableau356769[[#This Row],[coca]],Table1[[#All],[ID]:[b]],2,FALSE)</f>
        <v>-24.704092411200001</v>
      </c>
      <c r="T114" s="9">
        <f>VLOOKUP(Tableau356769[[#This Row],[coca]],Table1[[ID]:[b]],3,FALSE)</f>
        <v>14.8565710121</v>
      </c>
      <c r="U114" s="9"/>
      <c r="V11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14" s="9"/>
    </row>
    <row r="115" spans="1:23" hidden="1">
      <c r="A115" t="s">
        <v>63</v>
      </c>
      <c r="B115" t="s">
        <v>69</v>
      </c>
      <c r="C115" t="s">
        <v>70</v>
      </c>
      <c r="D115">
        <v>0</v>
      </c>
      <c r="M115" s="10" t="s">
        <v>947</v>
      </c>
      <c r="Q115" t="str">
        <f t="shared" si="1"/>
        <v>Cabo VerdeCV03</v>
      </c>
      <c r="R115" t="str">
        <f>VLOOKUP(Tableau356769[[#This Row],[coca]],Table1[ID],1,FALSE)</f>
        <v>Cabo VerdeCV03</v>
      </c>
      <c r="S115">
        <f>VLOOKUP(Tableau356769[[#This Row],[coca]],Table1[[#All],[ID]:[b]],2,FALSE)</f>
        <v>-23.1613898421</v>
      </c>
      <c r="T115" s="9">
        <f>VLOOKUP(Tableau356769[[#This Row],[coca]],Table1[[ID]:[b]],3,FALSE)</f>
        <v>15.217051877999999</v>
      </c>
      <c r="U115" s="9"/>
      <c r="V11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15" s="9"/>
    </row>
    <row r="116" spans="1:23" hidden="1">
      <c r="A116" t="s">
        <v>63</v>
      </c>
      <c r="B116" t="s">
        <v>71</v>
      </c>
      <c r="C116" t="s">
        <v>72</v>
      </c>
      <c r="D116">
        <v>0</v>
      </c>
      <c r="M116" s="10" t="s">
        <v>947</v>
      </c>
      <c r="Q116" t="str">
        <f t="shared" si="1"/>
        <v>Cabo VerdeCV04</v>
      </c>
      <c r="R116" t="str">
        <f>VLOOKUP(Tableau356769[[#This Row],[coca]],Table1[ID],1,FALSE)</f>
        <v>Cabo VerdeCV04</v>
      </c>
      <c r="S116">
        <f>VLOOKUP(Tableau356769[[#This Row],[coca]],Table1[[#All],[ID]:[b]],2,FALSE)</f>
        <v>-24.338925332999999</v>
      </c>
      <c r="T116" s="9">
        <f>VLOOKUP(Tableau356769[[#This Row],[coca]],Table1[[ID]:[b]],3,FALSE)</f>
        <v>15.000380229699999</v>
      </c>
      <c r="U116" s="9"/>
      <c r="V11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16" s="9"/>
    </row>
    <row r="117" spans="1:23" hidden="1">
      <c r="A117" t="s">
        <v>63</v>
      </c>
      <c r="B117" t="s">
        <v>73</v>
      </c>
      <c r="C117" t="s">
        <v>74</v>
      </c>
      <c r="D117">
        <v>0</v>
      </c>
      <c r="M117" s="10" t="s">
        <v>947</v>
      </c>
      <c r="Q117" t="str">
        <f t="shared" si="1"/>
        <v>Cabo VerdeCV05</v>
      </c>
      <c r="R117" t="str">
        <f>VLOOKUP(Tableau356769[[#This Row],[coca]],Table1[ID],1,FALSE)</f>
        <v>Cabo VerdeCV05</v>
      </c>
      <c r="S117">
        <f>VLOOKUP(Tableau356769[[#This Row],[coca]],Table1[[#All],[ID]:[b]],2,FALSE)</f>
        <v>-25.012549307499999</v>
      </c>
      <c r="T117" s="9">
        <f>VLOOKUP(Tableau356769[[#This Row],[coca]],Table1[[ID]:[b]],3,FALSE)</f>
        <v>17.111523287299999</v>
      </c>
      <c r="U117" s="9"/>
      <c r="V11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17" s="9"/>
    </row>
    <row r="118" spans="1:23" hidden="1">
      <c r="A118" t="s">
        <v>63</v>
      </c>
      <c r="B118" t="s">
        <v>75</v>
      </c>
      <c r="C118" t="s">
        <v>76</v>
      </c>
      <c r="D118">
        <v>0</v>
      </c>
      <c r="M118" s="10" t="s">
        <v>947</v>
      </c>
      <c r="Q118" t="str">
        <f t="shared" si="1"/>
        <v>Cabo VerdeCV06</v>
      </c>
      <c r="R118" t="str">
        <f>VLOOKUP(Tableau356769[[#This Row],[coca]],Table1[ID],1,FALSE)</f>
        <v>Cabo VerdeCV06</v>
      </c>
      <c r="S118">
        <f>VLOOKUP(Tableau356769[[#This Row],[coca]],Table1[[#All],[ID]:[b]],2,FALSE)</f>
        <v>-25.198580828800001</v>
      </c>
      <c r="T118" s="9">
        <f>VLOOKUP(Tableau356769[[#This Row],[coca]],Table1[[ID]:[b]],3,FALSE)</f>
        <v>17.025854404499999</v>
      </c>
      <c r="U118" s="9"/>
      <c r="V11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18" s="9"/>
    </row>
    <row r="119" spans="1:23" hidden="1">
      <c r="A119" t="s">
        <v>63</v>
      </c>
      <c r="B119" t="s">
        <v>79</v>
      </c>
      <c r="C119" t="s">
        <v>80</v>
      </c>
      <c r="D119">
        <v>0</v>
      </c>
      <c r="M119" s="10" t="s">
        <v>947</v>
      </c>
      <c r="Q119" t="str">
        <f t="shared" si="1"/>
        <v>Cabo VerdeCV08</v>
      </c>
      <c r="R119" t="str">
        <f>VLOOKUP(Tableau356769[[#This Row],[coca]],Table1[ID],1,FALSE)</f>
        <v>Cabo VerdeCV08</v>
      </c>
      <c r="S119">
        <f>VLOOKUP(Tableau356769[[#This Row],[coca]],Table1[[#All],[ID]:[b]],2,FALSE)</f>
        <v>-24.202744252799999</v>
      </c>
      <c r="T119" s="9">
        <f>VLOOKUP(Tableau356769[[#This Row],[coca]],Table1[[ID]:[b]],3,FALSE)</f>
        <v>16.600200760900002</v>
      </c>
      <c r="U119" s="9"/>
      <c r="V11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19" s="9"/>
    </row>
    <row r="120" spans="1:23" hidden="1">
      <c r="A120" t="s">
        <v>63</v>
      </c>
      <c r="B120" t="s">
        <v>81</v>
      </c>
      <c r="C120" t="s">
        <v>82</v>
      </c>
      <c r="D120">
        <v>3</v>
      </c>
      <c r="G120">
        <v>3</v>
      </c>
      <c r="M120" s="10" t="s">
        <v>947</v>
      </c>
      <c r="Q120" t="str">
        <f t="shared" si="1"/>
        <v>Cabo VerdeCV09</v>
      </c>
      <c r="R120" t="str">
        <f>VLOOKUP(Tableau356769[[#This Row],[coca]],Table1[ID],1,FALSE)</f>
        <v>Cabo VerdeCV09</v>
      </c>
      <c r="S120">
        <f>VLOOKUP(Tableau356769[[#This Row],[coca]],Table1[[#All],[ID]:[b]],2,FALSE)</f>
        <v>-25.126220378399999</v>
      </c>
      <c r="T120" s="9">
        <f>VLOOKUP(Tableau356769[[#This Row],[coca]],Table1[[ID]:[b]],3,FALSE)</f>
        <v>17.1401105202</v>
      </c>
      <c r="U120" s="9"/>
      <c r="V12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0" s="9"/>
    </row>
    <row r="121" spans="1:23" hidden="1">
      <c r="A121" t="s">
        <v>63</v>
      </c>
      <c r="B121" t="s">
        <v>83</v>
      </c>
      <c r="C121" t="s">
        <v>84</v>
      </c>
      <c r="D121">
        <v>1</v>
      </c>
      <c r="F121">
        <v>1</v>
      </c>
      <c r="M121" s="10" t="s">
        <v>947</v>
      </c>
      <c r="Q121" t="str">
        <f t="shared" si="1"/>
        <v>Cabo VerdeCV10</v>
      </c>
      <c r="R121" t="str">
        <f>VLOOKUP(Tableau356769[[#This Row],[coca]],Table1[ID],1,FALSE)</f>
        <v>Cabo VerdeCV10</v>
      </c>
      <c r="S121">
        <f>VLOOKUP(Tableau356769[[#This Row],[coca]],Table1[[#All],[ID]:[b]],2,FALSE)</f>
        <v>-23.637227553700001</v>
      </c>
      <c r="T121" s="9">
        <f>VLOOKUP(Tableau356769[[#This Row],[coca]],Table1[[ID]:[b]],3,FALSE)</f>
        <v>14.973926351199999</v>
      </c>
      <c r="U121" s="9"/>
      <c r="V12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1" s="9"/>
    </row>
    <row r="122" spans="1:23" hidden="1">
      <c r="A122" t="s">
        <v>63</v>
      </c>
      <c r="B122" t="s">
        <v>85</v>
      </c>
      <c r="C122" t="s">
        <v>86</v>
      </c>
      <c r="D122">
        <v>146</v>
      </c>
      <c r="F122">
        <v>4</v>
      </c>
      <c r="G122">
        <v>142</v>
      </c>
      <c r="M122" s="10" t="s">
        <v>947</v>
      </c>
      <c r="Q122" t="str">
        <f t="shared" si="1"/>
        <v>Cabo VerdeCV11</v>
      </c>
      <c r="R122" t="str">
        <f>VLOOKUP(Tableau356769[[#This Row],[coca]],Table1[ID],1,FALSE)</f>
        <v>Cabo VerdeCV11</v>
      </c>
      <c r="S122">
        <f>VLOOKUP(Tableau356769[[#This Row],[coca]],Table1[[#All],[ID]:[b]],2,FALSE)</f>
        <v>-22.931532758399999</v>
      </c>
      <c r="T122" s="9">
        <f>VLOOKUP(Tableau356769[[#This Row],[coca]],Table1[[ID]:[b]],3,FALSE)</f>
        <v>16.736947046699999</v>
      </c>
      <c r="U122" s="9"/>
      <c r="V12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22" s="9"/>
    </row>
    <row r="123" spans="1:23" hidden="1">
      <c r="A123" t="s">
        <v>63</v>
      </c>
      <c r="B123" t="s">
        <v>87</v>
      </c>
      <c r="C123" t="s">
        <v>88</v>
      </c>
      <c r="D123">
        <v>12</v>
      </c>
      <c r="F123">
        <v>1</v>
      </c>
      <c r="G123">
        <v>11</v>
      </c>
      <c r="M123" s="10" t="s">
        <v>947</v>
      </c>
      <c r="Q123" t="str">
        <f t="shared" si="1"/>
        <v>Cabo VerdeCV12</v>
      </c>
      <c r="R123" t="str">
        <f>VLOOKUP(Tableau356769[[#This Row],[coca]],Table1[ID],1,FALSE)</f>
        <v>Cabo VerdeCV12</v>
      </c>
      <c r="S123">
        <f>VLOOKUP(Tableau356769[[#This Row],[coca]],Table1[[#All],[ID]:[b]],2,FALSE)</f>
        <v>-23.708198307699998</v>
      </c>
      <c r="T123" s="9">
        <f>VLOOKUP(Tableau356769[[#This Row],[coca]],Table1[[ID]:[b]],3,FALSE)</f>
        <v>15.1054681238</v>
      </c>
      <c r="U123" s="9"/>
      <c r="V12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23" s="9"/>
    </row>
    <row r="124" spans="1:23" hidden="1">
      <c r="A124" t="s">
        <v>63</v>
      </c>
      <c r="B124" t="s">
        <v>89</v>
      </c>
      <c r="C124" t="s">
        <v>90</v>
      </c>
      <c r="D124">
        <v>0</v>
      </c>
      <c r="M124" s="10" t="s">
        <v>947</v>
      </c>
      <c r="Q124" t="str">
        <f t="shared" si="1"/>
        <v>Cabo VerdeCV13</v>
      </c>
      <c r="R124" t="str">
        <f>VLOOKUP(Tableau356769[[#This Row],[coca]],Table1[ID],1,FALSE)</f>
        <v>Cabo VerdeCV13</v>
      </c>
      <c r="S124">
        <f>VLOOKUP(Tableau356769[[#This Row],[coca]],Table1[[#All],[ID]:[b]],2,FALSE)</f>
        <v>-24.338506929400001</v>
      </c>
      <c r="T124" s="9">
        <f>VLOOKUP(Tableau356769[[#This Row],[coca]],Table1[[ID]:[b]],3,FALSE)</f>
        <v>14.8957063966</v>
      </c>
      <c r="U124" s="9"/>
      <c r="V12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4" s="9"/>
    </row>
    <row r="125" spans="1:23" hidden="1">
      <c r="A125" t="s">
        <v>63</v>
      </c>
      <c r="B125" t="s">
        <v>91</v>
      </c>
      <c r="C125" t="s">
        <v>92</v>
      </c>
      <c r="D125">
        <v>104</v>
      </c>
      <c r="F125">
        <v>33</v>
      </c>
      <c r="G125">
        <v>71</v>
      </c>
      <c r="M125" s="10" t="s">
        <v>947</v>
      </c>
      <c r="Q125" t="str">
        <f t="shared" si="1"/>
        <v>Cabo VerdeCV14</v>
      </c>
      <c r="R125" t="str">
        <f>VLOOKUP(Tableau356769[[#This Row],[coca]],Table1[ID],1,FALSE)</f>
        <v>Cabo VerdeCV14</v>
      </c>
      <c r="S125">
        <f>VLOOKUP(Tableau356769[[#This Row],[coca]],Table1[[#All],[ID]:[b]],2,FALSE)</f>
        <v>-23.552168139999999</v>
      </c>
      <c r="T125" s="9">
        <f>VLOOKUP(Tableau356769[[#This Row],[coca]],Table1[[ID]:[b]],3,FALSE)</f>
        <v>15.111216711799999</v>
      </c>
      <c r="U125" s="9"/>
      <c r="V12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25" s="9"/>
    </row>
    <row r="126" spans="1:23" hidden="1">
      <c r="A126" t="s">
        <v>63</v>
      </c>
      <c r="B126" t="s">
        <v>93</v>
      </c>
      <c r="C126" t="s">
        <v>94</v>
      </c>
      <c r="D126">
        <v>1</v>
      </c>
      <c r="F126">
        <v>1</v>
      </c>
      <c r="M126" s="10" t="s">
        <v>947</v>
      </c>
      <c r="Q126" t="str">
        <f t="shared" si="1"/>
        <v>Cabo VerdeCV15</v>
      </c>
      <c r="R126" t="str">
        <f>VLOOKUP(Tableau356769[[#This Row],[coca]],Table1[ID],1,FALSE)</f>
        <v>Cabo VerdeCV15</v>
      </c>
      <c r="S126">
        <f>VLOOKUP(Tableau356769[[#This Row],[coca]],Table1[[#All],[ID]:[b]],2,FALSE)</f>
        <v>-23.523001641299999</v>
      </c>
      <c r="T126" s="9">
        <f>VLOOKUP(Tableau356769[[#This Row],[coca]],Table1[[ID]:[b]],3,FALSE)</f>
        <v>15.019037732399999</v>
      </c>
      <c r="U126" s="9"/>
      <c r="V12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6" s="9"/>
    </row>
    <row r="127" spans="1:23" hidden="1">
      <c r="A127" t="s">
        <v>63</v>
      </c>
      <c r="B127" t="s">
        <v>95</v>
      </c>
      <c r="C127" t="s">
        <v>96</v>
      </c>
      <c r="D127">
        <v>0</v>
      </c>
      <c r="M127" s="10" t="s">
        <v>947</v>
      </c>
      <c r="Q127" t="str">
        <f t="shared" si="1"/>
        <v>Cabo VerdeCV16</v>
      </c>
      <c r="R127" t="str">
        <f>VLOOKUP(Tableau356769[[#This Row],[coca]],Table1[ID],1,FALSE)</f>
        <v>Cabo VerdeCV16</v>
      </c>
      <c r="S127">
        <f>VLOOKUP(Tableau356769[[#This Row],[coca]],Table1[[#All],[ID]:[b]],2,FALSE)</f>
        <v>-24.431793001300001</v>
      </c>
      <c r="T127" s="9">
        <f>VLOOKUP(Tableau356769[[#This Row],[coca]],Table1[[ID]:[b]],3,FALSE)</f>
        <v>14.923236447400001</v>
      </c>
      <c r="U127" s="9"/>
      <c r="V12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7" s="9"/>
    </row>
    <row r="128" spans="1:23" hidden="1">
      <c r="A128" t="s">
        <v>63</v>
      </c>
      <c r="B128" t="s">
        <v>97</v>
      </c>
      <c r="C128" t="s">
        <v>98</v>
      </c>
      <c r="D128">
        <v>0</v>
      </c>
      <c r="M128" s="10" t="s">
        <v>947</v>
      </c>
      <c r="Q128" t="str">
        <f t="shared" si="1"/>
        <v>Cabo VerdeCV17</v>
      </c>
      <c r="R128" t="str">
        <f>VLOOKUP(Tableau356769[[#This Row],[coca]],Table1[ID],1,FALSE)</f>
        <v>Cabo VerdeCV17</v>
      </c>
      <c r="S128">
        <f>VLOOKUP(Tableau356769[[#This Row],[coca]],Table1[[#All],[ID]:[b]],2,FALSE)</f>
        <v>-23.5934804593</v>
      </c>
      <c r="T128" s="9">
        <f>VLOOKUP(Tableau356769[[#This Row],[coca]],Table1[[ID]:[b]],3,FALSE)</f>
        <v>15.0649111506</v>
      </c>
      <c r="U128" s="9"/>
      <c r="V12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8" s="9"/>
    </row>
    <row r="129" spans="1:23" hidden="1">
      <c r="A129" t="s">
        <v>63</v>
      </c>
      <c r="B129" t="s">
        <v>99</v>
      </c>
      <c r="C129" t="s">
        <v>100</v>
      </c>
      <c r="D129">
        <v>0</v>
      </c>
      <c r="M129" s="10" t="s">
        <v>947</v>
      </c>
      <c r="Q129" t="str">
        <f t="shared" si="1"/>
        <v>Cabo VerdeCV18</v>
      </c>
      <c r="R129" t="str">
        <f>VLOOKUP(Tableau356769[[#This Row],[coca]],Table1[ID],1,FALSE)</f>
        <v>Cabo VerdeCV18</v>
      </c>
      <c r="S129">
        <f>VLOOKUP(Tableau356769[[#This Row],[coca]],Table1[[#All],[ID]:[b]],2,FALSE)</f>
        <v>-23.6391283717</v>
      </c>
      <c r="T129" s="9">
        <f>VLOOKUP(Tableau356769[[#This Row],[coca]],Table1[[ID]:[b]],3,FALSE)</f>
        <v>15.193271833700001</v>
      </c>
      <c r="U129" s="9"/>
      <c r="V12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29" s="9"/>
    </row>
    <row r="130" spans="1:23" hidden="1">
      <c r="A130" t="s">
        <v>63</v>
      </c>
      <c r="B130" t="s">
        <v>101</v>
      </c>
      <c r="C130" t="s">
        <v>102</v>
      </c>
      <c r="D130">
        <v>0</v>
      </c>
      <c r="M130" s="10" t="s">
        <v>947</v>
      </c>
      <c r="Q130" t="str">
        <f t="shared" ref="Q130:Q193" si="2">_xlfn.CONCAT(A130,C130)</f>
        <v>Cabo VerdeCV19</v>
      </c>
      <c r="R130" t="str">
        <f>VLOOKUP(Tableau356769[[#This Row],[coca]],Table1[ID],1,FALSE)</f>
        <v>Cabo VerdeCV19</v>
      </c>
      <c r="S130">
        <f>VLOOKUP(Tableau356769[[#This Row],[coca]],Table1[[#All],[ID]:[b]],2,FALSE)</f>
        <v>-23.629568266300002</v>
      </c>
      <c r="T130" s="9">
        <f>VLOOKUP(Tableau356769[[#This Row],[coca]],Table1[[ID]:[b]],3,FALSE)</f>
        <v>15.090727278099999</v>
      </c>
      <c r="U130" s="9"/>
      <c r="V13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30" s="9"/>
    </row>
    <row r="131" spans="1:23" hidden="1">
      <c r="A131" t="s">
        <v>63</v>
      </c>
      <c r="B131" t="s">
        <v>105</v>
      </c>
      <c r="C131" t="s">
        <v>106</v>
      </c>
      <c r="D131">
        <v>3</v>
      </c>
      <c r="F131">
        <v>2</v>
      </c>
      <c r="G131">
        <v>1</v>
      </c>
      <c r="M131" s="10" t="s">
        <v>947</v>
      </c>
      <c r="Q131" t="str">
        <f t="shared" si="2"/>
        <v>Cabo VerdeCV21</v>
      </c>
      <c r="R131" t="str">
        <f>VLOOKUP(Tableau356769[[#This Row],[coca]],Table1[ID],1,FALSE)</f>
        <v>Cabo VerdeCV21</v>
      </c>
      <c r="S131">
        <f>VLOOKUP(Tableau356769[[#This Row],[coca]],Table1[[#All],[ID]:[b]],2,FALSE)</f>
        <v>-23.717724913800001</v>
      </c>
      <c r="T131" s="9">
        <f>VLOOKUP(Tableau356769[[#This Row],[coca]],Table1[[ID]:[b]],3,FALSE)</f>
        <v>15.2645049613</v>
      </c>
      <c r="U131" s="9"/>
      <c r="V13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31" s="9"/>
    </row>
    <row r="132" spans="1:23" hidden="1">
      <c r="A132" t="s">
        <v>63</v>
      </c>
      <c r="B132" t="s">
        <v>107</v>
      </c>
      <c r="C132" t="s">
        <v>108</v>
      </c>
      <c r="D132">
        <v>0</v>
      </c>
      <c r="M132" s="10" t="s">
        <v>947</v>
      </c>
      <c r="Q132" t="str">
        <f t="shared" si="2"/>
        <v>Cabo VerdeCV22</v>
      </c>
      <c r="R132" t="str">
        <f>VLOOKUP(Tableau356769[[#This Row],[coca]],Table1[ID],1,FALSE)</f>
        <v>Cabo VerdeCV22</v>
      </c>
      <c r="S132">
        <f>VLOOKUP(Tableau356769[[#This Row],[coca]],Table1[[#All],[ID]:[b]],2,FALSE)</f>
        <v>-24.358619902800001</v>
      </c>
      <c r="T132" s="9">
        <f>VLOOKUP(Tableau356769[[#This Row],[coca]],Table1[[ID]:[b]],3,FALSE)</f>
        <v>16.595215011600001</v>
      </c>
      <c r="U132" s="9"/>
      <c r="V13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32" s="9"/>
    </row>
    <row r="133" spans="1:23" hidden="1">
      <c r="A133" t="s">
        <v>109</v>
      </c>
      <c r="B133" t="s">
        <v>123</v>
      </c>
      <c r="C133" t="s">
        <v>124</v>
      </c>
      <c r="D133">
        <v>406</v>
      </c>
      <c r="E133">
        <v>9</v>
      </c>
      <c r="F133">
        <v>276</v>
      </c>
      <c r="M133" s="10" t="s">
        <v>947</v>
      </c>
      <c r="Q133" t="str">
        <f t="shared" si="2"/>
        <v>CameroonCM09</v>
      </c>
      <c r="R133" t="str">
        <f>VLOOKUP(Tableau356769[[#This Row],[coca]],Table1[ID],1,FALSE)</f>
        <v>CameroonCM09</v>
      </c>
      <c r="S133">
        <f>VLOOKUP(Tableau356769[[#This Row],[coca]],Table1[[#All],[ID]:[b]],2,FALSE)</f>
        <v>11.5696143211</v>
      </c>
      <c r="T133" s="9">
        <f>VLOOKUP(Tableau356769[[#This Row],[coca]],Table1[[ID]:[b]],3,FALSE)</f>
        <v>2.75975412842</v>
      </c>
      <c r="U133" s="9" t="s">
        <v>775</v>
      </c>
      <c r="V13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133" s="9">
        <v>1</v>
      </c>
    </row>
    <row r="134" spans="1:23" hidden="1">
      <c r="A134" t="s">
        <v>109</v>
      </c>
      <c r="B134" t="s">
        <v>119</v>
      </c>
      <c r="C134" t="s">
        <v>120</v>
      </c>
      <c r="D134">
        <v>270</v>
      </c>
      <c r="E134">
        <v>31</v>
      </c>
      <c r="F134">
        <v>74</v>
      </c>
      <c r="M134" s="10" t="s">
        <v>947</v>
      </c>
      <c r="Q134" t="str">
        <f t="shared" si="2"/>
        <v>CameroonCM07</v>
      </c>
      <c r="R134" t="str">
        <f>VLOOKUP(Tableau356769[[#This Row],[coca]],Table1[ID],1,FALSE)</f>
        <v>CameroonCM07</v>
      </c>
      <c r="S134">
        <f>VLOOKUP(Tableau356769[[#This Row],[coca]],Table1[[#All],[ID]:[b]],2,FALSE)</f>
        <v>10.362687982400001</v>
      </c>
      <c r="T134" s="9">
        <f>VLOOKUP(Tableau356769[[#This Row],[coca]],Table1[[ID]:[b]],3,FALSE)</f>
        <v>6.3698067840299997</v>
      </c>
      <c r="U134" s="9" t="s">
        <v>775</v>
      </c>
      <c r="V13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134" s="9">
        <v>1</v>
      </c>
    </row>
    <row r="135" spans="1:23" hidden="1">
      <c r="A135" t="s">
        <v>109</v>
      </c>
      <c r="B135" t="s">
        <v>51</v>
      </c>
      <c r="C135" t="s">
        <v>114</v>
      </c>
      <c r="D135">
        <v>783</v>
      </c>
      <c r="E135">
        <v>18</v>
      </c>
      <c r="F135">
        <v>241</v>
      </c>
      <c r="M135" s="10" t="s">
        <v>947</v>
      </c>
      <c r="Q135" t="str">
        <f t="shared" si="2"/>
        <v>CameroonCM03</v>
      </c>
      <c r="R135" t="str">
        <f>VLOOKUP(Tableau356769[[#This Row],[coca]],Table1[ID],1,FALSE)</f>
        <v>CameroonCM03</v>
      </c>
      <c r="S135">
        <f>VLOOKUP(Tableau356769[[#This Row],[coca]],Table1[[#All],[ID]:[b]],2,FALSE)</f>
        <v>14.2128226802</v>
      </c>
      <c r="T135" s="9">
        <f>VLOOKUP(Tableau356769[[#This Row],[coca]],Table1[[ID]:[b]],3,FALSE)</f>
        <v>3.8011833621300002</v>
      </c>
      <c r="U135" s="9" t="s">
        <v>775</v>
      </c>
      <c r="V13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135" s="9">
        <v>1</v>
      </c>
    </row>
    <row r="136" spans="1:23" hidden="1">
      <c r="A136" t="s">
        <v>109</v>
      </c>
      <c r="B136" t="s">
        <v>111</v>
      </c>
      <c r="C136" t="s">
        <v>112</v>
      </c>
      <c r="D136">
        <v>57</v>
      </c>
      <c r="E136">
        <v>0</v>
      </c>
      <c r="F136">
        <v>20</v>
      </c>
      <c r="M136" s="10" t="s">
        <v>947</v>
      </c>
      <c r="Q136" t="str">
        <f t="shared" si="2"/>
        <v>CameroonCM01</v>
      </c>
      <c r="R136" t="str">
        <f>VLOOKUP(Tableau356769[[#This Row],[coca]],Table1[ID],1,FALSE)</f>
        <v>CameroonCM01</v>
      </c>
      <c r="S136">
        <f>VLOOKUP(Tableau356769[[#This Row],[coca]],Table1[[#All],[ID]:[b]],2,FALSE)</f>
        <v>13.125925673399999</v>
      </c>
      <c r="T136" s="9">
        <f>VLOOKUP(Tableau356769[[#This Row],[coca]],Table1[[ID]:[b]],3,FALSE)</f>
        <v>6.8421517933200002</v>
      </c>
      <c r="U136" s="9" t="s">
        <v>775</v>
      </c>
      <c r="V13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136" s="9">
        <v>1</v>
      </c>
    </row>
    <row r="137" spans="1:23" hidden="1">
      <c r="A137" t="s">
        <v>109</v>
      </c>
      <c r="B137" t="s">
        <v>55</v>
      </c>
      <c r="C137" t="s">
        <v>118</v>
      </c>
      <c r="D137">
        <v>122</v>
      </c>
      <c r="E137">
        <v>11</v>
      </c>
      <c r="F137">
        <v>71</v>
      </c>
      <c r="M137" s="10" t="s">
        <v>947</v>
      </c>
      <c r="Q137" t="str">
        <f t="shared" si="2"/>
        <v>CameroonCM06</v>
      </c>
      <c r="R137" t="str">
        <f>VLOOKUP(Tableau356769[[#This Row],[coca]],Table1[ID],1,FALSE)</f>
        <v>CameroonCM06</v>
      </c>
      <c r="S137">
        <f>VLOOKUP(Tableau356769[[#This Row],[coca]],Table1[[#All],[ID]:[b]],2,FALSE)</f>
        <v>13.9443878878</v>
      </c>
      <c r="T137" s="9">
        <f>VLOOKUP(Tableau356769[[#This Row],[coca]],Table1[[ID]:[b]],3,FALSE)</f>
        <v>8.4681855601800002</v>
      </c>
      <c r="U137" s="9" t="s">
        <v>775</v>
      </c>
      <c r="V13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137" s="9">
        <v>1</v>
      </c>
    </row>
    <row r="138" spans="1:23" hidden="1">
      <c r="A138" t="s">
        <v>109</v>
      </c>
      <c r="B138" t="s">
        <v>41</v>
      </c>
      <c r="C138" t="s">
        <v>113</v>
      </c>
      <c r="D138">
        <v>6227</v>
      </c>
      <c r="E138">
        <v>88</v>
      </c>
      <c r="F138">
        <v>4964</v>
      </c>
      <c r="M138" s="10" t="s">
        <v>947</v>
      </c>
      <c r="Q138" t="str">
        <f t="shared" si="2"/>
        <v>CameroonCM02</v>
      </c>
      <c r="R138" t="str">
        <f>VLOOKUP(Tableau356769[[#This Row],[coca]],Table1[ID],1,FALSE)</f>
        <v>CameroonCM02</v>
      </c>
      <c r="S138">
        <f>VLOOKUP(Tableau356769[[#This Row],[coca]],Table1[[#All],[ID]:[b]],2,FALSE)</f>
        <v>11.827012998400001</v>
      </c>
      <c r="T138" s="9">
        <f>VLOOKUP(Tableau356769[[#This Row],[coca]],Table1[[ID]:[b]],3,FALSE)</f>
        <v>4.6676804085799999</v>
      </c>
      <c r="U138" s="9" t="s">
        <v>780</v>
      </c>
      <c r="V13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38" s="9">
        <v>7</v>
      </c>
    </row>
    <row r="139" spans="1:23" hidden="1">
      <c r="A139" t="s">
        <v>109</v>
      </c>
      <c r="B139" t="s">
        <v>121</v>
      </c>
      <c r="C139" t="s">
        <v>122</v>
      </c>
      <c r="D139">
        <v>540</v>
      </c>
      <c r="E139">
        <v>39</v>
      </c>
      <c r="F139">
        <v>184</v>
      </c>
      <c r="M139" s="10" t="s">
        <v>947</v>
      </c>
      <c r="Q139" t="str">
        <f t="shared" si="2"/>
        <v>CameroonCM08</v>
      </c>
      <c r="R139" t="str">
        <f>VLOOKUP(Tableau356769[[#This Row],[coca]],Table1[ID],1,FALSE)</f>
        <v>CameroonCM08</v>
      </c>
      <c r="S139">
        <f>VLOOKUP(Tableau356769[[#This Row],[coca]],Table1[[#All],[ID]:[b]],2,FALSE)</f>
        <v>10.6558253163</v>
      </c>
      <c r="T139" s="9">
        <f>VLOOKUP(Tableau356769[[#This Row],[coca]],Table1[[ID]:[b]],3,FALSE)</f>
        <v>5.5089382138799996</v>
      </c>
      <c r="U139" s="9" t="s">
        <v>774</v>
      </c>
      <c r="V13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139" s="9">
        <v>3</v>
      </c>
    </row>
    <row r="140" spans="1:23" hidden="1">
      <c r="A140" t="s">
        <v>109</v>
      </c>
      <c r="B140" t="s">
        <v>25</v>
      </c>
      <c r="C140" t="s">
        <v>117</v>
      </c>
      <c r="D140">
        <v>2378</v>
      </c>
      <c r="E140">
        <v>79</v>
      </c>
      <c r="F140">
        <v>1687</v>
      </c>
      <c r="M140" s="10" t="s">
        <v>947</v>
      </c>
      <c r="Q140" t="str">
        <f t="shared" si="2"/>
        <v>CameroonCM05</v>
      </c>
      <c r="R140" t="str">
        <f>VLOOKUP(Tableau356769[[#This Row],[coca]],Table1[ID],1,FALSE)</f>
        <v>CameroonCM05</v>
      </c>
      <c r="S140">
        <f>VLOOKUP(Tableau356769[[#This Row],[coca]],Table1[[#All],[ID]:[b]],2,FALSE)</f>
        <v>10.1167259311</v>
      </c>
      <c r="T140" s="9">
        <f>VLOOKUP(Tableau356769[[#This Row],[coca]],Table1[[ID]:[b]],3,FALSE)</f>
        <v>4.2650274818599998</v>
      </c>
      <c r="U140" s="9" t="s">
        <v>777</v>
      </c>
      <c r="V14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0" s="9">
        <v>5</v>
      </c>
    </row>
    <row r="141" spans="1:23" hidden="1">
      <c r="A141" t="s">
        <v>109</v>
      </c>
      <c r="B141" t="s">
        <v>61</v>
      </c>
      <c r="C141" t="s">
        <v>125</v>
      </c>
      <c r="D141">
        <v>409</v>
      </c>
      <c r="E141">
        <v>20</v>
      </c>
      <c r="F141">
        <v>62</v>
      </c>
      <c r="M141" s="10" t="s">
        <v>947</v>
      </c>
      <c r="Q141" t="str">
        <f t="shared" si="2"/>
        <v>CameroonCM10</v>
      </c>
      <c r="R141" t="str">
        <f>VLOOKUP(Tableau356769[[#This Row],[coca]],Table1[ID],1,FALSE)</f>
        <v>CameroonCM10</v>
      </c>
      <c r="S141">
        <f>VLOOKUP(Tableau356769[[#This Row],[coca]],Table1[[#All],[ID]:[b]],2,FALSE)</f>
        <v>9.2891242277299995</v>
      </c>
      <c r="T141" s="9">
        <f>VLOOKUP(Tableau356769[[#This Row],[coca]],Table1[[ID]:[b]],3,FALSE)</f>
        <v>5.1948337661400004</v>
      </c>
      <c r="U141" s="9" t="s">
        <v>778</v>
      </c>
      <c r="V14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141" s="9">
        <v>2</v>
      </c>
    </row>
    <row r="142" spans="1:23" hidden="1">
      <c r="A142" t="s">
        <v>109</v>
      </c>
      <c r="B142" t="s">
        <v>115</v>
      </c>
      <c r="C142" t="s">
        <v>116</v>
      </c>
      <c r="D142">
        <v>89</v>
      </c>
      <c r="E142">
        <v>5</v>
      </c>
      <c r="F142">
        <v>55</v>
      </c>
      <c r="M142" s="10" t="s">
        <v>947</v>
      </c>
      <c r="Q142" t="str">
        <f t="shared" si="2"/>
        <v>CameroonCM04</v>
      </c>
      <c r="R142" t="str">
        <f>VLOOKUP(Tableau356769[[#This Row],[coca]],Table1[ID],1,FALSE)</f>
        <v>CameroonCM04</v>
      </c>
      <c r="S142">
        <f>VLOOKUP(Tableau356769[[#This Row],[coca]],Table1[[#All],[ID]:[b]],2,FALSE)</f>
        <v>14.517712468499999</v>
      </c>
      <c r="T142" s="9">
        <f>VLOOKUP(Tableau356769[[#This Row],[coca]],Table1[[ID]:[b]],3,FALSE)</f>
        <v>11.071936727900001</v>
      </c>
      <c r="U142" s="9"/>
      <c r="V14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142" s="9"/>
    </row>
    <row r="143" spans="1:23" hidden="1">
      <c r="A143" t="s">
        <v>126</v>
      </c>
      <c r="B143" t="s">
        <v>140</v>
      </c>
      <c r="C143" t="s">
        <v>141</v>
      </c>
      <c r="D143" t="s">
        <v>938</v>
      </c>
      <c r="M143" s="10" t="s">
        <v>947</v>
      </c>
      <c r="O143" s="5">
        <v>1761798540360</v>
      </c>
      <c r="P143" s="5">
        <v>417265988792</v>
      </c>
      <c r="Q143" t="str">
        <f t="shared" si="2"/>
        <v>Central African RepublicCF12</v>
      </c>
      <c r="R143" t="str">
        <f>VLOOKUP(Tableau356769[[#This Row],[coca]],Table1[ID],1,FALSE)</f>
        <v>Central African RepublicCF12</v>
      </c>
      <c r="S143">
        <f>VLOOKUP(Tableau356769[[#This Row],[coca]],Table1[[#All],[ID]:[b]],2,FALSE)</f>
        <v>17.617985403599999</v>
      </c>
      <c r="T143" s="9">
        <f>VLOOKUP(Tableau356769[[#This Row],[coca]],Table1[[ID]:[b]],3,FALSE)</f>
        <v>4.1726598879200001</v>
      </c>
      <c r="U143" s="9" t="s">
        <v>775</v>
      </c>
      <c r="V14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3" s="9">
        <v>1</v>
      </c>
    </row>
    <row r="144" spans="1:23" hidden="1">
      <c r="A144" t="s">
        <v>126</v>
      </c>
      <c r="B144" t="s">
        <v>130</v>
      </c>
      <c r="C144" t="s">
        <v>131</v>
      </c>
      <c r="D144" t="s">
        <v>938</v>
      </c>
      <c r="M144" s="10" t="s">
        <v>947</v>
      </c>
      <c r="O144" s="5">
        <v>1857051880280</v>
      </c>
      <c r="P144" s="5">
        <v>437554641562</v>
      </c>
      <c r="Q144" t="str">
        <f t="shared" si="2"/>
        <v>Central African RepublicCF71</v>
      </c>
      <c r="R144" t="str">
        <f>VLOOKUP(Tableau356769[[#This Row],[coca]],Table1[ID],1,FALSE)</f>
        <v>Central African RepublicCF71</v>
      </c>
      <c r="S144">
        <f>VLOOKUP(Tableau356769[[#This Row],[coca]],Table1[[#All],[ID]:[b]],2,FALSE)</f>
        <v>18.570518802799999</v>
      </c>
      <c r="T144" s="9">
        <f>VLOOKUP(Tableau356769[[#This Row],[coca]],Table1[[ID]:[b]],3,FALSE)</f>
        <v>4.3755464156199997</v>
      </c>
      <c r="U144" s="9" t="s">
        <v>778</v>
      </c>
      <c r="V14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4" s="9">
        <v>2</v>
      </c>
    </row>
    <row r="145" spans="1:23" hidden="1">
      <c r="A145" t="s">
        <v>126</v>
      </c>
      <c r="B145" t="s">
        <v>128</v>
      </c>
      <c r="C145" t="s">
        <v>129</v>
      </c>
      <c r="D145" t="s">
        <v>938</v>
      </c>
      <c r="M145" s="10" t="s">
        <v>947</v>
      </c>
      <c r="Q145" t="str">
        <f t="shared" si="2"/>
        <v>Central African RepublicCF51</v>
      </c>
      <c r="R145" t="str">
        <f>VLOOKUP(Tableau356769[[#This Row],[coca]],Table1[ID],1,FALSE)</f>
        <v>Central African RepublicCF51</v>
      </c>
      <c r="S145">
        <f>VLOOKUP(Tableau356769[[#This Row],[coca]],Table1[[#All],[ID]:[b]],2,FALSE)</f>
        <v>20.574127578999999</v>
      </c>
      <c r="T145" s="9">
        <f>VLOOKUP(Tableau356769[[#This Row],[coca]],Table1[[ID]:[b]],3,FALSE)</f>
        <v>8.4215608200199998</v>
      </c>
      <c r="U145" s="9"/>
      <c r="V14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5" s="9"/>
    </row>
    <row r="146" spans="1:23" hidden="1">
      <c r="A146" t="s">
        <v>126</v>
      </c>
      <c r="B146" t="s">
        <v>132</v>
      </c>
      <c r="C146" t="s">
        <v>133</v>
      </c>
      <c r="D146" t="s">
        <v>938</v>
      </c>
      <c r="M146" s="10" t="s">
        <v>947</v>
      </c>
      <c r="Q146" t="str">
        <f t="shared" si="2"/>
        <v>Central African RepublicCF61</v>
      </c>
      <c r="R146" t="str">
        <f>VLOOKUP(Tableau356769[[#This Row],[coca]],Table1[ID],1,FALSE)</f>
        <v>Central African RepublicCF61</v>
      </c>
      <c r="S146">
        <f>VLOOKUP(Tableau356769[[#This Row],[coca]],Table1[[#All],[ID]:[b]],2,FALSE)</f>
        <v>21.360413425200001</v>
      </c>
      <c r="T146" s="9">
        <f>VLOOKUP(Tableau356769[[#This Row],[coca]],Table1[[ID]:[b]],3,FALSE)</f>
        <v>4.8926844229800004</v>
      </c>
      <c r="U146" s="9"/>
      <c r="V14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6" s="9"/>
    </row>
    <row r="147" spans="1:23" hidden="1">
      <c r="A147" t="s">
        <v>126</v>
      </c>
      <c r="B147" t="s">
        <v>136</v>
      </c>
      <c r="C147" t="s">
        <v>137</v>
      </c>
      <c r="D147" t="s">
        <v>938</v>
      </c>
      <c r="M147" s="10" t="s">
        <v>947</v>
      </c>
      <c r="Q147" t="str">
        <f t="shared" si="2"/>
        <v>Central African RepublicCF52</v>
      </c>
      <c r="R147" t="str">
        <f>VLOOKUP(Tableau356769[[#This Row],[coca]],Table1[ID],1,FALSE)</f>
        <v>Central African RepublicCF52</v>
      </c>
      <c r="S147">
        <f>VLOOKUP(Tableau356769[[#This Row],[coca]],Table1[[#All],[ID]:[b]],2,FALSE)</f>
        <v>22.92245848</v>
      </c>
      <c r="T147" s="9">
        <f>VLOOKUP(Tableau356769[[#This Row],[coca]],Table1[[ID]:[b]],3,FALSE)</f>
        <v>7.4687639112599999</v>
      </c>
      <c r="U147" s="9"/>
      <c r="V14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7" s="9"/>
    </row>
    <row r="148" spans="1:23" hidden="1">
      <c r="A148" t="s">
        <v>126</v>
      </c>
      <c r="B148" t="s">
        <v>134</v>
      </c>
      <c r="C148" t="s">
        <v>135</v>
      </c>
      <c r="D148" t="s">
        <v>938</v>
      </c>
      <c r="M148" s="10" t="s">
        <v>947</v>
      </c>
      <c r="Q148" t="str">
        <f t="shared" si="2"/>
        <v>Central African RepublicCF63</v>
      </c>
      <c r="R148" t="str">
        <f>VLOOKUP(Tableau356769[[#This Row],[coca]],Table1[ID],1,FALSE)</f>
        <v>Central African RepublicCF63</v>
      </c>
      <c r="S148">
        <f>VLOOKUP(Tableau356769[[#This Row],[coca]],Table1[[#All],[ID]:[b]],2,FALSE)</f>
        <v>25.590006564999999</v>
      </c>
      <c r="T148" s="9">
        <f>VLOOKUP(Tableau356769[[#This Row],[coca]],Table1[[ID]:[b]],3,FALSE)</f>
        <v>6.3085050516500001</v>
      </c>
      <c r="U148" s="9"/>
      <c r="V14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8" s="9"/>
    </row>
    <row r="149" spans="1:23" hidden="1">
      <c r="A149" t="s">
        <v>126</v>
      </c>
      <c r="B149" t="s">
        <v>138</v>
      </c>
      <c r="C149" t="s">
        <v>139</v>
      </c>
      <c r="D149" t="s">
        <v>938</v>
      </c>
      <c r="M149" s="10" t="s">
        <v>947</v>
      </c>
      <c r="Q149" t="str">
        <f t="shared" si="2"/>
        <v>Central African RepublicCF41</v>
      </c>
      <c r="R149" t="str">
        <f>VLOOKUP(Tableau356769[[#This Row],[coca]],Table1[ID],1,FALSE)</f>
        <v>Central African RepublicCF41</v>
      </c>
      <c r="S149">
        <f>VLOOKUP(Tableau356769[[#This Row],[coca]],Table1[[#All],[ID]:[b]],2,FALSE)</f>
        <v>19.298054885599999</v>
      </c>
      <c r="T149" s="9">
        <f>VLOOKUP(Tableau356769[[#This Row],[coca]],Table1[[ID]:[b]],3,FALSE)</f>
        <v>5.7975892338600001</v>
      </c>
      <c r="U149" s="9"/>
      <c r="V14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49" s="9"/>
    </row>
    <row r="150" spans="1:23" hidden="1">
      <c r="A150" t="s">
        <v>126</v>
      </c>
      <c r="B150" t="s">
        <v>781</v>
      </c>
      <c r="C150" t="s">
        <v>143</v>
      </c>
      <c r="D150" t="s">
        <v>938</v>
      </c>
      <c r="M150" s="10" t="s">
        <v>947</v>
      </c>
      <c r="Q150" t="str">
        <f t="shared" si="2"/>
        <v>Central African RepublicCF21</v>
      </c>
      <c r="R150" t="str">
        <f>VLOOKUP(Tableau356769[[#This Row],[coca]],Table1[ID],1,FALSE)</f>
        <v>Central African RepublicCF21</v>
      </c>
      <c r="S150">
        <f>VLOOKUP(Tableau356769[[#This Row],[coca]],Table1[[#All],[ID]:[b]],2,FALSE)</f>
        <v>15.916548922800001</v>
      </c>
      <c r="T150" s="9">
        <f>VLOOKUP(Tableau356769[[#This Row],[coca]],Table1[[ID]:[b]],3,FALSE)</f>
        <v>4.5683364205099997</v>
      </c>
      <c r="U150" s="9"/>
      <c r="V15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0" s="9"/>
    </row>
    <row r="151" spans="1:23" hidden="1">
      <c r="A151" t="s">
        <v>126</v>
      </c>
      <c r="B151" t="s">
        <v>144</v>
      </c>
      <c r="C151" t="s">
        <v>145</v>
      </c>
      <c r="D151" t="s">
        <v>938</v>
      </c>
      <c r="M151" s="10" t="s">
        <v>947</v>
      </c>
      <c r="Q151" t="str">
        <f t="shared" si="2"/>
        <v>Central African RepublicCF62</v>
      </c>
      <c r="R151" t="str">
        <f>VLOOKUP(Tableau356769[[#This Row],[coca]],Table1[ID],1,FALSE)</f>
        <v>Central African RepublicCF62</v>
      </c>
      <c r="S151">
        <f>VLOOKUP(Tableau356769[[#This Row],[coca]],Table1[[#All],[ID]:[b]],2,FALSE)</f>
        <v>23.390710983400002</v>
      </c>
      <c r="T151" s="9">
        <f>VLOOKUP(Tableau356769[[#This Row],[coca]],Table1[[ID]:[b]],3,FALSE)</f>
        <v>5.5022206631700001</v>
      </c>
      <c r="U151" s="9"/>
      <c r="V15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1" s="9"/>
    </row>
    <row r="152" spans="1:23" hidden="1">
      <c r="A152" t="s">
        <v>126</v>
      </c>
      <c r="B152" t="s">
        <v>146</v>
      </c>
      <c r="C152" t="s">
        <v>147</v>
      </c>
      <c r="D152" t="s">
        <v>938</v>
      </c>
      <c r="M152" s="10" t="s">
        <v>947</v>
      </c>
      <c r="Q152" t="str">
        <f t="shared" si="2"/>
        <v>Central African RepublicCF42</v>
      </c>
      <c r="R152" t="str">
        <f>VLOOKUP(Tableau356769[[#This Row],[coca]],Table1[ID],1,FALSE)</f>
        <v>Central African RepublicCF42</v>
      </c>
      <c r="S152">
        <f>VLOOKUP(Tableau356769[[#This Row],[coca]],Table1[[#All],[ID]:[b]],2,FALSE)</f>
        <v>19.330655993000001</v>
      </c>
      <c r="T152" s="9">
        <f>VLOOKUP(Tableau356769[[#This Row],[coca]],Table1[[ID]:[b]],3,FALSE)</f>
        <v>7.1904858022299996</v>
      </c>
      <c r="U152" s="9"/>
      <c r="V15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2" s="9"/>
    </row>
    <row r="153" spans="1:23" hidden="1">
      <c r="A153" t="s">
        <v>126</v>
      </c>
      <c r="B153" t="s">
        <v>148</v>
      </c>
      <c r="C153" t="s">
        <v>149</v>
      </c>
      <c r="D153" t="s">
        <v>938</v>
      </c>
      <c r="M153" s="10" t="s">
        <v>947</v>
      </c>
      <c r="Q153" t="str">
        <f t="shared" si="2"/>
        <v>Central African RepublicCF22</v>
      </c>
      <c r="R153" t="str">
        <f>VLOOKUP(Tableau356769[[#This Row],[coca]],Table1[ID],1,FALSE)</f>
        <v>Central African RepublicCF22</v>
      </c>
      <c r="S153">
        <f>VLOOKUP(Tableau356769[[#This Row],[coca]],Table1[[#All],[ID]:[b]],2,FALSE)</f>
        <v>15.3797702537</v>
      </c>
      <c r="T153" s="9">
        <f>VLOOKUP(Tableau356769[[#This Row],[coca]],Table1[[ID]:[b]],3,FALSE)</f>
        <v>5.6984577447599998</v>
      </c>
      <c r="U153" s="9"/>
      <c r="V15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3" s="9"/>
    </row>
    <row r="154" spans="1:23" hidden="1">
      <c r="A154" t="s">
        <v>126</v>
      </c>
      <c r="B154" t="s">
        <v>150</v>
      </c>
      <c r="C154" t="s">
        <v>151</v>
      </c>
      <c r="D154" t="s">
        <v>938</v>
      </c>
      <c r="M154" s="10" t="s">
        <v>947</v>
      </c>
      <c r="Q154" t="str">
        <f t="shared" si="2"/>
        <v>Central African RepublicCF11</v>
      </c>
      <c r="R154" t="str">
        <f>VLOOKUP(Tableau356769[[#This Row],[coca]],Table1[ID],1,FALSE)</f>
        <v>Central African RepublicCF11</v>
      </c>
      <c r="S154">
        <f>VLOOKUP(Tableau356769[[#This Row],[coca]],Table1[[#All],[ID]:[b]],2,FALSE)</f>
        <v>17.995764323</v>
      </c>
      <c r="T154" s="9">
        <f>VLOOKUP(Tableau356769[[#This Row],[coca]],Table1[[ID]:[b]],3,FALSE)</f>
        <v>5.1163161949399996</v>
      </c>
      <c r="U154" s="9"/>
      <c r="V15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4" s="9"/>
    </row>
    <row r="155" spans="1:23" hidden="1">
      <c r="A155" t="s">
        <v>126</v>
      </c>
      <c r="B155" t="s">
        <v>152</v>
      </c>
      <c r="C155" t="s">
        <v>153</v>
      </c>
      <c r="D155" t="s">
        <v>938</v>
      </c>
      <c r="M155" s="10" t="s">
        <v>947</v>
      </c>
      <c r="Q155" t="str">
        <f t="shared" si="2"/>
        <v>Central African RepublicCF43</v>
      </c>
      <c r="R155" t="str">
        <f>VLOOKUP(Tableau356769[[#This Row],[coca]],Table1[ID],1,FALSE)</f>
        <v>Central African RepublicCF43</v>
      </c>
      <c r="S155">
        <f>VLOOKUP(Tableau356769[[#This Row],[coca]],Table1[[#All],[ID]:[b]],2,FALSE)</f>
        <v>20.749173796800001</v>
      </c>
      <c r="T155" s="9">
        <f>VLOOKUP(Tableau356769[[#This Row],[coca]],Table1[[ID]:[b]],3,FALSE)</f>
        <v>6.1273010691099996</v>
      </c>
      <c r="U155" s="9"/>
      <c r="V15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5" s="9"/>
    </row>
    <row r="156" spans="1:23" hidden="1">
      <c r="A156" t="s">
        <v>126</v>
      </c>
      <c r="B156" t="s">
        <v>154</v>
      </c>
      <c r="C156" t="s">
        <v>155</v>
      </c>
      <c r="D156" t="s">
        <v>938</v>
      </c>
      <c r="M156" s="10" t="s">
        <v>947</v>
      </c>
      <c r="Q156" t="str">
        <f t="shared" si="2"/>
        <v>Central African RepublicCF32</v>
      </c>
      <c r="R156" t="str">
        <f>VLOOKUP(Tableau356769[[#This Row],[coca]],Table1[ID],1,FALSE)</f>
        <v>Central African RepublicCF32</v>
      </c>
      <c r="S156">
        <f>VLOOKUP(Tableau356769[[#This Row],[coca]],Table1[[#All],[ID]:[b]],2,FALSE)</f>
        <v>17.891223238199998</v>
      </c>
      <c r="T156" s="9">
        <f>VLOOKUP(Tableau356769[[#This Row],[coca]],Table1[[ID]:[b]],3,FALSE)</f>
        <v>6.9140162197199997</v>
      </c>
      <c r="U156" s="9"/>
      <c r="V15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6" s="9"/>
    </row>
    <row r="157" spans="1:23" hidden="1">
      <c r="A157" t="s">
        <v>126</v>
      </c>
      <c r="B157" t="s">
        <v>156</v>
      </c>
      <c r="C157" t="s">
        <v>157</v>
      </c>
      <c r="D157" t="s">
        <v>938</v>
      </c>
      <c r="M157" s="10" t="s">
        <v>947</v>
      </c>
      <c r="Q157" t="str">
        <f t="shared" si="2"/>
        <v>Central African RepublicCF31</v>
      </c>
      <c r="R157" t="str">
        <f>VLOOKUP(Tableau356769[[#This Row],[coca]],Table1[ID],1,FALSE)</f>
        <v>Central African RepublicCF31</v>
      </c>
      <c r="S157">
        <f>VLOOKUP(Tableau356769[[#This Row],[coca]],Table1[[#All],[ID]:[b]],2,FALSE)</f>
        <v>16.140384220600001</v>
      </c>
      <c r="T157" s="9">
        <f>VLOOKUP(Tableau356769[[#This Row],[coca]],Table1[[ID]:[b]],3,FALSE)</f>
        <v>6.7281622515799997</v>
      </c>
      <c r="U157" s="9"/>
      <c r="V15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7" s="9"/>
    </row>
    <row r="158" spans="1:23" hidden="1">
      <c r="A158" t="s">
        <v>126</v>
      </c>
      <c r="B158" t="s">
        <v>158</v>
      </c>
      <c r="C158" t="s">
        <v>159</v>
      </c>
      <c r="D158" t="s">
        <v>938</v>
      </c>
      <c r="M158" s="10" t="s">
        <v>947</v>
      </c>
      <c r="Q158" t="str">
        <f t="shared" si="2"/>
        <v>Central African RepublicCF23</v>
      </c>
      <c r="R158" t="str">
        <f>VLOOKUP(Tableau356769[[#This Row],[coca]],Table1[ID],1,FALSE)</f>
        <v>Central African RepublicCF23</v>
      </c>
      <c r="S158">
        <f>VLOOKUP(Tableau356769[[#This Row],[coca]],Table1[[#All],[ID]:[b]],2,FALSE)</f>
        <v>16.293399178000001</v>
      </c>
      <c r="T158" s="9">
        <f>VLOOKUP(Tableau356769[[#This Row],[coca]],Table1[[ID]:[b]],3,FALSE)</f>
        <v>3.4612648195100002</v>
      </c>
      <c r="U158" s="9"/>
      <c r="V15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8" s="9"/>
    </row>
    <row r="159" spans="1:23" hidden="1">
      <c r="A159" t="s">
        <v>126</v>
      </c>
      <c r="B159" t="s">
        <v>160</v>
      </c>
      <c r="C159" t="s">
        <v>161</v>
      </c>
      <c r="D159" t="s">
        <v>938</v>
      </c>
      <c r="M159" s="10" t="s">
        <v>947</v>
      </c>
      <c r="Q159" t="str">
        <f t="shared" si="2"/>
        <v>Central African RepublicCF53</v>
      </c>
      <c r="R159" t="str">
        <f>VLOOKUP(Tableau356769[[#This Row],[coca]],Table1[ID],1,FALSE)</f>
        <v>Central African RepublicCF53</v>
      </c>
      <c r="S159">
        <f>VLOOKUP(Tableau356769[[#This Row],[coca]],Table1[[#All],[ID]:[b]],2,FALSE)</f>
        <v>22.513138271399999</v>
      </c>
      <c r="T159" s="9">
        <f>VLOOKUP(Tableau356769[[#This Row],[coca]],Table1[[ID]:[b]],3,FALSE)</f>
        <v>9.8230642242500004</v>
      </c>
      <c r="U159" s="9"/>
      <c r="V15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59" s="9"/>
    </row>
    <row r="160" spans="1:23" hidden="1">
      <c r="A160" t="s">
        <v>162</v>
      </c>
      <c r="B160" t="s">
        <v>198</v>
      </c>
      <c r="C160" t="s">
        <v>199</v>
      </c>
      <c r="D160">
        <v>7</v>
      </c>
      <c r="E160">
        <v>1</v>
      </c>
      <c r="F160">
        <v>4</v>
      </c>
      <c r="G160">
        <v>1</v>
      </c>
      <c r="M160" s="12" t="s">
        <v>947</v>
      </c>
      <c r="O160" s="5">
        <v>2115633897080</v>
      </c>
      <c r="P160" s="5">
        <v>1354140651770</v>
      </c>
      <c r="Q160" t="str">
        <f t="shared" si="2"/>
        <v>ChadTD14</v>
      </c>
      <c r="R160" t="str">
        <f>VLOOKUP(Tableau356769[[#This Row],[coca]],Table1[ID],1,FALSE)</f>
        <v>ChadTD14</v>
      </c>
      <c r="S160">
        <f>VLOOKUP(Tableau356769[[#This Row],[coca]],Table1[[#All],[ID]:[b]],2,FALSE)</f>
        <v>21.1563389708</v>
      </c>
      <c r="T160" s="9">
        <f>VLOOKUP(Tableau356769[[#This Row],[coca]],Table1[[ID]:[b]],3,FALSE)</f>
        <v>13.5414065177</v>
      </c>
      <c r="U160" s="9" t="s">
        <v>775</v>
      </c>
      <c r="V16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0" s="9">
        <v>1</v>
      </c>
    </row>
    <row r="161" spans="1:23" hidden="1">
      <c r="A161" t="s">
        <v>162</v>
      </c>
      <c r="B161" t="s">
        <v>196</v>
      </c>
      <c r="C161" t="s">
        <v>197</v>
      </c>
      <c r="D161">
        <v>759</v>
      </c>
      <c r="E161">
        <v>59</v>
      </c>
      <c r="F161">
        <v>697</v>
      </c>
      <c r="G161">
        <v>3</v>
      </c>
      <c r="M161" s="12" t="s">
        <v>947</v>
      </c>
      <c r="O161" s="5">
        <v>1505158992050</v>
      </c>
      <c r="P161" s="5">
        <v>1212026562140</v>
      </c>
      <c r="Q161" t="str">
        <f t="shared" si="2"/>
        <v>ChadTD18</v>
      </c>
      <c r="R161" t="str">
        <f>VLOOKUP(Tableau356769[[#This Row],[coca]],Table1[ID],1,FALSE)</f>
        <v>ChadTD18</v>
      </c>
      <c r="S161">
        <f>VLOOKUP(Tableau356769[[#This Row],[coca]],Table1[[#All],[ID]:[b]],2,FALSE)</f>
        <v>15.0515899205</v>
      </c>
      <c r="T161" s="9">
        <f>VLOOKUP(Tableau356769[[#This Row],[coca]],Table1[[ID]:[b]],3,FALSE)</f>
        <v>12.1202656214</v>
      </c>
      <c r="U161" s="9" t="s">
        <v>774</v>
      </c>
      <c r="V16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161" s="9">
        <v>3</v>
      </c>
    </row>
    <row r="162" spans="1:23" hidden="1">
      <c r="A162" t="s">
        <v>162</v>
      </c>
      <c r="B162" t="s">
        <v>164</v>
      </c>
      <c r="C162" t="s">
        <v>165</v>
      </c>
      <c r="D162">
        <v>0</v>
      </c>
      <c r="M162" s="12" t="s">
        <v>947</v>
      </c>
      <c r="Q162" t="str">
        <f t="shared" si="2"/>
        <v>ChadTD19</v>
      </c>
      <c r="R162" t="str">
        <f>VLOOKUP(Tableau356769[[#This Row],[coca]],Table1[ID],1,FALSE)</f>
        <v>ChadTD19</v>
      </c>
      <c r="S162">
        <f>VLOOKUP(Tableau356769[[#This Row],[coca]],Table1[[#All],[ID]:[b]],2,FALSE)</f>
        <v>16.884998405400001</v>
      </c>
      <c r="T162" s="9">
        <f>VLOOKUP(Tableau356769[[#This Row],[coca]],Table1[[ID]:[b]],3,FALSE)</f>
        <v>14.4212306232</v>
      </c>
      <c r="U162" s="9"/>
      <c r="V16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2" s="9"/>
    </row>
    <row r="163" spans="1:23" hidden="1">
      <c r="A163" t="s">
        <v>162</v>
      </c>
      <c r="B163" t="s">
        <v>166</v>
      </c>
      <c r="C163" t="s">
        <v>167</v>
      </c>
      <c r="D163">
        <v>6</v>
      </c>
      <c r="E163">
        <v>0</v>
      </c>
      <c r="F163">
        <v>5</v>
      </c>
      <c r="G163">
        <v>1</v>
      </c>
      <c r="M163" s="12" t="s">
        <v>947</v>
      </c>
      <c r="Q163" t="str">
        <f t="shared" si="2"/>
        <v>ChadTD01</v>
      </c>
      <c r="R163" t="str">
        <f>VLOOKUP(Tableau356769[[#This Row],[coca]],Table1[ID],1,FALSE)</f>
        <v>ChadTD01</v>
      </c>
      <c r="S163">
        <f>VLOOKUP(Tableau356769[[#This Row],[coca]],Table1[[#All],[ID]:[b]],2,FALSE)</f>
        <v>18.7952795524</v>
      </c>
      <c r="T163" s="9">
        <f>VLOOKUP(Tableau356769[[#This Row],[coca]],Table1[[ID]:[b]],3,FALSE)</f>
        <v>13.9817111908</v>
      </c>
      <c r="U163" s="9"/>
      <c r="V16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3" s="9"/>
    </row>
    <row r="164" spans="1:23" hidden="1">
      <c r="A164" t="s">
        <v>162</v>
      </c>
      <c r="B164" t="s">
        <v>168</v>
      </c>
      <c r="C164" t="s">
        <v>169</v>
      </c>
      <c r="D164">
        <v>0</v>
      </c>
      <c r="M164" s="12" t="s">
        <v>947</v>
      </c>
      <c r="Q164" t="str">
        <f t="shared" si="2"/>
        <v>ChadTD02</v>
      </c>
      <c r="R164" t="str">
        <f>VLOOKUP(Tableau356769[[#This Row],[coca]],Table1[ID],1,FALSE)</f>
        <v>ChadTD02</v>
      </c>
      <c r="S164">
        <f>VLOOKUP(Tableau356769[[#This Row],[coca]],Table1[[#All],[ID]:[b]],2,FALSE)</f>
        <v>18.221231778</v>
      </c>
      <c r="T164" s="9">
        <f>VLOOKUP(Tableau356769[[#This Row],[coca]],Table1[[ID]:[b]],3,FALSE)</f>
        <v>17.180937942500002</v>
      </c>
      <c r="U164" s="9"/>
      <c r="V16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4" s="9"/>
    </row>
    <row r="165" spans="1:23" hidden="1">
      <c r="A165" t="s">
        <v>162</v>
      </c>
      <c r="B165" t="s">
        <v>170</v>
      </c>
      <c r="C165" t="s">
        <v>171</v>
      </c>
      <c r="D165">
        <v>1</v>
      </c>
      <c r="E165">
        <v>0</v>
      </c>
      <c r="F165">
        <v>1</v>
      </c>
      <c r="M165" s="12" t="s">
        <v>947</v>
      </c>
      <c r="Q165" t="str">
        <f t="shared" si="2"/>
        <v>ChadTD03</v>
      </c>
      <c r="R165" t="str">
        <f>VLOOKUP(Tableau356769[[#This Row],[coca]],Table1[ID],1,FALSE)</f>
        <v>ChadTD03</v>
      </c>
      <c r="S165">
        <f>VLOOKUP(Tableau356769[[#This Row],[coca]],Table1[[#All],[ID]:[b]],2,FALSE)</f>
        <v>16.357020966899999</v>
      </c>
      <c r="T165" s="9">
        <f>VLOOKUP(Tableau356769[[#This Row],[coca]],Table1[[ID]:[b]],3,FALSE)</f>
        <v>11.202963735399999</v>
      </c>
      <c r="U165" s="9"/>
      <c r="V16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5" s="9"/>
    </row>
    <row r="166" spans="1:23" hidden="1">
      <c r="A166" t="s">
        <v>162</v>
      </c>
      <c r="B166" t="s">
        <v>174</v>
      </c>
      <c r="C166" t="s">
        <v>175</v>
      </c>
      <c r="D166">
        <v>0</v>
      </c>
      <c r="M166" s="12" t="s">
        <v>947</v>
      </c>
      <c r="Q166" t="str">
        <f t="shared" si="2"/>
        <v>ChadTD23</v>
      </c>
      <c r="R166" t="str">
        <f>VLOOKUP(Tableau356769[[#This Row],[coca]],Table1[ID],1,FALSE)</f>
        <v>ChadTD23</v>
      </c>
      <c r="S166">
        <f>VLOOKUP(Tableau356769[[#This Row],[coca]],Table1[[#All],[ID]:[b]],2,FALSE)</f>
        <v>21.1363127915</v>
      </c>
      <c r="T166" s="9">
        <f>VLOOKUP(Tableau356769[[#This Row],[coca]],Table1[[ID]:[b]],3,FALSE)</f>
        <v>18.412098485400001</v>
      </c>
      <c r="U166" s="9"/>
      <c r="V16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6" s="9"/>
    </row>
    <row r="167" spans="1:23" hidden="1">
      <c r="A167" t="s">
        <v>162</v>
      </c>
      <c r="B167" t="s">
        <v>172</v>
      </c>
      <c r="C167" t="s">
        <v>173</v>
      </c>
      <c r="D167">
        <v>1</v>
      </c>
      <c r="E167">
        <v>0</v>
      </c>
      <c r="F167">
        <v>1</v>
      </c>
      <c r="M167" s="12" t="s">
        <v>947</v>
      </c>
      <c r="Q167" t="str">
        <f t="shared" si="2"/>
        <v>ChadTD20</v>
      </c>
      <c r="R167" t="str">
        <f>VLOOKUP(Tableau356769[[#This Row],[coca]],Table1[ID],1,FALSE)</f>
        <v>ChadTD20</v>
      </c>
      <c r="S167">
        <f>VLOOKUP(Tableau356769[[#This Row],[coca]],Table1[[#All],[ID]:[b]],2,FALSE)</f>
        <v>23.124966411700001</v>
      </c>
      <c r="T167" s="9">
        <f>VLOOKUP(Tableau356769[[#This Row],[coca]],Table1[[ID]:[b]],3,FALSE)</f>
        <v>17.778513861299999</v>
      </c>
      <c r="U167" s="9"/>
      <c r="V16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7" s="9"/>
    </row>
    <row r="168" spans="1:23" hidden="1">
      <c r="A168" t="s">
        <v>162</v>
      </c>
      <c r="B168" t="s">
        <v>176</v>
      </c>
      <c r="C168" t="s">
        <v>177</v>
      </c>
      <c r="D168">
        <v>19</v>
      </c>
      <c r="E168">
        <v>0</v>
      </c>
      <c r="F168">
        <v>15</v>
      </c>
      <c r="G168">
        <v>4</v>
      </c>
      <c r="M168" s="12" t="s">
        <v>947</v>
      </c>
      <c r="Q168" t="str">
        <f t="shared" si="2"/>
        <v>ChadTD04</v>
      </c>
      <c r="R168" t="str">
        <f>VLOOKUP(Tableau356769[[#This Row],[coca]],Table1[ID],1,FALSE)</f>
        <v>ChadTD04</v>
      </c>
      <c r="S168">
        <f>VLOOKUP(Tableau356769[[#This Row],[coca]],Table1[[#All],[ID]:[b]],2,FALSE)</f>
        <v>18.632111051199999</v>
      </c>
      <c r="T168" s="9">
        <f>VLOOKUP(Tableau356769[[#This Row],[coca]],Table1[[ID]:[b]],3,FALSE)</f>
        <v>11.489501862699999</v>
      </c>
      <c r="U168" s="9"/>
      <c r="V16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68" s="9"/>
    </row>
    <row r="169" spans="1:23" hidden="1">
      <c r="A169" t="s">
        <v>162</v>
      </c>
      <c r="B169" t="s">
        <v>178</v>
      </c>
      <c r="C169" t="s">
        <v>179</v>
      </c>
      <c r="D169">
        <v>0</v>
      </c>
      <c r="M169" s="12" t="s">
        <v>947</v>
      </c>
      <c r="Q169" t="str">
        <f t="shared" si="2"/>
        <v>ChadTD05</v>
      </c>
      <c r="R169" t="str">
        <f>VLOOKUP(Tableau356769[[#This Row],[coca]],Table1[ID],1,FALSE)</f>
        <v>ChadTD05</v>
      </c>
      <c r="S169">
        <f>VLOOKUP(Tableau356769[[#This Row],[coca]],Table1[[#All],[ID]:[b]],2,FALSE)</f>
        <v>16.245091708299999</v>
      </c>
      <c r="T169" s="9">
        <f>VLOOKUP(Tableau356769[[#This Row],[coca]],Table1[[ID]:[b]],3,FALSE)</f>
        <v>12.513936427799999</v>
      </c>
      <c r="U169" s="9"/>
      <c r="V16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69" s="9"/>
    </row>
    <row r="170" spans="1:23" hidden="1">
      <c r="A170" t="s">
        <v>162</v>
      </c>
      <c r="B170" t="s">
        <v>180</v>
      </c>
      <c r="C170" t="s">
        <v>181</v>
      </c>
      <c r="D170">
        <v>18</v>
      </c>
      <c r="E170">
        <v>0</v>
      </c>
      <c r="F170">
        <v>18</v>
      </c>
      <c r="M170" s="12" t="s">
        <v>947</v>
      </c>
      <c r="Q170" t="str">
        <f t="shared" si="2"/>
        <v>ChadTD06</v>
      </c>
      <c r="R170" t="str">
        <f>VLOOKUP(Tableau356769[[#This Row],[coca]],Table1[ID],1,FALSE)</f>
        <v>ChadTD06</v>
      </c>
      <c r="S170">
        <f>VLOOKUP(Tableau356769[[#This Row],[coca]],Table1[[#All],[ID]:[b]],2,FALSE)</f>
        <v>15.3647396155</v>
      </c>
      <c r="T170" s="9">
        <f>VLOOKUP(Tableau356769[[#This Row],[coca]],Table1[[ID]:[b]],3,FALSE)</f>
        <v>15.1737786227</v>
      </c>
      <c r="U170" s="9"/>
      <c r="V17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70" s="9"/>
    </row>
    <row r="171" spans="1:23" hidden="1">
      <c r="A171" t="s">
        <v>162</v>
      </c>
      <c r="B171" t="s">
        <v>182</v>
      </c>
      <c r="C171" t="s">
        <v>183</v>
      </c>
      <c r="D171">
        <v>5</v>
      </c>
      <c r="E171">
        <v>0</v>
      </c>
      <c r="F171">
        <v>4</v>
      </c>
      <c r="M171" s="12" t="s">
        <v>947</v>
      </c>
      <c r="Q171" t="str">
        <f t="shared" si="2"/>
        <v>ChadTD07</v>
      </c>
      <c r="R171" t="str">
        <f>VLOOKUP(Tableau356769[[#This Row],[coca]],Table1[ID],1,FALSE)</f>
        <v>ChadTD07</v>
      </c>
      <c r="S171">
        <f>VLOOKUP(Tableau356769[[#This Row],[coca]],Table1[[#All],[ID]:[b]],2,FALSE)</f>
        <v>14.450580651899999</v>
      </c>
      <c r="T171" s="9">
        <f>VLOOKUP(Tableau356769[[#This Row],[coca]],Table1[[ID]:[b]],3,FALSE)</f>
        <v>13.6181145362</v>
      </c>
      <c r="U171" s="9"/>
      <c r="V17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1" s="9"/>
    </row>
    <row r="172" spans="1:23" hidden="1">
      <c r="A172" t="s">
        <v>162</v>
      </c>
      <c r="B172" t="s">
        <v>184</v>
      </c>
      <c r="C172" t="s">
        <v>185</v>
      </c>
      <c r="D172">
        <v>13</v>
      </c>
      <c r="E172">
        <v>4</v>
      </c>
      <c r="F172">
        <v>8</v>
      </c>
      <c r="G172">
        <v>1</v>
      </c>
      <c r="M172" s="12" t="s">
        <v>947</v>
      </c>
      <c r="Q172" t="str">
        <f t="shared" si="2"/>
        <v>ChadTD08</v>
      </c>
      <c r="R172" t="str">
        <f>VLOOKUP(Tableau356769[[#This Row],[coca]],Table1[ID],1,FALSE)</f>
        <v>ChadTD08</v>
      </c>
      <c r="S172">
        <f>VLOOKUP(Tableau356769[[#This Row],[coca]],Table1[[#All],[ID]:[b]],2,FALSE)</f>
        <v>15.863524701399999</v>
      </c>
      <c r="T172" s="9">
        <f>VLOOKUP(Tableau356769[[#This Row],[coca]],Table1[[ID]:[b]],3,FALSE)</f>
        <v>8.7647235373800001</v>
      </c>
      <c r="U172" s="9"/>
      <c r="V17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72" s="9"/>
    </row>
    <row r="173" spans="1:23" hidden="1">
      <c r="A173" t="s">
        <v>162</v>
      </c>
      <c r="B173" t="s">
        <v>186</v>
      </c>
      <c r="C173" t="s">
        <v>187</v>
      </c>
      <c r="D173">
        <v>8</v>
      </c>
      <c r="E173">
        <v>0</v>
      </c>
      <c r="F173">
        <v>8</v>
      </c>
      <c r="M173" s="12" t="s">
        <v>947</v>
      </c>
      <c r="Q173" t="str">
        <f t="shared" si="2"/>
        <v>ChadTD09</v>
      </c>
      <c r="R173" t="str">
        <f>VLOOKUP(Tableau356769[[#This Row],[coca]],Table1[ID],1,FALSE)</f>
        <v>ChadTD09</v>
      </c>
      <c r="S173">
        <f>VLOOKUP(Tableau356769[[#This Row],[coca]],Table1[[#All],[ID]:[b]],2,FALSE)</f>
        <v>16.4103192209</v>
      </c>
      <c r="T173" s="9">
        <f>VLOOKUP(Tableau356769[[#This Row],[coca]],Table1[[ID]:[b]],3,FALSE)</f>
        <v>8.2037688945700005</v>
      </c>
      <c r="U173" s="9"/>
      <c r="V17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3" s="9"/>
    </row>
    <row r="174" spans="1:23" hidden="1">
      <c r="A174" t="s">
        <v>162</v>
      </c>
      <c r="B174" t="s">
        <v>188</v>
      </c>
      <c r="C174" t="s">
        <v>189</v>
      </c>
      <c r="D174">
        <v>1</v>
      </c>
      <c r="M174" s="12" t="s">
        <v>947</v>
      </c>
      <c r="Q174" t="str">
        <f t="shared" si="2"/>
        <v>ChadTD10</v>
      </c>
      <c r="R174" t="str">
        <f>VLOOKUP(Tableau356769[[#This Row],[coca]],Table1[ID],1,FALSE)</f>
        <v>ChadTD10</v>
      </c>
      <c r="S174">
        <f>VLOOKUP(Tableau356769[[#This Row],[coca]],Table1[[#All],[ID]:[b]],2,FALSE)</f>
        <v>17.6073411697</v>
      </c>
      <c r="T174" s="9">
        <f>VLOOKUP(Tableau356769[[#This Row],[coca]],Table1[[ID]:[b]],3,FALSE)</f>
        <v>8.6892735402600003</v>
      </c>
      <c r="U174" s="9"/>
      <c r="V17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4" s="9"/>
    </row>
    <row r="175" spans="1:23" hidden="1">
      <c r="A175" t="s">
        <v>162</v>
      </c>
      <c r="B175" t="s">
        <v>192</v>
      </c>
      <c r="C175" t="s">
        <v>193</v>
      </c>
      <c r="D175">
        <v>3</v>
      </c>
      <c r="E175">
        <v>2</v>
      </c>
      <c r="F175">
        <v>1</v>
      </c>
      <c r="M175" s="12" t="s">
        <v>947</v>
      </c>
      <c r="Q175" t="str">
        <f t="shared" si="2"/>
        <v>ChadTD11</v>
      </c>
      <c r="R175" t="str">
        <f>VLOOKUP(Tableau356769[[#This Row],[coca]],Table1[ID],1,FALSE)</f>
        <v>ChadTD11</v>
      </c>
      <c r="S175">
        <f>VLOOKUP(Tableau356769[[#This Row],[coca]],Table1[[#All],[ID]:[b]],2,FALSE)</f>
        <v>15.545353109200001</v>
      </c>
      <c r="T175" s="9">
        <f>VLOOKUP(Tableau356769[[#This Row],[coca]],Table1[[ID]:[b]],3,FALSE)</f>
        <v>10.197064935</v>
      </c>
      <c r="U175" s="9"/>
      <c r="V17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5" s="9"/>
    </row>
    <row r="176" spans="1:23" hidden="1">
      <c r="A176" t="s">
        <v>162</v>
      </c>
      <c r="B176" t="s">
        <v>190</v>
      </c>
      <c r="C176" t="s">
        <v>191</v>
      </c>
      <c r="D176">
        <v>0</v>
      </c>
      <c r="M176" s="12" t="s">
        <v>947</v>
      </c>
      <c r="Q176" t="str">
        <f t="shared" si="2"/>
        <v>ChadTD12</v>
      </c>
      <c r="R176" t="str">
        <f>VLOOKUP(Tableau356769[[#This Row],[coca]],Table1[ID],1,FALSE)</f>
        <v>ChadTD12</v>
      </c>
      <c r="S176">
        <f>VLOOKUP(Tableau356769[[#This Row],[coca]],Table1[[#All],[ID]:[b]],2,FALSE)</f>
        <v>14.7504149935</v>
      </c>
      <c r="T176" s="9">
        <f>VLOOKUP(Tableau356769[[#This Row],[coca]],Table1[[ID]:[b]],3,FALSE)</f>
        <v>9.3396239550499995</v>
      </c>
      <c r="U176" s="9"/>
      <c r="V17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6" s="9"/>
    </row>
    <row r="177" spans="1:23" hidden="1">
      <c r="A177" t="s">
        <v>162</v>
      </c>
      <c r="B177" t="s">
        <v>194</v>
      </c>
      <c r="C177" t="s">
        <v>195</v>
      </c>
      <c r="D177">
        <v>11</v>
      </c>
      <c r="E177">
        <v>4</v>
      </c>
      <c r="F177">
        <v>2</v>
      </c>
      <c r="G177">
        <v>5</v>
      </c>
      <c r="M177" s="12" t="s">
        <v>947</v>
      </c>
      <c r="Q177" t="str">
        <f t="shared" si="2"/>
        <v>ChadTD13</v>
      </c>
      <c r="R177" t="str">
        <f>VLOOKUP(Tableau356769[[#This Row],[coca]],Table1[ID],1,FALSE)</f>
        <v>ChadTD13</v>
      </c>
      <c r="S177">
        <f>VLOOKUP(Tableau356769[[#This Row],[coca]],Table1[[#All],[ID]:[b]],2,FALSE)</f>
        <v>18.675424813799999</v>
      </c>
      <c r="T177" s="9">
        <f>VLOOKUP(Tableau356769[[#This Row],[coca]],Table1[[ID]:[b]],3,FALSE)</f>
        <v>9.4168802838399994</v>
      </c>
      <c r="U177" s="9"/>
      <c r="V17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77" s="9"/>
    </row>
    <row r="178" spans="1:23" hidden="1">
      <c r="A178" t="s">
        <v>162</v>
      </c>
      <c r="B178" t="s">
        <v>200</v>
      </c>
      <c r="C178" t="s">
        <v>201</v>
      </c>
      <c r="D178">
        <v>0</v>
      </c>
      <c r="M178" s="12" t="s">
        <v>947</v>
      </c>
      <c r="Q178" t="str">
        <f t="shared" si="2"/>
        <v>ChadTD15</v>
      </c>
      <c r="R178" t="str">
        <f>VLOOKUP(Tableau356769[[#This Row],[coca]],Table1[ID],1,FALSE)</f>
        <v>ChadTD15</v>
      </c>
      <c r="S178">
        <f>VLOOKUP(Tableau356769[[#This Row],[coca]],Table1[[#All],[ID]:[b]],2,FALSE)</f>
        <v>20.583061851499998</v>
      </c>
      <c r="T178" s="9">
        <f>VLOOKUP(Tableau356769[[#This Row],[coca]],Table1[[ID]:[b]],3,FALSE)</f>
        <v>10.8096275079</v>
      </c>
      <c r="U178" s="9"/>
      <c r="V17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8" s="9"/>
    </row>
    <row r="179" spans="1:23" hidden="1">
      <c r="A179" t="s">
        <v>162</v>
      </c>
      <c r="B179" t="s">
        <v>202</v>
      </c>
      <c r="C179" t="s">
        <v>203</v>
      </c>
      <c r="D179">
        <v>2</v>
      </c>
      <c r="E179">
        <v>0</v>
      </c>
      <c r="F179">
        <v>1</v>
      </c>
      <c r="G179">
        <v>1</v>
      </c>
      <c r="M179" s="12" t="s">
        <v>947</v>
      </c>
      <c r="Q179" t="str">
        <f t="shared" si="2"/>
        <v>ChadTD21</v>
      </c>
      <c r="R179" t="str">
        <f>VLOOKUP(Tableau356769[[#This Row],[coca]],Table1[ID],1,FALSE)</f>
        <v>ChadTD21</v>
      </c>
      <c r="S179">
        <f>VLOOKUP(Tableau356769[[#This Row],[coca]],Table1[[#All],[ID]:[b]],2,FALSE)</f>
        <v>21.441934795200002</v>
      </c>
      <c r="T179" s="9">
        <f>VLOOKUP(Tableau356769[[#This Row],[coca]],Table1[[ID]:[b]],3,FALSE)</f>
        <v>12.140023668</v>
      </c>
      <c r="U179" s="9"/>
      <c r="V17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79" s="9"/>
    </row>
    <row r="180" spans="1:23" hidden="1">
      <c r="A180" t="s">
        <v>162</v>
      </c>
      <c r="B180" t="s">
        <v>204</v>
      </c>
      <c r="C180" t="s">
        <v>205</v>
      </c>
      <c r="D180">
        <v>0</v>
      </c>
      <c r="M180" s="12" t="s">
        <v>947</v>
      </c>
      <c r="Q180" t="str">
        <f t="shared" si="2"/>
        <v>ChadTD16</v>
      </c>
      <c r="R180" t="str">
        <f>VLOOKUP(Tableau356769[[#This Row],[coca]],Table1[ID],1,FALSE)</f>
        <v>ChadTD16</v>
      </c>
      <c r="S180">
        <f>VLOOKUP(Tableau356769[[#This Row],[coca]],Table1[[#All],[ID]:[b]],2,FALSE)</f>
        <v>16.480641712899999</v>
      </c>
      <c r="T180" s="9">
        <f>VLOOKUP(Tableau356769[[#This Row],[coca]],Table1[[ID]:[b]],3,FALSE)</f>
        <v>9.5390766138000007</v>
      </c>
      <c r="U180" s="9"/>
      <c r="V18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0" s="9"/>
    </row>
    <row r="181" spans="1:23" hidden="1">
      <c r="A181" t="s">
        <v>162</v>
      </c>
      <c r="B181" t="s">
        <v>206</v>
      </c>
      <c r="C181" t="s">
        <v>207</v>
      </c>
      <c r="D181">
        <v>0</v>
      </c>
      <c r="M181" s="12" t="s">
        <v>947</v>
      </c>
      <c r="Q181" t="str">
        <f t="shared" si="2"/>
        <v>ChadTD22</v>
      </c>
      <c r="R181" t="str">
        <f>VLOOKUP(Tableau356769[[#This Row],[coca]],Table1[ID],1,FALSE)</f>
        <v>ChadTD22</v>
      </c>
      <c r="S181">
        <f>VLOOKUP(Tableau356769[[#This Row],[coca]],Table1[[#All],[ID]:[b]],2,FALSE)</f>
        <v>17.523497714499999</v>
      </c>
      <c r="T181" s="9">
        <f>VLOOKUP(Tableau356769[[#This Row],[coca]],Table1[[ID]:[b]],3,FALSE)</f>
        <v>20.720864724599998</v>
      </c>
      <c r="U181" s="9"/>
      <c r="V18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1" s="9"/>
    </row>
    <row r="182" spans="1:23" hidden="1">
      <c r="A182" t="s">
        <v>162</v>
      </c>
      <c r="B182" t="s">
        <v>208</v>
      </c>
      <c r="C182" t="s">
        <v>209</v>
      </c>
      <c r="D182">
        <v>6</v>
      </c>
      <c r="E182">
        <v>1</v>
      </c>
      <c r="F182">
        <v>5</v>
      </c>
      <c r="M182" s="12" t="s">
        <v>947</v>
      </c>
      <c r="Q182" t="str">
        <f t="shared" si="2"/>
        <v>ChadTD17</v>
      </c>
      <c r="R182" t="str">
        <f>VLOOKUP(Tableau356769[[#This Row],[coca]],Table1[ID],1,FALSE)</f>
        <v>ChadTD17</v>
      </c>
      <c r="S182">
        <f>VLOOKUP(Tableau356769[[#This Row],[coca]],Table1[[#All],[ID]:[b]],2,FALSE)</f>
        <v>21.478447554100001</v>
      </c>
      <c r="T182" s="9">
        <f>VLOOKUP(Tableau356769[[#This Row],[coca]],Table1[[ID]:[b]],3,FALSE)</f>
        <v>14.9944867976</v>
      </c>
      <c r="U182" s="9"/>
      <c r="V18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2" s="9"/>
    </row>
    <row r="183" spans="1:23" hidden="1">
      <c r="A183" t="s">
        <v>782</v>
      </c>
      <c r="B183" t="s">
        <v>268</v>
      </c>
      <c r="C183" t="s">
        <v>269</v>
      </c>
      <c r="D183">
        <v>34</v>
      </c>
      <c r="E183">
        <v>0</v>
      </c>
      <c r="M183" s="10" t="s">
        <v>947</v>
      </c>
      <c r="O183" s="5">
        <v>-704357749627</v>
      </c>
      <c r="P183" s="5">
        <v>501445442640</v>
      </c>
      <c r="Q183" t="str">
        <f t="shared" si="2"/>
        <v>Côte d'IvoireCI29</v>
      </c>
      <c r="R183" t="e">
        <f>VLOOKUP(Tableau356769[[#This Row],[coca]],Table1[ID],1,FALSE)</f>
        <v>#N/A</v>
      </c>
      <c r="S183" t="e">
        <f>VLOOKUP(Tableau356769[[#This Row],[coca]],Table1[[#All],[ID]:[b]],2,FALSE)</f>
        <v>#N/A</v>
      </c>
      <c r="T183" s="9" t="e">
        <f>VLOOKUP(Tableau356769[[#This Row],[coca]],Table1[[ID]:[b]],3,FALSE)</f>
        <v>#N/A</v>
      </c>
      <c r="U183" s="9" t="s">
        <v>775</v>
      </c>
      <c r="V18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83" s="9">
        <v>1</v>
      </c>
    </row>
    <row r="184" spans="1:23" hidden="1">
      <c r="A184" t="s">
        <v>782</v>
      </c>
      <c r="B184" t="s">
        <v>783</v>
      </c>
      <c r="C184" t="s">
        <v>229</v>
      </c>
      <c r="D184">
        <v>0</v>
      </c>
      <c r="E184">
        <v>0</v>
      </c>
      <c r="M184" s="10" t="s">
        <v>947</v>
      </c>
      <c r="O184" s="5">
        <v>-526877269737</v>
      </c>
      <c r="P184" s="5">
        <v>685579452444</v>
      </c>
      <c r="Q184" t="str">
        <f t="shared" si="2"/>
        <v>Côte d'IvoireCI02</v>
      </c>
      <c r="R184" t="e">
        <f>VLOOKUP(Tableau356769[[#This Row],[coca]],Table1[ID],1,FALSE)</f>
        <v>#N/A</v>
      </c>
      <c r="S184" t="e">
        <f>VLOOKUP(Tableau356769[[#This Row],[coca]],Table1[[#All],[ID]:[b]],2,FALSE)</f>
        <v>#N/A</v>
      </c>
      <c r="T184" s="9" t="e">
        <f>VLOOKUP(Tableau356769[[#This Row],[coca]],Table1[[ID]:[b]],3,FALSE)</f>
        <v>#N/A</v>
      </c>
      <c r="U184" s="9" t="s">
        <v>775</v>
      </c>
      <c r="V18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4" s="9">
        <v>1</v>
      </c>
    </row>
    <row r="185" spans="1:23" hidden="1">
      <c r="A185" t="s">
        <v>782</v>
      </c>
      <c r="B185" t="s">
        <v>232</v>
      </c>
      <c r="C185" t="s">
        <v>233</v>
      </c>
      <c r="D185">
        <v>44</v>
      </c>
      <c r="E185">
        <v>0</v>
      </c>
      <c r="M185" s="10" t="s">
        <v>947</v>
      </c>
      <c r="O185" s="5">
        <v>-521639312732</v>
      </c>
      <c r="P185" s="5">
        <v>770291934346</v>
      </c>
      <c r="Q185" t="str">
        <f t="shared" si="2"/>
        <v>Côte d'IvoireCI11</v>
      </c>
      <c r="R185" t="e">
        <f>VLOOKUP(Tableau356769[[#This Row],[coca]],Table1[ID],1,FALSE)</f>
        <v>#N/A</v>
      </c>
      <c r="S185" t="e">
        <f>VLOOKUP(Tableau356769[[#This Row],[coca]],Table1[[#All],[ID]:[b]],2,FALSE)</f>
        <v>#N/A</v>
      </c>
      <c r="T185" s="9" t="e">
        <f>VLOOKUP(Tableau356769[[#This Row],[coca]],Table1[[ID]:[b]],3,FALSE)</f>
        <v>#N/A</v>
      </c>
      <c r="U185" s="9" t="s">
        <v>775</v>
      </c>
      <c r="V18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85" s="9">
        <v>1</v>
      </c>
    </row>
    <row r="186" spans="1:23" hidden="1">
      <c r="A186" t="s">
        <v>782</v>
      </c>
      <c r="B186" t="s">
        <v>274</v>
      </c>
      <c r="C186" t="s">
        <v>275</v>
      </c>
      <c r="D186">
        <v>6</v>
      </c>
      <c r="E186">
        <v>0</v>
      </c>
      <c r="M186" s="10" t="s">
        <v>947</v>
      </c>
      <c r="O186" s="5">
        <v>-782023979815</v>
      </c>
      <c r="P186" s="5">
        <v>747066875597</v>
      </c>
      <c r="Q186" t="str">
        <f t="shared" si="2"/>
        <v>Côte d'IvoireCI32</v>
      </c>
      <c r="R186" t="e">
        <f>VLOOKUP(Tableau356769[[#This Row],[coca]],Table1[ID],1,FALSE)</f>
        <v>#N/A</v>
      </c>
      <c r="S186" t="e">
        <f>VLOOKUP(Tableau356769[[#This Row],[coca]],Table1[[#All],[ID]:[b]],2,FALSE)</f>
        <v>#N/A</v>
      </c>
      <c r="T186" s="9" t="e">
        <f>VLOOKUP(Tableau356769[[#This Row],[coca]],Table1[[ID]:[b]],3,FALSE)</f>
        <v>#N/A</v>
      </c>
      <c r="U186" s="9" t="s">
        <v>775</v>
      </c>
      <c r="V18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6" s="9">
        <v>1</v>
      </c>
    </row>
    <row r="187" spans="1:23" hidden="1">
      <c r="A187" t="s">
        <v>782</v>
      </c>
      <c r="B187" t="s">
        <v>234</v>
      </c>
      <c r="C187" t="s">
        <v>235</v>
      </c>
      <c r="D187">
        <v>2</v>
      </c>
      <c r="E187">
        <v>0</v>
      </c>
      <c r="M187" s="10" t="s">
        <v>947</v>
      </c>
      <c r="O187" s="5">
        <v>-597179291744</v>
      </c>
      <c r="P187" s="5">
        <v>526706118126</v>
      </c>
      <c r="Q187" t="str">
        <f t="shared" si="2"/>
        <v>Côte d'IvoireCI12</v>
      </c>
      <c r="R187" t="e">
        <f>VLOOKUP(Tableau356769[[#This Row],[coca]],Table1[ID],1,FALSE)</f>
        <v>#N/A</v>
      </c>
      <c r="S187" t="e">
        <f>VLOOKUP(Tableau356769[[#This Row],[coca]],Table1[[#All],[ID]:[b]],2,FALSE)</f>
        <v>#N/A</v>
      </c>
      <c r="T187" s="9" t="e">
        <f>VLOOKUP(Tableau356769[[#This Row],[coca]],Table1[[ID]:[b]],3,FALSE)</f>
        <v>#N/A</v>
      </c>
      <c r="U187" s="9" t="s">
        <v>775</v>
      </c>
      <c r="V18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7" s="9">
        <v>1</v>
      </c>
    </row>
    <row r="188" spans="1:23" hidden="1">
      <c r="A188" t="s">
        <v>782</v>
      </c>
      <c r="B188" t="s">
        <v>240</v>
      </c>
      <c r="C188" t="s">
        <v>241</v>
      </c>
      <c r="D188">
        <v>16</v>
      </c>
      <c r="E188">
        <v>0</v>
      </c>
      <c r="M188" s="10" t="s">
        <v>947</v>
      </c>
      <c r="O188" s="5">
        <v>-477652740076</v>
      </c>
      <c r="P188" s="5">
        <v>536019588302</v>
      </c>
      <c r="Q188" t="str">
        <f t="shared" si="2"/>
        <v>Côte d'IvoireCI15</v>
      </c>
      <c r="R188" t="e">
        <f>VLOOKUP(Tableau356769[[#This Row],[coca]],Table1[ID],1,FALSE)</f>
        <v>#N/A</v>
      </c>
      <c r="S188" t="e">
        <f>VLOOKUP(Tableau356769[[#This Row],[coca]],Table1[[#All],[ID]:[b]],2,FALSE)</f>
        <v>#N/A</v>
      </c>
      <c r="T188" s="9" t="e">
        <f>VLOOKUP(Tableau356769[[#This Row],[coca]],Table1[[ID]:[b]],3,FALSE)</f>
        <v>#N/A</v>
      </c>
      <c r="U188" s="9" t="s">
        <v>775</v>
      </c>
      <c r="V18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88" s="9">
        <v>1</v>
      </c>
    </row>
    <row r="189" spans="1:23" hidden="1">
      <c r="A189" t="s">
        <v>782</v>
      </c>
      <c r="B189" t="s">
        <v>256</v>
      </c>
      <c r="C189" t="s">
        <v>257</v>
      </c>
      <c r="D189">
        <v>3</v>
      </c>
      <c r="E189">
        <v>0</v>
      </c>
      <c r="M189" s="10" t="s">
        <v>947</v>
      </c>
      <c r="O189" s="5">
        <v>-589282382685</v>
      </c>
      <c r="P189" s="5">
        <v>708514497967</v>
      </c>
      <c r="Q189" t="str">
        <f t="shared" si="2"/>
        <v>Côte d'IvoireCI23</v>
      </c>
      <c r="R189" t="e">
        <f>VLOOKUP(Tableau356769[[#This Row],[coca]],Table1[ID],1,FALSE)</f>
        <v>#N/A</v>
      </c>
      <c r="S189" t="e">
        <f>VLOOKUP(Tableau356769[[#This Row],[coca]],Table1[[#All],[ID]:[b]],2,FALSE)</f>
        <v>#N/A</v>
      </c>
      <c r="T189" s="9" t="e">
        <f>VLOOKUP(Tableau356769[[#This Row],[coca]],Table1[[ID]:[b]],3,FALSE)</f>
        <v>#N/A</v>
      </c>
      <c r="U189" s="9" t="s">
        <v>775</v>
      </c>
      <c r="V18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89" s="9">
        <v>1</v>
      </c>
    </row>
    <row r="190" spans="1:23" hidden="1">
      <c r="A190" t="s">
        <v>782</v>
      </c>
      <c r="B190" t="s">
        <v>264</v>
      </c>
      <c r="C190" t="s">
        <v>265</v>
      </c>
      <c r="D190">
        <v>10</v>
      </c>
      <c r="E190">
        <v>0</v>
      </c>
      <c r="M190" s="10" t="s">
        <v>947</v>
      </c>
      <c r="O190" s="5">
        <v>-666919118514</v>
      </c>
      <c r="P190" s="5">
        <v>585312063233</v>
      </c>
      <c r="Q190" t="str">
        <f t="shared" si="2"/>
        <v>Côte d'IvoireCI26</v>
      </c>
      <c r="R190" t="e">
        <f>VLOOKUP(Tableau356769[[#This Row],[coca]],Table1[ID],1,FALSE)</f>
        <v>#N/A</v>
      </c>
      <c r="S190" t="e">
        <f>VLOOKUP(Tableau356769[[#This Row],[coca]],Table1[[#All],[ID]:[b]],2,FALSE)</f>
        <v>#N/A</v>
      </c>
      <c r="T190" s="9" t="e">
        <f>VLOOKUP(Tableau356769[[#This Row],[coca]],Table1[[ID]:[b]],3,FALSE)</f>
        <v>#N/A</v>
      </c>
      <c r="U190" s="9" t="s">
        <v>775</v>
      </c>
      <c r="V19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0" s="9">
        <v>1</v>
      </c>
    </row>
    <row r="191" spans="1:23" hidden="1">
      <c r="A191" t="s">
        <v>782</v>
      </c>
      <c r="B191" t="s">
        <v>266</v>
      </c>
      <c r="C191" t="s">
        <v>267</v>
      </c>
      <c r="D191">
        <v>0</v>
      </c>
      <c r="E191">
        <v>0</v>
      </c>
      <c r="M191" s="10" t="s">
        <v>947</v>
      </c>
      <c r="O191" s="5">
        <v>-583310270935</v>
      </c>
      <c r="P191" s="5">
        <v>941950114701</v>
      </c>
      <c r="Q191" t="str">
        <f t="shared" si="2"/>
        <v>Côte d'IvoireCI28</v>
      </c>
      <c r="R191" t="e">
        <f>VLOOKUP(Tableau356769[[#This Row],[coca]],Table1[ID],1,FALSE)</f>
        <v>#N/A</v>
      </c>
      <c r="S191" t="e">
        <f>VLOOKUP(Tableau356769[[#This Row],[coca]],Table1[[#All],[ID]:[b]],2,FALSE)</f>
        <v>#N/A</v>
      </c>
      <c r="T191" s="9" t="e">
        <f>VLOOKUP(Tableau356769[[#This Row],[coca]],Table1[[ID]:[b]],3,FALSE)</f>
        <v>#N/A</v>
      </c>
      <c r="U191" s="9" t="s">
        <v>775</v>
      </c>
      <c r="V19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1" s="9">
        <v>1</v>
      </c>
    </row>
    <row r="192" spans="1:23" hidden="1">
      <c r="A192" t="s">
        <v>782</v>
      </c>
      <c r="B192" t="s">
        <v>212</v>
      </c>
      <c r="C192" t="s">
        <v>213</v>
      </c>
      <c r="D192">
        <v>11</v>
      </c>
      <c r="E192">
        <v>0</v>
      </c>
      <c r="M192" s="10" t="s">
        <v>947</v>
      </c>
      <c r="O192" s="5">
        <v>-451782607941</v>
      </c>
      <c r="P192" s="5">
        <v>593544147496</v>
      </c>
      <c r="Q192" t="str">
        <f t="shared" si="2"/>
        <v>Côte d'IvoireCI03</v>
      </c>
      <c r="R192" t="e">
        <f>VLOOKUP(Tableau356769[[#This Row],[coca]],Table1[ID],1,FALSE)</f>
        <v>#N/A</v>
      </c>
      <c r="S192" t="e">
        <f>VLOOKUP(Tableau356769[[#This Row],[coca]],Table1[[#All],[ID]:[b]],2,FALSE)</f>
        <v>#N/A</v>
      </c>
      <c r="T192" s="9" t="e">
        <f>VLOOKUP(Tableau356769[[#This Row],[coca]],Table1[[ID]:[b]],3,FALSE)</f>
        <v>#N/A</v>
      </c>
      <c r="U192" s="9" t="s">
        <v>775</v>
      </c>
      <c r="V19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192" s="9">
        <v>1</v>
      </c>
    </row>
    <row r="193" spans="1:23" hidden="1">
      <c r="A193" t="s">
        <v>782</v>
      </c>
      <c r="B193" t="s">
        <v>224</v>
      </c>
      <c r="C193" t="s">
        <v>225</v>
      </c>
      <c r="D193">
        <v>3</v>
      </c>
      <c r="E193">
        <v>0</v>
      </c>
      <c r="M193" s="10" t="s">
        <v>947</v>
      </c>
      <c r="O193" s="5">
        <v>-768560381841</v>
      </c>
      <c r="P193" s="5">
        <v>633436522765</v>
      </c>
      <c r="Q193" t="str">
        <f t="shared" si="2"/>
        <v>Côte d'IvoireCI09</v>
      </c>
      <c r="R193" t="e">
        <f>VLOOKUP(Tableau356769[[#This Row],[coca]],Table1[ID],1,FALSE)</f>
        <v>#N/A</v>
      </c>
      <c r="S193" t="e">
        <f>VLOOKUP(Tableau356769[[#This Row],[coca]],Table1[[#All],[ID]:[b]],2,FALSE)</f>
        <v>#N/A</v>
      </c>
      <c r="T193" s="9" t="e">
        <f>VLOOKUP(Tableau356769[[#This Row],[coca]],Table1[[ID]:[b]],3,FALSE)</f>
        <v>#N/A</v>
      </c>
      <c r="U193" s="9" t="s">
        <v>775</v>
      </c>
      <c r="V19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3" s="9">
        <v>1</v>
      </c>
    </row>
    <row r="194" spans="1:23" hidden="1">
      <c r="A194" t="s">
        <v>782</v>
      </c>
      <c r="B194" t="s">
        <v>242</v>
      </c>
      <c r="C194" t="s">
        <v>243</v>
      </c>
      <c r="D194">
        <v>5</v>
      </c>
      <c r="E194">
        <v>0</v>
      </c>
      <c r="M194" s="10" t="s">
        <v>947</v>
      </c>
      <c r="O194" s="6">
        <v>-731606796213</v>
      </c>
      <c r="P194" s="5">
        <v>701805742123</v>
      </c>
      <c r="Q194" t="str">
        <f t="shared" ref="Q194:Q257" si="3">_xlfn.CONCAT(A194,C194)</f>
        <v>Côte d'IvoireCI16</v>
      </c>
      <c r="R194" t="e">
        <f>VLOOKUP(Tableau356769[[#This Row],[coca]],Table1[ID],1,FALSE)</f>
        <v>#N/A</v>
      </c>
      <c r="S194" t="e">
        <f>VLOOKUP(Tableau356769[[#This Row],[coca]],Table1[[#All],[ID]:[b]],2,FALSE)</f>
        <v>#N/A</v>
      </c>
      <c r="T194" s="9" t="e">
        <f>VLOOKUP(Tableau356769[[#This Row],[coca]],Table1[[ID]:[b]],3,FALSE)</f>
        <v>#N/A</v>
      </c>
      <c r="U194" s="9" t="s">
        <v>775</v>
      </c>
      <c r="V19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4" s="9">
        <v>1</v>
      </c>
    </row>
    <row r="195" spans="1:23" hidden="1">
      <c r="A195" t="s">
        <v>782</v>
      </c>
      <c r="B195" t="s">
        <v>246</v>
      </c>
      <c r="C195" t="s">
        <v>247</v>
      </c>
      <c r="D195">
        <v>4</v>
      </c>
      <c r="E195">
        <v>0</v>
      </c>
      <c r="M195" s="10" t="s">
        <v>947</v>
      </c>
      <c r="O195" s="5">
        <v>-660351685216</v>
      </c>
      <c r="P195" s="5">
        <v>703601894249</v>
      </c>
      <c r="Q195" t="str">
        <f t="shared" si="3"/>
        <v>Côte d'IvoireCI18</v>
      </c>
      <c r="R195" t="e">
        <f>VLOOKUP(Tableau356769[[#This Row],[coca]],Table1[ID],1,FALSE)</f>
        <v>#N/A</v>
      </c>
      <c r="S195" t="e">
        <f>VLOOKUP(Tableau356769[[#This Row],[coca]],Table1[[#All],[ID]:[b]],2,FALSE)</f>
        <v>#N/A</v>
      </c>
      <c r="T195" s="9" t="e">
        <f>VLOOKUP(Tableau356769[[#This Row],[coca]],Table1[[ID]:[b]],3,FALSE)</f>
        <v>#N/A</v>
      </c>
      <c r="U195" s="9" t="s">
        <v>775</v>
      </c>
      <c r="V19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5" s="9">
        <v>1</v>
      </c>
    </row>
    <row r="196" spans="1:23" hidden="1">
      <c r="A196" t="s">
        <v>782</v>
      </c>
      <c r="B196" t="s">
        <v>254</v>
      </c>
      <c r="C196" t="s">
        <v>255</v>
      </c>
      <c r="D196">
        <v>0</v>
      </c>
      <c r="E196">
        <v>0</v>
      </c>
      <c r="M196" s="10" t="s">
        <v>947</v>
      </c>
      <c r="O196" s="5">
        <v>-540426652821</v>
      </c>
      <c r="P196" s="5">
        <v>575720476717</v>
      </c>
      <c r="Q196" t="str">
        <f t="shared" si="3"/>
        <v>Côte d'IvoireCI22</v>
      </c>
      <c r="R196" t="e">
        <f>VLOOKUP(Tableau356769[[#This Row],[coca]],Table1[ID],1,FALSE)</f>
        <v>#N/A</v>
      </c>
      <c r="S196" t="e">
        <f>VLOOKUP(Tableau356769[[#This Row],[coca]],Table1[[#All],[ID]:[b]],2,FALSE)</f>
        <v>#N/A</v>
      </c>
      <c r="T196" s="9" t="e">
        <f>VLOOKUP(Tableau356769[[#This Row],[coca]],Table1[[ID]:[b]],3,FALSE)</f>
        <v>#N/A</v>
      </c>
      <c r="U196" s="9" t="s">
        <v>775</v>
      </c>
      <c r="V19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6" s="9">
        <v>1</v>
      </c>
    </row>
    <row r="197" spans="1:23" hidden="1">
      <c r="A197" t="s">
        <v>782</v>
      </c>
      <c r="B197" t="s">
        <v>260</v>
      </c>
      <c r="C197" t="s">
        <v>261</v>
      </c>
      <c r="D197">
        <v>0</v>
      </c>
      <c r="E197">
        <v>0</v>
      </c>
      <c r="M197" s="10" t="s">
        <v>947</v>
      </c>
      <c r="O197" s="5">
        <v>-423917274729</v>
      </c>
      <c r="P197" s="5">
        <v>660301864407</v>
      </c>
      <c r="Q197" t="str">
        <f t="shared" si="3"/>
        <v>Côte d'IvoireCI25</v>
      </c>
      <c r="R197" t="e">
        <f>VLOOKUP(Tableau356769[[#This Row],[coca]],Table1[ID],1,FALSE)</f>
        <v>#N/A</v>
      </c>
      <c r="S197" t="e">
        <f>VLOOKUP(Tableau356769[[#This Row],[coca]],Table1[[#All],[ID]:[b]],2,FALSE)</f>
        <v>#N/A</v>
      </c>
      <c r="T197" s="9" t="e">
        <f>VLOOKUP(Tableau356769[[#This Row],[coca]],Table1[[ID]:[b]],3,FALSE)</f>
        <v>#N/A</v>
      </c>
      <c r="U197" s="9" t="s">
        <v>775</v>
      </c>
      <c r="V19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7" s="9">
        <v>1</v>
      </c>
    </row>
    <row r="198" spans="1:23" hidden="1">
      <c r="A198" t="s">
        <v>782</v>
      </c>
      <c r="B198" t="s">
        <v>262</v>
      </c>
      <c r="C198" t="s">
        <v>263</v>
      </c>
      <c r="D198">
        <v>2</v>
      </c>
      <c r="E198">
        <v>0</v>
      </c>
      <c r="M198" s="10" t="s">
        <v>947</v>
      </c>
      <c r="O198" s="5">
        <v>-456075350968</v>
      </c>
      <c r="P198" s="5">
        <v>697378692407</v>
      </c>
      <c r="Q198" t="str">
        <f t="shared" si="3"/>
        <v>Côte d'IvoireCI27</v>
      </c>
      <c r="R198" t="e">
        <f>VLOOKUP(Tableau356769[[#This Row],[coca]],Table1[ID],1,FALSE)</f>
        <v>#N/A</v>
      </c>
      <c r="S198" t="e">
        <f>VLOOKUP(Tableau356769[[#This Row],[coca]],Table1[[#All],[ID]:[b]],2,FALSE)</f>
        <v>#N/A</v>
      </c>
      <c r="T198" s="9" t="e">
        <f>VLOOKUP(Tableau356769[[#This Row],[coca]],Table1[[ID]:[b]],3,FALSE)</f>
        <v>#N/A</v>
      </c>
      <c r="U198" s="9" t="s">
        <v>775</v>
      </c>
      <c r="V19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198" s="9">
        <v>1</v>
      </c>
    </row>
    <row r="199" spans="1:23" hidden="1">
      <c r="A199" t="s">
        <v>782</v>
      </c>
      <c r="B199" t="s">
        <v>784</v>
      </c>
      <c r="C199" t="s">
        <v>227</v>
      </c>
      <c r="D199">
        <f>1497+6086</f>
        <v>7583</v>
      </c>
      <c r="E199">
        <f>15+43</f>
        <v>58</v>
      </c>
      <c r="M199" s="10" t="s">
        <v>947</v>
      </c>
      <c r="N199" s="4"/>
      <c r="O199" s="5">
        <v>-407512099906</v>
      </c>
      <c r="P199" s="5">
        <v>541390615342</v>
      </c>
      <c r="Q199" t="str">
        <f t="shared" si="3"/>
        <v>Côte d'IvoireCI01</v>
      </c>
      <c r="R199" t="e">
        <f>VLOOKUP(Tableau356769[[#This Row],[coca]],Table1[ID],1,FALSE)</f>
        <v>#N/A</v>
      </c>
      <c r="S199" t="e">
        <f>VLOOKUP(Tableau356769[[#This Row],[coca]],Table1[[#All],[ID]:[b]],2,FALSE)</f>
        <v>#N/A</v>
      </c>
      <c r="T199" s="9" t="e">
        <f>VLOOKUP(Tableau356769[[#This Row],[coca]],Table1[[ID]:[b]],3,FALSE)</f>
        <v>#N/A</v>
      </c>
      <c r="U199" s="9" t="s">
        <v>776</v>
      </c>
      <c r="V19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199" s="9">
        <v>6</v>
      </c>
    </row>
    <row r="200" spans="1:23" hidden="1">
      <c r="A200" t="s">
        <v>782</v>
      </c>
      <c r="B200" t="s">
        <v>270</v>
      </c>
      <c r="C200" t="s">
        <v>271</v>
      </c>
      <c r="D200">
        <v>156</v>
      </c>
      <c r="E200">
        <v>0</v>
      </c>
      <c r="M200" s="10" t="s">
        <v>947</v>
      </c>
      <c r="O200" s="5">
        <v>-317970254681</v>
      </c>
      <c r="P200" s="5">
        <v>548531837382</v>
      </c>
      <c r="Q200" t="str">
        <f t="shared" si="3"/>
        <v>Côte d'IvoireCI30</v>
      </c>
      <c r="R200" t="e">
        <f>VLOOKUP(Tableau356769[[#This Row],[coca]],Table1[ID],1,FALSE)</f>
        <v>#N/A</v>
      </c>
      <c r="S200" t="e">
        <f>VLOOKUP(Tableau356769[[#This Row],[coca]],Table1[[#All],[ID]:[b]],2,FALSE)</f>
        <v>#N/A</v>
      </c>
      <c r="T200" s="9" t="e">
        <f>VLOOKUP(Tableau356769[[#This Row],[coca]],Table1[[ID]:[b]],3,FALSE)</f>
        <v>#N/A</v>
      </c>
      <c r="U200" s="9" t="s">
        <v>778</v>
      </c>
      <c r="V20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00" s="9">
        <v>2</v>
      </c>
    </row>
    <row r="201" spans="1:23" hidden="1">
      <c r="A201" t="s">
        <v>782</v>
      </c>
      <c r="B201" t="s">
        <v>214</v>
      </c>
      <c r="C201" t="s">
        <v>215</v>
      </c>
      <c r="D201">
        <v>0</v>
      </c>
      <c r="E201">
        <v>0</v>
      </c>
      <c r="M201" s="10" t="s">
        <v>947</v>
      </c>
      <c r="Q201" t="str">
        <f t="shared" si="3"/>
        <v>Côte d'IvoireCI04</v>
      </c>
      <c r="R201" t="e">
        <f>VLOOKUP(Tableau356769[[#This Row],[coca]],Table1[ID],1,FALSE)</f>
        <v>#N/A</v>
      </c>
      <c r="S201" t="e">
        <f>VLOOKUP(Tableau356769[[#This Row],[coca]],Table1[[#All],[ID]:[b]],2,FALSE)</f>
        <v>#N/A</v>
      </c>
      <c r="T201" s="9" t="e">
        <f>VLOOKUP(Tableau356769[[#This Row],[coca]],Table1[[ID]:[b]],3,FALSE)</f>
        <v>#N/A</v>
      </c>
      <c r="U201" s="9"/>
      <c r="V20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1" s="9"/>
    </row>
    <row r="202" spans="1:23" hidden="1">
      <c r="A202" t="s">
        <v>782</v>
      </c>
      <c r="B202" t="s">
        <v>216</v>
      </c>
      <c r="C202" t="s">
        <v>217</v>
      </c>
      <c r="D202">
        <v>0</v>
      </c>
      <c r="E202">
        <v>0</v>
      </c>
      <c r="M202" s="10" t="s">
        <v>947</v>
      </c>
      <c r="Q202" t="str">
        <f t="shared" si="3"/>
        <v>Côte d'IvoireCI05</v>
      </c>
      <c r="R202" t="e">
        <f>VLOOKUP(Tableau356769[[#This Row],[coca]],Table1[ID],1,FALSE)</f>
        <v>#N/A</v>
      </c>
      <c r="S202" t="e">
        <f>VLOOKUP(Tableau356769[[#This Row],[coca]],Table1[[#All],[ID]:[b]],2,FALSE)</f>
        <v>#N/A</v>
      </c>
      <c r="T202" s="9" t="e">
        <f>VLOOKUP(Tableau356769[[#This Row],[coca]],Table1[[ID]:[b]],3,FALSE)</f>
        <v>#N/A</v>
      </c>
      <c r="U202" s="9"/>
      <c r="V20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2" s="9"/>
    </row>
    <row r="203" spans="1:23" hidden="1">
      <c r="A203" t="s">
        <v>782</v>
      </c>
      <c r="B203" t="s">
        <v>218</v>
      </c>
      <c r="C203" t="s">
        <v>219</v>
      </c>
      <c r="D203">
        <v>3</v>
      </c>
      <c r="E203">
        <v>0</v>
      </c>
      <c r="M203" s="10" t="s">
        <v>947</v>
      </c>
      <c r="Q203" t="str">
        <f t="shared" si="3"/>
        <v>Côte d'IvoireCI06</v>
      </c>
      <c r="R203" t="e">
        <f>VLOOKUP(Tableau356769[[#This Row],[coca]],Table1[ID],1,FALSE)</f>
        <v>#N/A</v>
      </c>
      <c r="S203" t="e">
        <f>VLOOKUP(Tableau356769[[#This Row],[coca]],Table1[[#All],[ID]:[b]],2,FALSE)</f>
        <v>#N/A</v>
      </c>
      <c r="T203" s="9" t="e">
        <f>VLOOKUP(Tableau356769[[#This Row],[coca]],Table1[[ID]:[b]],3,FALSE)</f>
        <v>#N/A</v>
      </c>
      <c r="U203" s="9"/>
      <c r="V20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3" s="9"/>
    </row>
    <row r="204" spans="1:23" hidden="1">
      <c r="A204" t="s">
        <v>782</v>
      </c>
      <c r="B204" t="s">
        <v>220</v>
      </c>
      <c r="C204" t="s">
        <v>221</v>
      </c>
      <c r="D204">
        <v>0</v>
      </c>
      <c r="E204">
        <v>0</v>
      </c>
      <c r="M204" s="10" t="s">
        <v>947</v>
      </c>
      <c r="Q204" t="str">
        <f t="shared" si="3"/>
        <v>Côte d'IvoireCI07</v>
      </c>
      <c r="R204" t="e">
        <f>VLOOKUP(Tableau356769[[#This Row],[coca]],Table1[ID],1,FALSE)</f>
        <v>#N/A</v>
      </c>
      <c r="S204" t="e">
        <f>VLOOKUP(Tableau356769[[#This Row],[coca]],Table1[[#All],[ID]:[b]],2,FALSE)</f>
        <v>#N/A</v>
      </c>
      <c r="T204" s="9" t="e">
        <f>VLOOKUP(Tableau356769[[#This Row],[coca]],Table1[[ID]:[b]],3,FALSE)</f>
        <v>#N/A</v>
      </c>
      <c r="U204" s="9"/>
      <c r="V20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4" s="9"/>
    </row>
    <row r="205" spans="1:23" hidden="1">
      <c r="A205" t="s">
        <v>782</v>
      </c>
      <c r="B205" t="s">
        <v>222</v>
      </c>
      <c r="C205" t="s">
        <v>223</v>
      </c>
      <c r="D205">
        <v>3</v>
      </c>
      <c r="E205">
        <v>0</v>
      </c>
      <c r="M205" s="10" t="s">
        <v>947</v>
      </c>
      <c r="Q205" t="str">
        <f t="shared" si="3"/>
        <v>Côte d'IvoireCI08</v>
      </c>
      <c r="R205" t="e">
        <f>VLOOKUP(Tableau356769[[#This Row],[coca]],Table1[ID],1,FALSE)</f>
        <v>#N/A</v>
      </c>
      <c r="S205" t="e">
        <f>VLOOKUP(Tableau356769[[#This Row],[coca]],Table1[[#All],[ID]:[b]],2,FALSE)</f>
        <v>#N/A</v>
      </c>
      <c r="T205" s="9" t="e">
        <f>VLOOKUP(Tableau356769[[#This Row],[coca]],Table1[[ID]:[b]],3,FALSE)</f>
        <v>#N/A</v>
      </c>
      <c r="U205" s="9"/>
      <c r="V20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5" s="9"/>
    </row>
    <row r="206" spans="1:23" hidden="1">
      <c r="A206" t="s">
        <v>782</v>
      </c>
      <c r="B206" t="s">
        <v>230</v>
      </c>
      <c r="C206" t="s">
        <v>231</v>
      </c>
      <c r="D206">
        <v>0</v>
      </c>
      <c r="E206">
        <v>0</v>
      </c>
      <c r="M206" s="10" t="s">
        <v>947</v>
      </c>
      <c r="Q206" t="str">
        <f t="shared" si="3"/>
        <v>Côte d'IvoireCI10</v>
      </c>
      <c r="R206" t="e">
        <f>VLOOKUP(Tableau356769[[#This Row],[coca]],Table1[ID],1,FALSE)</f>
        <v>#N/A</v>
      </c>
      <c r="S206" t="e">
        <f>VLOOKUP(Tableau356769[[#This Row],[coca]],Table1[[#All],[ID]:[b]],2,FALSE)</f>
        <v>#N/A</v>
      </c>
      <c r="T206" s="9" t="e">
        <f>VLOOKUP(Tableau356769[[#This Row],[coca]],Table1[[ID]:[b]],3,FALSE)</f>
        <v>#N/A</v>
      </c>
      <c r="U206" s="9"/>
      <c r="V20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6" s="9"/>
    </row>
    <row r="207" spans="1:23" hidden="1">
      <c r="A207" t="s">
        <v>782</v>
      </c>
      <c r="B207" t="s">
        <v>236</v>
      </c>
      <c r="C207" t="s">
        <v>237</v>
      </c>
      <c r="D207">
        <v>3</v>
      </c>
      <c r="E207">
        <v>0</v>
      </c>
      <c r="M207" s="10" t="s">
        <v>947</v>
      </c>
      <c r="Q207" t="str">
        <f t="shared" si="3"/>
        <v>Côte d'IvoireCI13</v>
      </c>
      <c r="R207" t="e">
        <f>VLOOKUP(Tableau356769[[#This Row],[coca]],Table1[ID],1,FALSE)</f>
        <v>#N/A</v>
      </c>
      <c r="S207" t="e">
        <f>VLOOKUP(Tableau356769[[#This Row],[coca]],Table1[[#All],[ID]:[b]],2,FALSE)</f>
        <v>#N/A</v>
      </c>
      <c r="T207" s="9" t="e">
        <f>VLOOKUP(Tableau356769[[#This Row],[coca]],Table1[[ID]:[b]],3,FALSE)</f>
        <v>#N/A</v>
      </c>
      <c r="U207" s="9"/>
      <c r="V20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7" s="9"/>
    </row>
    <row r="208" spans="1:23" hidden="1">
      <c r="A208" t="s">
        <v>782</v>
      </c>
      <c r="B208" t="s">
        <v>238</v>
      </c>
      <c r="C208" t="s">
        <v>239</v>
      </c>
      <c r="D208">
        <v>1</v>
      </c>
      <c r="E208">
        <v>0</v>
      </c>
      <c r="M208" s="10" t="s">
        <v>947</v>
      </c>
      <c r="Q208" t="str">
        <f t="shared" si="3"/>
        <v>Côte d'IvoireCI14</v>
      </c>
      <c r="R208" t="e">
        <f>VLOOKUP(Tableau356769[[#This Row],[coca]],Table1[ID],1,FALSE)</f>
        <v>#N/A</v>
      </c>
      <c r="S208" t="e">
        <f>VLOOKUP(Tableau356769[[#This Row],[coca]],Table1[[#All],[ID]:[b]],2,FALSE)</f>
        <v>#N/A</v>
      </c>
      <c r="T208" s="9" t="e">
        <f>VLOOKUP(Tableau356769[[#This Row],[coca]],Table1[[ID]:[b]],3,FALSE)</f>
        <v>#N/A</v>
      </c>
      <c r="U208" s="9"/>
      <c r="V20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8" s="9"/>
    </row>
    <row r="209" spans="1:23" hidden="1">
      <c r="A209" t="s">
        <v>782</v>
      </c>
      <c r="B209" t="s">
        <v>244</v>
      </c>
      <c r="C209" t="s">
        <v>245</v>
      </c>
      <c r="D209">
        <v>1</v>
      </c>
      <c r="E209">
        <v>0</v>
      </c>
      <c r="M209" s="10" t="s">
        <v>947</v>
      </c>
      <c r="Q209" t="str">
        <f t="shared" si="3"/>
        <v>Côte d'IvoireCI17</v>
      </c>
      <c r="R209" t="e">
        <f>VLOOKUP(Tableau356769[[#This Row],[coca]],Table1[ID],1,FALSE)</f>
        <v>#N/A</v>
      </c>
      <c r="S209" t="e">
        <f>VLOOKUP(Tableau356769[[#This Row],[coca]],Table1[[#All],[ID]:[b]],2,FALSE)</f>
        <v>#N/A</v>
      </c>
      <c r="T209" s="9" t="e">
        <f>VLOOKUP(Tableau356769[[#This Row],[coca]],Table1[[ID]:[b]],3,FALSE)</f>
        <v>#N/A</v>
      </c>
      <c r="U209" s="9"/>
      <c r="V20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09" s="9"/>
    </row>
    <row r="210" spans="1:23" hidden="1">
      <c r="A210" t="s">
        <v>782</v>
      </c>
      <c r="B210" t="s">
        <v>248</v>
      </c>
      <c r="C210" t="s">
        <v>249</v>
      </c>
      <c r="D210">
        <v>0</v>
      </c>
      <c r="E210">
        <v>0</v>
      </c>
      <c r="M210" s="10" t="s">
        <v>947</v>
      </c>
      <c r="Q210" t="str">
        <f t="shared" si="3"/>
        <v>Côte d'IvoireCI19</v>
      </c>
      <c r="R210" t="e">
        <f>VLOOKUP(Tableau356769[[#This Row],[coca]],Table1[ID],1,FALSE)</f>
        <v>#N/A</v>
      </c>
      <c r="S210" t="e">
        <f>VLOOKUP(Tableau356769[[#This Row],[coca]],Table1[[#All],[ID]:[b]],2,FALSE)</f>
        <v>#N/A</v>
      </c>
      <c r="T210" s="9" t="e">
        <f>VLOOKUP(Tableau356769[[#This Row],[coca]],Table1[[ID]:[b]],3,FALSE)</f>
        <v>#N/A</v>
      </c>
      <c r="U210" s="9"/>
      <c r="V21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10" s="9"/>
    </row>
    <row r="211" spans="1:23" hidden="1">
      <c r="A211" t="s">
        <v>782</v>
      </c>
      <c r="B211" t="s">
        <v>250</v>
      </c>
      <c r="C211" t="s">
        <v>251</v>
      </c>
      <c r="D211">
        <v>8</v>
      </c>
      <c r="E211">
        <v>0</v>
      </c>
      <c r="M211" s="10" t="s">
        <v>947</v>
      </c>
      <c r="Q211" t="str">
        <f t="shared" si="3"/>
        <v>Côte d'IvoireCI20</v>
      </c>
      <c r="R211" t="e">
        <f>VLOOKUP(Tableau356769[[#This Row],[coca]],Table1[ID],1,FALSE)</f>
        <v>#N/A</v>
      </c>
      <c r="S211" t="e">
        <f>VLOOKUP(Tableau356769[[#This Row],[coca]],Table1[[#All],[ID]:[b]],2,FALSE)</f>
        <v>#N/A</v>
      </c>
      <c r="T211" s="9" t="e">
        <f>VLOOKUP(Tableau356769[[#This Row],[coca]],Table1[[ID]:[b]],3,FALSE)</f>
        <v>#N/A</v>
      </c>
      <c r="U211" s="9"/>
      <c r="V21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11" s="9"/>
    </row>
    <row r="212" spans="1:23" hidden="1">
      <c r="A212" t="s">
        <v>782</v>
      </c>
      <c r="B212" t="s">
        <v>252</v>
      </c>
      <c r="C212" t="s">
        <v>253</v>
      </c>
      <c r="D212">
        <v>0</v>
      </c>
      <c r="E212">
        <v>0</v>
      </c>
      <c r="M212" s="10" t="s">
        <v>947</v>
      </c>
      <c r="Q212" t="str">
        <f t="shared" si="3"/>
        <v>Côte d'IvoireCI21</v>
      </c>
      <c r="R212" t="e">
        <f>VLOOKUP(Tableau356769[[#This Row],[coca]],Table1[ID],1,FALSE)</f>
        <v>#N/A</v>
      </c>
      <c r="S212" t="e">
        <f>VLOOKUP(Tableau356769[[#This Row],[coca]],Table1[[#All],[ID]:[b]],2,FALSE)</f>
        <v>#N/A</v>
      </c>
      <c r="T212" s="9" t="e">
        <f>VLOOKUP(Tableau356769[[#This Row],[coca]],Table1[[ID]:[b]],3,FALSE)</f>
        <v>#N/A</v>
      </c>
      <c r="U212" s="9"/>
      <c r="V21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12" s="9"/>
    </row>
    <row r="213" spans="1:23" hidden="1">
      <c r="A213" t="s">
        <v>782</v>
      </c>
      <c r="B213" t="s">
        <v>258</v>
      </c>
      <c r="C213" t="s">
        <v>259</v>
      </c>
      <c r="D213">
        <v>2</v>
      </c>
      <c r="E213">
        <v>0</v>
      </c>
      <c r="M213" s="10" t="s">
        <v>947</v>
      </c>
      <c r="Q213" t="str">
        <f t="shared" si="3"/>
        <v>Côte d'IvoireCI24</v>
      </c>
      <c r="R213" t="e">
        <f>VLOOKUP(Tableau356769[[#This Row],[coca]],Table1[ID],1,FALSE)</f>
        <v>#N/A</v>
      </c>
      <c r="S213" t="e">
        <f>VLOOKUP(Tableau356769[[#This Row],[coca]],Table1[[#All],[ID]:[b]],2,FALSE)</f>
        <v>#N/A</v>
      </c>
      <c r="T213" s="9" t="e">
        <f>VLOOKUP(Tableau356769[[#This Row],[coca]],Table1[[ID]:[b]],3,FALSE)</f>
        <v>#N/A</v>
      </c>
      <c r="U213" s="9"/>
      <c r="V21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13" s="9"/>
    </row>
    <row r="214" spans="1:23" hidden="1">
      <c r="A214" t="s">
        <v>782</v>
      </c>
      <c r="B214" t="s">
        <v>272</v>
      </c>
      <c r="C214" t="s">
        <v>273</v>
      </c>
      <c r="D214">
        <v>1</v>
      </c>
      <c r="E214">
        <v>0</v>
      </c>
      <c r="M214" s="10" t="s">
        <v>947</v>
      </c>
      <c r="Q214" t="str">
        <f t="shared" si="3"/>
        <v>Côte d'IvoireCI31</v>
      </c>
      <c r="R214" t="e">
        <f>VLOOKUP(Tableau356769[[#This Row],[coca]],Table1[ID],1,FALSE)</f>
        <v>#N/A</v>
      </c>
      <c r="S214" t="e">
        <f>VLOOKUP(Tableau356769[[#This Row],[coca]],Table1[[#All],[ID]:[b]],2,FALSE)</f>
        <v>#N/A</v>
      </c>
      <c r="T214" s="9" t="e">
        <f>VLOOKUP(Tableau356769[[#This Row],[coca]],Table1[[ID]:[b]],3,FALSE)</f>
        <v>#N/A</v>
      </c>
      <c r="U214" s="9"/>
      <c r="V21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14" s="9"/>
    </row>
    <row r="215" spans="1:23" hidden="1">
      <c r="A215" t="s">
        <v>782</v>
      </c>
      <c r="B215" t="s">
        <v>276</v>
      </c>
      <c r="C215" t="s">
        <v>277</v>
      </c>
      <c r="D215">
        <v>0</v>
      </c>
      <c r="E215">
        <v>0</v>
      </c>
      <c r="M215" s="10" t="s">
        <v>947</v>
      </c>
      <c r="O215" s="5"/>
      <c r="P215" s="5"/>
      <c r="Q215" t="str">
        <f t="shared" si="3"/>
        <v>Côte d'IvoireCI33</v>
      </c>
      <c r="R215" t="e">
        <f>VLOOKUP(Tableau356769[[#This Row],[coca]],Table1[ID],1,FALSE)</f>
        <v>#N/A</v>
      </c>
      <c r="S215" t="e">
        <f>VLOOKUP(Tableau356769[[#This Row],[coca]],Table1[[#All],[ID]:[b]],2,FALSE)</f>
        <v>#N/A</v>
      </c>
      <c r="T215" s="9" t="e">
        <f>VLOOKUP(Tableau356769[[#This Row],[coca]],Table1[[ID]:[b]],3,FALSE)</f>
        <v>#N/A</v>
      </c>
      <c r="U215" s="9"/>
      <c r="V21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15" s="9"/>
    </row>
    <row r="216" spans="1:23" hidden="1">
      <c r="A216" t="s">
        <v>278</v>
      </c>
      <c r="B216" t="s">
        <v>284</v>
      </c>
      <c r="C216" t="s">
        <v>285</v>
      </c>
      <c r="D216">
        <v>183</v>
      </c>
      <c r="M216" s="10" t="s">
        <v>947</v>
      </c>
      <c r="O216" s="5">
        <v>2783105588380</v>
      </c>
      <c r="P216" s="5">
        <v>-1045810873830</v>
      </c>
      <c r="Q216" t="str">
        <f t="shared" si="3"/>
        <v>Democratic Republic of CongoCD71</v>
      </c>
      <c r="R216" t="str">
        <f>VLOOKUP(Tableau356769[[#This Row],[coca]],Table1[ID],1,FALSE)</f>
        <v>Democratic Republic of CongoCD71</v>
      </c>
      <c r="S216">
        <f>VLOOKUP(Tableau356769[[#This Row],[coca]],Table1[[#All],[ID]:[b]],2,FALSE)</f>
        <v>27.831055883800001</v>
      </c>
      <c r="T216" s="9">
        <f>VLOOKUP(Tableau356769[[#This Row],[coca]],Table1[[ID]:[b]],3,FALSE)</f>
        <v>-10.4581087383</v>
      </c>
      <c r="U216" s="9" t="s">
        <v>775</v>
      </c>
      <c r="V21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16" s="9">
        <v>1</v>
      </c>
    </row>
    <row r="217" spans="1:23" hidden="1">
      <c r="A217" t="s">
        <v>278</v>
      </c>
      <c r="B217" t="s">
        <v>300</v>
      </c>
      <c r="C217" t="s">
        <v>301</v>
      </c>
      <c r="D217">
        <v>293</v>
      </c>
      <c r="M217" s="10" t="s">
        <v>947</v>
      </c>
      <c r="Q217" t="str">
        <f t="shared" si="3"/>
        <v>Democratic Republic of CongoCD20</v>
      </c>
      <c r="R217" t="str">
        <f>VLOOKUP(Tableau356769[[#This Row],[coca]],Table1[ID],1,FALSE)</f>
        <v>Democratic Republic of CongoCD20</v>
      </c>
      <c r="S217">
        <f>VLOOKUP(Tableau356769[[#This Row],[coca]],Table1[[#All],[ID]:[b]],2,FALSE)</f>
        <v>14.321731015399999</v>
      </c>
      <c r="T217" s="9">
        <f>VLOOKUP(Tableau356769[[#This Row],[coca]],Table1[[ID]:[b]],3,FALSE)</f>
        <v>-5.28966685423</v>
      </c>
      <c r="U217" s="9" t="s">
        <v>775</v>
      </c>
      <c r="V21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217" s="9">
        <v>1</v>
      </c>
    </row>
    <row r="218" spans="1:23" hidden="1">
      <c r="A218" t="s">
        <v>278</v>
      </c>
      <c r="B218" t="s">
        <v>316</v>
      </c>
      <c r="C218" t="s">
        <v>317</v>
      </c>
      <c r="D218">
        <v>73</v>
      </c>
      <c r="M218" s="10" t="s">
        <v>947</v>
      </c>
      <c r="O218" s="5">
        <v>2870216930320</v>
      </c>
      <c r="P218" t="s">
        <v>785</v>
      </c>
      <c r="Q218" t="str">
        <f t="shared" si="3"/>
        <v>Democratic Republic of CongoCD61</v>
      </c>
      <c r="R218" t="str">
        <f>VLOOKUP(Tableau356769[[#This Row],[coca]],Table1[ID],1,FALSE)</f>
        <v>Democratic Republic of CongoCD61</v>
      </c>
      <c r="S218">
        <f>VLOOKUP(Tableau356769[[#This Row],[coca]],Table1[[#All],[ID]:[b]],2,FALSE)</f>
        <v>28.702169303200002</v>
      </c>
      <c r="T218" s="9">
        <f>VLOOKUP(Tableau356769[[#This Row],[coca]],Table1[[ID]:[b]],3,FALSE)</f>
        <v>-0.61106818986699996</v>
      </c>
      <c r="U218" s="9" t="s">
        <v>775</v>
      </c>
      <c r="V21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18" s="9">
        <v>1</v>
      </c>
    </row>
    <row r="219" spans="1:23" hidden="1">
      <c r="A219" t="s">
        <v>278</v>
      </c>
      <c r="B219" t="s">
        <v>322</v>
      </c>
      <c r="C219" t="s">
        <v>323</v>
      </c>
      <c r="D219">
        <v>115</v>
      </c>
      <c r="M219" s="10" t="s">
        <v>947</v>
      </c>
      <c r="O219" s="5">
        <v>2825541350030</v>
      </c>
      <c r="P219" s="5">
        <v>-322651293657</v>
      </c>
      <c r="Q219" t="str">
        <f t="shared" si="3"/>
        <v>Democratic Republic of CongoCD62</v>
      </c>
      <c r="R219" t="str">
        <f>VLOOKUP(Tableau356769[[#This Row],[coca]],Table1[ID],1,FALSE)</f>
        <v>Democratic Republic of CongoCD62</v>
      </c>
      <c r="S219">
        <f>VLOOKUP(Tableau356769[[#This Row],[coca]],Table1[[#All],[ID]:[b]],2,FALSE)</f>
        <v>28.255413500300001</v>
      </c>
      <c r="T219" s="9">
        <f>VLOOKUP(Tableau356769[[#This Row],[coca]],Table1[[ID]:[b]],3,FALSE)</f>
        <v>-3.2265129365699998</v>
      </c>
      <c r="U219" s="9" t="s">
        <v>775</v>
      </c>
      <c r="V21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19" s="9">
        <v>1</v>
      </c>
    </row>
    <row r="220" spans="1:23" hidden="1">
      <c r="A220" t="s">
        <v>278</v>
      </c>
      <c r="B220" t="s">
        <v>290</v>
      </c>
      <c r="C220" t="s">
        <v>291</v>
      </c>
      <c r="D220">
        <v>2</v>
      </c>
      <c r="M220" s="10" t="s">
        <v>947</v>
      </c>
      <c r="O220" s="5">
        <v>2949892328600</v>
      </c>
      <c r="P220" s="5">
        <v>175432325487</v>
      </c>
      <c r="Q220" t="str">
        <f t="shared" si="3"/>
        <v>Democratic Republic of CongoCD54</v>
      </c>
      <c r="R220" t="str">
        <f>VLOOKUP(Tableau356769[[#This Row],[coca]],Table1[ID],1,FALSE)</f>
        <v>Democratic Republic of CongoCD54</v>
      </c>
      <c r="S220">
        <f>VLOOKUP(Tableau356769[[#This Row],[coca]],Table1[[#All],[ID]:[b]],2,FALSE)</f>
        <v>29.498923286</v>
      </c>
      <c r="T220" s="9">
        <f>VLOOKUP(Tableau356769[[#This Row],[coca]],Table1[[ID]:[b]],3,FALSE)</f>
        <v>1.7543232548700001</v>
      </c>
      <c r="U220" s="9" t="s">
        <v>775</v>
      </c>
      <c r="V22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0" s="9">
        <v>1</v>
      </c>
    </row>
    <row r="221" spans="1:23" hidden="1">
      <c r="A221" t="s">
        <v>278</v>
      </c>
      <c r="B221" t="s">
        <v>304</v>
      </c>
      <c r="C221" t="s">
        <v>305</v>
      </c>
      <c r="D221">
        <v>3</v>
      </c>
      <c r="M221" s="10" t="s">
        <v>947</v>
      </c>
      <c r="O221" s="5">
        <v>1865494266580</v>
      </c>
      <c r="P221" s="5">
        <v>-478252014449</v>
      </c>
      <c r="Q221" t="str">
        <f t="shared" si="3"/>
        <v>Democratic Republic of CongoCD32</v>
      </c>
      <c r="R221" t="str">
        <f>VLOOKUP(Tableau356769[[#This Row],[coca]],Table1[ID],1,FALSE)</f>
        <v>Democratic Republic of CongoCD32</v>
      </c>
      <c r="S221">
        <f>VLOOKUP(Tableau356769[[#This Row],[coca]],Table1[[#All],[ID]:[b]],2,FALSE)</f>
        <v>18.6549426658</v>
      </c>
      <c r="T221" s="9">
        <f>VLOOKUP(Tableau356769[[#This Row],[coca]],Table1[[ID]:[b]],3,FALSE)</f>
        <v>-4.7825201444900003</v>
      </c>
      <c r="U221" s="9" t="s">
        <v>775</v>
      </c>
      <c r="V22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1" s="9">
        <v>1</v>
      </c>
    </row>
    <row r="222" spans="1:23" hidden="1">
      <c r="A222" t="s">
        <v>278</v>
      </c>
      <c r="B222" t="s">
        <v>298</v>
      </c>
      <c r="C222" t="s">
        <v>299</v>
      </c>
      <c r="D222">
        <v>5532</v>
      </c>
      <c r="E222">
        <v>142</v>
      </c>
      <c r="F222">
        <v>870</v>
      </c>
      <c r="M222" s="10" t="s">
        <v>947</v>
      </c>
      <c r="O222" s="5">
        <v>1590849109850</v>
      </c>
      <c r="P222" s="5">
        <v>-443590657637</v>
      </c>
      <c r="Q222" t="str">
        <f t="shared" si="3"/>
        <v>Democratic Republic of CongoCD10</v>
      </c>
      <c r="R222" t="str">
        <f>VLOOKUP(Tableau356769[[#This Row],[coca]],Table1[ID],1,FALSE)</f>
        <v>Democratic Republic of CongoCD10</v>
      </c>
      <c r="S222">
        <f>VLOOKUP(Tableau356769[[#This Row],[coca]],Table1[[#All],[ID]:[b]],2,FALSE)</f>
        <v>15.908491098500001</v>
      </c>
      <c r="T222" s="9">
        <f>VLOOKUP(Tableau356769[[#This Row],[coca]],Table1[[ID]:[b]],3,FALSE)</f>
        <v>-4.4359065763699999</v>
      </c>
      <c r="U222" s="9" t="s">
        <v>777</v>
      </c>
      <c r="V22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22" s="9">
        <v>5</v>
      </c>
    </row>
    <row r="223" spans="1:23" hidden="1">
      <c r="A223" t="s">
        <v>278</v>
      </c>
      <c r="B223" t="s">
        <v>280</v>
      </c>
      <c r="C223" t="s">
        <v>281</v>
      </c>
      <c r="D223">
        <v>0</v>
      </c>
      <c r="M223" s="10" t="s">
        <v>947</v>
      </c>
      <c r="Q223" t="str">
        <f t="shared" si="3"/>
        <v>Democratic Republic of CongoCD52</v>
      </c>
      <c r="R223" t="str">
        <f>VLOOKUP(Tableau356769[[#This Row],[coca]],Table1[ID],1,FALSE)</f>
        <v>Democratic Republic of CongoCD52</v>
      </c>
      <c r="S223">
        <f>VLOOKUP(Tableau356769[[#This Row],[coca]],Table1[[#All],[ID]:[b]],2,FALSE)</f>
        <v>25.145384454799999</v>
      </c>
      <c r="T223" s="9">
        <f>VLOOKUP(Tableau356769[[#This Row],[coca]],Table1[[ID]:[b]],3,FALSE)</f>
        <v>3.62620481032</v>
      </c>
      <c r="U223" s="9"/>
      <c r="V22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3" s="9"/>
    </row>
    <row r="224" spans="1:23" hidden="1">
      <c r="A224" t="s">
        <v>278</v>
      </c>
      <c r="B224" t="s">
        <v>282</v>
      </c>
      <c r="C224" t="s">
        <v>283</v>
      </c>
      <c r="D224">
        <v>1</v>
      </c>
      <c r="M224" s="10" t="s">
        <v>947</v>
      </c>
      <c r="Q224" t="str">
        <f t="shared" si="3"/>
        <v>Democratic Republic of CongoCD41</v>
      </c>
      <c r="R224" t="str">
        <f>VLOOKUP(Tableau356769[[#This Row],[coca]],Table1[ID],1,FALSE)</f>
        <v>Democratic Republic of CongoCD41</v>
      </c>
      <c r="S224">
        <f>VLOOKUP(Tableau356769[[#This Row],[coca]],Table1[[#All],[ID]:[b]],2,FALSE)</f>
        <v>18.914464880000001</v>
      </c>
      <c r="T224" s="9">
        <f>VLOOKUP(Tableau356769[[#This Row],[coca]],Table1[[ID]:[b]],3,FALSE)</f>
        <v>0.22899018423100001</v>
      </c>
      <c r="U224" s="9"/>
      <c r="V22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4" s="9"/>
    </row>
    <row r="225" spans="1:23" hidden="1">
      <c r="A225" t="s">
        <v>278</v>
      </c>
      <c r="B225" t="s">
        <v>286</v>
      </c>
      <c r="C225" t="s">
        <v>287</v>
      </c>
      <c r="D225">
        <v>1</v>
      </c>
      <c r="M225" s="10" t="s">
        <v>947</v>
      </c>
      <c r="Q225" t="str">
        <f t="shared" si="3"/>
        <v>Democratic Republic of CongoCD73</v>
      </c>
      <c r="R225" t="str">
        <f>VLOOKUP(Tableau356769[[#This Row],[coca]],Table1[ID],1,FALSE)</f>
        <v>Democratic Republic of CongoCD73</v>
      </c>
      <c r="S225">
        <f>VLOOKUP(Tableau356769[[#This Row],[coca]],Table1[[#All],[ID]:[b]],2,FALSE)</f>
        <v>25.429034358399999</v>
      </c>
      <c r="T225" s="9">
        <f>VLOOKUP(Tableau356769[[#This Row],[coca]],Table1[[ID]:[b]],3,FALSE)</f>
        <v>-8.2365834581899993</v>
      </c>
      <c r="U225" s="9"/>
      <c r="V22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5" s="9"/>
    </row>
    <row r="226" spans="1:23" hidden="1">
      <c r="A226" t="s">
        <v>278</v>
      </c>
      <c r="B226" t="s">
        <v>288</v>
      </c>
      <c r="C226" t="s">
        <v>289</v>
      </c>
      <c r="D226">
        <v>1</v>
      </c>
      <c r="M226" s="10" t="s">
        <v>947</v>
      </c>
      <c r="Q226" t="str">
        <f t="shared" si="3"/>
        <v>Democratic Republic of CongoCD53</v>
      </c>
      <c r="R226" t="str">
        <f>VLOOKUP(Tableau356769[[#This Row],[coca]],Table1[ID],1,FALSE)</f>
        <v>Democratic Republic of CongoCD53</v>
      </c>
      <c r="S226">
        <f>VLOOKUP(Tableau356769[[#This Row],[coca]],Table1[[#All],[ID]:[b]],2,FALSE)</f>
        <v>28.588505614100001</v>
      </c>
      <c r="T226" s="9">
        <f>VLOOKUP(Tableau356769[[#This Row],[coca]],Table1[[ID]:[b]],3,FALSE)</f>
        <v>3.3459016238900001</v>
      </c>
      <c r="U226" s="9"/>
      <c r="V22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6" s="9"/>
    </row>
    <row r="227" spans="1:23" hidden="1">
      <c r="A227" t="s">
        <v>278</v>
      </c>
      <c r="B227" t="s">
        <v>292</v>
      </c>
      <c r="C227" t="s">
        <v>293</v>
      </c>
      <c r="D227">
        <v>0</v>
      </c>
      <c r="M227" s="10" t="s">
        <v>947</v>
      </c>
      <c r="Q227" t="str">
        <f t="shared" si="3"/>
        <v>Democratic Republic of CongoCD92</v>
      </c>
      <c r="R227" t="str">
        <f>VLOOKUP(Tableau356769[[#This Row],[coca]],Table1[ID],1,FALSE)</f>
        <v>Democratic Republic of CongoCD92</v>
      </c>
      <c r="S227">
        <f>VLOOKUP(Tableau356769[[#This Row],[coca]],Table1[[#All],[ID]:[b]],2,FALSE)</f>
        <v>21.1062499879</v>
      </c>
      <c r="T227" s="9">
        <f>VLOOKUP(Tableau356769[[#This Row],[coca]],Table1[[ID]:[b]],3,FALSE)</f>
        <v>-4.94513468302</v>
      </c>
      <c r="U227" s="9"/>
      <c r="V22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7" s="9"/>
    </row>
    <row r="228" spans="1:23" hidden="1">
      <c r="A228" t="s">
        <v>278</v>
      </c>
      <c r="B228" t="s">
        <v>294</v>
      </c>
      <c r="C228" t="s">
        <v>295</v>
      </c>
      <c r="D228">
        <v>0</v>
      </c>
      <c r="M228" s="10" t="s">
        <v>947</v>
      </c>
      <c r="Q228" t="str">
        <f t="shared" si="3"/>
        <v>Democratic Republic of CongoCD91</v>
      </c>
      <c r="R228" t="str">
        <f>VLOOKUP(Tableau356769[[#This Row],[coca]],Table1[ID],1,FALSE)</f>
        <v>Democratic Republic of CongoCD91</v>
      </c>
      <c r="S228">
        <f>VLOOKUP(Tableau356769[[#This Row],[coca]],Table1[[#All],[ID]:[b]],2,FALSE)</f>
        <v>22.489350562599999</v>
      </c>
      <c r="T228" s="9">
        <f>VLOOKUP(Tableau356769[[#This Row],[coca]],Table1[[ID]:[b]],3,FALSE)</f>
        <v>-6.2263878948500002</v>
      </c>
      <c r="U228" s="9"/>
      <c r="V22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8" s="9"/>
    </row>
    <row r="229" spans="1:23" hidden="1">
      <c r="A229" t="s">
        <v>278</v>
      </c>
      <c r="B229" t="s">
        <v>296</v>
      </c>
      <c r="C229" t="s">
        <v>297</v>
      </c>
      <c r="D229">
        <v>0</v>
      </c>
      <c r="M229" s="10" t="s">
        <v>947</v>
      </c>
      <c r="Q229" t="str">
        <f t="shared" si="3"/>
        <v>Democratic Republic of CongoCD82</v>
      </c>
      <c r="R229" t="str">
        <f>VLOOKUP(Tableau356769[[#This Row],[coca]],Table1[ID],1,FALSE)</f>
        <v>Democratic Republic of CongoCD82</v>
      </c>
      <c r="S229">
        <f>VLOOKUP(Tableau356769[[#This Row],[coca]],Table1[[#All],[ID]:[b]],2,FALSE)</f>
        <v>23.518630290000001</v>
      </c>
      <c r="T229" s="9">
        <f>VLOOKUP(Tableau356769[[#This Row],[coca]],Table1[[ID]:[b]],3,FALSE)</f>
        <v>-6.1507234754900004</v>
      </c>
      <c r="U229" s="9"/>
      <c r="V22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29" s="9"/>
    </row>
    <row r="230" spans="1:23" hidden="1">
      <c r="A230" t="s">
        <v>278</v>
      </c>
      <c r="B230" t="s">
        <v>302</v>
      </c>
      <c r="C230" t="s">
        <v>303</v>
      </c>
      <c r="D230">
        <v>1</v>
      </c>
      <c r="M230" s="10" t="s">
        <v>947</v>
      </c>
      <c r="Q230" t="str">
        <f t="shared" si="3"/>
        <v>Democratic Republic of CongoCD31</v>
      </c>
      <c r="R230" t="str">
        <f>VLOOKUP(Tableau356769[[#This Row],[coca]],Table1[ID],1,FALSE)</f>
        <v>Democratic Republic of CongoCD31</v>
      </c>
      <c r="S230">
        <f>VLOOKUP(Tableau356769[[#This Row],[coca]],Table1[[#All],[ID]:[b]],2,FALSE)</f>
        <v>17.863895255199999</v>
      </c>
      <c r="T230" s="9">
        <f>VLOOKUP(Tableau356769[[#This Row],[coca]],Table1[[ID]:[b]],3,FALSE)</f>
        <v>-6.43275971018</v>
      </c>
      <c r="U230" s="9"/>
      <c r="V23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0" s="9"/>
    </row>
    <row r="231" spans="1:23" hidden="1">
      <c r="A231" t="s">
        <v>278</v>
      </c>
      <c r="B231" t="s">
        <v>306</v>
      </c>
      <c r="C231" t="s">
        <v>307</v>
      </c>
      <c r="D231">
        <v>0</v>
      </c>
      <c r="M231" s="10" t="s">
        <v>947</v>
      </c>
      <c r="Q231" t="str">
        <f t="shared" si="3"/>
        <v>Democratic Republic of CongoCD81</v>
      </c>
      <c r="R231" t="str">
        <f>VLOOKUP(Tableau356769[[#This Row],[coca]],Table1[ID],1,FALSE)</f>
        <v>Democratic Republic of CongoCD81</v>
      </c>
      <c r="S231">
        <f>VLOOKUP(Tableau356769[[#This Row],[coca]],Table1[[#All],[ID]:[b]],2,FALSE)</f>
        <v>24.6823781322</v>
      </c>
      <c r="T231" s="9">
        <f>VLOOKUP(Tableau356769[[#This Row],[coca]],Table1[[ID]:[b]],3,FALSE)</f>
        <v>-6.2139067373700003</v>
      </c>
      <c r="U231" s="9"/>
      <c r="V23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1" s="9"/>
    </row>
    <row r="232" spans="1:23" hidden="1">
      <c r="A232" t="s">
        <v>278</v>
      </c>
      <c r="B232" t="s">
        <v>308</v>
      </c>
      <c r="C232" t="s">
        <v>309</v>
      </c>
      <c r="D232">
        <v>0</v>
      </c>
      <c r="M232" s="10" t="s">
        <v>947</v>
      </c>
      <c r="Q232" t="str">
        <f t="shared" si="3"/>
        <v>Democratic Republic of CongoCD72</v>
      </c>
      <c r="R232" t="str">
        <f>VLOOKUP(Tableau356769[[#This Row],[coca]],Table1[ID],1,FALSE)</f>
        <v>Democratic Republic of CongoCD72</v>
      </c>
      <c r="S232">
        <f>VLOOKUP(Tableau356769[[#This Row],[coca]],Table1[[#All],[ID]:[b]],2,FALSE)</f>
        <v>23.894010771200001</v>
      </c>
      <c r="T232" s="9">
        <f>VLOOKUP(Tableau356769[[#This Row],[coca]],Table1[[ID]:[b]],3,FALSE)</f>
        <v>-9.8383782278799998</v>
      </c>
      <c r="U232" s="9"/>
      <c r="V23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2" s="9"/>
    </row>
    <row r="233" spans="1:23" hidden="1">
      <c r="A233" t="s">
        <v>278</v>
      </c>
      <c r="B233" t="s">
        <v>310</v>
      </c>
      <c r="C233" t="s">
        <v>311</v>
      </c>
      <c r="D233">
        <v>0</v>
      </c>
      <c r="M233" s="10" t="s">
        <v>947</v>
      </c>
      <c r="Q233" t="str">
        <f t="shared" si="3"/>
        <v>Democratic Republic of CongoCD33</v>
      </c>
      <c r="R233" t="str">
        <f>VLOOKUP(Tableau356769[[#This Row],[coca]],Table1[ID],1,FALSE)</f>
        <v>Democratic Republic of CongoCD33</v>
      </c>
      <c r="S233">
        <f>VLOOKUP(Tableau356769[[#This Row],[coca]],Table1[[#All],[ID]:[b]],2,FALSE)</f>
        <v>18.5287758001</v>
      </c>
      <c r="T233" s="9">
        <f>VLOOKUP(Tableau356769[[#This Row],[coca]],Table1[[ID]:[b]],3,FALSE)</f>
        <v>-2.6956618241900001</v>
      </c>
      <c r="U233" s="9"/>
      <c r="V23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3" s="9"/>
    </row>
    <row r="234" spans="1:23" hidden="1">
      <c r="A234" t="s">
        <v>278</v>
      </c>
      <c r="B234" t="s">
        <v>312</v>
      </c>
      <c r="C234" t="s">
        <v>313</v>
      </c>
      <c r="D234">
        <v>0</v>
      </c>
      <c r="M234" s="10" t="s">
        <v>947</v>
      </c>
      <c r="Q234" t="str">
        <f t="shared" si="3"/>
        <v>Democratic Republic of CongoCD63</v>
      </c>
      <c r="R234" t="str">
        <f>VLOOKUP(Tableau356769[[#This Row],[coca]],Table1[ID],1,FALSE)</f>
        <v>Democratic Republic of CongoCD63</v>
      </c>
      <c r="S234">
        <f>VLOOKUP(Tableau356769[[#This Row],[coca]],Table1[[#All],[ID]:[b]],2,FALSE)</f>
        <v>26.423307490700001</v>
      </c>
      <c r="T234" s="9">
        <f>VLOOKUP(Tableau356769[[#This Row],[coca]],Table1[[ID]:[b]],3,FALSE)</f>
        <v>-3.0852101413700002</v>
      </c>
      <c r="U234" s="9"/>
      <c r="V23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4" s="9"/>
    </row>
    <row r="235" spans="1:23" hidden="1">
      <c r="A235" t="s">
        <v>278</v>
      </c>
      <c r="B235" t="s">
        <v>314</v>
      </c>
      <c r="C235" t="s">
        <v>315</v>
      </c>
      <c r="D235">
        <v>0</v>
      </c>
      <c r="M235" s="10" t="s">
        <v>947</v>
      </c>
      <c r="Q235" t="str">
        <f t="shared" si="3"/>
        <v>Democratic Republic of CongoCD44</v>
      </c>
      <c r="R235" t="str">
        <f>VLOOKUP(Tableau356769[[#This Row],[coca]],Table1[ID],1,FALSE)</f>
        <v>Democratic Republic of CongoCD44</v>
      </c>
      <c r="S235">
        <f>VLOOKUP(Tableau356769[[#This Row],[coca]],Table1[[#All],[ID]:[b]],2,FALSE)</f>
        <v>21.5134595072</v>
      </c>
      <c r="T235" s="9">
        <f>VLOOKUP(Tableau356769[[#This Row],[coca]],Table1[[ID]:[b]],3,FALSE)</f>
        <v>2.0966086212200001</v>
      </c>
      <c r="U235" s="9"/>
      <c r="V23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5" s="9"/>
    </row>
    <row r="236" spans="1:23" hidden="1">
      <c r="A236" t="s">
        <v>278</v>
      </c>
      <c r="B236" t="s">
        <v>318</v>
      </c>
      <c r="C236" t="s">
        <v>319</v>
      </c>
      <c r="D236">
        <v>0</v>
      </c>
      <c r="M236" s="10" t="s">
        <v>947</v>
      </c>
      <c r="Q236" t="str">
        <f t="shared" si="3"/>
        <v>Democratic Republic of CongoCD43</v>
      </c>
      <c r="R236" t="str">
        <f>VLOOKUP(Tableau356769[[#This Row],[coca]],Table1[ID],1,FALSE)</f>
        <v>Democratic Republic of CongoCD43</v>
      </c>
      <c r="S236">
        <f>VLOOKUP(Tableau356769[[#This Row],[coca]],Table1[[#All],[ID]:[b]],2,FALSE)</f>
        <v>21.067608342</v>
      </c>
      <c r="T236" s="9">
        <f>VLOOKUP(Tableau356769[[#This Row],[coca]],Table1[[ID]:[b]],3,FALSE)</f>
        <v>3.8674436990099998</v>
      </c>
      <c r="U236" s="9"/>
      <c r="V23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6" s="9"/>
    </row>
    <row r="237" spans="1:23" hidden="1">
      <c r="A237" t="s">
        <v>278</v>
      </c>
      <c r="B237" t="s">
        <v>320</v>
      </c>
      <c r="C237" t="s">
        <v>321</v>
      </c>
      <c r="D237">
        <v>0</v>
      </c>
      <c r="M237" s="10" t="s">
        <v>947</v>
      </c>
      <c r="Q237" t="str">
        <f t="shared" si="3"/>
        <v>Democratic Republic of CongoCD83</v>
      </c>
      <c r="R237" t="str">
        <f>VLOOKUP(Tableau356769[[#This Row],[coca]],Table1[ID],1,FALSE)</f>
        <v>Democratic Republic of CongoCD83</v>
      </c>
      <c r="S237">
        <f>VLOOKUP(Tableau356769[[#This Row],[coca]],Table1[[#All],[ID]:[b]],2,FALSE)</f>
        <v>23.6049895387</v>
      </c>
      <c r="T237" s="9">
        <f>VLOOKUP(Tableau356769[[#This Row],[coca]],Table1[[ID]:[b]],3,FALSE)</f>
        <v>-3.48229881942</v>
      </c>
      <c r="U237" s="9"/>
      <c r="V23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7" s="9"/>
    </row>
    <row r="238" spans="1:23" hidden="1">
      <c r="A238" t="s">
        <v>278</v>
      </c>
      <c r="B238" t="s">
        <v>324</v>
      </c>
      <c r="C238" t="s">
        <v>325</v>
      </c>
      <c r="D238">
        <v>0</v>
      </c>
      <c r="M238" s="10" t="s">
        <v>947</v>
      </c>
      <c r="Q238" t="str">
        <f t="shared" si="3"/>
        <v>Democratic Republic of CongoCD42</v>
      </c>
      <c r="R238" t="str">
        <f>VLOOKUP(Tableau356769[[#This Row],[coca]],Table1[ID],1,FALSE)</f>
        <v>Democratic Republic of CongoCD42</v>
      </c>
      <c r="S238">
        <f>VLOOKUP(Tableau356769[[#This Row],[coca]],Table1[[#All],[ID]:[b]],2,FALSE)</f>
        <v>19.354947869</v>
      </c>
      <c r="T238" s="9">
        <f>VLOOKUP(Tableau356769[[#This Row],[coca]],Table1[[ID]:[b]],3,FALSE)</f>
        <v>3.0903768271400001</v>
      </c>
      <c r="U238" s="9"/>
      <c r="V23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8" s="9"/>
    </row>
    <row r="239" spans="1:23" hidden="1">
      <c r="A239" t="s">
        <v>278</v>
      </c>
      <c r="B239" t="s">
        <v>326</v>
      </c>
      <c r="C239" t="s">
        <v>327</v>
      </c>
      <c r="D239">
        <v>0</v>
      </c>
      <c r="M239" s="10" t="s">
        <v>947</v>
      </c>
      <c r="Q239" t="str">
        <f t="shared" si="3"/>
        <v>Democratic Republic of CongoCD74</v>
      </c>
      <c r="R239" t="str">
        <f>VLOOKUP(Tableau356769[[#This Row],[coca]],Table1[ID],1,FALSE)</f>
        <v>Democratic Republic of CongoCD74</v>
      </c>
      <c r="S239">
        <f>VLOOKUP(Tableau356769[[#This Row],[coca]],Table1[[#All],[ID]:[b]],2,FALSE)</f>
        <v>28.1954949663</v>
      </c>
      <c r="T239" s="9">
        <f>VLOOKUP(Tableau356769[[#This Row],[coca]],Table1[[ID]:[b]],3,FALSE)</f>
        <v>-6.56369546032</v>
      </c>
      <c r="U239" s="9"/>
      <c r="V23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39" s="9"/>
    </row>
    <row r="240" spans="1:23" hidden="1">
      <c r="A240" t="s">
        <v>278</v>
      </c>
      <c r="B240" t="s">
        <v>328</v>
      </c>
      <c r="C240" t="s">
        <v>329</v>
      </c>
      <c r="D240">
        <v>6</v>
      </c>
      <c r="M240" s="10" t="s">
        <v>947</v>
      </c>
      <c r="Q240" t="str">
        <f t="shared" si="3"/>
        <v>Democratic Republic of CongoCD51</v>
      </c>
      <c r="R240" t="str">
        <f>VLOOKUP(Tableau356769[[#This Row],[coca]],Table1[ID],1,FALSE)</f>
        <v>Democratic Republic of CongoCD51</v>
      </c>
      <c r="S240">
        <f>VLOOKUP(Tableau356769[[#This Row],[coca]],Table1[[#All],[ID]:[b]],2,FALSE)</f>
        <v>25.207214197799999</v>
      </c>
      <c r="T240" s="9">
        <f>VLOOKUP(Tableau356769[[#This Row],[coca]],Table1[[ID]:[b]],3,FALSE)</f>
        <v>0.48122181222900001</v>
      </c>
      <c r="U240" s="9"/>
      <c r="V24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40" s="9"/>
    </row>
    <row r="241" spans="1:23" hidden="1">
      <c r="A241" t="s">
        <v>278</v>
      </c>
      <c r="B241" t="s">
        <v>330</v>
      </c>
      <c r="C241" t="s">
        <v>331</v>
      </c>
      <c r="D241">
        <v>0</v>
      </c>
      <c r="M241" s="10" t="s">
        <v>947</v>
      </c>
      <c r="Q241" t="str">
        <f t="shared" si="3"/>
        <v>Democratic Republic of CongoCD45</v>
      </c>
      <c r="R241" t="str">
        <f>VLOOKUP(Tableau356769[[#This Row],[coca]],Table1[ID],1,FALSE)</f>
        <v>Democratic Republic of CongoCD45</v>
      </c>
      <c r="S241">
        <f>VLOOKUP(Tableau356769[[#This Row],[coca]],Table1[[#All],[ID]:[b]],2,FALSE)</f>
        <v>21.756402889099999</v>
      </c>
      <c r="T241" s="9">
        <f>VLOOKUP(Tableau356769[[#This Row],[coca]],Table1[[ID]:[b]],3,FALSE)</f>
        <v>-0.66756211168199997</v>
      </c>
      <c r="U241" s="9"/>
      <c r="V24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41" s="9"/>
    </row>
    <row r="242" spans="1:23" hidden="1">
      <c r="A242" t="s">
        <v>332</v>
      </c>
      <c r="B242" t="s">
        <v>336</v>
      </c>
      <c r="C242" t="s">
        <v>337</v>
      </c>
      <c r="D242" t="s">
        <v>938</v>
      </c>
      <c r="M242" s="10" t="s">
        <v>947</v>
      </c>
      <c r="Q242" t="str">
        <f t="shared" si="3"/>
        <v>Equatorial GuineaGQ99</v>
      </c>
      <c r="R242" t="str">
        <f>VLOOKUP(Tableau356769[[#This Row],[coca]],Table1[ID],1,FALSE)</f>
        <v>Equatorial GuineaGQ99</v>
      </c>
      <c r="S242">
        <f>VLOOKUP(Tableau356769[[#This Row],[coca]],Table1[[#All],[ID]:[b]],2,FALSE)</f>
        <v>8.7902475674399998</v>
      </c>
      <c r="T242" s="9">
        <f>VLOOKUP(Tableau356769[[#This Row],[coca]],Table1[[ID]:[b]],3,FALSE)</f>
        <v>3.67103305427</v>
      </c>
      <c r="U242" s="9" t="s">
        <v>778</v>
      </c>
      <c r="V24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2" s="9">
        <v>2</v>
      </c>
    </row>
    <row r="243" spans="1:23" hidden="1">
      <c r="A243" t="s">
        <v>332</v>
      </c>
      <c r="B243" t="s">
        <v>25</v>
      </c>
      <c r="C243" t="s">
        <v>344</v>
      </c>
      <c r="D243" t="s">
        <v>938</v>
      </c>
      <c r="M243" s="10" t="s">
        <v>947</v>
      </c>
      <c r="Q243" t="str">
        <f t="shared" si="3"/>
        <v>Equatorial GuineaGQ03</v>
      </c>
      <c r="R243" t="str">
        <f>VLOOKUP(Tableau356769[[#This Row],[coca]],Table1[ID],1,FALSE)</f>
        <v>Equatorial GuineaGQ03</v>
      </c>
      <c r="S243">
        <f>VLOOKUP(Tableau356769[[#This Row],[coca]],Table1[[#All],[ID]:[b]],2,FALSE)</f>
        <v>9.8490767341200005</v>
      </c>
      <c r="T243" s="9">
        <f>VLOOKUP(Tableau356769[[#This Row],[coca]],Table1[[ID]:[b]],3,FALSE)</f>
        <v>1.5200595645199999</v>
      </c>
      <c r="U243" s="9" t="s">
        <v>778</v>
      </c>
      <c r="V24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3" s="9">
        <v>2</v>
      </c>
    </row>
    <row r="244" spans="1:23" hidden="1">
      <c r="A244" t="s">
        <v>332</v>
      </c>
      <c r="B244" t="s">
        <v>334</v>
      </c>
      <c r="C244" t="s">
        <v>335</v>
      </c>
      <c r="D244" t="s">
        <v>938</v>
      </c>
      <c r="M244" s="10" t="s">
        <v>947</v>
      </c>
      <c r="Q244" t="str">
        <f t="shared" si="3"/>
        <v>Equatorial GuineaGQ98</v>
      </c>
      <c r="R244" t="str">
        <f>VLOOKUP(Tableau356769[[#This Row],[coca]],Table1[ID],1,FALSE)</f>
        <v>Equatorial GuineaGQ98</v>
      </c>
      <c r="S244">
        <f>VLOOKUP(Tableau356769[[#This Row],[coca]],Table1[[#All],[ID]:[b]],2,FALSE)</f>
        <v>5.6209045828999997</v>
      </c>
      <c r="T244" s="9">
        <f>VLOOKUP(Tableau356769[[#This Row],[coca]],Table1[[ID]:[b]],3,FALSE)</f>
        <v>-1.43071183647</v>
      </c>
      <c r="U244" s="9"/>
      <c r="V24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4" s="9"/>
    </row>
    <row r="245" spans="1:23" hidden="1">
      <c r="A245" t="s">
        <v>332</v>
      </c>
      <c r="B245" t="s">
        <v>338</v>
      </c>
      <c r="C245" t="s">
        <v>339</v>
      </c>
      <c r="D245" t="s">
        <v>938</v>
      </c>
      <c r="M245" s="10" t="s">
        <v>947</v>
      </c>
      <c r="Q245" t="str">
        <f t="shared" si="3"/>
        <v>Equatorial GuineaGQ00</v>
      </c>
      <c r="R245" t="str">
        <f>VLOOKUP(Tableau356769[[#This Row],[coca]],Table1[ID],1,FALSE)</f>
        <v>Equatorial GuineaGQ00</v>
      </c>
      <c r="S245">
        <f>VLOOKUP(Tableau356769[[#This Row],[coca]],Table1[[#All],[ID]:[b]],2,FALSE)</f>
        <v>8.6380358780200002</v>
      </c>
      <c r="T245" s="9">
        <f>VLOOKUP(Tableau356769[[#This Row],[coca]],Table1[[ID]:[b]],3,FALSE)</f>
        <v>3.41329759494</v>
      </c>
      <c r="U245" s="9"/>
      <c r="V24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5" s="9"/>
    </row>
    <row r="246" spans="1:23" hidden="1">
      <c r="A246" t="s">
        <v>332</v>
      </c>
      <c r="B246" t="s">
        <v>340</v>
      </c>
      <c r="C246" t="s">
        <v>341</v>
      </c>
      <c r="D246" t="s">
        <v>938</v>
      </c>
      <c r="M246" s="10" t="s">
        <v>947</v>
      </c>
      <c r="Q246" t="str">
        <f t="shared" si="3"/>
        <v>Equatorial GuineaGQ01</v>
      </c>
      <c r="R246" t="str">
        <f>VLOOKUP(Tableau356769[[#This Row],[coca]],Table1[ID],1,FALSE)</f>
        <v>Equatorial GuineaGQ01</v>
      </c>
      <c r="S246">
        <f>VLOOKUP(Tableau356769[[#This Row],[coca]],Table1[[#All],[ID]:[b]],2,FALSE)</f>
        <v>10.4259756539</v>
      </c>
      <c r="T246" s="9">
        <f>VLOOKUP(Tableau356769[[#This Row],[coca]],Table1[[ID]:[b]],3,FALSE)</f>
        <v>1.4791739666099999</v>
      </c>
      <c r="U246" s="9"/>
      <c r="V24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6" s="9"/>
    </row>
    <row r="247" spans="1:23" hidden="1">
      <c r="A247" t="s">
        <v>332</v>
      </c>
      <c r="B247" t="s">
        <v>342</v>
      </c>
      <c r="C247" t="s">
        <v>343</v>
      </c>
      <c r="D247" t="s">
        <v>938</v>
      </c>
      <c r="M247" s="10" t="s">
        <v>947</v>
      </c>
      <c r="Q247" t="str">
        <f t="shared" si="3"/>
        <v>Equatorial GuineaGQ02</v>
      </c>
      <c r="R247" t="str">
        <f>VLOOKUP(Tableau356769[[#This Row],[coca]],Table1[ID],1,FALSE)</f>
        <v>Equatorial GuineaGQ02</v>
      </c>
      <c r="S247">
        <f>VLOOKUP(Tableau356769[[#This Row],[coca]],Table1[[#All],[ID]:[b]],2,FALSE)</f>
        <v>10.9499009669</v>
      </c>
      <c r="T247" s="9">
        <f>VLOOKUP(Tableau356769[[#This Row],[coca]],Table1[[ID]:[b]],3,FALSE)</f>
        <v>2.0122475987600001</v>
      </c>
      <c r="U247" s="9"/>
      <c r="V24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7" s="9"/>
    </row>
    <row r="248" spans="1:23" hidden="1">
      <c r="A248" t="s">
        <v>332</v>
      </c>
      <c r="B248" t="s">
        <v>345</v>
      </c>
      <c r="C248" t="s">
        <v>346</v>
      </c>
      <c r="D248" t="s">
        <v>938</v>
      </c>
      <c r="M248" s="10" t="s">
        <v>947</v>
      </c>
      <c r="Q248" t="str">
        <f t="shared" si="3"/>
        <v>Equatorial GuineaGQ04</v>
      </c>
      <c r="R248" t="str">
        <f>VLOOKUP(Tableau356769[[#This Row],[coca]],Table1[ID],1,FALSE)</f>
        <v>Equatorial GuineaGQ04</v>
      </c>
      <c r="S248">
        <f>VLOOKUP(Tableau356769[[#This Row],[coca]],Table1[[#All],[ID]:[b]],2,FALSE)</f>
        <v>10.998423620600001</v>
      </c>
      <c r="T248" s="9">
        <f>VLOOKUP(Tableau356769[[#This Row],[coca]],Table1[[ID]:[b]],3,FALSE)</f>
        <v>1.5024406326999999</v>
      </c>
      <c r="U248" s="9"/>
      <c r="V24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48" s="9"/>
    </row>
    <row r="249" spans="1:23" hidden="1">
      <c r="A249" t="s">
        <v>347</v>
      </c>
      <c r="B249" t="s">
        <v>365</v>
      </c>
      <c r="C249" t="s">
        <v>366</v>
      </c>
      <c r="D249">
        <v>81</v>
      </c>
      <c r="E249">
        <v>0</v>
      </c>
      <c r="F249">
        <v>7</v>
      </c>
      <c r="M249" t="s">
        <v>947</v>
      </c>
      <c r="Q249" t="str">
        <f t="shared" si="3"/>
        <v>GabonGA09</v>
      </c>
      <c r="R249" t="str">
        <f>VLOOKUP(Tableau356769[[#This Row],[coca]],Table1[ID],1,FALSE)</f>
        <v>GabonGA09</v>
      </c>
      <c r="S249">
        <f>VLOOKUP(Tableau356769[[#This Row],[coca]],Table1[[#All],[ID]:[b]],2,FALSE)</f>
        <v>11.948186615899999</v>
      </c>
      <c r="T249" s="9">
        <f>VLOOKUP(Tableau356769[[#This Row],[coca]],Table1[[ID]:[b]],3,FALSE)</f>
        <v>1.40687538568</v>
      </c>
      <c r="U249" s="9" t="s">
        <v>775</v>
      </c>
      <c r="V24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49" s="9">
        <v>1</v>
      </c>
    </row>
    <row r="250" spans="1:23" hidden="1">
      <c r="A250" t="s">
        <v>347</v>
      </c>
      <c r="B250" t="s">
        <v>353</v>
      </c>
      <c r="C250" t="s">
        <v>354</v>
      </c>
      <c r="D250">
        <v>134</v>
      </c>
      <c r="E250">
        <v>0</v>
      </c>
      <c r="F250">
        <v>52</v>
      </c>
      <c r="M250" t="s">
        <v>947</v>
      </c>
      <c r="Q250" t="str">
        <f t="shared" si="3"/>
        <v>GabonGA03</v>
      </c>
      <c r="R250" t="str">
        <f>VLOOKUP(Tableau356769[[#This Row],[coca]],Table1[ID],1,FALSE)</f>
        <v>GabonGA03</v>
      </c>
      <c r="S250">
        <f>VLOOKUP(Tableau356769[[#This Row],[coca]],Table1[[#All],[ID]:[b]],2,FALSE)</f>
        <v>10.5719966609</v>
      </c>
      <c r="T250" s="9">
        <f>VLOOKUP(Tableau356769[[#This Row],[coca]],Table1[[ID]:[b]],3,FALSE)</f>
        <v>-0.43034593453100001</v>
      </c>
      <c r="U250" s="9" t="s">
        <v>775</v>
      </c>
      <c r="V25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50" s="9">
        <v>1</v>
      </c>
    </row>
    <row r="251" spans="1:23" hidden="1">
      <c r="A251" t="s">
        <v>347</v>
      </c>
      <c r="B251" t="s">
        <v>363</v>
      </c>
      <c r="C251" t="s">
        <v>364</v>
      </c>
      <c r="D251">
        <v>0</v>
      </c>
      <c r="E251">
        <v>0</v>
      </c>
      <c r="F251">
        <v>0</v>
      </c>
      <c r="M251" t="s">
        <v>947</v>
      </c>
      <c r="Q251" t="str">
        <f t="shared" si="3"/>
        <v>GabonGA08</v>
      </c>
      <c r="R251" t="str">
        <f>VLOOKUP(Tableau356769[[#This Row],[coca]],Table1[ID],1,FALSE)</f>
        <v>GabonGA08</v>
      </c>
      <c r="S251">
        <f>VLOOKUP(Tableau356769[[#This Row],[coca]],Table1[[#All],[ID]:[b]],2,FALSE)</f>
        <v>9.66431002751</v>
      </c>
      <c r="T251" s="9">
        <f>VLOOKUP(Tableau356769[[#This Row],[coca]],Table1[[ID]:[b]],3,FALSE)</f>
        <v>-1.5808788765499999</v>
      </c>
      <c r="U251" s="9" t="s">
        <v>775</v>
      </c>
      <c r="V25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51" s="9">
        <v>1</v>
      </c>
    </row>
    <row r="252" spans="1:23" hidden="1">
      <c r="A252" t="s">
        <v>347</v>
      </c>
      <c r="B252" t="s">
        <v>349</v>
      </c>
      <c r="C252" t="s">
        <v>350</v>
      </c>
      <c r="D252">
        <v>3514</v>
      </c>
      <c r="E252">
        <v>26</v>
      </c>
      <c r="F252">
        <v>1185</v>
      </c>
      <c r="M252" t="s">
        <v>947</v>
      </c>
      <c r="Q252" t="str">
        <f t="shared" si="3"/>
        <v>GabonGA01</v>
      </c>
      <c r="R252" t="str">
        <f>VLOOKUP(Tableau356769[[#This Row],[coca]],Table1[ID],1,FALSE)</f>
        <v>GabonGA01</v>
      </c>
      <c r="S252">
        <f>VLOOKUP(Tableau356769[[#This Row],[coca]],Table1[[#All],[ID]:[b]],2,FALSE)</f>
        <v>10.042836703500001</v>
      </c>
      <c r="T252" s="9">
        <f>VLOOKUP(Tableau356769[[#This Row],[coca]],Table1[[ID]:[b]],3,FALSE)</f>
        <v>0.30877505808299999</v>
      </c>
      <c r="U252" s="9" t="s">
        <v>779</v>
      </c>
      <c r="V25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52" s="9">
        <v>4</v>
      </c>
    </row>
    <row r="253" spans="1:23" hidden="1">
      <c r="A253" t="s">
        <v>347</v>
      </c>
      <c r="B253" t="s">
        <v>351</v>
      </c>
      <c r="C253" t="s">
        <v>352</v>
      </c>
      <c r="D253">
        <v>658</v>
      </c>
      <c r="E253">
        <v>4</v>
      </c>
      <c r="F253">
        <v>399</v>
      </c>
      <c r="M253" t="s">
        <v>947</v>
      </c>
      <c r="Q253" t="str">
        <f t="shared" si="3"/>
        <v>GabonGA02</v>
      </c>
      <c r="R253" t="str">
        <f>VLOOKUP(Tableau356769[[#This Row],[coca]],Table1[ID],1,FALSE)</f>
        <v>GabonGA02</v>
      </c>
      <c r="S253">
        <f>VLOOKUP(Tableau356769[[#This Row],[coca]],Table1[[#All],[ID]:[b]],2,FALSE)</f>
        <v>13.725721381</v>
      </c>
      <c r="T253" s="9">
        <f>VLOOKUP(Tableau356769[[#This Row],[coca]],Table1[[ID]:[b]],3,FALSE)</f>
        <v>-1.3308341425500001</v>
      </c>
      <c r="U253" s="9"/>
      <c r="V25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253" s="9"/>
    </row>
    <row r="254" spans="1:23" hidden="1">
      <c r="A254" t="s">
        <v>347</v>
      </c>
      <c r="B254" t="s">
        <v>355</v>
      </c>
      <c r="C254" t="s">
        <v>356</v>
      </c>
      <c r="D254">
        <v>18</v>
      </c>
      <c r="E254">
        <v>0</v>
      </c>
      <c r="F254">
        <v>2</v>
      </c>
      <c r="M254" t="s">
        <v>947</v>
      </c>
      <c r="Q254" t="str">
        <f t="shared" si="3"/>
        <v>GabonGA04</v>
      </c>
      <c r="R254" t="str">
        <f>VLOOKUP(Tableau356769[[#This Row],[coca]],Table1[ID],1,FALSE)</f>
        <v>GabonGA04</v>
      </c>
      <c r="S254">
        <f>VLOOKUP(Tableau356769[[#This Row],[coca]],Table1[[#All],[ID]:[b]],2,FALSE)</f>
        <v>11.197467789399999</v>
      </c>
      <c r="T254" s="9">
        <f>VLOOKUP(Tableau356769[[#This Row],[coca]],Table1[[ID]:[b]],3,FALSE)</f>
        <v>-1.61476650551</v>
      </c>
      <c r="U254" s="9"/>
      <c r="V25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54" s="9"/>
    </row>
    <row r="255" spans="1:23" hidden="1">
      <c r="A255" t="s">
        <v>347</v>
      </c>
      <c r="B255" t="s">
        <v>357</v>
      </c>
      <c r="C255" t="s">
        <v>358</v>
      </c>
      <c r="D255">
        <v>0</v>
      </c>
      <c r="E255">
        <v>0</v>
      </c>
      <c r="F255">
        <v>0</v>
      </c>
      <c r="M255" t="s">
        <v>947</v>
      </c>
      <c r="Q255" t="str">
        <f t="shared" si="3"/>
        <v>GabonGA05</v>
      </c>
      <c r="R255" t="str">
        <f>VLOOKUP(Tableau356769[[#This Row],[coca]],Table1[ID],1,FALSE)</f>
        <v>GabonGA05</v>
      </c>
      <c r="S255">
        <f>VLOOKUP(Tableau356769[[#This Row],[coca]],Table1[[#All],[ID]:[b]],2,FALSE)</f>
        <v>11.1084090053</v>
      </c>
      <c r="T255" s="9">
        <f>VLOOKUP(Tableau356769[[#This Row],[coca]],Table1[[ID]:[b]],3,FALSE)</f>
        <v>-3.0313300327800001</v>
      </c>
      <c r="U255" s="9"/>
      <c r="V25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55" s="9"/>
    </row>
    <row r="256" spans="1:23" hidden="1">
      <c r="A256" t="s">
        <v>347</v>
      </c>
      <c r="B256" t="s">
        <v>359</v>
      </c>
      <c r="C256" t="s">
        <v>360</v>
      </c>
      <c r="D256">
        <v>6</v>
      </c>
      <c r="E256">
        <v>0</v>
      </c>
      <c r="F256">
        <v>0</v>
      </c>
      <c r="M256" t="s">
        <v>947</v>
      </c>
      <c r="Q256" t="str">
        <f t="shared" si="3"/>
        <v>GabonGA06</v>
      </c>
      <c r="R256" t="str">
        <f>VLOOKUP(Tableau356769[[#This Row],[coca]],Table1[ID],1,FALSE)</f>
        <v>GabonGA06</v>
      </c>
      <c r="S256">
        <f>VLOOKUP(Tableau356769[[#This Row],[coca]],Table1[[#All],[ID]:[b]],2,FALSE)</f>
        <v>12.853944283700001</v>
      </c>
      <c r="T256" s="9">
        <f>VLOOKUP(Tableau356769[[#This Row],[coca]],Table1[[ID]:[b]],3,FALSE)</f>
        <v>0.47572910976499999</v>
      </c>
      <c r="U256" s="9"/>
      <c r="V25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56" s="9"/>
    </row>
    <row r="257" spans="1:23" hidden="1">
      <c r="A257" t="s">
        <v>347</v>
      </c>
      <c r="B257" t="s">
        <v>361</v>
      </c>
      <c r="C257" t="s">
        <v>362</v>
      </c>
      <c r="D257">
        <v>17</v>
      </c>
      <c r="E257">
        <v>0</v>
      </c>
      <c r="F257">
        <v>9</v>
      </c>
      <c r="M257" t="s">
        <v>947</v>
      </c>
      <c r="Q257" t="str">
        <f t="shared" si="3"/>
        <v>GabonGA07</v>
      </c>
      <c r="R257" t="str">
        <f>VLOOKUP(Tableau356769[[#This Row],[coca]],Table1[ID],1,FALSE)</f>
        <v>GabonGA07</v>
      </c>
      <c r="S257">
        <f>VLOOKUP(Tableau356769[[#This Row],[coca]],Table1[[#All],[ID]:[b]],2,FALSE)</f>
        <v>12.618059257000001</v>
      </c>
      <c r="T257" s="9">
        <f>VLOOKUP(Tableau356769[[#This Row],[coca]],Table1[[ID]:[b]],3,FALSE)</f>
        <v>-0.85049965150899998</v>
      </c>
      <c r="U257" s="9"/>
      <c r="V25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57" s="9"/>
    </row>
    <row r="258" spans="1:23" hidden="1">
      <c r="A258" t="s">
        <v>367</v>
      </c>
      <c r="B258" t="s">
        <v>369</v>
      </c>
      <c r="C258" t="s">
        <v>370</v>
      </c>
      <c r="D258">
        <v>30</v>
      </c>
      <c r="E258">
        <v>2</v>
      </c>
      <c r="F258">
        <v>19</v>
      </c>
      <c r="M258" s="7" t="s">
        <v>947</v>
      </c>
      <c r="O258" t="s">
        <v>778</v>
      </c>
      <c r="Q258" t="str">
        <f t="shared" ref="Q258:Q266" si="4">_xlfn.CONCAT(A258,C258)</f>
        <v>GambiaGM01</v>
      </c>
      <c r="R258" t="str">
        <f>VLOOKUP(Tableau356769[[#This Row],[coca]],Table1[ID],1,FALSE)</f>
        <v>GambiaGM01</v>
      </c>
      <c r="S258">
        <f>VLOOKUP(Tableau356769[[#This Row],[coca]],Table1[[#All],[ID]:[b]],2,FALSE)</f>
        <v>-16.596711579499999</v>
      </c>
      <c r="T258" s="9">
        <f>VLOOKUP(Tableau356769[[#This Row],[coca]],Table1[[ID]:[b]],3,FALSE)</f>
        <v>13.4508024999</v>
      </c>
      <c r="U258" s="9" t="s">
        <v>778</v>
      </c>
      <c r="V25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58" s="9">
        <v>2</v>
      </c>
    </row>
    <row r="259" spans="1:23" hidden="1">
      <c r="A259" t="s">
        <v>367</v>
      </c>
      <c r="B259" t="s">
        <v>371</v>
      </c>
      <c r="C259" t="s">
        <v>372</v>
      </c>
      <c r="D259">
        <v>2</v>
      </c>
      <c r="E259">
        <v>0</v>
      </c>
      <c r="F259">
        <v>1</v>
      </c>
      <c r="M259" s="7" t="s">
        <v>947</v>
      </c>
      <c r="O259" t="s">
        <v>775</v>
      </c>
      <c r="Q259" t="str">
        <f t="shared" si="4"/>
        <v>GambiaGM02</v>
      </c>
      <c r="R259" t="str">
        <f>VLOOKUP(Tableau356769[[#This Row],[coca]],Table1[ID],1,FALSE)</f>
        <v>GambiaGM02</v>
      </c>
      <c r="S259">
        <f>VLOOKUP(Tableau356769[[#This Row],[coca]],Table1[[#All],[ID]:[b]],2,FALSE)</f>
        <v>-14.1668249875</v>
      </c>
      <c r="T259" s="9">
        <f>VLOOKUP(Tableau356769[[#This Row],[coca]],Table1[[ID]:[b]],3,FALSE)</f>
        <v>13.3900123142</v>
      </c>
      <c r="U259" t="s">
        <v>775</v>
      </c>
      <c r="V25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59" s="9">
        <v>1</v>
      </c>
    </row>
    <row r="260" spans="1:23" hidden="1">
      <c r="A260" t="s">
        <v>367</v>
      </c>
      <c r="B260" t="s">
        <v>373</v>
      </c>
      <c r="C260" t="s">
        <v>374</v>
      </c>
      <c r="D260">
        <v>2</v>
      </c>
      <c r="E260">
        <v>0</v>
      </c>
      <c r="F260">
        <v>1</v>
      </c>
      <c r="M260" s="7" t="s">
        <v>947</v>
      </c>
      <c r="Q260" t="str">
        <f t="shared" si="4"/>
        <v>GambiaGM03</v>
      </c>
      <c r="R260" t="str">
        <f>VLOOKUP(Tableau356769[[#This Row],[coca]],Table1[ID],1,FALSE)</f>
        <v>GambiaGM03</v>
      </c>
      <c r="S260">
        <f>VLOOKUP(Tableau356769[[#This Row],[coca]],Table1[[#All],[ID]:[b]],2,FALSE)</f>
        <v>-16.403357400000001</v>
      </c>
      <c r="T260" s="9">
        <f>VLOOKUP(Tableau356769[[#This Row],[coca]],Table1[[ID]:[b]],3,FALSE)</f>
        <v>13.2423280611</v>
      </c>
      <c r="V260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0" s="9"/>
    </row>
    <row r="261" spans="1:23" hidden="1">
      <c r="A261" t="s">
        <v>367</v>
      </c>
      <c r="B261" t="s">
        <v>375</v>
      </c>
      <c r="C261" t="s">
        <v>376</v>
      </c>
      <c r="D261">
        <v>5</v>
      </c>
      <c r="E261">
        <v>0</v>
      </c>
      <c r="F261">
        <v>3</v>
      </c>
      <c r="M261" s="7" t="s">
        <v>947</v>
      </c>
      <c r="O261" t="s">
        <v>775</v>
      </c>
      <c r="Q261" t="str">
        <f t="shared" si="4"/>
        <v>GambiaGM04</v>
      </c>
      <c r="R261" t="str">
        <f>VLOOKUP(Tableau356769[[#This Row],[coca]],Table1[ID],1,FALSE)</f>
        <v>GambiaGM04</v>
      </c>
      <c r="S261">
        <f>VLOOKUP(Tableau356769[[#This Row],[coca]],Table1[[#All],[ID]:[b]],2,FALSE)</f>
        <v>-14.932206796099999</v>
      </c>
      <c r="T261" s="9">
        <f>VLOOKUP(Tableau356769[[#This Row],[coca]],Table1[[ID]:[b]],3,FALSE)</f>
        <v>13.5327948288</v>
      </c>
      <c r="U261" t="s">
        <v>775</v>
      </c>
      <c r="V261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1" s="9">
        <v>1</v>
      </c>
    </row>
    <row r="262" spans="1:23" hidden="1">
      <c r="A262" t="s">
        <v>367</v>
      </c>
      <c r="B262" t="s">
        <v>377</v>
      </c>
      <c r="C262" t="s">
        <v>378</v>
      </c>
      <c r="D262">
        <v>1</v>
      </c>
      <c r="E262">
        <v>0</v>
      </c>
      <c r="F262">
        <v>0</v>
      </c>
      <c r="M262" s="7" t="s">
        <v>947</v>
      </c>
      <c r="Q262" t="str">
        <f t="shared" si="4"/>
        <v>GambiaGM05</v>
      </c>
      <c r="R262" t="str">
        <f>VLOOKUP(Tableau356769[[#This Row],[coca]],Table1[ID],1,FALSE)</f>
        <v>GambiaGM05</v>
      </c>
      <c r="S262">
        <f>VLOOKUP(Tableau356769[[#This Row],[coca]],Table1[[#All],[ID]:[b]],2,FALSE)</f>
        <v>-16.6610342277</v>
      </c>
      <c r="T262" s="9">
        <f>VLOOKUP(Tableau356769[[#This Row],[coca]],Table1[[ID]:[b]],3,FALSE)</f>
        <v>13.4415019856</v>
      </c>
      <c r="U262" s="9"/>
      <c r="V26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2" s="9"/>
    </row>
    <row r="263" spans="1:23" hidden="1">
      <c r="A263" t="s">
        <v>367</v>
      </c>
      <c r="B263" t="s">
        <v>379</v>
      </c>
      <c r="C263" t="s">
        <v>380</v>
      </c>
      <c r="D263">
        <v>2</v>
      </c>
      <c r="E263">
        <v>0</v>
      </c>
      <c r="F263">
        <v>2</v>
      </c>
      <c r="M263" s="7" t="s">
        <v>947</v>
      </c>
      <c r="Q263" t="str">
        <f t="shared" si="4"/>
        <v>GambiaGM06</v>
      </c>
      <c r="R263" t="str">
        <f>VLOOKUP(Tableau356769[[#This Row],[coca]],Table1[ID],1,FALSE)</f>
        <v>GambiaGM06</v>
      </c>
      <c r="S263">
        <f>VLOOKUP(Tableau356769[[#This Row],[coca]],Table1[[#All],[ID]:[b]],2,FALSE)</f>
        <v>-16.0257756086</v>
      </c>
      <c r="T263" s="9">
        <f>VLOOKUP(Tableau356769[[#This Row],[coca]],Table1[[ID]:[b]],3,FALSE)</f>
        <v>13.505177853999999</v>
      </c>
      <c r="U263" s="9"/>
      <c r="V26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3" s="9"/>
    </row>
    <row r="264" spans="1:23" hidden="1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M264" s="7" t="s">
        <v>947</v>
      </c>
      <c r="Q264" t="str">
        <f t="shared" si="4"/>
        <v>GambiaGM07</v>
      </c>
      <c r="R264" t="str">
        <f>VLOOKUP(Tableau356769[[#This Row],[coca]],Table1[ID],1,FALSE)</f>
        <v>GambiaGM07</v>
      </c>
      <c r="S264">
        <f>VLOOKUP(Tableau356769[[#This Row],[coca]],Table1[[#All],[ID]:[b]],2,FALSE)</f>
        <v>-14.926234666399999</v>
      </c>
      <c r="T264" s="9">
        <f>VLOOKUP(Tableau356769[[#This Row],[coca]],Table1[[ID]:[b]],3,FALSE)</f>
        <v>13.656260529500001</v>
      </c>
      <c r="U264" s="9"/>
      <c r="V26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4" s="9"/>
    </row>
    <row r="265" spans="1:23" hidden="1">
      <c r="A265" t="s">
        <v>367</v>
      </c>
      <c r="B265" t="s">
        <v>383</v>
      </c>
      <c r="C265" t="s">
        <v>384</v>
      </c>
      <c r="D265">
        <v>0</v>
      </c>
      <c r="E265">
        <v>0</v>
      </c>
      <c r="F265">
        <v>0</v>
      </c>
      <c r="M265" s="7" t="s">
        <v>947</v>
      </c>
      <c r="Q265" t="str">
        <f t="shared" si="4"/>
        <v>GambiaGM08</v>
      </c>
      <c r="R265" t="str">
        <f>VLOOKUP(Tableau356769[[#This Row],[coca]],Table1[ID],1,FALSE)</f>
        <v>GambiaGM08</v>
      </c>
      <c r="S265">
        <f>VLOOKUP(Tableau356769[[#This Row],[coca]],Table1[[#All],[ID]:[b]],2,FALSE)</f>
        <v>-15.7358423618</v>
      </c>
      <c r="T265" s="9">
        <f>VLOOKUP(Tableau356769[[#This Row],[coca]],Table1[[ID]:[b]],3,FALSE)</f>
        <v>13.3852953738</v>
      </c>
      <c r="U265" s="9"/>
      <c r="V26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5" s="9"/>
    </row>
    <row r="266" spans="1:23">
      <c r="A266" t="s">
        <v>385</v>
      </c>
      <c r="B266" t="s">
        <v>405</v>
      </c>
      <c r="C266" t="s">
        <v>406</v>
      </c>
      <c r="D266">
        <v>1257</v>
      </c>
      <c r="M266" s="10" t="s">
        <v>947</v>
      </c>
      <c r="O266" s="5">
        <v>-241292035674</v>
      </c>
      <c r="P266" s="5">
        <v>574251458216</v>
      </c>
      <c r="Q266" t="str">
        <f t="shared" si="4"/>
        <v>GhanaGH33</v>
      </c>
      <c r="R266" t="str">
        <f>VLOOKUP(Tableau356769[[#This Row],[coca]],Table1[ID],1,FALSE)</f>
        <v>GhanaGH33</v>
      </c>
      <c r="S266">
        <f>VLOOKUP(Tableau356769[[#This Row],[coca]],Table1[[#All],[ID]:[b]],2,FALSE)</f>
        <v>-2.4129203567399999</v>
      </c>
      <c r="T266" s="9">
        <f>VLOOKUP(Tableau356769[[#This Row],[coca]],Table1[[ID]:[b]],3,FALSE)</f>
        <v>5.7425145821600001</v>
      </c>
      <c r="U266" s="9" t="s">
        <v>775</v>
      </c>
      <c r="V26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66" s="9">
        <v>1</v>
      </c>
    </row>
    <row r="267" spans="1:23">
      <c r="A267" t="s">
        <v>385</v>
      </c>
      <c r="B267" t="s">
        <v>786</v>
      </c>
      <c r="D267">
        <v>94</v>
      </c>
      <c r="M267" s="10" t="s">
        <v>947</v>
      </c>
      <c r="Q267" s="9" t="str">
        <f>_xlfn.CONCAT(B267,C267)</f>
        <v>Western North Region</v>
      </c>
      <c r="R267" s="9" t="e">
        <f>VLOOKUP(Tableau356769[[#This Row],[coca]],Table1[ID],1,FALSE)</f>
        <v>#N/A</v>
      </c>
      <c r="S267" s="9" t="e">
        <f>VLOOKUP(Tableau356769[[#This Row],[coca]],Table1[[#All],[ID]:[b]],2,FALSE)</f>
        <v>#N/A</v>
      </c>
      <c r="T267" s="9" t="e">
        <f>VLOOKUP(Tableau356769[[#This Row],[coca]],Table1[[ID]:[b]],3,FALSE)</f>
        <v>#N/A</v>
      </c>
      <c r="U267" s="9" t="s">
        <v>775</v>
      </c>
      <c r="V26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67" s="9">
        <v>1</v>
      </c>
    </row>
    <row r="268" spans="1:23">
      <c r="A268" t="s">
        <v>385</v>
      </c>
      <c r="B268" t="s">
        <v>787</v>
      </c>
      <c r="D268">
        <v>4</v>
      </c>
      <c r="M268" s="10" t="s">
        <v>947</v>
      </c>
      <c r="Q268" s="9" t="str">
        <f t="shared" ref="Q268:Q331" si="5">_xlfn.CONCAT(A268,C268)</f>
        <v>Ghana</v>
      </c>
      <c r="R268" s="9" t="e">
        <f>VLOOKUP(Tableau356769[[#This Row],[coca]],Table1[ID],1,FALSE)</f>
        <v>#N/A</v>
      </c>
      <c r="S268" s="9" t="e">
        <f>VLOOKUP(Tableau356769[[#This Row],[coca]],Table1[[#All],[ID]:[b]],2,FALSE)</f>
        <v>#N/A</v>
      </c>
      <c r="T268" s="9" t="e">
        <f>VLOOKUP(Tableau356769[[#This Row],[coca]],Table1[[ID]:[b]],3,FALSE)</f>
        <v>#N/A</v>
      </c>
      <c r="U268" s="9" t="s">
        <v>775</v>
      </c>
      <c r="V26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68" s="9">
        <v>1</v>
      </c>
    </row>
    <row r="269" spans="1:23">
      <c r="A269" t="s">
        <v>385</v>
      </c>
      <c r="B269" t="s">
        <v>395</v>
      </c>
      <c r="C269" t="s">
        <v>396</v>
      </c>
      <c r="D269">
        <v>8984</v>
      </c>
      <c r="E269">
        <v>95</v>
      </c>
      <c r="F269">
        <v>11431</v>
      </c>
      <c r="M269" s="10" t="s">
        <v>947</v>
      </c>
      <c r="N269" s="4"/>
      <c r="O269" t="s">
        <v>788</v>
      </c>
      <c r="P269" s="5">
        <v>580396008178</v>
      </c>
      <c r="Q269" t="str">
        <f t="shared" si="5"/>
        <v>GhanaGH28</v>
      </c>
      <c r="R269" t="str">
        <f>VLOOKUP(Tableau356769[[#This Row],[coca]],Table1[ID],1,FALSE)</f>
        <v>GhanaGH28</v>
      </c>
      <c r="S269">
        <f>VLOOKUP(Tableau356769[[#This Row],[coca]],Table1[[#All],[ID]:[b]],2,FALSE)</f>
        <v>5.93983602588E-2</v>
      </c>
      <c r="T269" s="9">
        <f>VLOOKUP(Tableau356769[[#This Row],[coca]],Table1[[ID]:[b]],3,FALSE)</f>
        <v>5.8039600817799997</v>
      </c>
      <c r="U269" s="9" t="s">
        <v>780</v>
      </c>
      <c r="V26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69" s="9">
        <v>7</v>
      </c>
    </row>
    <row r="270" spans="1:23">
      <c r="A270" t="s">
        <v>385</v>
      </c>
      <c r="B270" t="s">
        <v>393</v>
      </c>
      <c r="C270" t="s">
        <v>394</v>
      </c>
      <c r="D270">
        <v>452</v>
      </c>
      <c r="M270" s="10" t="s">
        <v>947</v>
      </c>
      <c r="O270" t="s">
        <v>789</v>
      </c>
      <c r="P270" s="5">
        <v>641358310957</v>
      </c>
      <c r="Q270" t="str">
        <f t="shared" si="5"/>
        <v>GhanaGH27</v>
      </c>
      <c r="R270" t="str">
        <f>VLOOKUP(Tableau356769[[#This Row],[coca]],Table1[ID],1,FALSE)</f>
        <v>GhanaGH27</v>
      </c>
      <c r="S270">
        <f>VLOOKUP(Tableau356769[[#This Row],[coca]],Table1[[#All],[ID]:[b]],2,FALSE)</f>
        <v>-0.44777250588500001</v>
      </c>
      <c r="T270" s="9">
        <f>VLOOKUP(Tableau356769[[#This Row],[coca]],Table1[[ID]:[b]],3,FALSE)</f>
        <v>6.4135831095700002</v>
      </c>
      <c r="U270" s="9" t="s">
        <v>774</v>
      </c>
      <c r="V27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270" s="9">
        <v>3</v>
      </c>
    </row>
    <row r="271" spans="1:23">
      <c r="A271" t="s">
        <v>385</v>
      </c>
      <c r="B271" t="s">
        <v>387</v>
      </c>
      <c r="C271" t="s">
        <v>388</v>
      </c>
      <c r="D271">
        <v>2957</v>
      </c>
      <c r="M271" s="10" t="s">
        <v>947</v>
      </c>
      <c r="O271" s="5">
        <v>-145465197582</v>
      </c>
      <c r="P271" s="5">
        <v>680233239042</v>
      </c>
      <c r="Q271" t="str">
        <f t="shared" si="5"/>
        <v>GhanaGH24</v>
      </c>
      <c r="R271" t="str">
        <f>VLOOKUP(Tableau356769[[#This Row],[coca]],Table1[ID],1,FALSE)</f>
        <v>GhanaGH24</v>
      </c>
      <c r="S271">
        <f>VLOOKUP(Tableau356769[[#This Row],[coca]],Table1[[#All],[ID]:[b]],2,FALSE)</f>
        <v>-1.4546519758200001</v>
      </c>
      <c r="T271" s="9">
        <f>VLOOKUP(Tableau356769[[#This Row],[coca]],Table1[[ID]:[b]],3,FALSE)</f>
        <v>6.8023323904200002</v>
      </c>
      <c r="U271" s="9" t="s">
        <v>779</v>
      </c>
      <c r="V27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71" s="9">
        <v>4</v>
      </c>
    </row>
    <row r="272" spans="1:23">
      <c r="A272" t="s">
        <v>385</v>
      </c>
      <c r="B272" t="s">
        <v>391</v>
      </c>
      <c r="C272" t="s">
        <v>392</v>
      </c>
      <c r="D272">
        <v>798</v>
      </c>
      <c r="M272" s="10" t="s">
        <v>947</v>
      </c>
      <c r="O272" s="5">
        <v>-121158138876</v>
      </c>
      <c r="P272" s="5">
        <v>556583208459</v>
      </c>
      <c r="Q272" t="str">
        <f t="shared" si="5"/>
        <v>GhanaGH26</v>
      </c>
      <c r="R272" t="str">
        <f>VLOOKUP(Tableau356769[[#This Row],[coca]],Table1[ID],1,FALSE)</f>
        <v>GhanaGH26</v>
      </c>
      <c r="S272">
        <f>VLOOKUP(Tableau356769[[#This Row],[coca]],Table1[[#All],[ID]:[b]],2,FALSE)</f>
        <v>-1.21158138876</v>
      </c>
      <c r="T272" s="9">
        <f>VLOOKUP(Tableau356769[[#This Row],[coca]],Table1[[ID]:[b]],3,FALSE)</f>
        <v>5.5658320845900002</v>
      </c>
      <c r="U272" s="9" t="s">
        <v>778</v>
      </c>
      <c r="V27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272" s="9">
        <v>2</v>
      </c>
    </row>
    <row r="273" spans="1:23">
      <c r="A273" t="s">
        <v>385</v>
      </c>
      <c r="B273" t="s">
        <v>399</v>
      </c>
      <c r="C273" t="s">
        <v>400</v>
      </c>
      <c r="D273">
        <v>271</v>
      </c>
      <c r="M273" s="10" t="s">
        <v>947</v>
      </c>
      <c r="O273" t="s">
        <v>790</v>
      </c>
      <c r="P273" s="5">
        <v>1077930798300</v>
      </c>
      <c r="Q273" t="str">
        <f t="shared" si="5"/>
        <v>GhanaGH30</v>
      </c>
      <c r="R273" t="str">
        <f>VLOOKUP(Tableau356769[[#This Row],[coca]],Table1[ID],1,FALSE)</f>
        <v>GhanaGH30</v>
      </c>
      <c r="S273">
        <f>VLOOKUP(Tableau356769[[#This Row],[coca]],Table1[[#All],[ID]:[b]],2,FALSE)</f>
        <v>-0.80372017444999999</v>
      </c>
      <c r="T273" s="9">
        <f>VLOOKUP(Tableau356769[[#This Row],[coca]],Table1[[ID]:[b]],3,FALSE)</f>
        <v>10.779307983000001</v>
      </c>
      <c r="U273" s="9" t="s">
        <v>778</v>
      </c>
      <c r="V27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273" s="9">
        <v>2</v>
      </c>
    </row>
    <row r="274" spans="1:23">
      <c r="A274" t="s">
        <v>385</v>
      </c>
      <c r="B274" t="s">
        <v>791</v>
      </c>
      <c r="D274">
        <v>108</v>
      </c>
      <c r="M274" s="10" t="s">
        <v>947</v>
      </c>
      <c r="Q274" t="str">
        <f t="shared" si="5"/>
        <v>Ghana</v>
      </c>
      <c r="R274" t="e">
        <f>VLOOKUP(Tableau356769[[#This Row],[coca]],Table1[ID],1,FALSE)</f>
        <v>#N/A</v>
      </c>
      <c r="S274" t="e">
        <f>VLOOKUP(Tableau356769[[#This Row],[coca]],Table1[[#All],[ID]:[b]],2,FALSE)</f>
        <v>#N/A</v>
      </c>
      <c r="T274" s="9" t="e">
        <f>VLOOKUP(Tableau356769[[#This Row],[coca]],Table1[[ID]:[b]],3,FALSE)</f>
        <v>#N/A</v>
      </c>
      <c r="U274" s="9" t="s">
        <v>778</v>
      </c>
      <c r="V27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274" s="9">
        <v>2</v>
      </c>
    </row>
    <row r="275" spans="1:23">
      <c r="A275" t="s">
        <v>385</v>
      </c>
      <c r="B275" t="s">
        <v>403</v>
      </c>
      <c r="C275" t="s">
        <v>404</v>
      </c>
      <c r="D275">
        <v>321</v>
      </c>
      <c r="M275" s="10" t="s">
        <v>947</v>
      </c>
      <c r="O275" t="s">
        <v>792</v>
      </c>
      <c r="P275" s="5">
        <v>723735932736</v>
      </c>
      <c r="Q275" t="str">
        <f t="shared" si="5"/>
        <v>GhanaGH32</v>
      </c>
      <c r="R275" t="str">
        <f>VLOOKUP(Tableau356769[[#This Row],[coca]],Table1[ID],1,FALSE)</f>
        <v>GhanaGH32</v>
      </c>
      <c r="S275">
        <f>VLOOKUP(Tableau356769[[#This Row],[coca]],Table1[[#All],[ID]:[b]],2,FALSE)</f>
        <v>0.40650791106</v>
      </c>
      <c r="T275" s="9">
        <f>VLOOKUP(Tableau356769[[#This Row],[coca]],Table1[[ID]:[b]],3,FALSE)</f>
        <v>7.2373593273600001</v>
      </c>
      <c r="U275" s="9" t="s">
        <v>778</v>
      </c>
      <c r="V27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275" s="9">
        <v>2</v>
      </c>
    </row>
    <row r="276" spans="1:23">
      <c r="A276" t="s">
        <v>385</v>
      </c>
      <c r="B276" t="s">
        <v>397</v>
      </c>
      <c r="C276" t="s">
        <v>398</v>
      </c>
      <c r="D276">
        <v>95</v>
      </c>
      <c r="M276" s="10" t="s">
        <v>947</v>
      </c>
      <c r="O276" t="s">
        <v>793</v>
      </c>
      <c r="P276" s="5">
        <v>935318776009</v>
      </c>
      <c r="Q276" t="str">
        <f t="shared" si="5"/>
        <v>GhanaGH29</v>
      </c>
      <c r="R276" t="str">
        <f>VLOOKUP(Tableau356769[[#This Row],[coca]],Table1[ID],1,FALSE)</f>
        <v>GhanaGH29</v>
      </c>
      <c r="S276">
        <f>VLOOKUP(Tableau356769[[#This Row],[coca]],Table1[[#All],[ID]:[b]],2,FALSE)</f>
        <v>-0.968127684002</v>
      </c>
      <c r="T276" s="9">
        <f>VLOOKUP(Tableau356769[[#This Row],[coca]],Table1[[ID]:[b]],3,FALSE)</f>
        <v>9.35318776009</v>
      </c>
      <c r="U276" s="9" t="s">
        <v>778</v>
      </c>
      <c r="V27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76" s="9">
        <v>2</v>
      </c>
    </row>
    <row r="277" spans="1:23">
      <c r="A277" t="s">
        <v>385</v>
      </c>
      <c r="B277" t="s">
        <v>401</v>
      </c>
      <c r="C277" t="s">
        <v>402</v>
      </c>
      <c r="D277">
        <v>35</v>
      </c>
      <c r="M277" s="10" t="s">
        <v>947</v>
      </c>
      <c r="O277" s="5">
        <v>-221686530251</v>
      </c>
      <c r="P277" s="5">
        <v>1041127367870</v>
      </c>
      <c r="Q277" t="str">
        <f t="shared" si="5"/>
        <v>GhanaGH31</v>
      </c>
      <c r="R277" t="str">
        <f>VLOOKUP(Tableau356769[[#This Row],[coca]],Table1[ID],1,FALSE)</f>
        <v>GhanaGH31</v>
      </c>
      <c r="S277">
        <f>VLOOKUP(Tableau356769[[#This Row],[coca]],Table1[[#All],[ID]:[b]],2,FALSE)</f>
        <v>-2.21686530251</v>
      </c>
      <c r="T277" s="9">
        <f>VLOOKUP(Tableau356769[[#This Row],[coca]],Table1[[ID]:[b]],3,FALSE)</f>
        <v>10.411273678700001</v>
      </c>
      <c r="U277" s="9" t="s">
        <v>778</v>
      </c>
      <c r="V27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77" s="9">
        <v>2</v>
      </c>
    </row>
    <row r="278" spans="1:23">
      <c r="A278" t="s">
        <v>385</v>
      </c>
      <c r="B278" t="s">
        <v>389</v>
      </c>
      <c r="C278" t="s">
        <v>390</v>
      </c>
      <c r="D278">
        <f>47+38+8+4</f>
        <v>97</v>
      </c>
      <c r="M278" s="10" t="s">
        <v>947</v>
      </c>
      <c r="Q278" t="str">
        <f t="shared" si="5"/>
        <v>GhanaGH25</v>
      </c>
      <c r="R278" t="str">
        <f>VLOOKUP(Tableau356769[[#This Row],[coca]],Table1[ID],1,FALSE)</f>
        <v>GhanaGH25</v>
      </c>
      <c r="S278">
        <f>VLOOKUP(Tableau356769[[#This Row],[coca]],Table1[[#All],[ID]:[b]],2,FALSE)</f>
        <v>-1.65352147739</v>
      </c>
      <c r="T278" s="9">
        <f>VLOOKUP(Tableau356769[[#This Row],[coca]],Table1[[ID]:[b]],3,FALSE)</f>
        <v>7.7004400667099997</v>
      </c>
      <c r="U278" s="9"/>
      <c r="V27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78" s="9"/>
    </row>
    <row r="279" spans="1:23" hidden="1">
      <c r="A279" t="s">
        <v>407</v>
      </c>
      <c r="B279" t="s">
        <v>411</v>
      </c>
      <c r="C279" t="s">
        <v>412</v>
      </c>
      <c r="D279" t="s">
        <v>938</v>
      </c>
      <c r="M279" s="10" t="s">
        <v>947</v>
      </c>
      <c r="Q279" t="str">
        <f t="shared" si="5"/>
        <v>GuineaGN02</v>
      </c>
      <c r="R279" t="str">
        <f>VLOOKUP(Tableau356769[[#This Row],[coca]],Table1[ID],1,FALSE)</f>
        <v>GuineaGN02</v>
      </c>
      <c r="S279">
        <f>VLOOKUP(Tableau356769[[#This Row],[coca]],Table1[[#All],[ID]:[b]],2,FALSE)</f>
        <v>-13.5749244131</v>
      </c>
      <c r="T279" s="9">
        <f>VLOOKUP(Tableau356769[[#This Row],[coca]],Table1[[ID]:[b]],3,FALSE)</f>
        <v>9.6198873874899995</v>
      </c>
      <c r="U279" s="9" t="s">
        <v>780</v>
      </c>
      <c r="V27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79" s="9">
        <v>7</v>
      </c>
    </row>
    <row r="280" spans="1:23" hidden="1">
      <c r="A280" t="s">
        <v>407</v>
      </c>
      <c r="B280" t="s">
        <v>409</v>
      </c>
      <c r="C280" t="s">
        <v>410</v>
      </c>
      <c r="D280" t="s">
        <v>938</v>
      </c>
      <c r="M280" s="10" t="s">
        <v>947</v>
      </c>
      <c r="Q280" t="str">
        <f t="shared" si="5"/>
        <v>GuineaGN01</v>
      </c>
      <c r="R280" t="str">
        <f>VLOOKUP(Tableau356769[[#This Row],[coca]],Table1[ID],1,FALSE)</f>
        <v>GuineaGN01</v>
      </c>
      <c r="S280">
        <f>VLOOKUP(Tableau356769[[#This Row],[coca]],Table1[[#All],[ID]:[b]],2,FALSE)</f>
        <v>-13.7682855511</v>
      </c>
      <c r="T280" s="9">
        <f>VLOOKUP(Tableau356769[[#This Row],[coca]],Table1[[ID]:[b]],3,FALSE)</f>
        <v>11.3555707663</v>
      </c>
      <c r="U280" s="9"/>
      <c r="V28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0" s="9"/>
    </row>
    <row r="281" spans="1:23" hidden="1">
      <c r="A281" t="s">
        <v>407</v>
      </c>
      <c r="B281" t="s">
        <v>413</v>
      </c>
      <c r="C281" t="s">
        <v>414</v>
      </c>
      <c r="D281" t="s">
        <v>938</v>
      </c>
      <c r="M281" s="10" t="s">
        <v>947</v>
      </c>
      <c r="Q281" t="str">
        <f t="shared" si="5"/>
        <v>GuineaGN03</v>
      </c>
      <c r="R281" t="str">
        <f>VLOOKUP(Tableau356769[[#This Row],[coca]],Table1[ID],1,FALSE)</f>
        <v>GuineaGN03</v>
      </c>
      <c r="S281">
        <f>VLOOKUP(Tableau356769[[#This Row],[coca]],Table1[[#All],[ID]:[b]],2,FALSE)</f>
        <v>-10.6586826166</v>
      </c>
      <c r="T281" s="9">
        <f>VLOOKUP(Tableau356769[[#This Row],[coca]],Table1[[ID]:[b]],3,FALSE)</f>
        <v>10.491887890599999</v>
      </c>
      <c r="U281" s="9"/>
      <c r="V28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1" s="9"/>
    </row>
    <row r="282" spans="1:23" hidden="1">
      <c r="A282" t="s">
        <v>407</v>
      </c>
      <c r="B282" t="s">
        <v>415</v>
      </c>
      <c r="C282" t="s">
        <v>416</v>
      </c>
      <c r="D282" t="s">
        <v>938</v>
      </c>
      <c r="M282" s="10" t="s">
        <v>947</v>
      </c>
      <c r="Q282" t="str">
        <f t="shared" si="5"/>
        <v>GuineaGN04</v>
      </c>
      <c r="R282" t="str">
        <f>VLOOKUP(Tableau356769[[#This Row],[coca]],Table1[ID],1,FALSE)</f>
        <v>GuineaGN04</v>
      </c>
      <c r="S282">
        <f>VLOOKUP(Tableau356769[[#This Row],[coca]],Table1[[#All],[ID]:[b]],2,FALSE)</f>
        <v>-9.3346776663599993</v>
      </c>
      <c r="T282" s="9">
        <f>VLOOKUP(Tableau356769[[#This Row],[coca]],Table1[[ID]:[b]],3,FALSE)</f>
        <v>10.586139791700001</v>
      </c>
      <c r="U282" s="9"/>
      <c r="V28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2" s="9"/>
    </row>
    <row r="283" spans="1:23" hidden="1">
      <c r="A283" t="s">
        <v>407</v>
      </c>
      <c r="B283" t="s">
        <v>417</v>
      </c>
      <c r="C283" t="s">
        <v>418</v>
      </c>
      <c r="D283" t="s">
        <v>938</v>
      </c>
      <c r="M283" s="10" t="s">
        <v>947</v>
      </c>
      <c r="Q283" t="str">
        <f t="shared" si="5"/>
        <v>GuineaGN05</v>
      </c>
      <c r="R283" t="str">
        <f>VLOOKUP(Tableau356769[[#This Row],[coca]],Table1[ID],1,FALSE)</f>
        <v>GuineaGN05</v>
      </c>
      <c r="S283">
        <f>VLOOKUP(Tableau356769[[#This Row],[coca]],Table1[[#All],[ID]:[b]],2,FALSE)</f>
        <v>-13.119334112000001</v>
      </c>
      <c r="T283" s="9">
        <f>VLOOKUP(Tableau356769[[#This Row],[coca]],Table1[[ID]:[b]],3,FALSE)</f>
        <v>10.214007778099999</v>
      </c>
      <c r="U283" s="9"/>
      <c r="V28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3" s="9"/>
    </row>
    <row r="284" spans="1:23" hidden="1">
      <c r="A284" t="s">
        <v>407</v>
      </c>
      <c r="B284" t="s">
        <v>419</v>
      </c>
      <c r="C284" t="s">
        <v>420</v>
      </c>
      <c r="D284" t="s">
        <v>938</v>
      </c>
      <c r="M284" s="10" t="s">
        <v>947</v>
      </c>
      <c r="Q284" t="str">
        <f t="shared" si="5"/>
        <v>GuineaGN06</v>
      </c>
      <c r="R284" t="str">
        <f>VLOOKUP(Tableau356769[[#This Row],[coca]],Table1[ID],1,FALSE)</f>
        <v>GuineaGN06</v>
      </c>
      <c r="S284">
        <f>VLOOKUP(Tableau356769[[#This Row],[coca]],Table1[[#All],[ID]:[b]],2,FALSE)</f>
        <v>-12.0154963352</v>
      </c>
      <c r="T284" s="9">
        <f>VLOOKUP(Tableau356769[[#This Row],[coca]],Table1[[ID]:[b]],3,FALSE)</f>
        <v>11.7523757046</v>
      </c>
      <c r="U284" s="9"/>
      <c r="V28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4" s="9"/>
    </row>
    <row r="285" spans="1:23" hidden="1">
      <c r="A285" t="s">
        <v>407</v>
      </c>
      <c r="B285" t="s">
        <v>421</v>
      </c>
      <c r="C285" t="s">
        <v>422</v>
      </c>
      <c r="D285" t="s">
        <v>938</v>
      </c>
      <c r="M285" s="10" t="s">
        <v>947</v>
      </c>
      <c r="Q285" t="str">
        <f t="shared" si="5"/>
        <v>GuineaGN07</v>
      </c>
      <c r="R285" t="str">
        <f>VLOOKUP(Tableau356769[[#This Row],[coca]],Table1[ID],1,FALSE)</f>
        <v>GuineaGN07</v>
      </c>
      <c r="S285">
        <f>VLOOKUP(Tableau356769[[#This Row],[coca]],Table1[[#All],[ID]:[b]],2,FALSE)</f>
        <v>-12.0740685303</v>
      </c>
      <c r="T285" s="9">
        <f>VLOOKUP(Tableau356769[[#This Row],[coca]],Table1[[ID]:[b]],3,FALSE)</f>
        <v>10.669852945500001</v>
      </c>
      <c r="U285" s="9"/>
      <c r="V28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5" s="9"/>
    </row>
    <row r="286" spans="1:23" hidden="1">
      <c r="A286" t="s">
        <v>407</v>
      </c>
      <c r="B286" t="s">
        <v>423</v>
      </c>
      <c r="C286" t="s">
        <v>424</v>
      </c>
      <c r="D286" t="s">
        <v>938</v>
      </c>
      <c r="M286" s="10" t="s">
        <v>947</v>
      </c>
      <c r="Q286" t="str">
        <f t="shared" si="5"/>
        <v>GuineaGN08</v>
      </c>
      <c r="R286" t="str">
        <f>VLOOKUP(Tableau356769[[#This Row],[coca]],Table1[ID],1,FALSE)</f>
        <v>GuineaGN08</v>
      </c>
      <c r="S286">
        <f>VLOOKUP(Tableau356769[[#This Row],[coca]],Table1[[#All],[ID]:[b]],2,FALSE)</f>
        <v>-8.8920086635600004</v>
      </c>
      <c r="T286" s="9">
        <f>VLOOKUP(Tableau356769[[#This Row],[coca]],Table1[[ID]:[b]],3,FALSE)</f>
        <v>8.4413049633000004</v>
      </c>
      <c r="U286" s="9"/>
      <c r="V28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6" s="9"/>
    </row>
    <row r="287" spans="1:23" hidden="1">
      <c r="A287" t="s">
        <v>425</v>
      </c>
      <c r="B287" t="s">
        <v>431</v>
      </c>
      <c r="C287" t="s">
        <v>432</v>
      </c>
      <c r="D287">
        <v>1468</v>
      </c>
      <c r="M287" s="10" t="s">
        <v>947</v>
      </c>
      <c r="Q287" t="str">
        <f t="shared" si="5"/>
        <v>Guinea BissauGW08</v>
      </c>
      <c r="R287" t="str">
        <f>VLOOKUP(Tableau356769[[#This Row],[coca]],Table1[ID],1,FALSE)</f>
        <v>Guinea BissauGW08</v>
      </c>
      <c r="S287">
        <f>VLOOKUP(Tableau356769[[#This Row],[coca]],Table1[[#All],[ID]:[b]],2,FALSE)</f>
        <v>-15.6106516759</v>
      </c>
      <c r="T287" s="9">
        <f>VLOOKUP(Tableau356769[[#This Row],[coca]],Table1[[ID]:[b]],3,FALSE)</f>
        <v>11.875642397</v>
      </c>
      <c r="U287" s="9" t="s">
        <v>777</v>
      </c>
      <c r="V28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287" s="9">
        <v>5</v>
      </c>
    </row>
    <row r="288" spans="1:23" hidden="1">
      <c r="A288" t="s">
        <v>425</v>
      </c>
      <c r="B288" t="s">
        <v>427</v>
      </c>
      <c r="C288" t="s">
        <v>428</v>
      </c>
      <c r="D288">
        <v>7</v>
      </c>
      <c r="M288" s="10" t="s">
        <v>947</v>
      </c>
      <c r="Q288" t="str">
        <f t="shared" si="5"/>
        <v>Guinea BissauGW01</v>
      </c>
      <c r="R288" t="str">
        <f>VLOOKUP(Tableau356769[[#This Row],[coca]],Table1[ID],1,FALSE)</f>
        <v>Guinea BissauGW01</v>
      </c>
      <c r="S288">
        <f>VLOOKUP(Tableau356769[[#This Row],[coca]],Table1[[#All],[ID]:[b]],2,FALSE)</f>
        <v>-14.707570712800001</v>
      </c>
      <c r="T288" s="9">
        <f>VLOOKUP(Tableau356769[[#This Row],[coca]],Table1[[ID]:[b]],3,FALSE)</f>
        <v>12.1616942034</v>
      </c>
      <c r="U288" s="9"/>
      <c r="V28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88" s="9"/>
    </row>
    <row r="289" spans="1:23" hidden="1">
      <c r="A289" t="s">
        <v>425</v>
      </c>
      <c r="B289" t="s">
        <v>429</v>
      </c>
      <c r="C289" t="s">
        <v>430</v>
      </c>
      <c r="D289">
        <v>52</v>
      </c>
      <c r="M289" s="10" t="s">
        <v>947</v>
      </c>
      <c r="Q289" t="str">
        <f t="shared" si="5"/>
        <v>Guinea BissauGW02</v>
      </c>
      <c r="R289" t="str">
        <f>VLOOKUP(Tableau356769[[#This Row],[coca]],Table1[ID],1,FALSE)</f>
        <v>Guinea BissauGW02</v>
      </c>
      <c r="S289">
        <f>VLOOKUP(Tableau356769[[#This Row],[coca]],Table1[[#All],[ID]:[b]],2,FALSE)</f>
        <v>-15.7860710669</v>
      </c>
      <c r="T289" s="9">
        <f>VLOOKUP(Tableau356769[[#This Row],[coca]],Table1[[ID]:[b]],3,FALSE)</f>
        <v>11.883298998100001</v>
      </c>
      <c r="U289" s="9"/>
      <c r="V28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289" s="9"/>
    </row>
    <row r="290" spans="1:23" hidden="1">
      <c r="A290" t="s">
        <v>425</v>
      </c>
      <c r="B290" t="s">
        <v>433</v>
      </c>
      <c r="C290" t="s">
        <v>434</v>
      </c>
      <c r="D290">
        <v>0</v>
      </c>
      <c r="M290" s="10" t="s">
        <v>947</v>
      </c>
      <c r="Q290" t="str">
        <f t="shared" si="5"/>
        <v>Guinea BissauGW03</v>
      </c>
      <c r="R290" t="str">
        <f>VLOOKUP(Tableau356769[[#This Row],[coca]],Table1[ID],1,FALSE)</f>
        <v>Guinea BissauGW03</v>
      </c>
      <c r="S290">
        <f>VLOOKUP(Tableau356769[[#This Row],[coca]],Table1[[#All],[ID]:[b]],2,FALSE)</f>
        <v>-15.970272488399999</v>
      </c>
      <c r="T290" s="9">
        <f>VLOOKUP(Tableau356769[[#This Row],[coca]],Table1[[ID]:[b]],3,FALSE)</f>
        <v>11.3343515791</v>
      </c>
      <c r="U290" s="9"/>
      <c r="V29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0" s="9"/>
    </row>
    <row r="291" spans="1:23" hidden="1">
      <c r="A291" t="s">
        <v>425</v>
      </c>
      <c r="B291" t="s">
        <v>435</v>
      </c>
      <c r="C291" t="s">
        <v>436</v>
      </c>
      <c r="D291">
        <v>26</v>
      </c>
      <c r="M291" s="10" t="s">
        <v>947</v>
      </c>
      <c r="Q291" t="str">
        <f t="shared" si="5"/>
        <v>Guinea BissauGW04</v>
      </c>
      <c r="R291" t="str">
        <f>VLOOKUP(Tableau356769[[#This Row],[coca]],Table1[ID],1,FALSE)</f>
        <v>Guinea BissauGW04</v>
      </c>
      <c r="S291">
        <f>VLOOKUP(Tableau356769[[#This Row],[coca]],Table1[[#All],[ID]:[b]],2,FALSE)</f>
        <v>-16.0507752581</v>
      </c>
      <c r="T291" s="9">
        <f>VLOOKUP(Tableau356769[[#This Row],[coca]],Table1[[ID]:[b]],3,FALSE)</f>
        <v>12.1920039873</v>
      </c>
      <c r="U291" s="9"/>
      <c r="V29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91" s="9"/>
    </row>
    <row r="292" spans="1:23" hidden="1">
      <c r="A292" t="s">
        <v>425</v>
      </c>
      <c r="B292" t="s">
        <v>437</v>
      </c>
      <c r="C292" t="s">
        <v>438</v>
      </c>
      <c r="D292">
        <v>2</v>
      </c>
      <c r="M292" s="10" t="s">
        <v>947</v>
      </c>
      <c r="Q292" t="str">
        <f t="shared" si="5"/>
        <v>Guinea BissauGW05</v>
      </c>
      <c r="R292" t="str">
        <f>VLOOKUP(Tableau356769[[#This Row],[coca]],Table1[ID],1,FALSE)</f>
        <v>Guinea BissauGW05</v>
      </c>
      <c r="S292">
        <f>VLOOKUP(Tableau356769[[#This Row],[coca]],Table1[[#All],[ID]:[b]],2,FALSE)</f>
        <v>-14.11020268</v>
      </c>
      <c r="T292" s="9">
        <f>VLOOKUP(Tableau356769[[#This Row],[coca]],Table1[[ID]:[b]],3,FALSE)</f>
        <v>12.1632467851</v>
      </c>
      <c r="U292" s="9"/>
      <c r="V29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2" s="9"/>
    </row>
    <row r="293" spans="1:23" hidden="1">
      <c r="A293" t="s">
        <v>425</v>
      </c>
      <c r="B293" t="s">
        <v>439</v>
      </c>
      <c r="C293" t="s">
        <v>440</v>
      </c>
      <c r="D293">
        <v>1</v>
      </c>
      <c r="M293" s="10" t="s">
        <v>947</v>
      </c>
      <c r="Q293" t="str">
        <f t="shared" si="5"/>
        <v>Guinea BissauGW06</v>
      </c>
      <c r="R293" t="str">
        <f>VLOOKUP(Tableau356769[[#This Row],[coca]],Table1[ID],1,FALSE)</f>
        <v>Guinea BissauGW06</v>
      </c>
      <c r="S293">
        <f>VLOOKUP(Tableau356769[[#This Row],[coca]],Table1[[#All],[ID]:[b]],2,FALSE)</f>
        <v>-15.270771178</v>
      </c>
      <c r="T293" s="9">
        <f>VLOOKUP(Tableau356769[[#This Row],[coca]],Table1[[ID]:[b]],3,FALSE)</f>
        <v>12.285839340000001</v>
      </c>
      <c r="U293" s="9"/>
      <c r="V29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3" s="9"/>
    </row>
    <row r="294" spans="1:23" hidden="1">
      <c r="A294" t="s">
        <v>425</v>
      </c>
      <c r="B294" t="s">
        <v>441</v>
      </c>
      <c r="C294" t="s">
        <v>442</v>
      </c>
      <c r="D294">
        <v>0</v>
      </c>
      <c r="M294" s="10" t="s">
        <v>947</v>
      </c>
      <c r="Q294" t="str">
        <f t="shared" si="5"/>
        <v>Guinea BissauGW07</v>
      </c>
      <c r="R294" t="str">
        <f>VLOOKUP(Tableau356769[[#This Row],[coca]],Table1[ID],1,FALSE)</f>
        <v>Guinea BissauGW07</v>
      </c>
      <c r="S294">
        <f>VLOOKUP(Tableau356769[[#This Row],[coca]],Table1[[#All],[ID]:[b]],2,FALSE)</f>
        <v>-15.1793478855</v>
      </c>
      <c r="T294" s="9">
        <f>VLOOKUP(Tableau356769[[#This Row],[coca]],Table1[[ID]:[b]],3,FALSE)</f>
        <v>11.665156119500001</v>
      </c>
      <c r="U294" s="9"/>
      <c r="V29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4" s="9"/>
    </row>
    <row r="295" spans="1:23" hidden="1">
      <c r="A295" t="s">
        <v>425</v>
      </c>
      <c r="B295" t="s">
        <v>443</v>
      </c>
      <c r="C295" t="s">
        <v>444</v>
      </c>
      <c r="D295">
        <v>0</v>
      </c>
      <c r="M295" s="10" t="s">
        <v>947</v>
      </c>
      <c r="Q295" t="str">
        <f t="shared" si="5"/>
        <v>Guinea BissauGW09</v>
      </c>
      <c r="R295" t="str">
        <f>VLOOKUP(Tableau356769[[#This Row],[coca]],Table1[ID],1,FALSE)</f>
        <v>Guinea BissauGW09</v>
      </c>
      <c r="S295">
        <f>VLOOKUP(Tableau356769[[#This Row],[coca]],Table1[[#All],[ID]:[b]],2,FALSE)</f>
        <v>-14.992859600099999</v>
      </c>
      <c r="T295" s="9">
        <f>VLOOKUP(Tableau356769[[#This Row],[coca]],Table1[[ID]:[b]],3,FALSE)</f>
        <v>11.3286335105</v>
      </c>
      <c r="U295" s="9"/>
      <c r="V29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5" s="9"/>
    </row>
    <row r="296" spans="1:23" hidden="1">
      <c r="A296" t="s">
        <v>445</v>
      </c>
      <c r="B296" t="s">
        <v>455</v>
      </c>
      <c r="C296" t="s">
        <v>456</v>
      </c>
      <c r="D296">
        <v>1</v>
      </c>
      <c r="E296">
        <v>0</v>
      </c>
      <c r="F296">
        <v>0</v>
      </c>
      <c r="M296" s="7" t="s">
        <v>947</v>
      </c>
      <c r="Q296" t="str">
        <f t="shared" si="5"/>
        <v>LiberiaLR05</v>
      </c>
      <c r="R296" t="str">
        <f>VLOOKUP(Tableau356769[[#This Row],[coca]],Table1[ID],1,FALSE)</f>
        <v>LiberiaLR05</v>
      </c>
      <c r="S296">
        <f>VLOOKUP(Tableau356769[[#This Row],[coca]],Table1[[#All],[ID]:[b]],2,FALSE)</f>
        <v>-11.0507034215</v>
      </c>
      <c r="T296" s="9">
        <f>VLOOKUP(Tableau356769[[#This Row],[coca]],Table1[[ID]:[b]],3,FALSE)</f>
        <v>7.0807055692900001</v>
      </c>
      <c r="U296" s="9"/>
      <c r="V29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6" s="9"/>
    </row>
    <row r="297" spans="1:23" hidden="1">
      <c r="A297" t="s">
        <v>445</v>
      </c>
      <c r="B297" t="s">
        <v>447</v>
      </c>
      <c r="C297" t="s">
        <v>448</v>
      </c>
      <c r="D297">
        <v>3</v>
      </c>
      <c r="E297">
        <v>0</v>
      </c>
      <c r="F297">
        <v>0</v>
      </c>
      <c r="M297" s="7" t="s">
        <v>947</v>
      </c>
      <c r="Q297" t="str">
        <f t="shared" si="5"/>
        <v>LiberiaLR01</v>
      </c>
      <c r="R297" t="str">
        <f>VLOOKUP(Tableau356769[[#This Row],[coca]],Table1[ID],1,FALSE)</f>
        <v>LiberiaLR01</v>
      </c>
      <c r="S297">
        <f>VLOOKUP(Tableau356769[[#This Row],[coca]],Table1[[#All],[ID]:[b]],2,FALSE)</f>
        <v>-10.8116798612</v>
      </c>
      <c r="T297" s="9">
        <f>VLOOKUP(Tableau356769[[#This Row],[coca]],Table1[[ID]:[b]],3,FALSE)</f>
        <v>6.7321604172700003</v>
      </c>
      <c r="U297" s="9"/>
      <c r="V29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7" s="9"/>
    </row>
    <row r="298" spans="1:23" hidden="1">
      <c r="A298" t="s">
        <v>445</v>
      </c>
      <c r="B298" t="s">
        <v>449</v>
      </c>
      <c r="C298" t="s">
        <v>450</v>
      </c>
      <c r="D298">
        <v>20</v>
      </c>
      <c r="E298">
        <v>4</v>
      </c>
      <c r="F298">
        <v>0</v>
      </c>
      <c r="M298" s="7" t="s">
        <v>947</v>
      </c>
      <c r="Q298" t="str">
        <f t="shared" si="5"/>
        <v>LiberiaLR02</v>
      </c>
      <c r="R298" t="str">
        <f>VLOOKUP(Tableau356769[[#This Row],[coca]],Table1[ID],1,FALSE)</f>
        <v>LiberiaLR02</v>
      </c>
      <c r="S298">
        <f>VLOOKUP(Tableau356769[[#This Row],[coca]],Table1[[#All],[ID]:[b]],2,FALSE)</f>
        <v>-9.6469163579899995</v>
      </c>
      <c r="T298" s="9">
        <f>VLOOKUP(Tableau356769[[#This Row],[coca]],Table1[[ID]:[b]],3,FALSE)</f>
        <v>6.9424798014200002</v>
      </c>
      <c r="U298" s="9"/>
      <c r="V29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298" s="9"/>
    </row>
    <row r="299" spans="1:23" hidden="1">
      <c r="A299" t="s">
        <v>445</v>
      </c>
      <c r="B299" t="s">
        <v>451</v>
      </c>
      <c r="C299" t="s">
        <v>452</v>
      </c>
      <c r="D299">
        <v>10</v>
      </c>
      <c r="E299">
        <v>2</v>
      </c>
      <c r="F299">
        <v>1</v>
      </c>
      <c r="M299" s="7" t="s">
        <v>947</v>
      </c>
      <c r="Q299" t="str">
        <f t="shared" si="5"/>
        <v>LiberiaLR03</v>
      </c>
      <c r="R299" t="str">
        <f>VLOOKUP(Tableau356769[[#This Row],[coca]],Table1[ID],1,FALSE)</f>
        <v>LiberiaLR03</v>
      </c>
      <c r="S299">
        <f>VLOOKUP(Tableau356769[[#This Row],[coca]],Table1[[#All],[ID]:[b]],2,FALSE)</f>
        <v>-10.3107885562</v>
      </c>
      <c r="T299" s="9">
        <f>VLOOKUP(Tableau356769[[#This Row],[coca]],Table1[[ID]:[b]],3,FALSE)</f>
        <v>7.4177628563400004</v>
      </c>
      <c r="U299" s="9"/>
      <c r="V29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299" s="9"/>
    </row>
    <row r="300" spans="1:23" hidden="1">
      <c r="A300" t="s">
        <v>445</v>
      </c>
      <c r="B300" t="s">
        <v>453</v>
      </c>
      <c r="C300" t="s">
        <v>454</v>
      </c>
      <c r="D300">
        <v>10</v>
      </c>
      <c r="E300">
        <v>0</v>
      </c>
      <c r="F300">
        <v>5</v>
      </c>
      <c r="M300" s="7" t="s">
        <v>947</v>
      </c>
      <c r="Q300" t="str">
        <f t="shared" si="5"/>
        <v>LiberiaLR04</v>
      </c>
      <c r="R300" t="str">
        <f>VLOOKUP(Tableau356769[[#This Row],[coca]],Table1[ID],1,FALSE)</f>
        <v>LiberiaLR04</v>
      </c>
      <c r="S300">
        <f>VLOOKUP(Tableau356769[[#This Row],[coca]],Table1[[#All],[ID]:[b]],2,FALSE)</f>
        <v>-9.8115528493900008</v>
      </c>
      <c r="T300" s="9">
        <f>VLOOKUP(Tableau356769[[#This Row],[coca]],Table1[[ID]:[b]],3,FALSE)</f>
        <v>6.2282305573099999</v>
      </c>
      <c r="U300" s="9"/>
      <c r="V30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0" s="9"/>
    </row>
    <row r="301" spans="1:23" hidden="1">
      <c r="A301" t="s">
        <v>445</v>
      </c>
      <c r="B301" t="s">
        <v>457</v>
      </c>
      <c r="C301" t="s">
        <v>458</v>
      </c>
      <c r="D301">
        <v>0</v>
      </c>
      <c r="E301">
        <v>0</v>
      </c>
      <c r="F301">
        <v>0</v>
      </c>
      <c r="M301" s="7" t="s">
        <v>947</v>
      </c>
      <c r="Q301" t="str">
        <f t="shared" si="5"/>
        <v>LiberiaLR06</v>
      </c>
      <c r="R301" t="str">
        <f>VLOOKUP(Tableau356769[[#This Row],[coca]],Table1[ID],1,FALSE)</f>
        <v>LiberiaLR06</v>
      </c>
      <c r="S301">
        <f>VLOOKUP(Tableau356769[[#This Row],[coca]],Table1[[#All],[ID]:[b]],2,FALSE)</f>
        <v>-8.2295556132600005</v>
      </c>
      <c r="T301" s="9">
        <f>VLOOKUP(Tableau356769[[#This Row],[coca]],Table1[[ID]:[b]],3,FALSE)</f>
        <v>5.9568001756399998</v>
      </c>
      <c r="U301" s="9"/>
      <c r="V30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1" s="9"/>
    </row>
    <row r="302" spans="1:23" hidden="1">
      <c r="A302" t="s">
        <v>445</v>
      </c>
      <c r="B302" t="s">
        <v>459</v>
      </c>
      <c r="C302" t="s">
        <v>460</v>
      </c>
      <c r="D302">
        <v>1</v>
      </c>
      <c r="E302">
        <v>0</v>
      </c>
      <c r="F302">
        <v>0</v>
      </c>
      <c r="M302" s="7" t="s">
        <v>947</v>
      </c>
      <c r="Q302" t="str">
        <f t="shared" si="5"/>
        <v>LiberiaLR07</v>
      </c>
      <c r="R302" t="str">
        <f>VLOOKUP(Tableau356769[[#This Row],[coca]],Table1[ID],1,FALSE)</f>
        <v>LiberiaLR07</v>
      </c>
      <c r="S302">
        <f>VLOOKUP(Tableau356769[[#This Row],[coca]],Table1[[#All],[ID]:[b]],2,FALSE)</f>
        <v>-8.2031024136300008</v>
      </c>
      <c r="T302" s="9">
        <f>VLOOKUP(Tableau356769[[#This Row],[coca]],Table1[[ID]:[b]],3,FALSE)</f>
        <v>4.7983509608399997</v>
      </c>
      <c r="U302" s="9"/>
      <c r="V30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2" s="9"/>
    </row>
    <row r="303" spans="1:23" hidden="1">
      <c r="A303" t="s">
        <v>445</v>
      </c>
      <c r="B303" t="s">
        <v>461</v>
      </c>
      <c r="C303" t="s">
        <v>462</v>
      </c>
      <c r="D303">
        <v>6</v>
      </c>
      <c r="E303">
        <v>2</v>
      </c>
      <c r="F303">
        <v>2</v>
      </c>
      <c r="M303" s="7" t="s">
        <v>947</v>
      </c>
      <c r="Q303" t="str">
        <f t="shared" si="5"/>
        <v>LiberiaLR08</v>
      </c>
      <c r="R303" t="str">
        <f>VLOOKUP(Tableau356769[[#This Row],[coca]],Table1[ID],1,FALSE)</f>
        <v>LiberiaLR08</v>
      </c>
      <c r="S303">
        <f>VLOOKUP(Tableau356769[[#This Row],[coca]],Table1[[#All],[ID]:[b]],2,FALSE)</f>
        <v>-9.8576508160399996</v>
      </c>
      <c r="T303" s="9">
        <f>VLOOKUP(Tableau356769[[#This Row],[coca]],Table1[[ID]:[b]],3,FALSE)</f>
        <v>7.9937911225900002</v>
      </c>
      <c r="U303" s="9"/>
      <c r="V30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3" s="9"/>
    </row>
    <row r="304" spans="1:23" hidden="1">
      <c r="A304" t="s">
        <v>445</v>
      </c>
      <c r="B304" t="s">
        <v>463</v>
      </c>
      <c r="C304" t="s">
        <v>464</v>
      </c>
      <c r="D304">
        <v>39</v>
      </c>
      <c r="E304">
        <v>1</v>
      </c>
      <c r="F304">
        <v>15</v>
      </c>
      <c r="M304" s="7" t="s">
        <v>947</v>
      </c>
      <c r="Q304" t="str">
        <f t="shared" si="5"/>
        <v>LiberiaLR09</v>
      </c>
      <c r="R304" t="str">
        <f>VLOOKUP(Tableau356769[[#This Row],[coca]],Table1[ID],1,FALSE)</f>
        <v>LiberiaLR09</v>
      </c>
      <c r="S304">
        <f>VLOOKUP(Tableau356769[[#This Row],[coca]],Table1[[#All],[ID]:[b]],2,FALSE)</f>
        <v>-10.2736785934</v>
      </c>
      <c r="T304" s="9">
        <f>VLOOKUP(Tableau356769[[#This Row],[coca]],Table1[[ID]:[b]],3,FALSE)</f>
        <v>6.5160213196600001</v>
      </c>
      <c r="U304" s="9"/>
      <c r="V30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04" s="9"/>
    </row>
    <row r="305" spans="1:23" hidden="1">
      <c r="A305" t="s">
        <v>445</v>
      </c>
      <c r="B305" t="s">
        <v>465</v>
      </c>
      <c r="C305" t="s">
        <v>466</v>
      </c>
      <c r="D305">
        <v>1</v>
      </c>
      <c r="E305">
        <v>0</v>
      </c>
      <c r="F305">
        <v>1</v>
      </c>
      <c r="M305" s="7" t="s">
        <v>947</v>
      </c>
      <c r="Q305" t="str">
        <f t="shared" si="5"/>
        <v>LiberiaLR10</v>
      </c>
      <c r="R305" t="str">
        <f>VLOOKUP(Tableau356769[[#This Row],[coca]],Table1[ID],1,FALSE)</f>
        <v>LiberiaLR10</v>
      </c>
      <c r="S305">
        <f>VLOOKUP(Tableau356769[[#This Row],[coca]],Table1[[#All],[ID]:[b]],2,FALSE)</f>
        <v>-7.7724962190799998</v>
      </c>
      <c r="T305" s="9">
        <f>VLOOKUP(Tableau356769[[#This Row],[coca]],Table1[[ID]:[b]],3,FALSE)</f>
        <v>4.7256502341199997</v>
      </c>
      <c r="U305" s="9"/>
      <c r="V30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5" s="9"/>
    </row>
    <row r="306" spans="1:23" hidden="1">
      <c r="A306" t="s">
        <v>445</v>
      </c>
      <c r="B306" t="s">
        <v>467</v>
      </c>
      <c r="C306" t="s">
        <v>468</v>
      </c>
      <c r="D306">
        <v>549</v>
      </c>
      <c r="E306">
        <v>21</v>
      </c>
      <c r="F306">
        <v>241</v>
      </c>
      <c r="M306" s="7" t="s">
        <v>947</v>
      </c>
      <c r="Q306" t="str">
        <f t="shared" si="5"/>
        <v>LiberiaLR11</v>
      </c>
      <c r="R306" t="str">
        <f>VLOOKUP(Tableau356769[[#This Row],[coca]],Table1[ID],1,FALSE)</f>
        <v>LiberiaLR11</v>
      </c>
      <c r="S306">
        <f>VLOOKUP(Tableau356769[[#This Row],[coca]],Table1[[#All],[ID]:[b]],2,FALSE)</f>
        <v>-10.5979990297</v>
      </c>
      <c r="T306" s="9">
        <f>VLOOKUP(Tableau356769[[#This Row],[coca]],Table1[[ID]:[b]],3,FALSE)</f>
        <v>6.5151599303500003</v>
      </c>
      <c r="U306" s="9"/>
      <c r="V30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06" s="9"/>
    </row>
    <row r="307" spans="1:23" hidden="1">
      <c r="A307" t="s">
        <v>445</v>
      </c>
      <c r="B307" t="s">
        <v>469</v>
      </c>
      <c r="C307" t="s">
        <v>470</v>
      </c>
      <c r="D307">
        <v>19</v>
      </c>
      <c r="E307">
        <v>4</v>
      </c>
      <c r="F307">
        <v>2</v>
      </c>
      <c r="M307" s="7" t="s">
        <v>947</v>
      </c>
      <c r="Q307" t="str">
        <f t="shared" si="5"/>
        <v>LiberiaLR12</v>
      </c>
      <c r="R307" t="str">
        <f>VLOOKUP(Tableau356769[[#This Row],[coca]],Table1[ID],1,FALSE)</f>
        <v>LiberiaLR12</v>
      </c>
      <c r="S307">
        <f>VLOOKUP(Tableau356769[[#This Row],[coca]],Table1[[#All],[ID]:[b]],2,FALSE)</f>
        <v>-8.7776881387000003</v>
      </c>
      <c r="T307" s="9">
        <f>VLOOKUP(Tableau356769[[#This Row],[coca]],Table1[[ID]:[b]],3,FALSE)</f>
        <v>6.8261835800500004</v>
      </c>
      <c r="U307" s="9"/>
      <c r="V30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07" s="9"/>
    </row>
    <row r="308" spans="1:23" hidden="1">
      <c r="A308" t="s">
        <v>445</v>
      </c>
      <c r="B308" t="s">
        <v>471</v>
      </c>
      <c r="C308" t="s">
        <v>472</v>
      </c>
      <c r="D308">
        <v>1</v>
      </c>
      <c r="E308">
        <v>0</v>
      </c>
      <c r="F308">
        <v>1</v>
      </c>
      <c r="M308" s="7" t="s">
        <v>947</v>
      </c>
      <c r="Q308" t="str">
        <f t="shared" si="5"/>
        <v>LiberiaLR13</v>
      </c>
      <c r="R308" t="str">
        <f>VLOOKUP(Tableau356769[[#This Row],[coca]],Table1[ID],1,FALSE)</f>
        <v>LiberiaLR13</v>
      </c>
      <c r="S308">
        <f>VLOOKUP(Tableau356769[[#This Row],[coca]],Table1[[#All],[ID]:[b]],2,FALSE)</f>
        <v>-7.8073987769700004</v>
      </c>
      <c r="T308" s="9">
        <f>VLOOKUP(Tableau356769[[#This Row],[coca]],Table1[[ID]:[b]],3,FALSE)</f>
        <v>5.2735435510100004</v>
      </c>
      <c r="U308" s="9"/>
      <c r="V30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8" s="9"/>
    </row>
    <row r="309" spans="1:23" hidden="1">
      <c r="A309" t="s">
        <v>445</v>
      </c>
      <c r="B309" t="s">
        <v>473</v>
      </c>
      <c r="C309" t="s">
        <v>474</v>
      </c>
      <c r="D309">
        <v>0</v>
      </c>
      <c r="E309">
        <v>0</v>
      </c>
      <c r="F309">
        <v>0</v>
      </c>
      <c r="M309" s="7" t="s">
        <v>947</v>
      </c>
      <c r="Q309" t="str">
        <f t="shared" si="5"/>
        <v>LiberiaLR14</v>
      </c>
      <c r="R309" t="str">
        <f>VLOOKUP(Tableau356769[[#This Row],[coca]],Table1[ID],1,FALSE)</f>
        <v>LiberiaLR14</v>
      </c>
      <c r="S309">
        <f>VLOOKUP(Tableau356769[[#This Row],[coca]],Table1[[#All],[ID]:[b]],2,FALSE)</f>
        <v>-9.3764596500100001</v>
      </c>
      <c r="T309" s="9">
        <f>VLOOKUP(Tableau356769[[#This Row],[coca]],Table1[[ID]:[b]],3,FALSE)</f>
        <v>5.8551518971599998</v>
      </c>
      <c r="U309" s="9"/>
      <c r="V30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09" s="9"/>
    </row>
    <row r="310" spans="1:23" hidden="1">
      <c r="A310" t="s">
        <v>445</v>
      </c>
      <c r="B310" t="s">
        <v>475</v>
      </c>
      <c r="C310" t="s">
        <v>476</v>
      </c>
      <c r="D310">
        <v>2</v>
      </c>
      <c r="E310">
        <v>0</v>
      </c>
      <c r="F310">
        <v>1</v>
      </c>
      <c r="M310" s="7" t="s">
        <v>947</v>
      </c>
      <c r="Q310" t="str">
        <f t="shared" si="5"/>
        <v>LiberiaLR15</v>
      </c>
      <c r="R310" t="str">
        <f>VLOOKUP(Tableau356769[[#This Row],[coca]],Table1[ID],1,FALSE)</f>
        <v>LiberiaLR15</v>
      </c>
      <c r="S310">
        <f>VLOOKUP(Tableau356769[[#This Row],[coca]],Table1[[#All],[ID]:[b]],2,FALSE)</f>
        <v>-8.7581670727100001</v>
      </c>
      <c r="T310" s="9">
        <f>VLOOKUP(Tableau356769[[#This Row],[coca]],Table1[[ID]:[b]],3,FALSE)</f>
        <v>5.3455766213400002</v>
      </c>
      <c r="U310" s="9"/>
      <c r="V31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10" s="9"/>
    </row>
    <row r="311" spans="1:23" hidden="1">
      <c r="A311" t="s">
        <v>477</v>
      </c>
      <c r="B311" t="s">
        <v>485</v>
      </c>
      <c r="C311" t="s">
        <v>486</v>
      </c>
      <c r="D311">
        <v>47</v>
      </c>
      <c r="E311">
        <v>0</v>
      </c>
      <c r="M311" t="s">
        <v>947</v>
      </c>
      <c r="O311" s="5">
        <v>110236739574</v>
      </c>
      <c r="P311" s="5">
        <v>1946609530280</v>
      </c>
      <c r="Q311" t="str">
        <f t="shared" si="5"/>
        <v>MaliML08</v>
      </c>
      <c r="R311" t="str">
        <f>VLOOKUP(Tableau356769[[#This Row],[coca]],Table1[ID],1,FALSE)</f>
        <v>MaliML08</v>
      </c>
      <c r="S311">
        <f>VLOOKUP(Tableau356769[[#This Row],[coca]],Table1[[#All],[ID]:[b]],2,FALSE)</f>
        <v>1.10236739574</v>
      </c>
      <c r="T311" s="9">
        <f>VLOOKUP(Tableau356769[[#This Row],[coca]],Table1[[ID]:[b]],3,FALSE)</f>
        <v>19.466095302799999</v>
      </c>
      <c r="U311" s="9" t="s">
        <v>775</v>
      </c>
      <c r="V31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11" s="9">
        <v>1</v>
      </c>
    </row>
    <row r="312" spans="1:23" hidden="1">
      <c r="A312" t="s">
        <v>477</v>
      </c>
      <c r="B312" t="s">
        <v>491</v>
      </c>
      <c r="C312" t="s">
        <v>492</v>
      </c>
      <c r="D312">
        <v>22</v>
      </c>
      <c r="E312">
        <v>5</v>
      </c>
      <c r="M312" t="s">
        <v>947</v>
      </c>
      <c r="O312" s="5">
        <v>-570087854865</v>
      </c>
      <c r="P312" s="5">
        <v>1380901910620</v>
      </c>
      <c r="Q312" t="str">
        <f t="shared" si="5"/>
        <v>MaliML04</v>
      </c>
      <c r="R312" t="str">
        <f>VLOOKUP(Tableau356769[[#This Row],[coca]],Table1[ID],1,FALSE)</f>
        <v>MaliML04</v>
      </c>
      <c r="S312">
        <f>VLOOKUP(Tableau356769[[#This Row],[coca]],Table1[[#All],[ID]:[b]],2,FALSE)</f>
        <v>-5.7008785486500004</v>
      </c>
      <c r="T312" s="9">
        <f>VLOOKUP(Tableau356769[[#This Row],[coca]],Table1[[ID]:[b]],3,FALSE)</f>
        <v>13.809019106199999</v>
      </c>
      <c r="U312" s="9" t="s">
        <v>775</v>
      </c>
      <c r="V31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12" s="9">
        <v>1</v>
      </c>
    </row>
    <row r="313" spans="1:23" hidden="1">
      <c r="A313" t="s">
        <v>477</v>
      </c>
      <c r="B313" t="s">
        <v>493</v>
      </c>
      <c r="C313" t="s">
        <v>494</v>
      </c>
      <c r="D313">
        <v>40</v>
      </c>
      <c r="E313">
        <v>4</v>
      </c>
      <c r="M313" t="s">
        <v>947</v>
      </c>
      <c r="O313" s="5">
        <v>-655482001313</v>
      </c>
      <c r="P313" s="5">
        <v>1142885516000</v>
      </c>
      <c r="Q313" t="str">
        <f t="shared" si="5"/>
        <v>MaliML03</v>
      </c>
      <c r="R313" t="str">
        <f>VLOOKUP(Tableau356769[[#This Row],[coca]],Table1[ID],1,FALSE)</f>
        <v>MaliML03</v>
      </c>
      <c r="S313">
        <f>VLOOKUP(Tableau356769[[#This Row],[coca]],Table1[[#All],[ID]:[b]],2,FALSE)</f>
        <v>-6.5548200131299996</v>
      </c>
      <c r="T313" s="9">
        <f>VLOOKUP(Tableau356769[[#This Row],[coca]],Table1[[ID]:[b]],3,FALSE)</f>
        <v>11.428855159999999</v>
      </c>
      <c r="U313" s="9" t="s">
        <v>775</v>
      </c>
      <c r="V31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13" s="9">
        <v>1</v>
      </c>
    </row>
    <row r="314" spans="1:23" hidden="1">
      <c r="A314" t="s">
        <v>477</v>
      </c>
      <c r="B314" t="s">
        <v>487</v>
      </c>
      <c r="C314" t="s">
        <v>488</v>
      </c>
      <c r="D314">
        <v>140</v>
      </c>
      <c r="E314">
        <v>3</v>
      </c>
      <c r="M314" t="s">
        <v>947</v>
      </c>
      <c r="O314" s="5">
        <v>-764484111272</v>
      </c>
      <c r="P314" s="5">
        <v>1362409375750</v>
      </c>
      <c r="Q314" t="str">
        <f t="shared" si="5"/>
        <v>MaliML02</v>
      </c>
      <c r="R314" t="str">
        <f>VLOOKUP(Tableau356769[[#This Row],[coca]],Table1[ID],1,FALSE)</f>
        <v>MaliML02</v>
      </c>
      <c r="S314">
        <f>VLOOKUP(Tableau356769[[#This Row],[coca]],Table1[[#All],[ID]:[b]],2,FALSE)</f>
        <v>-7.64484111272</v>
      </c>
      <c r="T314" s="9">
        <f>VLOOKUP(Tableau356769[[#This Row],[coca]],Table1[[ID]:[b]],3,FALSE)</f>
        <v>13.624093757500001</v>
      </c>
      <c r="U314" s="9" t="s">
        <v>774</v>
      </c>
      <c r="V31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14" s="9">
        <v>3</v>
      </c>
    </row>
    <row r="315" spans="1:23" hidden="1">
      <c r="A315" t="s">
        <v>477</v>
      </c>
      <c r="B315" t="s">
        <v>479</v>
      </c>
      <c r="C315" t="s">
        <v>480</v>
      </c>
      <c r="D315">
        <v>940</v>
      </c>
      <c r="E315">
        <v>67</v>
      </c>
      <c r="F315">
        <v>1354</v>
      </c>
      <c r="J315" s="1"/>
      <c r="K315" s="1"/>
      <c r="L315" s="1"/>
      <c r="M315" t="s">
        <v>947</v>
      </c>
      <c r="O315" s="5">
        <v>-798004129420</v>
      </c>
      <c r="P315" s="5">
        <v>1260921254760</v>
      </c>
      <c r="Q315" t="str">
        <f t="shared" si="5"/>
        <v>MaliML09</v>
      </c>
      <c r="R315" t="str">
        <f>VLOOKUP(Tableau356769[[#This Row],[coca]],Table1[ID],1,FALSE)</f>
        <v>MaliML09</v>
      </c>
      <c r="S315">
        <f>VLOOKUP(Tableau356769[[#This Row],[coca]],Table1[[#All],[ID]:[b]],2,FALSE)</f>
        <v>-7.9800412942000003</v>
      </c>
      <c r="T315" s="9">
        <f>VLOOKUP(Tableau356769[[#This Row],[coca]],Table1[[ID]:[b]],3,FALSE)</f>
        <v>12.6092125476</v>
      </c>
      <c r="U315" s="9" t="s">
        <v>777</v>
      </c>
      <c r="V31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15" s="9">
        <v>5</v>
      </c>
    </row>
    <row r="316" spans="1:23" ht="12.75" hidden="1" customHeight="1">
      <c r="A316" t="s">
        <v>477</v>
      </c>
      <c r="B316" t="s">
        <v>489</v>
      </c>
      <c r="C316" t="s">
        <v>490</v>
      </c>
      <c r="D316">
        <v>208</v>
      </c>
      <c r="E316">
        <v>19</v>
      </c>
      <c r="M316" t="s">
        <v>947</v>
      </c>
      <c r="O316" s="6" t="s">
        <v>794</v>
      </c>
      <c r="P316" s="5">
        <v>1469075057090</v>
      </c>
      <c r="Q316" t="str">
        <f t="shared" si="5"/>
        <v>MaliML05</v>
      </c>
      <c r="R316" t="str">
        <f>VLOOKUP(Tableau356769[[#This Row],[coca]],Table1[ID],1,FALSE)</f>
        <v>MaliML05</v>
      </c>
      <c r="S316">
        <f>VLOOKUP(Tableau356769[[#This Row],[coca]],Table1[[#All],[ID]:[b]],2,FALSE)</f>
        <v>-3.5446957209500001</v>
      </c>
      <c r="T316" s="9">
        <f>VLOOKUP(Tableau356769[[#This Row],[coca]],Table1[[ID]:[b]],3,FALSE)</f>
        <v>14.690750570900001</v>
      </c>
      <c r="U316" s="9" t="s">
        <v>778</v>
      </c>
      <c r="V31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16" s="9">
        <v>2</v>
      </c>
    </row>
    <row r="317" spans="1:23" hidden="1">
      <c r="A317" t="s">
        <v>477</v>
      </c>
      <c r="B317" t="s">
        <v>483</v>
      </c>
      <c r="C317" t="s">
        <v>484</v>
      </c>
      <c r="D317">
        <v>96</v>
      </c>
      <c r="E317">
        <v>4</v>
      </c>
      <c r="M317" t="s">
        <v>947</v>
      </c>
      <c r="O317" s="5">
        <v>-1023220774830</v>
      </c>
      <c r="P317" s="5">
        <v>1387653187180</v>
      </c>
      <c r="Q317" t="str">
        <f t="shared" si="5"/>
        <v>MaliML01</v>
      </c>
      <c r="R317" t="str">
        <f>VLOOKUP(Tableau356769[[#This Row],[coca]],Table1[ID],1,FALSE)</f>
        <v>MaliML01</v>
      </c>
      <c r="S317">
        <f>VLOOKUP(Tableau356769[[#This Row],[coca]],Table1[[#All],[ID]:[b]],2,FALSE)</f>
        <v>-10.2322077483</v>
      </c>
      <c r="T317" s="9">
        <f>VLOOKUP(Tableau356769[[#This Row],[coca]],Table1[[ID]:[b]],3,FALSE)</f>
        <v>13.876531871799999</v>
      </c>
      <c r="U317" s="9" t="s">
        <v>778</v>
      </c>
      <c r="V31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17" s="9">
        <v>2</v>
      </c>
    </row>
    <row r="318" spans="1:23" hidden="1">
      <c r="A318" t="s">
        <v>477</v>
      </c>
      <c r="B318" t="s">
        <v>481</v>
      </c>
      <c r="C318" t="s">
        <v>482</v>
      </c>
      <c r="D318">
        <v>31</v>
      </c>
      <c r="E318">
        <v>2</v>
      </c>
      <c r="M318" t="s">
        <v>947</v>
      </c>
      <c r="O318" s="5">
        <v>131033928185</v>
      </c>
      <c r="P318" s="5">
        <v>1677227014430</v>
      </c>
      <c r="Q318" t="str">
        <f t="shared" si="5"/>
        <v>MaliML07</v>
      </c>
      <c r="R318" t="str">
        <f>VLOOKUP(Tableau356769[[#This Row],[coca]],Table1[ID],1,FALSE)</f>
        <v>MaliML07</v>
      </c>
      <c r="S318">
        <f>VLOOKUP(Tableau356769[[#This Row],[coca]],Table1[[#All],[ID]:[b]],2,FALSE)</f>
        <v>1.3103392818499999</v>
      </c>
      <c r="T318" s="9">
        <f>VLOOKUP(Tableau356769[[#This Row],[coca]],Table1[[ID]:[b]],3,FALSE)</f>
        <v>16.772270144299998</v>
      </c>
      <c r="U318" s="9" t="s">
        <v>778</v>
      </c>
      <c r="V31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18" s="9">
        <v>2</v>
      </c>
    </row>
    <row r="319" spans="1:23" hidden="1">
      <c r="A319" t="s">
        <v>477</v>
      </c>
      <c r="B319" t="s">
        <v>495</v>
      </c>
      <c r="C319" t="s">
        <v>496</v>
      </c>
      <c r="D319">
        <v>483</v>
      </c>
      <c r="E319">
        <v>9</v>
      </c>
      <c r="M319" t="s">
        <v>947</v>
      </c>
      <c r="Q319" t="str">
        <f t="shared" si="5"/>
        <v>MaliML06</v>
      </c>
      <c r="R319" t="str">
        <f>VLOOKUP(Tableau356769[[#This Row],[coca]],Table1[ID],1,FALSE)</f>
        <v>MaliML06</v>
      </c>
      <c r="S319">
        <f>VLOOKUP(Tableau356769[[#This Row],[coca]],Table1[[#All],[ID]:[b]],2,FALSE)</f>
        <v>-3.5948224401700002</v>
      </c>
      <c r="T319" s="9">
        <f>VLOOKUP(Tableau356769[[#This Row],[coca]],Table1[[ID]:[b]],3,FALSE)</f>
        <v>20.062364735100001</v>
      </c>
      <c r="U319" s="9"/>
      <c r="V31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19" s="9"/>
    </row>
    <row r="320" spans="1:23" hidden="1">
      <c r="A320" t="s">
        <v>497</v>
      </c>
      <c r="B320" t="s">
        <v>517</v>
      </c>
      <c r="C320" t="s">
        <v>518</v>
      </c>
      <c r="D320">
        <f>734+493+473+192+612</f>
        <v>2504</v>
      </c>
      <c r="E320">
        <f>38+41+18</f>
        <v>97</v>
      </c>
      <c r="F320">
        <f>175+106+362+460</f>
        <v>1103</v>
      </c>
      <c r="M320" s="7" t="s">
        <v>947</v>
      </c>
      <c r="O320" s="5">
        <v>-1595468221230</v>
      </c>
      <c r="P320" s="5">
        <v>1816007641140</v>
      </c>
      <c r="Q320" t="str">
        <f t="shared" si="5"/>
        <v>MauritaniaMR10</v>
      </c>
      <c r="R320" t="str">
        <f>VLOOKUP(Tableau356769[[#This Row],[coca]],Table1[ID],1,FALSE)</f>
        <v>MauritaniaMR10</v>
      </c>
      <c r="S320">
        <f>VLOOKUP(Tableau356769[[#This Row],[coca]],Table1[[#All],[ID]:[b]],2,FALSE)</f>
        <v>-15.9546822123</v>
      </c>
      <c r="T320" s="9">
        <f>VLOOKUP(Tableau356769[[#This Row],[coca]],Table1[[ID]:[b]],3,FALSE)</f>
        <v>18.160076411399999</v>
      </c>
      <c r="U320" s="9" t="s">
        <v>775</v>
      </c>
      <c r="V32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320" s="9">
        <v>1</v>
      </c>
    </row>
    <row r="321" spans="1:23" hidden="1">
      <c r="A321" t="s">
        <v>497</v>
      </c>
      <c r="B321" t="s">
        <v>499</v>
      </c>
      <c r="C321" t="s">
        <v>500</v>
      </c>
      <c r="D321">
        <v>12</v>
      </c>
      <c r="E321">
        <v>0</v>
      </c>
      <c r="F321">
        <v>1</v>
      </c>
      <c r="M321" s="7" t="s">
        <v>947</v>
      </c>
      <c r="Q321" t="str">
        <f t="shared" si="5"/>
        <v>MauritaniaMR01</v>
      </c>
      <c r="R321" t="str">
        <f>VLOOKUP(Tableau356769[[#This Row],[coca]],Table1[ID],1,FALSE)</f>
        <v>MauritaniaMR01</v>
      </c>
      <c r="S321">
        <f>VLOOKUP(Tableau356769[[#This Row],[coca]],Table1[[#All],[ID]:[b]],2,FALSE)</f>
        <v>-10.1238044518</v>
      </c>
      <c r="T321" s="9">
        <f>VLOOKUP(Tableau356769[[#This Row],[coca]],Table1[[ID]:[b]],3,FALSE)</f>
        <v>21.0509373905</v>
      </c>
      <c r="U321" s="9"/>
      <c r="V32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21" s="9"/>
    </row>
    <row r="322" spans="1:23" hidden="1">
      <c r="A322" t="s">
        <v>497</v>
      </c>
      <c r="B322" t="s">
        <v>501</v>
      </c>
      <c r="C322" t="s">
        <v>502</v>
      </c>
      <c r="D322">
        <v>66</v>
      </c>
      <c r="E322">
        <v>1</v>
      </c>
      <c r="F322">
        <v>21</v>
      </c>
      <c r="M322" s="7" t="s">
        <v>947</v>
      </c>
      <c r="Q322" t="str">
        <f t="shared" si="5"/>
        <v>MauritaniaMR02</v>
      </c>
      <c r="R322" t="str">
        <f>VLOOKUP(Tableau356769[[#This Row],[coca]],Table1[ID],1,FALSE)</f>
        <v>MauritaniaMR02</v>
      </c>
      <c r="S322">
        <f>VLOOKUP(Tableau356769[[#This Row],[coca]],Table1[[#All],[ID]:[b]],2,FALSE)</f>
        <v>-11.5373063746</v>
      </c>
      <c r="T322" s="9">
        <f>VLOOKUP(Tableau356769[[#This Row],[coca]],Table1[[ID]:[b]],3,FALSE)</f>
        <v>16.581080536200002</v>
      </c>
      <c r="U322" s="9"/>
      <c r="V32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22" s="9"/>
    </row>
    <row r="323" spans="1:23" hidden="1">
      <c r="A323" t="s">
        <v>497</v>
      </c>
      <c r="B323" t="s">
        <v>503</v>
      </c>
      <c r="C323" t="s">
        <v>504</v>
      </c>
      <c r="D323">
        <v>2</v>
      </c>
      <c r="E323">
        <v>0</v>
      </c>
      <c r="F323">
        <v>0</v>
      </c>
      <c r="M323" s="7" t="s">
        <v>947</v>
      </c>
      <c r="Q323" t="str">
        <f t="shared" si="5"/>
        <v>MauritaniaMR03</v>
      </c>
      <c r="R323" t="str">
        <f>VLOOKUP(Tableau356769[[#This Row],[coca]],Table1[ID],1,FALSE)</f>
        <v>MauritaniaMR03</v>
      </c>
      <c r="S323">
        <f>VLOOKUP(Tableau356769[[#This Row],[coca]],Table1[[#All],[ID]:[b]],2,FALSE)</f>
        <v>-13.405517976800001</v>
      </c>
      <c r="T323" s="9">
        <f>VLOOKUP(Tableau356769[[#This Row],[coca]],Table1[[ID]:[b]],3,FALSE)</f>
        <v>17.250016250000002</v>
      </c>
      <c r="U323" s="9"/>
      <c r="V32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23" s="9"/>
    </row>
    <row r="324" spans="1:23" hidden="1">
      <c r="A324" t="s">
        <v>497</v>
      </c>
      <c r="B324" t="s">
        <v>505</v>
      </c>
      <c r="C324" t="s">
        <v>506</v>
      </c>
      <c r="D324">
        <v>4</v>
      </c>
      <c r="E324">
        <v>0</v>
      </c>
      <c r="F324">
        <v>2</v>
      </c>
      <c r="M324" s="7" t="s">
        <v>947</v>
      </c>
      <c r="Q324" t="str">
        <f t="shared" si="5"/>
        <v>MauritaniaMR04</v>
      </c>
      <c r="R324" t="str">
        <f>VLOOKUP(Tableau356769[[#This Row],[coca]],Table1[ID],1,FALSE)</f>
        <v>MauritaniaMR04</v>
      </c>
      <c r="S324">
        <f>VLOOKUP(Tableau356769[[#This Row],[coca]],Table1[[#All],[ID]:[b]],2,FALSE)</f>
        <v>-15.6118324286</v>
      </c>
      <c r="T324" s="9">
        <f>VLOOKUP(Tableau356769[[#This Row],[coca]],Table1[[ID]:[b]],3,FALSE)</f>
        <v>20.587272925899999</v>
      </c>
      <c r="U324" s="9"/>
      <c r="V32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24" s="9"/>
    </row>
    <row r="325" spans="1:23" hidden="1">
      <c r="A325" t="s">
        <v>497</v>
      </c>
      <c r="B325" t="s">
        <v>507</v>
      </c>
      <c r="C325" t="s">
        <v>508</v>
      </c>
      <c r="D325">
        <v>34</v>
      </c>
      <c r="E325">
        <v>0</v>
      </c>
      <c r="F325">
        <v>1</v>
      </c>
      <c r="M325" s="7" t="s">
        <v>947</v>
      </c>
      <c r="Q325" t="str">
        <f t="shared" si="5"/>
        <v>MauritaniaMR05</v>
      </c>
      <c r="R325" t="str">
        <f>VLOOKUP(Tableau356769[[#This Row],[coca]],Table1[ID],1,FALSE)</f>
        <v>MauritaniaMR05</v>
      </c>
      <c r="S325">
        <f>VLOOKUP(Tableau356769[[#This Row],[coca]],Table1[[#All],[ID]:[b]],2,FALSE)</f>
        <v>-12.837689767200001</v>
      </c>
      <c r="T325" s="9">
        <f>VLOOKUP(Tableau356769[[#This Row],[coca]],Table1[[ID]:[b]],3,FALSE)</f>
        <v>16.011680958399999</v>
      </c>
      <c r="U325" s="9"/>
      <c r="V32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25" s="9"/>
    </row>
    <row r="326" spans="1:23" hidden="1">
      <c r="A326" t="s">
        <v>497</v>
      </c>
      <c r="B326" t="s">
        <v>509</v>
      </c>
      <c r="C326" t="s">
        <v>510</v>
      </c>
      <c r="D326">
        <v>24</v>
      </c>
      <c r="E326">
        <v>1</v>
      </c>
      <c r="F326">
        <v>0</v>
      </c>
      <c r="M326" s="7" t="s">
        <v>947</v>
      </c>
      <c r="Q326" t="str">
        <f t="shared" si="5"/>
        <v>MauritaniaMR06</v>
      </c>
      <c r="R326" t="str">
        <f>VLOOKUP(Tableau356769[[#This Row],[coca]],Table1[ID],1,FALSE)</f>
        <v>MauritaniaMR06</v>
      </c>
      <c r="S326">
        <f>VLOOKUP(Tableau356769[[#This Row],[coca]],Table1[[#All],[ID]:[b]],2,FALSE)</f>
        <v>-12.1366164953</v>
      </c>
      <c r="T326" s="9">
        <f>VLOOKUP(Tableau356769[[#This Row],[coca]],Table1[[ID]:[b]],3,FALSE)</f>
        <v>15.372254310900001</v>
      </c>
      <c r="U326" s="9"/>
      <c r="V32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26" s="9"/>
    </row>
    <row r="327" spans="1:23" hidden="1">
      <c r="A327" t="s">
        <v>497</v>
      </c>
      <c r="B327" t="s">
        <v>511</v>
      </c>
      <c r="C327" t="s">
        <v>512</v>
      </c>
      <c r="D327">
        <v>8</v>
      </c>
      <c r="E327">
        <v>0</v>
      </c>
      <c r="F327">
        <v>2</v>
      </c>
      <c r="M327" s="7" t="s">
        <v>947</v>
      </c>
      <c r="Q327" t="str">
        <f t="shared" si="5"/>
        <v>MauritaniaMR07</v>
      </c>
      <c r="R327" t="str">
        <f>VLOOKUP(Tableau356769[[#This Row],[coca]],Table1[ID],1,FALSE)</f>
        <v>MauritaniaMR07</v>
      </c>
      <c r="S327">
        <f>VLOOKUP(Tableau356769[[#This Row],[coca]],Table1[[#All],[ID]:[b]],2,FALSE)</f>
        <v>-7.0630373582099999</v>
      </c>
      <c r="T327" s="9">
        <f>VLOOKUP(Tableau356769[[#This Row],[coca]],Table1[[ID]:[b]],3,FALSE)</f>
        <v>18.169551672800001</v>
      </c>
      <c r="U327" s="9"/>
      <c r="V32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27" s="9"/>
    </row>
    <row r="328" spans="1:23" hidden="1">
      <c r="A328" t="s">
        <v>497</v>
      </c>
      <c r="B328" t="s">
        <v>513</v>
      </c>
      <c r="C328" t="s">
        <v>514</v>
      </c>
      <c r="D328">
        <v>34</v>
      </c>
      <c r="E328">
        <v>0</v>
      </c>
      <c r="F328">
        <v>9</v>
      </c>
      <c r="M328" s="7" t="s">
        <v>947</v>
      </c>
      <c r="Q328" t="str">
        <f t="shared" si="5"/>
        <v>MauritaniaMR08</v>
      </c>
      <c r="R328" t="str">
        <f>VLOOKUP(Tableau356769[[#This Row],[coca]],Table1[ID],1,FALSE)</f>
        <v>MauritaniaMR08</v>
      </c>
      <c r="S328">
        <f>VLOOKUP(Tableau356769[[#This Row],[coca]],Table1[[#All],[ID]:[b]],2,FALSE)</f>
        <v>-9.8306939755199991</v>
      </c>
      <c r="T328" s="9">
        <f>VLOOKUP(Tableau356769[[#This Row],[coca]],Table1[[ID]:[b]],3,FALSE)</f>
        <v>16.573272420399999</v>
      </c>
      <c r="U328" s="9"/>
      <c r="V32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28" s="9"/>
    </row>
    <row r="329" spans="1:23" hidden="1">
      <c r="A329" t="s">
        <v>497</v>
      </c>
      <c r="B329" t="s">
        <v>515</v>
      </c>
      <c r="C329" t="s">
        <v>516</v>
      </c>
      <c r="D329">
        <v>29</v>
      </c>
      <c r="E329">
        <v>2</v>
      </c>
      <c r="M329" s="7" t="s">
        <v>947</v>
      </c>
      <c r="Q329" t="str">
        <f t="shared" si="5"/>
        <v>MauritaniaMR09</v>
      </c>
      <c r="R329" t="str">
        <f>VLOOKUP(Tableau356769[[#This Row],[coca]],Table1[ID],1,FALSE)</f>
        <v>MauritaniaMR09</v>
      </c>
      <c r="S329">
        <f>VLOOKUP(Tableau356769[[#This Row],[coca]],Table1[[#All],[ID]:[b]],2,FALSE)</f>
        <v>-14.9533964731</v>
      </c>
      <c r="T329" s="9">
        <f>VLOOKUP(Tableau356769[[#This Row],[coca]],Table1[[ID]:[b]],3,FALSE)</f>
        <v>19.678693459200002</v>
      </c>
      <c r="U329" s="9"/>
      <c r="V32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29" s="9"/>
    </row>
    <row r="330" spans="1:23" hidden="1">
      <c r="A330" t="s">
        <v>497</v>
      </c>
      <c r="B330" t="s">
        <v>519</v>
      </c>
      <c r="C330" t="s">
        <v>520</v>
      </c>
      <c r="D330">
        <v>1</v>
      </c>
      <c r="E330">
        <v>0</v>
      </c>
      <c r="F330">
        <v>0</v>
      </c>
      <c r="M330" s="7" t="s">
        <v>947</v>
      </c>
      <c r="Q330" t="str">
        <f t="shared" si="5"/>
        <v>MauritaniaMR11</v>
      </c>
      <c r="R330" t="str">
        <f>VLOOKUP(Tableau356769[[#This Row],[coca]],Table1[ID],1,FALSE)</f>
        <v>MauritaniaMR11</v>
      </c>
      <c r="S330">
        <f>VLOOKUP(Tableau356769[[#This Row],[coca]],Table1[[#All],[ID]:[b]],2,FALSE)</f>
        <v>-10.3254814049</v>
      </c>
      <c r="T330" s="9">
        <f>VLOOKUP(Tableau356769[[#This Row],[coca]],Table1[[ID]:[b]],3,FALSE)</f>
        <v>18.5912809561</v>
      </c>
      <c r="U330" s="9"/>
      <c r="V33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30" s="9"/>
    </row>
    <row r="331" spans="1:23" hidden="1">
      <c r="A331" t="s">
        <v>497</v>
      </c>
      <c r="B331" t="s">
        <v>521</v>
      </c>
      <c r="C331" t="s">
        <v>522</v>
      </c>
      <c r="D331">
        <v>46</v>
      </c>
      <c r="E331">
        <v>0</v>
      </c>
      <c r="F331">
        <v>0</v>
      </c>
      <c r="M331" s="7" t="s">
        <v>947</v>
      </c>
      <c r="Q331" t="str">
        <f t="shared" si="5"/>
        <v>MauritaniaMR12</v>
      </c>
      <c r="R331" t="str">
        <f>VLOOKUP(Tableau356769[[#This Row],[coca]],Table1[ID],1,FALSE)</f>
        <v>MauritaniaMR12</v>
      </c>
      <c r="S331">
        <f>VLOOKUP(Tableau356769[[#This Row],[coca]],Table1[[#All],[ID]:[b]],2,FALSE)</f>
        <v>-9.6873420357699995</v>
      </c>
      <c r="T331" s="9">
        <f>VLOOKUP(Tableau356769[[#This Row],[coca]],Table1[[ID]:[b]],3,FALSE)</f>
        <v>24.2159009915</v>
      </c>
      <c r="U331" s="9"/>
      <c r="V33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31" s="9"/>
    </row>
    <row r="332" spans="1:23" hidden="1">
      <c r="A332" t="s">
        <v>497</v>
      </c>
      <c r="B332" t="s">
        <v>523</v>
      </c>
      <c r="C332" t="s">
        <v>524</v>
      </c>
      <c r="D332">
        <v>49</v>
      </c>
      <c r="E332">
        <v>6</v>
      </c>
      <c r="F332">
        <v>16</v>
      </c>
      <c r="M332" s="7" t="s">
        <v>947</v>
      </c>
      <c r="Q332" t="str">
        <f t="shared" ref="Q332:Q395" si="6">_xlfn.CONCAT(A332,C332)</f>
        <v>MauritaniaMR13</v>
      </c>
      <c r="R332" t="str">
        <f>VLOOKUP(Tableau356769[[#This Row],[coca]],Table1[ID],1,FALSE)</f>
        <v>MauritaniaMR13</v>
      </c>
      <c r="S332">
        <f>VLOOKUP(Tableau356769[[#This Row],[coca]],Table1[[#All],[ID]:[b]],2,FALSE)</f>
        <v>-14.7959959975</v>
      </c>
      <c r="T332" s="9">
        <f>VLOOKUP(Tableau356769[[#This Row],[coca]],Table1[[ID]:[b]],3,FALSE)</f>
        <v>17.886520478600001</v>
      </c>
      <c r="U332" s="9"/>
      <c r="V33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32" s="9"/>
    </row>
    <row r="333" spans="1:23" hidden="1">
      <c r="A333" t="s">
        <v>525</v>
      </c>
      <c r="B333" t="s">
        <v>795</v>
      </c>
      <c r="C333" t="s">
        <v>540</v>
      </c>
      <c r="D333">
        <v>9</v>
      </c>
      <c r="E333">
        <v>0</v>
      </c>
      <c r="M333" s="7" t="s">
        <v>947</v>
      </c>
      <c r="Q333" t="str">
        <f t="shared" si="6"/>
        <v>NigerNE06</v>
      </c>
      <c r="R333" t="str">
        <f>VLOOKUP(Tableau356769[[#This Row],[coca]],Table1[ID],1,FALSE)</f>
        <v>NigerNE06</v>
      </c>
      <c r="S333">
        <f>VLOOKUP(Tableau356769[[#This Row],[coca]],Table1[[#All],[ID]:[b]],2,FALSE)</f>
        <v>2.1907094112499998</v>
      </c>
      <c r="T333" s="9">
        <f>VLOOKUP(Tableau356769[[#This Row],[coca]],Table1[[ID]:[b]],3,FALSE)</f>
        <v>14.1857370649</v>
      </c>
      <c r="U333" s="9" t="s">
        <v>775</v>
      </c>
      <c r="V33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33" s="9">
        <v>1</v>
      </c>
    </row>
    <row r="334" spans="1:23" hidden="1">
      <c r="A334" t="s">
        <v>525</v>
      </c>
      <c r="B334" t="s">
        <v>533</v>
      </c>
      <c r="C334" t="s">
        <v>534</v>
      </c>
      <c r="D334">
        <v>11</v>
      </c>
      <c r="E334">
        <v>4</v>
      </c>
      <c r="M334" s="7" t="s">
        <v>947</v>
      </c>
      <c r="Q334" t="str">
        <f t="shared" si="6"/>
        <v>NigerNE04</v>
      </c>
      <c r="R334" t="str">
        <f>VLOOKUP(Tableau356769[[#This Row],[coca]],Table1[ID],1,FALSE)</f>
        <v>NigerNE04</v>
      </c>
      <c r="S334">
        <f>VLOOKUP(Tableau356769[[#This Row],[coca]],Table1[[#All],[ID]:[b]],2,FALSE)</f>
        <v>7.3081928964299996</v>
      </c>
      <c r="T334" s="9">
        <f>VLOOKUP(Tableau356769[[#This Row],[coca]],Table1[[ID]:[b]],3,FALSE)</f>
        <v>14.1135015911</v>
      </c>
      <c r="U334" s="9" t="s">
        <v>775</v>
      </c>
      <c r="V33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34" s="9">
        <v>1</v>
      </c>
    </row>
    <row r="335" spans="1:23" hidden="1">
      <c r="A335" t="s">
        <v>525</v>
      </c>
      <c r="B335" t="s">
        <v>535</v>
      </c>
      <c r="C335" t="s">
        <v>536</v>
      </c>
      <c r="D335">
        <v>799</v>
      </c>
      <c r="E335">
        <v>43</v>
      </c>
      <c r="F335">
        <v>917</v>
      </c>
      <c r="M335" s="7" t="s">
        <v>947</v>
      </c>
      <c r="O335" s="5">
        <v>210605042654</v>
      </c>
      <c r="P335" s="5">
        <v>1352834035680</v>
      </c>
      <c r="Q335" t="str">
        <f t="shared" si="6"/>
        <v>NigerNE08</v>
      </c>
      <c r="R335" t="str">
        <f>VLOOKUP(Tableau356769[[#This Row],[coca]],Table1[ID],1,FALSE)</f>
        <v>NigerNE08</v>
      </c>
      <c r="S335">
        <f>VLOOKUP(Tableau356769[[#This Row],[coca]],Table1[[#All],[ID]:[b]],2,FALSE)</f>
        <v>2.10605042654</v>
      </c>
      <c r="T335" s="9">
        <f>VLOOKUP(Tableau356769[[#This Row],[coca]],Table1[[ID]:[b]],3,FALSE)</f>
        <v>13.528340356799999</v>
      </c>
      <c r="U335" s="9" t="s">
        <v>776</v>
      </c>
      <c r="V33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35" s="9">
        <v>6</v>
      </c>
    </row>
    <row r="336" spans="1:23" hidden="1">
      <c r="A336" t="s">
        <v>525</v>
      </c>
      <c r="B336" t="s">
        <v>541</v>
      </c>
      <c r="C336" t="s">
        <v>542</v>
      </c>
      <c r="D336">
        <v>137</v>
      </c>
      <c r="E336">
        <v>19</v>
      </c>
      <c r="M336" s="7" t="s">
        <v>947</v>
      </c>
      <c r="O336" s="5">
        <v>1003967721700</v>
      </c>
      <c r="P336" s="5">
        <v>1499383609790</v>
      </c>
      <c r="Q336" t="str">
        <f t="shared" si="6"/>
        <v>NigerNE07</v>
      </c>
      <c r="R336" t="str">
        <f>VLOOKUP(Tableau356769[[#This Row],[coca]],Table1[ID],1,FALSE)</f>
        <v>NigerNE07</v>
      </c>
      <c r="S336">
        <f>VLOOKUP(Tableau356769[[#This Row],[coca]],Table1[[#All],[ID]:[b]],2,FALSE)</f>
        <v>10.039677216999999</v>
      </c>
      <c r="T336" s="9">
        <f>VLOOKUP(Tableau356769[[#This Row],[coca]],Table1[[ID]:[b]],3,FALSE)</f>
        <v>14.993836097899999</v>
      </c>
      <c r="U336" s="9" t="s">
        <v>778</v>
      </c>
      <c r="V33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36" s="9">
        <v>2</v>
      </c>
    </row>
    <row r="337" spans="1:23" hidden="1">
      <c r="A337" t="s">
        <v>525</v>
      </c>
      <c r="B337" t="s">
        <v>537</v>
      </c>
      <c r="C337" t="s">
        <v>538</v>
      </c>
      <c r="D337">
        <v>19</v>
      </c>
      <c r="E337">
        <v>0</v>
      </c>
      <c r="M337" s="7" t="s">
        <v>947</v>
      </c>
      <c r="O337" s="5">
        <v>524738101093</v>
      </c>
      <c r="P337" s="5">
        <v>1577177812080</v>
      </c>
      <c r="Q337" t="str">
        <f t="shared" si="6"/>
        <v>NigerNE05</v>
      </c>
      <c r="R337" t="str">
        <f>VLOOKUP(Tableau356769[[#This Row],[coca]],Table1[ID],1,FALSE)</f>
        <v>NigerNE05</v>
      </c>
      <c r="S337">
        <f>VLOOKUP(Tableau356769[[#This Row],[coca]],Table1[[#All],[ID]:[b]],2,FALSE)</f>
        <v>5.2473810109299999</v>
      </c>
      <c r="T337" s="9">
        <f>VLOOKUP(Tableau356769[[#This Row],[coca]],Table1[[ID]:[b]],3,FALSE)</f>
        <v>15.771778120800001</v>
      </c>
      <c r="U337" s="9" t="s">
        <v>778</v>
      </c>
      <c r="V33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37" s="9">
        <v>2</v>
      </c>
    </row>
    <row r="338" spans="1:23" hidden="1">
      <c r="A338" t="s">
        <v>525</v>
      </c>
      <c r="B338" t="s">
        <v>531</v>
      </c>
      <c r="C338" t="s">
        <v>532</v>
      </c>
      <c r="D338">
        <v>16</v>
      </c>
      <c r="E338">
        <v>0</v>
      </c>
      <c r="M338" s="7" t="s">
        <v>947</v>
      </c>
      <c r="O338" s="5">
        <v>354233023246</v>
      </c>
      <c r="P338" s="5">
        <v>1319445714090</v>
      </c>
      <c r="Q338" t="str">
        <f t="shared" si="6"/>
        <v>NigerNE03</v>
      </c>
      <c r="R338" t="str">
        <f>VLOOKUP(Tableau356769[[#This Row],[coca]],Table1[ID],1,FALSE)</f>
        <v>NigerNE03</v>
      </c>
      <c r="S338">
        <f>VLOOKUP(Tableau356769[[#This Row],[coca]],Table1[[#All],[ID]:[b]],2,FALSE)</f>
        <v>3.5423302324599999</v>
      </c>
      <c r="T338" s="9">
        <f>VLOOKUP(Tableau356769[[#This Row],[coca]],Table1[[ID]:[b]],3,FALSE)</f>
        <v>13.194457140900001</v>
      </c>
      <c r="U338" s="9" t="s">
        <v>778</v>
      </c>
      <c r="V33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38" s="9">
        <v>2</v>
      </c>
    </row>
    <row r="339" spans="1:23" hidden="1">
      <c r="A339" t="s">
        <v>525</v>
      </c>
      <c r="B339" t="s">
        <v>527</v>
      </c>
      <c r="C339" t="s">
        <v>528</v>
      </c>
      <c r="D339">
        <v>58</v>
      </c>
      <c r="E339">
        <v>1</v>
      </c>
      <c r="M339" s="7" t="s">
        <v>947</v>
      </c>
      <c r="Q339" t="str">
        <f t="shared" si="6"/>
        <v>NigerNE01</v>
      </c>
      <c r="R339" t="str">
        <f>VLOOKUP(Tableau356769[[#This Row],[coca]],Table1[ID],1,FALSE)</f>
        <v>NigerNE01</v>
      </c>
      <c r="S339">
        <f>VLOOKUP(Tableau356769[[#This Row],[coca]],Table1[[#All],[ID]:[b]],2,FALSE)</f>
        <v>10.523131019399999</v>
      </c>
      <c r="T339" s="9">
        <f>VLOOKUP(Tableau356769[[#This Row],[coca]],Table1[[ID]:[b]],3,FALSE)</f>
        <v>19.494378824399998</v>
      </c>
      <c r="U339" s="9"/>
      <c r="V33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39" s="9"/>
    </row>
    <row r="340" spans="1:23" hidden="1">
      <c r="A340" t="s">
        <v>525</v>
      </c>
      <c r="B340" t="s">
        <v>529</v>
      </c>
      <c r="C340" t="s">
        <v>530</v>
      </c>
      <c r="D340">
        <v>7</v>
      </c>
      <c r="E340">
        <v>0</v>
      </c>
      <c r="M340" s="7" t="s">
        <v>947</v>
      </c>
      <c r="Q340" t="str">
        <f t="shared" si="6"/>
        <v>NigerNE02</v>
      </c>
      <c r="R340" t="str">
        <f>VLOOKUP(Tableau356769[[#This Row],[coca]],Table1[ID],1,FALSE)</f>
        <v>NigerNE02</v>
      </c>
      <c r="S340">
        <f>VLOOKUP(Tableau356769[[#This Row],[coca]],Table1[[#All],[ID]:[b]],2,FALSE)</f>
        <v>13.2173876636</v>
      </c>
      <c r="T340" s="9">
        <f>VLOOKUP(Tableau356769[[#This Row],[coca]],Table1[[ID]:[b]],3,FALSE)</f>
        <v>15.8663397098</v>
      </c>
      <c r="U340" s="9"/>
      <c r="V34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40" s="9"/>
    </row>
    <row r="341" spans="1:23" hidden="1">
      <c r="A341" t="s">
        <v>543</v>
      </c>
      <c r="B341" t="s">
        <v>545</v>
      </c>
      <c r="C341" t="s">
        <v>546</v>
      </c>
      <c r="D341">
        <v>280</v>
      </c>
      <c r="E341">
        <v>3</v>
      </c>
      <c r="F341">
        <v>173</v>
      </c>
      <c r="G341">
        <v>104</v>
      </c>
      <c r="M341" s="10" t="s">
        <v>947</v>
      </c>
      <c r="O341" s="5">
        <v>752318998197</v>
      </c>
      <c r="P341" s="5">
        <v>545330211892</v>
      </c>
      <c r="Q341" t="str">
        <f t="shared" si="6"/>
        <v>NigeriaNG01</v>
      </c>
      <c r="R341" t="str">
        <f>VLOOKUP(Tableau356769[[#This Row],[coca]],Table1[ID],1,FALSE)</f>
        <v>NigeriaNG01</v>
      </c>
      <c r="S341">
        <f>VLOOKUP(Tableau356769[[#This Row],[coca]],Table1[[#All],[ID]:[b]],2,FALSE)</f>
        <v>7.5231899819699999</v>
      </c>
      <c r="T341" s="9">
        <f>VLOOKUP(Tableau356769[[#This Row],[coca]],Table1[[ID]:[b]],3,FALSE)</f>
        <v>5.4533021189199999</v>
      </c>
      <c r="U341" s="9" t="s">
        <v>775</v>
      </c>
      <c r="V34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41" s="9">
        <v>1</v>
      </c>
    </row>
    <row r="342" spans="1:23" hidden="1">
      <c r="A342" t="s">
        <v>543</v>
      </c>
      <c r="B342" t="s">
        <v>547</v>
      </c>
      <c r="C342" t="s">
        <v>548</v>
      </c>
      <c r="D342">
        <v>58</v>
      </c>
      <c r="E342">
        <v>5</v>
      </c>
      <c r="F342">
        <v>37</v>
      </c>
      <c r="G342">
        <v>16</v>
      </c>
      <c r="M342" s="10" t="s">
        <v>947</v>
      </c>
      <c r="O342" s="5">
        <v>1240015131340</v>
      </c>
      <c r="P342" s="5">
        <v>932348820479</v>
      </c>
      <c r="Q342" t="str">
        <f t="shared" si="6"/>
        <v>NigeriaNG02</v>
      </c>
      <c r="R342" t="str">
        <f>VLOOKUP(Tableau356769[[#This Row],[coca]],Table1[ID],1,FALSE)</f>
        <v>NigeriaNG02</v>
      </c>
      <c r="S342">
        <f>VLOOKUP(Tableau356769[[#This Row],[coca]],Table1[[#All],[ID]:[b]],2,FALSE)</f>
        <v>12.4001513134</v>
      </c>
      <c r="T342" s="9">
        <f>VLOOKUP(Tableau356769[[#This Row],[coca]],Table1[[ID]:[b]],3,FALSE)</f>
        <v>9.3234882047899994</v>
      </c>
      <c r="U342" s="9" t="s">
        <v>775</v>
      </c>
      <c r="V34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42" s="9">
        <v>1</v>
      </c>
    </row>
    <row r="343" spans="1:23" hidden="1">
      <c r="A343" t="s">
        <v>543</v>
      </c>
      <c r="B343" t="s">
        <v>549</v>
      </c>
      <c r="C343" t="s">
        <v>550</v>
      </c>
      <c r="D343">
        <v>83</v>
      </c>
      <c r="E343">
        <v>2</v>
      </c>
      <c r="F343">
        <v>43</v>
      </c>
      <c r="G343">
        <v>38</v>
      </c>
      <c r="M343" s="10" t="s">
        <v>947</v>
      </c>
      <c r="O343" s="5">
        <v>784736624649</v>
      </c>
      <c r="P343" s="5">
        <v>490664313456</v>
      </c>
      <c r="Q343" t="str">
        <f t="shared" si="6"/>
        <v>NigeriaNG03</v>
      </c>
      <c r="R343" t="str">
        <f>VLOOKUP(Tableau356769[[#This Row],[coca]],Table1[ID],1,FALSE)</f>
        <v>NigeriaNG03</v>
      </c>
      <c r="S343">
        <f>VLOOKUP(Tableau356769[[#This Row],[coca]],Table1[[#All],[ID]:[b]],2,FALSE)</f>
        <v>7.84736624649</v>
      </c>
      <c r="T343" s="9">
        <f>VLOOKUP(Tableau356769[[#This Row],[coca]],Table1[[ID]:[b]],3,FALSE)</f>
        <v>4.9066431345600003</v>
      </c>
      <c r="U343" s="9" t="s">
        <v>778</v>
      </c>
      <c r="V34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43" s="9">
        <v>2</v>
      </c>
    </row>
    <row r="344" spans="1:23" hidden="1">
      <c r="A344" t="s">
        <v>543</v>
      </c>
      <c r="B344" t="s">
        <v>551</v>
      </c>
      <c r="C344" t="s">
        <v>552</v>
      </c>
      <c r="D344">
        <v>70</v>
      </c>
      <c r="E344">
        <v>9</v>
      </c>
      <c r="F344">
        <v>57</v>
      </c>
      <c r="G344">
        <v>4</v>
      </c>
      <c r="M344" s="10" t="s">
        <v>947</v>
      </c>
      <c r="O344" s="5">
        <v>693218608803</v>
      </c>
      <c r="P344" s="5">
        <v>622277587647</v>
      </c>
      <c r="Q344" t="str">
        <f t="shared" si="6"/>
        <v>NigeriaNG04</v>
      </c>
      <c r="R344" t="str">
        <f>VLOOKUP(Tableau356769[[#This Row],[coca]],Table1[ID],1,FALSE)</f>
        <v>NigeriaNG04</v>
      </c>
      <c r="S344">
        <f>VLOOKUP(Tableau356769[[#This Row],[coca]],Table1[[#All],[ID]:[b]],2,FALSE)</f>
        <v>6.9321860880299999</v>
      </c>
      <c r="T344" s="9">
        <f>VLOOKUP(Tableau356769[[#This Row],[coca]],Table1[[ID]:[b]],3,FALSE)</f>
        <v>6.2227758764700001</v>
      </c>
      <c r="U344" s="9" t="s">
        <v>775</v>
      </c>
      <c r="V34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44" s="9">
        <v>1</v>
      </c>
    </row>
    <row r="345" spans="1:23" hidden="1">
      <c r="A345" t="s">
        <v>543</v>
      </c>
      <c r="B345" t="s">
        <v>553</v>
      </c>
      <c r="C345" t="s">
        <v>554</v>
      </c>
      <c r="D345">
        <v>488</v>
      </c>
      <c r="E345">
        <v>12</v>
      </c>
      <c r="F345">
        <v>368</v>
      </c>
      <c r="G345">
        <v>108</v>
      </c>
      <c r="M345" s="10" t="s">
        <v>947</v>
      </c>
      <c r="O345" s="5">
        <v>999058823411</v>
      </c>
      <c r="P345" s="5">
        <v>1079664716490</v>
      </c>
      <c r="Q345" t="str">
        <f t="shared" si="6"/>
        <v>NigeriaNG05</v>
      </c>
      <c r="R345" t="str">
        <f>VLOOKUP(Tableau356769[[#This Row],[coca]],Table1[ID],1,FALSE)</f>
        <v>NigeriaNG05</v>
      </c>
      <c r="S345">
        <f>VLOOKUP(Tableau356769[[#This Row],[coca]],Table1[[#All],[ID]:[b]],2,FALSE)</f>
        <v>9.9905882341099996</v>
      </c>
      <c r="T345" s="9">
        <f>VLOOKUP(Tableau356769[[#This Row],[coca]],Table1[[ID]:[b]],3,FALSE)</f>
        <v>10.7966471649</v>
      </c>
      <c r="U345" s="9" t="s">
        <v>774</v>
      </c>
      <c r="V34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45" s="9">
        <v>3</v>
      </c>
    </row>
    <row r="346" spans="1:23" hidden="1">
      <c r="A346" t="s">
        <v>543</v>
      </c>
      <c r="B346" t="s">
        <v>555</v>
      </c>
      <c r="C346" t="s">
        <v>556</v>
      </c>
      <c r="D346">
        <v>184</v>
      </c>
      <c r="E346">
        <v>12</v>
      </c>
      <c r="F346">
        <v>41</v>
      </c>
      <c r="G346">
        <v>131</v>
      </c>
      <c r="M346" s="10" t="s">
        <v>947</v>
      </c>
      <c r="O346" s="5">
        <v>608041766839</v>
      </c>
      <c r="P346" s="5">
        <v>476631539288</v>
      </c>
      <c r="Q346" t="str">
        <f t="shared" si="6"/>
        <v>NigeriaNG06</v>
      </c>
      <c r="R346" t="str">
        <f>VLOOKUP(Tableau356769[[#This Row],[coca]],Table1[ID],1,FALSE)</f>
        <v>NigeriaNG06</v>
      </c>
      <c r="S346">
        <f>VLOOKUP(Tableau356769[[#This Row],[coca]],Table1[[#All],[ID]:[b]],2,FALSE)</f>
        <v>6.08041766839</v>
      </c>
      <c r="T346" s="9">
        <f>VLOOKUP(Tableau356769[[#This Row],[coca]],Table1[[ID]:[b]],3,FALSE)</f>
        <v>4.7663153928800002</v>
      </c>
      <c r="U346" s="9" t="s">
        <v>775</v>
      </c>
      <c r="V34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46" s="9">
        <v>1</v>
      </c>
    </row>
    <row r="347" spans="1:23" hidden="1">
      <c r="A347" t="s">
        <v>543</v>
      </c>
      <c r="B347" t="s">
        <v>557</v>
      </c>
      <c r="C347" t="s">
        <v>558</v>
      </c>
      <c r="D347">
        <v>47</v>
      </c>
      <c r="E347">
        <v>1</v>
      </c>
      <c r="F347">
        <v>15</v>
      </c>
      <c r="G347">
        <v>31</v>
      </c>
      <c r="M347" s="10" t="s">
        <v>947</v>
      </c>
      <c r="O347" s="5">
        <v>875188118576</v>
      </c>
      <c r="P347" s="5">
        <v>734111621317</v>
      </c>
      <c r="Q347" t="str">
        <f t="shared" si="6"/>
        <v>NigeriaNG07</v>
      </c>
      <c r="R347" t="str">
        <f>VLOOKUP(Tableau356769[[#This Row],[coca]],Table1[ID],1,FALSE)</f>
        <v>NigeriaNG07</v>
      </c>
      <c r="S347">
        <f>VLOOKUP(Tableau356769[[#This Row],[coca]],Table1[[#All],[ID]:[b]],2,FALSE)</f>
        <v>8.7518811857600003</v>
      </c>
      <c r="T347" s="9">
        <f>VLOOKUP(Tableau356769[[#This Row],[coca]],Table1[[ID]:[b]],3,FALSE)</f>
        <v>7.3411162131700003</v>
      </c>
      <c r="U347" s="9" t="s">
        <v>775</v>
      </c>
      <c r="V34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47" s="9">
        <v>1</v>
      </c>
    </row>
    <row r="348" spans="1:23" hidden="1">
      <c r="A348" t="s">
        <v>543</v>
      </c>
      <c r="B348" t="s">
        <v>559</v>
      </c>
      <c r="C348" t="s">
        <v>560</v>
      </c>
      <c r="D348">
        <v>477</v>
      </c>
      <c r="E348">
        <v>31</v>
      </c>
      <c r="F348">
        <v>376</v>
      </c>
      <c r="G348">
        <v>70</v>
      </c>
      <c r="M348" s="10" t="s">
        <v>947</v>
      </c>
      <c r="O348" s="5">
        <v>1315232165840</v>
      </c>
      <c r="P348" s="5">
        <v>1188956933540</v>
      </c>
      <c r="Q348" t="str">
        <f t="shared" si="6"/>
        <v>NigeriaNG08</v>
      </c>
      <c r="R348" t="str">
        <f>VLOOKUP(Tableau356769[[#This Row],[coca]],Table1[ID],1,FALSE)</f>
        <v>NigeriaNG08</v>
      </c>
      <c r="S348">
        <f>VLOOKUP(Tableau356769[[#This Row],[coca]],Table1[[#All],[ID]:[b]],2,FALSE)</f>
        <v>13.1523216584</v>
      </c>
      <c r="T348" s="9">
        <f>VLOOKUP(Tableau356769[[#This Row],[coca]],Table1[[ID]:[b]],3,FALSE)</f>
        <v>11.889569335399999</v>
      </c>
      <c r="U348" s="9" t="s">
        <v>774</v>
      </c>
      <c r="V34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48" s="9">
        <v>3</v>
      </c>
    </row>
    <row r="349" spans="1:23" hidden="1">
      <c r="A349" t="s">
        <v>543</v>
      </c>
      <c r="B349" t="s">
        <v>561</v>
      </c>
      <c r="C349" t="s">
        <v>562</v>
      </c>
      <c r="D349">
        <v>0</v>
      </c>
      <c r="E349">
        <v>0</v>
      </c>
      <c r="F349">
        <v>0</v>
      </c>
      <c r="M349" s="10" t="s">
        <v>947</v>
      </c>
      <c r="Q349" t="str">
        <f t="shared" si="6"/>
        <v>NigeriaNG09</v>
      </c>
      <c r="R349" t="str">
        <f>VLOOKUP(Tableau356769[[#This Row],[coca]],Table1[ID],1,FALSE)</f>
        <v>NigeriaNG09</v>
      </c>
      <c r="S349">
        <f>VLOOKUP(Tableau356769[[#This Row],[coca]],Table1[[#All],[ID]:[b]],2,FALSE)</f>
        <v>8.6000015962400003</v>
      </c>
      <c r="T349" s="9">
        <f>VLOOKUP(Tableau356769[[#This Row],[coca]],Table1[[ID]:[b]],3,FALSE)</f>
        <v>5.8741745102699996</v>
      </c>
      <c r="U349" s="9" t="s">
        <v>778</v>
      </c>
      <c r="V34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49" s="9">
        <v>2</v>
      </c>
    </row>
    <row r="350" spans="1:23" hidden="1">
      <c r="A350" t="s">
        <v>543</v>
      </c>
      <c r="B350" t="s">
        <v>563</v>
      </c>
      <c r="C350" t="s">
        <v>564</v>
      </c>
      <c r="D350">
        <v>609</v>
      </c>
      <c r="E350">
        <v>22</v>
      </c>
      <c r="F350">
        <v>159</v>
      </c>
      <c r="G350">
        <v>428</v>
      </c>
      <c r="M350" s="10" t="s">
        <v>947</v>
      </c>
      <c r="O350" s="5">
        <v>593692959819</v>
      </c>
      <c r="P350" s="5">
        <v>570489823485</v>
      </c>
      <c r="Q350" t="str">
        <f t="shared" si="6"/>
        <v>NigeriaNG10</v>
      </c>
      <c r="R350" t="str">
        <f>VLOOKUP(Tableau356769[[#This Row],[coca]],Table1[ID],1,FALSE)</f>
        <v>NigeriaNG10</v>
      </c>
      <c r="S350">
        <f>VLOOKUP(Tableau356769[[#This Row],[coca]],Table1[[#All],[ID]:[b]],2,FALSE)</f>
        <v>5.9369295981899999</v>
      </c>
      <c r="T350" s="9">
        <f>VLOOKUP(Tableau356769[[#This Row],[coca]],Table1[[ID]:[b]],3,FALSE)</f>
        <v>5.7048982348499999</v>
      </c>
      <c r="U350" s="9" t="s">
        <v>778</v>
      </c>
      <c r="V35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50" s="9">
        <v>2</v>
      </c>
    </row>
    <row r="351" spans="1:23" hidden="1">
      <c r="A351" t="s">
        <v>543</v>
      </c>
      <c r="B351" t="s">
        <v>565</v>
      </c>
      <c r="C351" t="s">
        <v>566</v>
      </c>
      <c r="D351">
        <v>264</v>
      </c>
      <c r="E351">
        <v>1</v>
      </c>
      <c r="F351">
        <v>222</v>
      </c>
      <c r="G351">
        <v>41</v>
      </c>
      <c r="M351" s="10" t="s">
        <v>947</v>
      </c>
      <c r="O351" s="5">
        <v>801626626255</v>
      </c>
      <c r="P351" s="5">
        <v>626202724928</v>
      </c>
      <c r="Q351" t="str">
        <f t="shared" si="6"/>
        <v>NigeriaNG11</v>
      </c>
      <c r="R351" t="str">
        <f>VLOOKUP(Tableau356769[[#This Row],[coca]],Table1[ID],1,FALSE)</f>
        <v>NigeriaNG11</v>
      </c>
      <c r="S351">
        <f>VLOOKUP(Tableau356769[[#This Row],[coca]],Table1[[#All],[ID]:[b]],2,FALSE)</f>
        <v>8.0162662625499994</v>
      </c>
      <c r="T351" s="9">
        <f>VLOOKUP(Tableau356769[[#This Row],[coca]],Table1[[ID]:[b]],3,FALSE)</f>
        <v>6.26202724928</v>
      </c>
      <c r="U351" s="9" t="s">
        <v>775</v>
      </c>
      <c r="V35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51" s="9">
        <v>1</v>
      </c>
    </row>
    <row r="352" spans="1:23" hidden="1">
      <c r="A352" t="s">
        <v>543</v>
      </c>
      <c r="B352" t="s">
        <v>567</v>
      </c>
      <c r="C352" t="s">
        <v>568</v>
      </c>
      <c r="D352">
        <v>817</v>
      </c>
      <c r="E352">
        <v>32</v>
      </c>
      <c r="F352">
        <v>253</v>
      </c>
      <c r="G352">
        <v>532</v>
      </c>
      <c r="M352" s="10" t="s">
        <v>947</v>
      </c>
      <c r="Q352" t="str">
        <f t="shared" si="6"/>
        <v>NigeriaNG12</v>
      </c>
      <c r="R352" t="str">
        <f>VLOOKUP(Tableau356769[[#This Row],[coca]],Table1[ID],1,FALSE)</f>
        <v>NigeriaNG12</v>
      </c>
      <c r="S352">
        <f>VLOOKUP(Tableau356769[[#This Row],[coca]],Table1[[#All],[ID]:[b]],2,FALSE)</f>
        <v>5.9302146597799998</v>
      </c>
      <c r="T352" s="9">
        <f>VLOOKUP(Tableau356769[[#This Row],[coca]],Table1[[ID]:[b]],3,FALSE)</f>
        <v>6.6335372644200001</v>
      </c>
      <c r="U352" s="9" t="s">
        <v>774</v>
      </c>
      <c r="V35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52" s="9">
        <v>3</v>
      </c>
    </row>
    <row r="353" spans="1:23" hidden="1">
      <c r="A353" t="s">
        <v>543</v>
      </c>
      <c r="B353" t="s">
        <v>569</v>
      </c>
      <c r="C353" t="s">
        <v>570</v>
      </c>
      <c r="D353">
        <v>35</v>
      </c>
      <c r="E353">
        <v>2</v>
      </c>
      <c r="F353">
        <v>28</v>
      </c>
      <c r="G353">
        <v>5</v>
      </c>
      <c r="M353" s="10" t="s">
        <v>947</v>
      </c>
      <c r="O353" s="5">
        <v>530951552644</v>
      </c>
      <c r="P353" s="5">
        <v>772008040372</v>
      </c>
      <c r="Q353" t="str">
        <f t="shared" si="6"/>
        <v>NigeriaNG13</v>
      </c>
      <c r="R353" t="str">
        <f>VLOOKUP(Tableau356769[[#This Row],[coca]],Table1[ID],1,FALSE)</f>
        <v>NigeriaNG13</v>
      </c>
      <c r="S353">
        <f>VLOOKUP(Tableau356769[[#This Row],[coca]],Table1[[#All],[ID]:[b]],2,FALSE)</f>
        <v>5.3095155264400002</v>
      </c>
      <c r="T353" s="9">
        <f>VLOOKUP(Tableau356769[[#This Row],[coca]],Table1[[ID]:[b]],3,FALSE)</f>
        <v>7.7200804037199999</v>
      </c>
      <c r="U353" s="9" t="s">
        <v>778</v>
      </c>
      <c r="V35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53" s="9">
        <v>2</v>
      </c>
    </row>
    <row r="354" spans="1:23" hidden="1">
      <c r="A354" t="s">
        <v>543</v>
      </c>
      <c r="B354" t="s">
        <v>571</v>
      </c>
      <c r="C354" t="s">
        <v>572</v>
      </c>
      <c r="D354">
        <v>174</v>
      </c>
      <c r="E354">
        <v>5</v>
      </c>
      <c r="F354">
        <v>31</v>
      </c>
      <c r="G354">
        <v>138</v>
      </c>
      <c r="M354" s="10" t="s">
        <v>947</v>
      </c>
      <c r="O354" s="5">
        <v>744061116263</v>
      </c>
      <c r="P354" s="5">
        <v>653624489622</v>
      </c>
      <c r="Q354" t="str">
        <f t="shared" si="6"/>
        <v>NigeriaNG14</v>
      </c>
      <c r="R354" t="str">
        <f>VLOOKUP(Tableau356769[[#This Row],[coca]],Table1[ID],1,FALSE)</f>
        <v>NigeriaNG14</v>
      </c>
      <c r="S354">
        <f>VLOOKUP(Tableau356769[[#This Row],[coca]],Table1[[#All],[ID]:[b]],2,FALSE)</f>
        <v>7.4406111626299998</v>
      </c>
      <c r="T354" s="9">
        <f>VLOOKUP(Tableau356769[[#This Row],[coca]],Table1[[ID]:[b]],3,FALSE)</f>
        <v>6.5362448962200004</v>
      </c>
      <c r="U354" s="9" t="s">
        <v>775</v>
      </c>
      <c r="V35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54" s="9">
        <v>1</v>
      </c>
    </row>
    <row r="355" spans="1:23" hidden="1">
      <c r="A355" t="s">
        <v>543</v>
      </c>
      <c r="B355" t="s">
        <v>573</v>
      </c>
      <c r="C355" t="s">
        <v>574</v>
      </c>
      <c r="D355">
        <v>1622</v>
      </c>
      <c r="E355">
        <v>30</v>
      </c>
      <c r="F355">
        <v>497</v>
      </c>
      <c r="G355">
        <v>1095</v>
      </c>
      <c r="M355" s="10" t="s">
        <v>947</v>
      </c>
      <c r="Q355" t="str">
        <f t="shared" si="6"/>
        <v>NigeriaNG15</v>
      </c>
      <c r="R355" t="str">
        <f>VLOOKUP(Tableau356769[[#This Row],[coca]],Table1[ID],1,FALSE)</f>
        <v>NigeriaNG15</v>
      </c>
      <c r="S355">
        <f>VLOOKUP(Tableau356769[[#This Row],[coca]],Table1[[#All],[ID]:[b]],2,FALSE)</f>
        <v>7.1955572002399997</v>
      </c>
      <c r="T355" s="9">
        <f>VLOOKUP(Tableau356769[[#This Row],[coca]],Table1[[ID]:[b]],3,FALSE)</f>
        <v>8.8976172470300003</v>
      </c>
      <c r="U355" s="9" t="s">
        <v>777</v>
      </c>
      <c r="V35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355" s="9">
        <v>5</v>
      </c>
    </row>
    <row r="356" spans="1:23" hidden="1">
      <c r="A356" t="s">
        <v>543</v>
      </c>
      <c r="B356" t="s">
        <v>575</v>
      </c>
      <c r="C356" t="s">
        <v>576</v>
      </c>
      <c r="D356">
        <v>482</v>
      </c>
      <c r="E356">
        <v>16</v>
      </c>
      <c r="F356">
        <v>302</v>
      </c>
      <c r="G356">
        <v>164</v>
      </c>
      <c r="M356" s="10" t="s">
        <v>947</v>
      </c>
      <c r="O356" s="5">
        <v>1119199513760</v>
      </c>
      <c r="P356" s="5">
        <v>1038358785210</v>
      </c>
      <c r="Q356" t="str">
        <f t="shared" si="6"/>
        <v>NigeriaNG16</v>
      </c>
      <c r="R356" t="str">
        <f>VLOOKUP(Tableau356769[[#This Row],[coca]],Table1[ID],1,FALSE)</f>
        <v>NigeriaNG16</v>
      </c>
      <c r="S356">
        <f>VLOOKUP(Tableau356769[[#This Row],[coca]],Table1[[#All],[ID]:[b]],2,FALSE)</f>
        <v>11.191995137599999</v>
      </c>
      <c r="T356" s="9">
        <f>VLOOKUP(Tableau356769[[#This Row],[coca]],Table1[[ID]:[b]],3,FALSE)</f>
        <v>10.3835878521</v>
      </c>
      <c r="U356" s="9" t="s">
        <v>774</v>
      </c>
      <c r="V35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56" s="9">
        <v>3</v>
      </c>
    </row>
    <row r="357" spans="1:23" hidden="1">
      <c r="A357" t="s">
        <v>543</v>
      </c>
      <c r="B357" t="s">
        <v>577</v>
      </c>
      <c r="C357" t="s">
        <v>578</v>
      </c>
      <c r="D357">
        <v>247</v>
      </c>
      <c r="E357">
        <v>3</v>
      </c>
      <c r="F357">
        <v>21</v>
      </c>
      <c r="G357">
        <v>223</v>
      </c>
      <c r="M357" s="10" t="s">
        <v>947</v>
      </c>
      <c r="O357" s="5">
        <v>706230759079</v>
      </c>
      <c r="P357" s="5">
        <v>557302002044</v>
      </c>
      <c r="Q357" t="str">
        <f t="shared" si="6"/>
        <v>NigeriaNG17</v>
      </c>
      <c r="R357" t="str">
        <f>VLOOKUP(Tableau356769[[#This Row],[coca]],Table1[ID],1,FALSE)</f>
        <v>NigeriaNG17</v>
      </c>
      <c r="S357">
        <f>VLOOKUP(Tableau356769[[#This Row],[coca]],Table1[[#All],[ID]:[b]],2,FALSE)</f>
        <v>7.0623075907899997</v>
      </c>
      <c r="T357" s="9">
        <f>VLOOKUP(Tableau356769[[#This Row],[coca]],Table1[[ID]:[b]],3,FALSE)</f>
        <v>5.5730200204400004</v>
      </c>
      <c r="U357" s="9" t="s">
        <v>775</v>
      </c>
      <c r="V35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57" s="9">
        <v>1</v>
      </c>
    </row>
    <row r="358" spans="1:23" hidden="1">
      <c r="A358" t="s">
        <v>543</v>
      </c>
      <c r="B358" t="s">
        <v>579</v>
      </c>
      <c r="C358" t="s">
        <v>580</v>
      </c>
      <c r="D358">
        <v>317</v>
      </c>
      <c r="E358">
        <v>6</v>
      </c>
      <c r="F358">
        <v>191</v>
      </c>
      <c r="G358">
        <v>120</v>
      </c>
      <c r="M358" s="10" t="s">
        <v>947</v>
      </c>
      <c r="O358" s="5">
        <v>956353314445</v>
      </c>
      <c r="P358" s="5">
        <v>1223847582910</v>
      </c>
      <c r="Q358" t="str">
        <f t="shared" si="6"/>
        <v>NigeriaNG18</v>
      </c>
      <c r="R358" t="str">
        <f>VLOOKUP(Tableau356769[[#This Row],[coca]],Table1[ID],1,FALSE)</f>
        <v>NigeriaNG18</v>
      </c>
      <c r="S358">
        <f>VLOOKUP(Tableau356769[[#This Row],[coca]],Table1[[#All],[ID]:[b]],2,FALSE)</f>
        <v>9.56353314445</v>
      </c>
      <c r="T358" s="9">
        <f>VLOOKUP(Tableau356769[[#This Row],[coca]],Table1[[ID]:[b]],3,FALSE)</f>
        <v>12.2384758291</v>
      </c>
      <c r="U358" s="9" t="s">
        <v>775</v>
      </c>
      <c r="V35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58" s="9">
        <v>1</v>
      </c>
    </row>
    <row r="359" spans="1:23" hidden="1">
      <c r="A359" t="s">
        <v>543</v>
      </c>
      <c r="B359" t="s">
        <v>581</v>
      </c>
      <c r="C359" t="s">
        <v>582</v>
      </c>
      <c r="D359">
        <v>635</v>
      </c>
      <c r="E359">
        <v>10</v>
      </c>
      <c r="F359">
        <v>308</v>
      </c>
      <c r="G359">
        <v>317</v>
      </c>
      <c r="M359" s="10" t="s">
        <v>947</v>
      </c>
      <c r="O359" s="5">
        <v>770597854752</v>
      </c>
      <c r="P359" s="5">
        <v>1039236701050</v>
      </c>
      <c r="Q359" t="str">
        <f t="shared" si="6"/>
        <v>NigeriaNG19</v>
      </c>
      <c r="R359" t="str">
        <f>VLOOKUP(Tableau356769[[#This Row],[coca]],Table1[ID],1,FALSE)</f>
        <v>NigeriaNG19</v>
      </c>
      <c r="S359">
        <f>VLOOKUP(Tableau356769[[#This Row],[coca]],Table1[[#All],[ID]:[b]],2,FALSE)</f>
        <v>7.70597854752</v>
      </c>
      <c r="T359" s="9">
        <f>VLOOKUP(Tableau356769[[#This Row],[coca]],Table1[[ID]:[b]],3,FALSE)</f>
        <v>10.392367010499999</v>
      </c>
      <c r="U359" s="9" t="s">
        <v>774</v>
      </c>
      <c r="V35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59" s="9">
        <v>3</v>
      </c>
    </row>
    <row r="360" spans="1:23" hidden="1">
      <c r="A360" t="s">
        <v>543</v>
      </c>
      <c r="B360" t="s">
        <v>583</v>
      </c>
      <c r="C360" t="s">
        <v>584</v>
      </c>
      <c r="D360">
        <v>1191</v>
      </c>
      <c r="E360">
        <v>51</v>
      </c>
      <c r="F360">
        <v>774</v>
      </c>
      <c r="G360">
        <v>366</v>
      </c>
      <c r="M360" s="10" t="s">
        <v>947</v>
      </c>
      <c r="Q360" t="str">
        <f t="shared" si="6"/>
        <v>NigeriaNG20</v>
      </c>
      <c r="R360" t="str">
        <f>VLOOKUP(Tableau356769[[#This Row],[coca]],Table1[ID],1,FALSE)</f>
        <v>NigeriaNG20</v>
      </c>
      <c r="S360">
        <f>VLOOKUP(Tableau356769[[#This Row],[coca]],Table1[[#All],[ID]:[b]],2,FALSE)</f>
        <v>8.5295571831500006</v>
      </c>
      <c r="T360" s="9">
        <f>VLOOKUP(Tableau356769[[#This Row],[coca]],Table1[[ID]:[b]],3,FALSE)</f>
        <v>11.745201935100001</v>
      </c>
      <c r="U360" s="9" t="s">
        <v>777</v>
      </c>
      <c r="V36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360" s="9">
        <v>5</v>
      </c>
    </row>
    <row r="361" spans="1:23" hidden="1">
      <c r="A361" t="s">
        <v>543</v>
      </c>
      <c r="B361" t="s">
        <v>585</v>
      </c>
      <c r="C361" t="s">
        <v>586</v>
      </c>
      <c r="D361">
        <v>434</v>
      </c>
      <c r="E361">
        <v>22</v>
      </c>
      <c r="F361">
        <v>239</v>
      </c>
      <c r="G361">
        <v>173</v>
      </c>
      <c r="M361" s="10" t="s">
        <v>947</v>
      </c>
      <c r="Q361" t="str">
        <f t="shared" si="6"/>
        <v>NigeriaNG21</v>
      </c>
      <c r="R361" t="str">
        <f>VLOOKUP(Tableau356769[[#This Row],[coca]],Table1[ID],1,FALSE)</f>
        <v>NigeriaNG21</v>
      </c>
      <c r="S361">
        <f>VLOOKUP(Tableau356769[[#This Row],[coca]],Table1[[#All],[ID]:[b]],2,FALSE)</f>
        <v>7.6293326341099998</v>
      </c>
      <c r="T361" s="9">
        <f>VLOOKUP(Tableau356769[[#This Row],[coca]],Table1[[ID]:[b]],3,FALSE)</f>
        <v>12.380913190999999</v>
      </c>
      <c r="U361" s="9" t="s">
        <v>778</v>
      </c>
      <c r="V36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61" s="9">
        <v>2</v>
      </c>
    </row>
    <row r="362" spans="1:23" hidden="1">
      <c r="A362" t="s">
        <v>543</v>
      </c>
      <c r="B362" t="s">
        <v>587</v>
      </c>
      <c r="C362" t="s">
        <v>588</v>
      </c>
      <c r="D362">
        <v>67</v>
      </c>
      <c r="E362">
        <v>6</v>
      </c>
      <c r="F362">
        <v>40</v>
      </c>
      <c r="G362">
        <v>21</v>
      </c>
      <c r="M362" s="10" t="s">
        <v>947</v>
      </c>
      <c r="O362" s="5">
        <v>452131280055</v>
      </c>
      <c r="P362" s="5">
        <v>1174498508210</v>
      </c>
      <c r="Q362" t="str">
        <f t="shared" si="6"/>
        <v>NigeriaNG22</v>
      </c>
      <c r="R362" t="str">
        <f>VLOOKUP(Tableau356769[[#This Row],[coca]],Table1[ID],1,FALSE)</f>
        <v>NigeriaNG22</v>
      </c>
      <c r="S362">
        <f>VLOOKUP(Tableau356769[[#This Row],[coca]],Table1[[#All],[ID]:[b]],2,FALSE)</f>
        <v>4.5213128005499996</v>
      </c>
      <c r="T362" s="9">
        <f>VLOOKUP(Tableau356769[[#This Row],[coca]],Table1[[ID]:[b]],3,FALSE)</f>
        <v>11.744985082099999</v>
      </c>
      <c r="U362" s="9" t="s">
        <v>778</v>
      </c>
      <c r="V36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62" s="9">
        <v>2</v>
      </c>
    </row>
    <row r="363" spans="1:23" hidden="1">
      <c r="A363" t="s">
        <v>543</v>
      </c>
      <c r="B363" t="s">
        <v>589</v>
      </c>
      <c r="C363" t="s">
        <v>590</v>
      </c>
      <c r="D363">
        <v>3</v>
      </c>
      <c r="E363">
        <v>0</v>
      </c>
      <c r="F363">
        <v>0</v>
      </c>
      <c r="G363">
        <v>3</v>
      </c>
      <c r="M363" s="10" t="s">
        <v>947</v>
      </c>
      <c r="Q363" t="str">
        <f t="shared" si="6"/>
        <v>NigeriaNG23</v>
      </c>
      <c r="R363" t="str">
        <f>VLOOKUP(Tableau356769[[#This Row],[coca]],Table1[ID],1,FALSE)</f>
        <v>NigeriaNG23</v>
      </c>
      <c r="S363">
        <f>VLOOKUP(Tableau356769[[#This Row],[coca]],Table1[[#All],[ID]:[b]],2,FALSE)</f>
        <v>6.6867543364699999</v>
      </c>
      <c r="T363" s="9">
        <f>VLOOKUP(Tableau356769[[#This Row],[coca]],Table1[[ID]:[b]],3,FALSE)</f>
        <v>7.7366078859999998</v>
      </c>
      <c r="U363" s="9"/>
      <c r="V36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63" s="9"/>
    </row>
    <row r="364" spans="1:23" hidden="1">
      <c r="A364" t="s">
        <v>543</v>
      </c>
      <c r="B364" t="s">
        <v>591</v>
      </c>
      <c r="C364" t="s">
        <v>592</v>
      </c>
      <c r="D364">
        <v>217</v>
      </c>
      <c r="E364">
        <v>6</v>
      </c>
      <c r="F364">
        <v>128</v>
      </c>
      <c r="G364">
        <v>83</v>
      </c>
      <c r="M364" s="10" t="s">
        <v>947</v>
      </c>
      <c r="Q364" t="str">
        <f t="shared" si="6"/>
        <v>NigeriaNG24</v>
      </c>
      <c r="R364" t="str">
        <f>VLOOKUP(Tableau356769[[#This Row],[coca]],Table1[ID],1,FALSE)</f>
        <v>NigeriaNG24</v>
      </c>
      <c r="S364">
        <f>VLOOKUP(Tableau356769[[#This Row],[coca]],Table1[[#All],[ID]:[b]],2,FALSE)</f>
        <v>4.3851428276100002</v>
      </c>
      <c r="T364" s="9">
        <f>VLOOKUP(Tableau356769[[#This Row],[coca]],Table1[[ID]:[b]],3,FALSE)</f>
        <v>8.9659627695699999</v>
      </c>
      <c r="U364" s="9" t="s">
        <v>778</v>
      </c>
      <c r="V36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64" s="9">
        <v>2</v>
      </c>
    </row>
    <row r="365" spans="1:23" hidden="1">
      <c r="A365" t="s">
        <v>543</v>
      </c>
      <c r="B365" t="s">
        <v>593</v>
      </c>
      <c r="C365" t="s">
        <v>594</v>
      </c>
      <c r="D365">
        <v>9323</v>
      </c>
      <c r="E365">
        <v>126</v>
      </c>
      <c r="F365">
        <v>1458</v>
      </c>
      <c r="G365">
        <v>7739</v>
      </c>
      <c r="M365" s="10" t="s">
        <v>947</v>
      </c>
      <c r="Q365" t="str">
        <f t="shared" si="6"/>
        <v>NigeriaNG25</v>
      </c>
      <c r="R365" t="str">
        <f>VLOOKUP(Tableau356769[[#This Row],[coca]],Table1[ID],1,FALSE)</f>
        <v>NigeriaNG25</v>
      </c>
      <c r="S365">
        <f>VLOOKUP(Tableau356769[[#This Row],[coca]],Table1[[#All],[ID]:[b]],2,FALSE)</f>
        <v>3.5931922849100002</v>
      </c>
      <c r="T365" s="9">
        <f>VLOOKUP(Tableau356769[[#This Row],[coca]],Table1[[ID]:[b]],3,FALSE)</f>
        <v>6.5230529007099998</v>
      </c>
      <c r="U365" s="9" t="s">
        <v>780</v>
      </c>
      <c r="V36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365" s="9">
        <v>7</v>
      </c>
    </row>
    <row r="366" spans="1:23" hidden="1">
      <c r="A366" t="s">
        <v>543</v>
      </c>
      <c r="B366" t="s">
        <v>595</v>
      </c>
      <c r="C366" t="s">
        <v>596</v>
      </c>
      <c r="D366">
        <v>193</v>
      </c>
      <c r="E366">
        <v>8</v>
      </c>
      <c r="F366">
        <v>112</v>
      </c>
      <c r="G366">
        <v>73</v>
      </c>
      <c r="M366" s="10" t="s">
        <v>947</v>
      </c>
      <c r="O366" s="5">
        <v>819796255875</v>
      </c>
      <c r="P366" s="5">
        <v>851044735014</v>
      </c>
      <c r="Q366" t="str">
        <f t="shared" si="6"/>
        <v>NigeriaNG26</v>
      </c>
      <c r="R366" t="str">
        <f>VLOOKUP(Tableau356769[[#This Row],[coca]],Table1[ID],1,FALSE)</f>
        <v>NigeriaNG26</v>
      </c>
      <c r="S366">
        <f>VLOOKUP(Tableau356769[[#This Row],[coca]],Table1[[#All],[ID]:[b]],2,FALSE)</f>
        <v>8.1979625587499996</v>
      </c>
      <c r="T366" s="9">
        <f>VLOOKUP(Tableau356769[[#This Row],[coca]],Table1[[ID]:[b]],3,FALSE)</f>
        <v>8.5104473501399998</v>
      </c>
      <c r="U366" s="9" t="s">
        <v>778</v>
      </c>
      <c r="V36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66" s="9">
        <v>2</v>
      </c>
    </row>
    <row r="367" spans="1:23" hidden="1">
      <c r="A367" t="s">
        <v>543</v>
      </c>
      <c r="B367" t="s">
        <v>525</v>
      </c>
      <c r="C367" t="s">
        <v>597</v>
      </c>
      <c r="D367">
        <v>79</v>
      </c>
      <c r="E367">
        <v>3</v>
      </c>
      <c r="F367">
        <v>37</v>
      </c>
      <c r="G367">
        <v>39</v>
      </c>
      <c r="M367" s="10" t="s">
        <v>947</v>
      </c>
      <c r="O367" s="5">
        <v>559037927596</v>
      </c>
      <c r="P367" s="5">
        <v>993324019799</v>
      </c>
      <c r="Q367" t="str">
        <f t="shared" si="6"/>
        <v>NigeriaNG27</v>
      </c>
      <c r="R367" t="str">
        <f>VLOOKUP(Tableau356769[[#This Row],[coca]],Table1[ID],1,FALSE)</f>
        <v>NigeriaNG27</v>
      </c>
      <c r="S367">
        <f>VLOOKUP(Tableau356769[[#This Row],[coca]],Table1[[#All],[ID]:[b]],2,FALSE)</f>
        <v>5.5903792759600002</v>
      </c>
      <c r="T367" s="9">
        <f>VLOOKUP(Tableau356769[[#This Row],[coca]],Table1[[ID]:[b]],3,FALSE)</f>
        <v>9.9332401979899991</v>
      </c>
      <c r="U367" s="9" t="s">
        <v>775</v>
      </c>
      <c r="V36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67" s="9">
        <v>1</v>
      </c>
    </row>
    <row r="368" spans="1:23" hidden="1">
      <c r="A368" t="s">
        <v>543</v>
      </c>
      <c r="B368" t="s">
        <v>598</v>
      </c>
      <c r="C368" t="s">
        <v>599</v>
      </c>
      <c r="D368">
        <v>721</v>
      </c>
      <c r="E368">
        <v>17</v>
      </c>
      <c r="F368">
        <v>451</v>
      </c>
      <c r="G368">
        <v>253</v>
      </c>
      <c r="M368" s="10" t="s">
        <v>947</v>
      </c>
      <c r="Q368" t="str">
        <f t="shared" si="6"/>
        <v>NigeriaNG28</v>
      </c>
      <c r="R368" t="str">
        <f>VLOOKUP(Tableau356769[[#This Row],[coca]],Table1[ID],1,FALSE)</f>
        <v>NigeriaNG28</v>
      </c>
      <c r="S368">
        <f>VLOOKUP(Tableau356769[[#This Row],[coca]],Table1[[#All],[ID]:[b]],2,FALSE)</f>
        <v>3.4765285757900002</v>
      </c>
      <c r="T368" s="9">
        <f>VLOOKUP(Tableau356769[[#This Row],[coca]],Table1[[ID]:[b]],3,FALSE)</f>
        <v>6.9963819335000004</v>
      </c>
      <c r="U368" s="9" t="s">
        <v>774</v>
      </c>
      <c r="V36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68" s="9">
        <v>3</v>
      </c>
    </row>
    <row r="369" spans="1:23" hidden="1">
      <c r="A369" t="s">
        <v>543</v>
      </c>
      <c r="B369" t="s">
        <v>600</v>
      </c>
      <c r="C369" t="s">
        <v>601</v>
      </c>
      <c r="D369">
        <v>162</v>
      </c>
      <c r="E369">
        <v>17</v>
      </c>
      <c r="F369">
        <v>67</v>
      </c>
      <c r="G369">
        <v>78</v>
      </c>
      <c r="M369" s="10" t="s">
        <v>947</v>
      </c>
      <c r="O369" s="5">
        <v>515060921170</v>
      </c>
      <c r="P369" s="5">
        <v>691799534261</v>
      </c>
      <c r="Q369" t="str">
        <f t="shared" si="6"/>
        <v>NigeriaNG29</v>
      </c>
      <c r="R369" t="str">
        <f>VLOOKUP(Tableau356769[[#This Row],[coca]],Table1[ID],1,FALSE)</f>
        <v>NigeriaNG29</v>
      </c>
      <c r="S369">
        <f>VLOOKUP(Tableau356769[[#This Row],[coca]],Table1[[#All],[ID]:[b]],2,FALSE)</f>
        <v>5.1506092117</v>
      </c>
      <c r="T369" s="9">
        <f>VLOOKUP(Tableau356769[[#This Row],[coca]],Table1[[ID]:[b]],3,FALSE)</f>
        <v>6.9179953426100003</v>
      </c>
      <c r="U369" s="9" t="s">
        <v>778</v>
      </c>
      <c r="V36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69" s="9">
        <v>2</v>
      </c>
    </row>
    <row r="370" spans="1:23" hidden="1">
      <c r="A370" t="s">
        <v>543</v>
      </c>
      <c r="B370" t="s">
        <v>602</v>
      </c>
      <c r="C370" t="s">
        <v>603</v>
      </c>
      <c r="D370">
        <v>73</v>
      </c>
      <c r="E370">
        <v>5</v>
      </c>
      <c r="F370">
        <v>47</v>
      </c>
      <c r="G370">
        <v>21</v>
      </c>
      <c r="M370" s="10" t="s">
        <v>947</v>
      </c>
      <c r="Q370" t="str">
        <f t="shared" si="6"/>
        <v>NigeriaNG30</v>
      </c>
      <c r="R370" t="str">
        <f>VLOOKUP(Tableau356769[[#This Row],[coca]],Table1[ID],1,FALSE)</f>
        <v>NigeriaNG30</v>
      </c>
      <c r="S370">
        <f>VLOOKUP(Tableau356769[[#This Row],[coca]],Table1[[#All],[ID]:[b]],2,FALSE)</f>
        <v>4.5177622700300004</v>
      </c>
      <c r="T370" s="9">
        <f>VLOOKUP(Tableau356769[[#This Row],[coca]],Table1[[ID]:[b]],3,FALSE)</f>
        <v>7.5629185187600001</v>
      </c>
      <c r="U370" s="9" t="s">
        <v>778</v>
      </c>
      <c r="V37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70" s="9">
        <v>2</v>
      </c>
    </row>
    <row r="371" spans="1:23" hidden="1">
      <c r="A371" t="s">
        <v>543</v>
      </c>
      <c r="B371" t="s">
        <v>604</v>
      </c>
      <c r="C371" t="s">
        <v>605</v>
      </c>
      <c r="D371">
        <v>1155</v>
      </c>
      <c r="E371">
        <v>9</v>
      </c>
      <c r="F371">
        <v>292</v>
      </c>
      <c r="G371">
        <v>854</v>
      </c>
      <c r="M371" s="10" t="s">
        <v>947</v>
      </c>
      <c r="Q371" t="str">
        <f t="shared" si="6"/>
        <v>NigeriaNG31</v>
      </c>
      <c r="R371" t="str">
        <f>VLOOKUP(Tableau356769[[#This Row],[coca]],Table1[ID],1,FALSE)</f>
        <v>NigeriaNG31</v>
      </c>
      <c r="S371">
        <f>VLOOKUP(Tableau356769[[#This Row],[coca]],Table1[[#All],[ID]:[b]],2,FALSE)</f>
        <v>3.6132824712999998</v>
      </c>
      <c r="T371" s="9">
        <f>VLOOKUP(Tableau356769[[#This Row],[coca]],Table1[[ID]:[b]],3,FALSE)</f>
        <v>8.1588803220799999</v>
      </c>
      <c r="U371" s="9" t="s">
        <v>778</v>
      </c>
      <c r="V37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371" s="9">
        <v>2</v>
      </c>
    </row>
    <row r="372" spans="1:23" hidden="1">
      <c r="A372" t="s">
        <v>543</v>
      </c>
      <c r="B372" t="s">
        <v>31</v>
      </c>
      <c r="C372" t="s">
        <v>606</v>
      </c>
      <c r="D372">
        <v>293</v>
      </c>
      <c r="E372">
        <v>8</v>
      </c>
      <c r="F372">
        <v>148</v>
      </c>
      <c r="G372">
        <v>137</v>
      </c>
      <c r="M372" s="10" t="s">
        <v>947</v>
      </c>
      <c r="O372" s="5">
        <v>951204950390</v>
      </c>
      <c r="P372" s="5">
        <v>923241615077</v>
      </c>
      <c r="Q372" t="str">
        <f t="shared" si="6"/>
        <v>NigeriaNG32</v>
      </c>
      <c r="R372" t="str">
        <f>VLOOKUP(Tableau356769[[#This Row],[coca]],Table1[ID],1,FALSE)</f>
        <v>NigeriaNG32</v>
      </c>
      <c r="S372">
        <f>VLOOKUP(Tableau356769[[#This Row],[coca]],Table1[[#All],[ID]:[b]],2,FALSE)</f>
        <v>9.5120495039000001</v>
      </c>
      <c r="T372" s="9">
        <f>VLOOKUP(Tableau356769[[#This Row],[coca]],Table1[[ID]:[b]],3,FALSE)</f>
        <v>9.2324161507699998</v>
      </c>
      <c r="U372" s="9" t="s">
        <v>775</v>
      </c>
      <c r="V37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72" s="9">
        <v>1</v>
      </c>
    </row>
    <row r="373" spans="1:23" hidden="1">
      <c r="A373" t="s">
        <v>543</v>
      </c>
      <c r="B373" t="s">
        <v>607</v>
      </c>
      <c r="C373" t="s">
        <v>608</v>
      </c>
      <c r="D373">
        <v>930</v>
      </c>
      <c r="E373">
        <v>35</v>
      </c>
      <c r="F373">
        <v>454</v>
      </c>
      <c r="G373">
        <v>441</v>
      </c>
      <c r="M373" s="10" t="s">
        <v>947</v>
      </c>
      <c r="O373" s="5">
        <v>691818145467</v>
      </c>
      <c r="P373" s="5">
        <v>484539231548</v>
      </c>
      <c r="Q373" t="str">
        <f t="shared" si="6"/>
        <v>NigeriaNG33</v>
      </c>
      <c r="R373" t="str">
        <f>VLOOKUP(Tableau356769[[#This Row],[coca]],Table1[ID],1,FALSE)</f>
        <v>NigeriaNG33</v>
      </c>
      <c r="S373">
        <f>VLOOKUP(Tableau356769[[#This Row],[coca]],Table1[[#All],[ID]:[b]],2,FALSE)</f>
        <v>6.91818145467</v>
      </c>
      <c r="T373" s="9">
        <f>VLOOKUP(Tableau356769[[#This Row],[coca]],Table1[[ID]:[b]],3,FALSE)</f>
        <v>4.8453923154799998</v>
      </c>
      <c r="U373" s="9" t="s">
        <v>778</v>
      </c>
      <c r="V37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73" s="9">
        <v>2</v>
      </c>
    </row>
    <row r="374" spans="1:23" hidden="1">
      <c r="A374" t="s">
        <v>543</v>
      </c>
      <c r="B374" t="s">
        <v>609</v>
      </c>
      <c r="C374" t="s">
        <v>610</v>
      </c>
      <c r="D374">
        <v>140</v>
      </c>
      <c r="E374">
        <v>14</v>
      </c>
      <c r="F374">
        <v>118</v>
      </c>
      <c r="G374">
        <v>8</v>
      </c>
      <c r="M374" s="10" t="s">
        <v>947</v>
      </c>
      <c r="O374" s="5">
        <v>531896887151</v>
      </c>
      <c r="P374" s="5">
        <v>1303809176030</v>
      </c>
      <c r="Q374" t="str">
        <f t="shared" si="6"/>
        <v>NigeriaNG34</v>
      </c>
      <c r="R374" t="str">
        <f>VLOOKUP(Tableau356769[[#This Row],[coca]],Table1[ID],1,FALSE)</f>
        <v>NigeriaNG34</v>
      </c>
      <c r="S374">
        <f>VLOOKUP(Tableau356769[[#This Row],[coca]],Table1[[#All],[ID]:[b]],2,FALSE)</f>
        <v>5.3189688715100001</v>
      </c>
      <c r="T374" s="9">
        <f>VLOOKUP(Tableau356769[[#This Row],[coca]],Table1[[ID]:[b]],3,FALSE)</f>
        <v>13.0380917603</v>
      </c>
      <c r="U374" s="9" t="s">
        <v>774</v>
      </c>
      <c r="V37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74" s="9">
        <v>3</v>
      </c>
    </row>
    <row r="375" spans="1:23" hidden="1">
      <c r="A375" t="s">
        <v>543</v>
      </c>
      <c r="B375" t="s">
        <v>611</v>
      </c>
      <c r="C375" t="s">
        <v>612</v>
      </c>
      <c r="D375">
        <v>18</v>
      </c>
      <c r="E375">
        <v>0</v>
      </c>
      <c r="F375">
        <v>10</v>
      </c>
      <c r="G375">
        <v>8</v>
      </c>
      <c r="M375" s="10" t="s">
        <v>947</v>
      </c>
      <c r="O375" s="5">
        <v>1078648970730</v>
      </c>
      <c r="P375" s="5">
        <v>802320135174</v>
      </c>
      <c r="Q375" t="str">
        <f t="shared" si="6"/>
        <v>NigeriaNG35</v>
      </c>
      <c r="R375" t="str">
        <f>VLOOKUP(Tableau356769[[#This Row],[coca]],Table1[ID],1,FALSE)</f>
        <v>NigeriaNG35</v>
      </c>
      <c r="S375">
        <f>VLOOKUP(Tableau356769[[#This Row],[coca]],Table1[[#All],[ID]:[b]],2,FALSE)</f>
        <v>10.786489707299999</v>
      </c>
      <c r="T375" s="9">
        <f>VLOOKUP(Tableau356769[[#This Row],[coca]],Table1[[ID]:[b]],3,FALSE)</f>
        <v>8.0232013517399992</v>
      </c>
      <c r="U375" s="9" t="s">
        <v>775</v>
      </c>
      <c r="V37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75" s="9">
        <v>1</v>
      </c>
    </row>
    <row r="376" spans="1:23" hidden="1">
      <c r="A376" t="s">
        <v>543</v>
      </c>
      <c r="B376" t="s">
        <v>613</v>
      </c>
      <c r="C376" t="s">
        <v>614</v>
      </c>
      <c r="D376">
        <v>56</v>
      </c>
      <c r="E376">
        <v>8</v>
      </c>
      <c r="F376">
        <v>45</v>
      </c>
      <c r="G376">
        <v>3</v>
      </c>
      <c r="M376" s="10" t="s">
        <v>947</v>
      </c>
      <c r="Q376" t="str">
        <f t="shared" si="6"/>
        <v>NigeriaNG36</v>
      </c>
      <c r="R376" t="str">
        <f>VLOOKUP(Tableau356769[[#This Row],[coca]],Table1[ID],1,FALSE)</f>
        <v>NigeriaNG36</v>
      </c>
      <c r="S376">
        <f>VLOOKUP(Tableau356769[[#This Row],[coca]],Table1[[#All],[ID]:[b]],2,FALSE)</f>
        <v>11.436967088399999</v>
      </c>
      <c r="T376" s="9">
        <f>VLOOKUP(Tableau356769[[#This Row],[coca]],Table1[[ID]:[b]],3,FALSE)</f>
        <v>12.2988258921</v>
      </c>
      <c r="U376" s="9" t="s">
        <v>778</v>
      </c>
      <c r="V37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76" s="9">
        <v>2</v>
      </c>
    </row>
    <row r="377" spans="1:23" hidden="1">
      <c r="A377" t="s">
        <v>543</v>
      </c>
      <c r="B377" t="s">
        <v>615</v>
      </c>
      <c r="C377" t="s">
        <v>616</v>
      </c>
      <c r="D377">
        <v>76</v>
      </c>
      <c r="E377">
        <v>5</v>
      </c>
      <c r="F377">
        <v>71</v>
      </c>
      <c r="G377">
        <v>0</v>
      </c>
      <c r="M377" s="10" t="s">
        <v>947</v>
      </c>
      <c r="O377" s="5">
        <v>624654733542</v>
      </c>
      <c r="P377" s="5">
        <v>1210152348420</v>
      </c>
      <c r="Q377" t="str">
        <f t="shared" si="6"/>
        <v>NigeriaNG37</v>
      </c>
      <c r="R377" t="str">
        <f>VLOOKUP(Tableau356769[[#This Row],[coca]],Table1[ID],1,FALSE)</f>
        <v>NigeriaNG37</v>
      </c>
      <c r="S377">
        <f>VLOOKUP(Tableau356769[[#This Row],[coca]],Table1[[#All],[ID]:[b]],2,FALSE)</f>
        <v>6.2465473354199998</v>
      </c>
      <c r="T377" s="9">
        <f>VLOOKUP(Tableau356769[[#This Row],[coca]],Table1[[ID]:[b]],3,FALSE)</f>
        <v>12.101523484199999</v>
      </c>
      <c r="U377" s="9" t="s">
        <v>778</v>
      </c>
      <c r="V37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77" s="9">
        <v>2</v>
      </c>
    </row>
    <row r="378" spans="1:23" hidden="1">
      <c r="A378" t="s">
        <v>617</v>
      </c>
      <c r="B378" t="s">
        <v>639</v>
      </c>
      <c r="C378" t="s">
        <v>640</v>
      </c>
      <c r="D378">
        <v>5</v>
      </c>
      <c r="E378">
        <v>0</v>
      </c>
      <c r="F378">
        <v>5</v>
      </c>
      <c r="J378">
        <v>4</v>
      </c>
      <c r="K378">
        <v>1</v>
      </c>
      <c r="M378" s="10" t="s">
        <v>947</v>
      </c>
      <c r="O378" s="5">
        <v>1502627041440</v>
      </c>
      <c r="P378" s="5">
        <v>-369359187391</v>
      </c>
      <c r="Q378" t="str">
        <f t="shared" si="6"/>
        <v>Republic of CongoCG11</v>
      </c>
      <c r="R378" t="str">
        <f>VLOOKUP(Tableau356769[[#This Row],[coca]],Table1[ID],1,FALSE)</f>
        <v>Republic of CongoCG11</v>
      </c>
      <c r="S378">
        <f>VLOOKUP(Tableau356769[[#This Row],[coca]],Table1[[#All],[ID]:[b]],2,FALSE)</f>
        <v>15.026270414400001</v>
      </c>
      <c r="T378" s="9">
        <f>VLOOKUP(Tableau356769[[#This Row],[coca]],Table1[[ID]:[b]],3,FALSE)</f>
        <v>-3.69359187391</v>
      </c>
      <c r="U378" s="9" t="s">
        <v>775</v>
      </c>
      <c r="V37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78" s="9">
        <v>1</v>
      </c>
    </row>
    <row r="379" spans="1:23" hidden="1">
      <c r="A379" t="s">
        <v>617</v>
      </c>
      <c r="B379" t="s">
        <v>627</v>
      </c>
      <c r="C379" t="s">
        <v>628</v>
      </c>
      <c r="D379">
        <v>12</v>
      </c>
      <c r="E379">
        <v>6</v>
      </c>
      <c r="F379">
        <v>0</v>
      </c>
      <c r="J379">
        <v>7</v>
      </c>
      <c r="K379">
        <v>5</v>
      </c>
      <c r="M379" s="10" t="s">
        <v>947</v>
      </c>
      <c r="O379" s="5">
        <v>1194638194450</v>
      </c>
      <c r="P379" s="5">
        <v>-422482948187</v>
      </c>
      <c r="Q379" t="str">
        <f t="shared" si="6"/>
        <v>Republic of CongoCG05</v>
      </c>
      <c r="R379" t="str">
        <f>VLOOKUP(Tableau356769[[#This Row],[coca]],Table1[ID],1,FALSE)</f>
        <v>Republic of CongoCG05</v>
      </c>
      <c r="S379">
        <f>VLOOKUP(Tableau356769[[#This Row],[coca]],Table1[[#All],[ID]:[b]],2,FALSE)</f>
        <v>11.946381944500001</v>
      </c>
      <c r="T379" s="9">
        <f>VLOOKUP(Tableau356769[[#This Row],[coca]],Table1[[ID]:[b]],3,FALSE)</f>
        <v>-4.2248294818699996</v>
      </c>
      <c r="U379" s="9" t="s">
        <v>775</v>
      </c>
      <c r="V37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79" s="9">
        <v>1</v>
      </c>
    </row>
    <row r="380" spans="1:23" hidden="1">
      <c r="A380" t="s">
        <v>617</v>
      </c>
      <c r="B380" t="s">
        <v>625</v>
      </c>
      <c r="C380" t="s">
        <v>626</v>
      </c>
      <c r="D380">
        <v>3</v>
      </c>
      <c r="E380">
        <v>0</v>
      </c>
      <c r="F380">
        <v>0</v>
      </c>
      <c r="J380">
        <v>3</v>
      </c>
      <c r="K380">
        <v>0</v>
      </c>
      <c r="M380" s="10" t="s">
        <v>947</v>
      </c>
      <c r="O380" s="5">
        <v>1464608616810</v>
      </c>
      <c r="P380" t="s">
        <v>796</v>
      </c>
      <c r="Q380" t="str">
        <f t="shared" si="6"/>
        <v>Republic of CongoCG04</v>
      </c>
      <c r="R380" t="str">
        <f>VLOOKUP(Tableau356769[[#This Row],[coca]],Table1[ID],1,FALSE)</f>
        <v>Republic of CongoCG04</v>
      </c>
      <c r="S380">
        <f>VLOOKUP(Tableau356769[[#This Row],[coca]],Table1[[#All],[ID]:[b]],2,FALSE)</f>
        <v>14.6460861681</v>
      </c>
      <c r="T380" s="9">
        <f>VLOOKUP(Tableau356769[[#This Row],[coca]],Table1[[ID]:[b]],3,FALSE)</f>
        <v>-0.208052589733</v>
      </c>
      <c r="U380" s="9" t="s">
        <v>775</v>
      </c>
      <c r="V38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0" s="9">
        <v>1</v>
      </c>
    </row>
    <row r="381" spans="1:23" hidden="1">
      <c r="A381" t="s">
        <v>617</v>
      </c>
      <c r="B381" t="s">
        <v>641</v>
      </c>
      <c r="C381" t="s">
        <v>642</v>
      </c>
      <c r="D381">
        <v>1</v>
      </c>
      <c r="E381">
        <v>0</v>
      </c>
      <c r="F381">
        <v>1</v>
      </c>
      <c r="J381">
        <v>0</v>
      </c>
      <c r="K381">
        <v>1</v>
      </c>
      <c r="M381" s="10" t="s">
        <v>947</v>
      </c>
      <c r="O381" s="5">
        <v>1536175366650</v>
      </c>
      <c r="P381" s="5">
        <v>137379841635</v>
      </c>
      <c r="Q381" t="str">
        <f t="shared" si="6"/>
        <v>Republic of CongoCG12</v>
      </c>
      <c r="R381" t="str">
        <f>VLOOKUP(Tableau356769[[#This Row],[coca]],Table1[ID],1,FALSE)</f>
        <v>Republic of CongoCG12</v>
      </c>
      <c r="S381">
        <f>VLOOKUP(Tableau356769[[#This Row],[coca]],Table1[[#All],[ID]:[b]],2,FALSE)</f>
        <v>15.3617536665</v>
      </c>
      <c r="T381" s="9">
        <f>VLOOKUP(Tableau356769[[#This Row],[coca]],Table1[[ID]:[b]],3,FALSE)</f>
        <v>1.3737984163500001</v>
      </c>
      <c r="U381" s="9" t="s">
        <v>775</v>
      </c>
      <c r="V38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1" s="9">
        <v>1</v>
      </c>
    </row>
    <row r="382" spans="1:23" hidden="1">
      <c r="A382" t="s">
        <v>617</v>
      </c>
      <c r="B382" t="s">
        <v>637</v>
      </c>
      <c r="C382" t="s">
        <v>638</v>
      </c>
      <c r="D382">
        <v>415</v>
      </c>
      <c r="E382">
        <v>19</v>
      </c>
      <c r="F382">
        <v>173</v>
      </c>
      <c r="J382">
        <v>342</v>
      </c>
      <c r="K382">
        <v>73</v>
      </c>
      <c r="M382" s="10" t="s">
        <v>947</v>
      </c>
      <c r="O382" s="5">
        <v>1189447938870</v>
      </c>
      <c r="P382" s="5">
        <v>-479129405957</v>
      </c>
      <c r="Q382" t="str">
        <f t="shared" si="6"/>
        <v>Republic of CongoCG10</v>
      </c>
      <c r="R382" t="str">
        <f>VLOOKUP(Tableau356769[[#This Row],[coca]],Table1[ID],1,FALSE)</f>
        <v>Republic of CongoCG10</v>
      </c>
      <c r="S382">
        <f>VLOOKUP(Tableau356769[[#This Row],[coca]],Table1[[#All],[ID]:[b]],2,FALSE)</f>
        <v>11.894479388700001</v>
      </c>
      <c r="T382" s="9">
        <f>VLOOKUP(Tableau356769[[#This Row],[coca]],Table1[[ID]:[b]],3,FALSE)</f>
        <v>-4.7912940595700002</v>
      </c>
      <c r="U382" s="9" t="s">
        <v>774</v>
      </c>
      <c r="V38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82" s="9">
        <v>3</v>
      </c>
    </row>
    <row r="383" spans="1:23" hidden="1">
      <c r="A383" t="s">
        <v>617</v>
      </c>
      <c r="B383" t="s">
        <v>621</v>
      </c>
      <c r="C383" t="s">
        <v>622</v>
      </c>
      <c r="D383">
        <v>639</v>
      </c>
      <c r="E383">
        <v>17</v>
      </c>
      <c r="F383">
        <v>270</v>
      </c>
      <c r="J383">
        <v>493</v>
      </c>
      <c r="K383">
        <v>146</v>
      </c>
      <c r="M383" s="10" t="s">
        <v>947</v>
      </c>
      <c r="O383" s="5">
        <v>1356076376700</v>
      </c>
      <c r="P383" s="5">
        <v>-407678474577</v>
      </c>
      <c r="Q383" t="str">
        <f t="shared" si="6"/>
        <v>Republic of CongoCG02</v>
      </c>
      <c r="R383" t="str">
        <f>VLOOKUP(Tableau356769[[#This Row],[coca]],Table1[ID],1,FALSE)</f>
        <v>Republic of CongoCG02</v>
      </c>
      <c r="S383">
        <f>VLOOKUP(Tableau356769[[#This Row],[coca]],Table1[[#All],[ID]:[b]],2,FALSE)</f>
        <v>15.2584439291</v>
      </c>
      <c r="T383" s="9">
        <f>VLOOKUP(Tableau356769[[#This Row],[coca]],Table1[[ID]:[b]],3,FALSE)</f>
        <v>-4.24077340849</v>
      </c>
      <c r="U383" s="9" t="s">
        <v>779</v>
      </c>
      <c r="V38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83" s="9">
        <v>4</v>
      </c>
    </row>
    <row r="384" spans="1:23" hidden="1">
      <c r="A384" t="s">
        <v>617</v>
      </c>
      <c r="B384" t="s">
        <v>619</v>
      </c>
      <c r="C384" t="s">
        <v>620</v>
      </c>
      <c r="D384">
        <v>8</v>
      </c>
      <c r="E384">
        <v>1</v>
      </c>
      <c r="F384">
        <v>0</v>
      </c>
      <c r="M384" s="10" t="s">
        <v>947</v>
      </c>
      <c r="Q384" t="str">
        <f t="shared" si="6"/>
        <v>Republic of CongoCG01</v>
      </c>
      <c r="R384" t="str">
        <f>VLOOKUP(Tableau356769[[#This Row],[coca]],Table1[ID],1,FALSE)</f>
        <v>Republic of CongoCG01</v>
      </c>
      <c r="S384">
        <f>VLOOKUP(Tableau356769[[#This Row],[coca]],Table1[[#All],[ID]:[b]],2,FALSE)</f>
        <v>13.560763766999999</v>
      </c>
      <c r="T384" s="9">
        <f>VLOOKUP(Tableau356769[[#This Row],[coca]],Table1[[ID]:[b]],3,FALSE)</f>
        <v>-4.0767847457700004</v>
      </c>
      <c r="U384" s="9"/>
      <c r="V38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4" s="9"/>
    </row>
    <row r="385" spans="1:23" hidden="1">
      <c r="A385" t="s">
        <v>617</v>
      </c>
      <c r="B385" t="s">
        <v>623</v>
      </c>
      <c r="C385" t="s">
        <v>624</v>
      </c>
      <c r="D385">
        <v>3</v>
      </c>
      <c r="E385">
        <v>0</v>
      </c>
      <c r="F385">
        <v>1</v>
      </c>
      <c r="J385">
        <v>1</v>
      </c>
      <c r="K385">
        <v>2</v>
      </c>
      <c r="M385" s="10" t="s">
        <v>947</v>
      </c>
      <c r="Q385" t="str">
        <f t="shared" si="6"/>
        <v>Republic of CongoCG03</v>
      </c>
      <c r="R385" t="str">
        <f>VLOOKUP(Tableau356769[[#This Row],[coca]],Table1[ID],1,FALSE)</f>
        <v>Republic of CongoCG03</v>
      </c>
      <c r="S385">
        <f>VLOOKUP(Tableau356769[[#This Row],[coca]],Table1[[#All],[ID]:[b]],2,FALSE)</f>
        <v>16.302143451700001</v>
      </c>
      <c r="T385" s="9">
        <f>VLOOKUP(Tableau356769[[#This Row],[coca]],Table1[[ID]:[b]],3,FALSE)</f>
        <v>-0.454052350321</v>
      </c>
      <c r="U385" s="9"/>
      <c r="V38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5" s="9"/>
    </row>
    <row r="386" spans="1:23" hidden="1">
      <c r="A386" t="s">
        <v>617</v>
      </c>
      <c r="B386" t="s">
        <v>629</v>
      </c>
      <c r="C386" t="s">
        <v>630</v>
      </c>
      <c r="D386">
        <v>1</v>
      </c>
      <c r="E386">
        <v>0</v>
      </c>
      <c r="F386">
        <v>0</v>
      </c>
      <c r="J386">
        <v>1</v>
      </c>
      <c r="K386">
        <v>0</v>
      </c>
      <c r="M386" s="10" t="s">
        <v>947</v>
      </c>
      <c r="Q386" t="str">
        <f t="shared" si="6"/>
        <v>Republic of CongoCG06</v>
      </c>
      <c r="R386" t="str">
        <f>VLOOKUP(Tableau356769[[#This Row],[coca]],Table1[ID],1,FALSE)</f>
        <v>Republic of CongoCG06</v>
      </c>
      <c r="S386">
        <f>VLOOKUP(Tableau356769[[#This Row],[coca]],Table1[[#All],[ID]:[b]],2,FALSE)</f>
        <v>13.5104363151</v>
      </c>
      <c r="T386" s="9">
        <f>VLOOKUP(Tableau356769[[#This Row],[coca]],Table1[[ID]:[b]],3,FALSE)</f>
        <v>-3.1070119151900002</v>
      </c>
      <c r="U386" s="9"/>
      <c r="V38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6" s="9"/>
    </row>
    <row r="387" spans="1:23" hidden="1">
      <c r="A387" t="s">
        <v>617</v>
      </c>
      <c r="B387" t="s">
        <v>631</v>
      </c>
      <c r="C387" t="s">
        <v>632</v>
      </c>
      <c r="D387">
        <v>0</v>
      </c>
      <c r="E387">
        <v>0</v>
      </c>
      <c r="F387">
        <v>0</v>
      </c>
      <c r="M387" s="10" t="s">
        <v>947</v>
      </c>
      <c r="Q387" t="str">
        <f t="shared" si="6"/>
        <v>Republic of CongoCG07</v>
      </c>
      <c r="R387" t="str">
        <f>VLOOKUP(Tableau356769[[#This Row],[coca]],Table1[ID],1,FALSE)</f>
        <v>Republic of CongoCG07</v>
      </c>
      <c r="S387">
        <f>VLOOKUP(Tableau356769[[#This Row],[coca]],Table1[[#All],[ID]:[b]],2,FALSE)</f>
        <v>17.451420235699999</v>
      </c>
      <c r="T387" s="9">
        <f>VLOOKUP(Tableau356769[[#This Row],[coca]],Table1[[ID]:[b]],3,FALSE)</f>
        <v>2.07612085352</v>
      </c>
      <c r="U387" s="9"/>
      <c r="V38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7" s="9"/>
    </row>
    <row r="388" spans="1:23" hidden="1">
      <c r="A388" t="s">
        <v>617</v>
      </c>
      <c r="B388" t="s">
        <v>633</v>
      </c>
      <c r="C388" t="s">
        <v>634</v>
      </c>
      <c r="D388">
        <v>0</v>
      </c>
      <c r="E388">
        <v>0</v>
      </c>
      <c r="F388">
        <v>0</v>
      </c>
      <c r="M388" s="10" t="s">
        <v>947</v>
      </c>
      <c r="Q388" t="str">
        <f t="shared" si="6"/>
        <v>Republic of CongoCG08</v>
      </c>
      <c r="R388" t="str">
        <f>VLOOKUP(Tableau356769[[#This Row],[coca]],Table1[ID],1,FALSE)</f>
        <v>Republic of CongoCG08</v>
      </c>
      <c r="S388">
        <f>VLOOKUP(Tableau356769[[#This Row],[coca]],Table1[[#All],[ID]:[b]],2,FALSE)</f>
        <v>12.5119725592</v>
      </c>
      <c r="T388" s="9">
        <f>VLOOKUP(Tableau356769[[#This Row],[coca]],Table1[[ID]:[b]],3,FALSE)</f>
        <v>-3.1396992407900002</v>
      </c>
      <c r="U388" s="9"/>
      <c r="V38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8" s="9"/>
    </row>
    <row r="389" spans="1:23" hidden="1">
      <c r="A389" t="s">
        <v>617</v>
      </c>
      <c r="B389" t="s">
        <v>635</v>
      </c>
      <c r="C389" t="s">
        <v>636</v>
      </c>
      <c r="D389">
        <v>0</v>
      </c>
      <c r="E389">
        <v>0</v>
      </c>
      <c r="F389">
        <v>0</v>
      </c>
      <c r="M389" s="10" t="s">
        <v>947</v>
      </c>
      <c r="Q389" t="str">
        <f t="shared" si="6"/>
        <v>Republic of CongoCG09</v>
      </c>
      <c r="R389" t="str">
        <f>VLOOKUP(Tableau356769[[#This Row],[coca]],Table1[ID],1,FALSE)</f>
        <v>Republic of CongoCG09</v>
      </c>
      <c r="S389">
        <f>VLOOKUP(Tableau356769[[#This Row],[coca]],Table1[[#All],[ID]:[b]],2,FALSE)</f>
        <v>15.387072407</v>
      </c>
      <c r="T389" s="9">
        <f>VLOOKUP(Tableau356769[[#This Row],[coca]],Table1[[ID]:[b]],3,FALSE)</f>
        <v>-2.1088805395599999</v>
      </c>
      <c r="U389" s="9"/>
      <c r="V38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89" s="9"/>
    </row>
    <row r="390" spans="1:23" hidden="1">
      <c r="A390" t="s">
        <v>643</v>
      </c>
      <c r="B390" t="s">
        <v>647</v>
      </c>
      <c r="C390" t="s">
        <v>648</v>
      </c>
      <c r="D390">
        <v>680</v>
      </c>
      <c r="E390">
        <v>13</v>
      </c>
      <c r="F390">
        <v>182</v>
      </c>
      <c r="M390" s="10" t="s">
        <v>947</v>
      </c>
      <c r="Q390" t="str">
        <f t="shared" si="6"/>
        <v>Sao Tome and PrincipeST02</v>
      </c>
      <c r="R390" t="str">
        <f>VLOOKUP(Tableau356769[[#This Row],[coca]],Table1[ID],1,FALSE)</f>
        <v>Sao Tome and PrincipeST02</v>
      </c>
      <c r="S390">
        <f>VLOOKUP(Tableau356769[[#This Row],[coca]],Table1[[#All],[ID]:[b]],2,FALSE)</f>
        <v>6.6020420154500004</v>
      </c>
      <c r="T390" s="9">
        <f>VLOOKUP(Tableau356769[[#This Row],[coca]],Table1[[ID]:[b]],3,FALSE)</f>
        <v>0.238288343358</v>
      </c>
      <c r="U390" s="9" t="s">
        <v>779</v>
      </c>
      <c r="V39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90" s="9">
        <v>4</v>
      </c>
    </row>
    <row r="391" spans="1:23" hidden="1">
      <c r="A391" t="s">
        <v>643</v>
      </c>
      <c r="B391" t="s">
        <v>645</v>
      </c>
      <c r="C391" t="s">
        <v>646</v>
      </c>
      <c r="D391">
        <v>30</v>
      </c>
      <c r="E391">
        <v>0</v>
      </c>
      <c r="F391">
        <v>29</v>
      </c>
      <c r="M391" s="7" t="s">
        <v>947</v>
      </c>
      <c r="Q391" t="str">
        <f t="shared" si="6"/>
        <v>Sao Tome and PrincipeST01</v>
      </c>
      <c r="R391" t="str">
        <f>VLOOKUP(Tableau356769[[#This Row],[coca]],Table1[ID],1,FALSE)</f>
        <v>Sao Tome and PrincipeST01</v>
      </c>
      <c r="S391">
        <f>VLOOKUP(Tableau356769[[#This Row],[coca]],Table1[[#All],[ID]:[b]],2,FALSE)</f>
        <v>7.3969284315600001</v>
      </c>
      <c r="T391" s="9">
        <f>VLOOKUP(Tableau356769[[#This Row],[coca]],Table1[[ID]:[b]],3,FALSE)</f>
        <v>1.61453875894</v>
      </c>
      <c r="U391" s="9"/>
      <c r="V39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91" s="9"/>
    </row>
    <row r="392" spans="1:23" hidden="1">
      <c r="A392" t="s">
        <v>649</v>
      </c>
      <c r="B392" t="s">
        <v>669</v>
      </c>
      <c r="C392" t="s">
        <v>670</v>
      </c>
      <c r="D392">
        <v>10</v>
      </c>
      <c r="E392">
        <v>0</v>
      </c>
      <c r="M392" s="10" t="s">
        <v>947</v>
      </c>
      <c r="O392" s="5">
        <v>-1503212437680</v>
      </c>
      <c r="P392" s="5">
        <v>1621028379250</v>
      </c>
      <c r="Q392" t="str">
        <f t="shared" si="6"/>
        <v>SenegalSN10</v>
      </c>
      <c r="R392" t="str">
        <f>VLOOKUP(Tableau356769[[#This Row],[coca]],Table1[ID],1,FALSE)</f>
        <v>SenegalSN10</v>
      </c>
      <c r="S392">
        <f>VLOOKUP(Tableau356769[[#This Row],[coca]],Table1[[#All],[ID]:[b]],2,FALSE)</f>
        <v>-15.032124376800001</v>
      </c>
      <c r="T392" s="9">
        <f>VLOOKUP(Tableau356769[[#This Row],[coca]],Table1[[ID]:[b]],3,FALSE)</f>
        <v>16.2102837925</v>
      </c>
      <c r="U392" s="9" t="s">
        <v>775</v>
      </c>
      <c r="V39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392" s="9">
        <v>1</v>
      </c>
    </row>
    <row r="393" spans="1:23" hidden="1">
      <c r="A393" t="s">
        <v>649</v>
      </c>
      <c r="B393" t="s">
        <v>659</v>
      </c>
      <c r="C393" t="s">
        <v>660</v>
      </c>
      <c r="D393">
        <v>32</v>
      </c>
      <c r="E393">
        <v>0</v>
      </c>
      <c r="M393" s="10" t="s">
        <v>947</v>
      </c>
      <c r="O393" s="5">
        <v>-1593328079840</v>
      </c>
      <c r="P393" s="5">
        <v>1396350561120</v>
      </c>
      <c r="Q393" t="str">
        <f t="shared" si="6"/>
        <v>SenegalSN05</v>
      </c>
      <c r="R393" t="str">
        <f>VLOOKUP(Tableau356769[[#This Row],[coca]],Table1[ID],1,FALSE)</f>
        <v>SenegalSN05</v>
      </c>
      <c r="S393">
        <f>VLOOKUP(Tableau356769[[#This Row],[coca]],Table1[[#All],[ID]:[b]],2,FALSE)</f>
        <v>-15.9332807984</v>
      </c>
      <c r="T393" s="9">
        <f>VLOOKUP(Tableau356769[[#This Row],[coca]],Table1[[ID]:[b]],3,FALSE)</f>
        <v>13.9635056112</v>
      </c>
      <c r="U393" s="9" t="s">
        <v>775</v>
      </c>
      <c r="V39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93" s="9">
        <v>1</v>
      </c>
    </row>
    <row r="394" spans="1:23" hidden="1">
      <c r="A394" t="s">
        <v>649</v>
      </c>
      <c r="B394" t="s">
        <v>655</v>
      </c>
      <c r="C394" t="s">
        <v>656</v>
      </c>
      <c r="D394">
        <v>20</v>
      </c>
      <c r="E394">
        <v>0</v>
      </c>
      <c r="M394" s="10" t="s">
        <v>947</v>
      </c>
      <c r="O394" s="5">
        <v>-1633062017730</v>
      </c>
      <c r="P394" s="5">
        <v>1416051173610</v>
      </c>
      <c r="Q394" t="str">
        <f t="shared" si="6"/>
        <v>SenegalSN03</v>
      </c>
      <c r="R394" t="str">
        <f>VLOOKUP(Tableau356769[[#This Row],[coca]],Table1[ID],1,FALSE)</f>
        <v>SenegalSN03</v>
      </c>
      <c r="S394">
        <f>VLOOKUP(Tableau356769[[#This Row],[coca]],Table1[[#All],[ID]:[b]],2,FALSE)</f>
        <v>-16.330620177299998</v>
      </c>
      <c r="T394" s="9">
        <f>VLOOKUP(Tableau356769[[#This Row],[coca]],Table1[[ID]:[b]],3,FALSE)</f>
        <v>14.1605117361</v>
      </c>
      <c r="U394" s="9" t="s">
        <v>775</v>
      </c>
      <c r="V39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394" s="9">
        <v>1</v>
      </c>
    </row>
    <row r="395" spans="1:23" hidden="1">
      <c r="A395" t="s">
        <v>649</v>
      </c>
      <c r="B395" t="s">
        <v>651</v>
      </c>
      <c r="C395" t="s">
        <v>652</v>
      </c>
      <c r="D395">
        <v>4662</v>
      </c>
      <c r="E395">
        <f>15+68</f>
        <v>83</v>
      </c>
      <c r="F395">
        <v>4072</v>
      </c>
      <c r="M395" s="10" t="s">
        <v>947</v>
      </c>
      <c r="O395" s="5">
        <v>-1727422418170</v>
      </c>
      <c r="P395" s="5">
        <v>1475723916340</v>
      </c>
      <c r="Q395" t="str">
        <f t="shared" si="6"/>
        <v>SenegalSN01</v>
      </c>
      <c r="R395" t="str">
        <f>VLOOKUP(Tableau356769[[#This Row],[coca]],Table1[ID],1,FALSE)</f>
        <v>SenegalSN01</v>
      </c>
      <c r="S395">
        <f>VLOOKUP(Tableau356769[[#This Row],[coca]],Table1[[#All],[ID]:[b]],2,FALSE)</f>
        <v>-17.274224181699999</v>
      </c>
      <c r="T395" s="9">
        <f>VLOOKUP(Tableau356769[[#This Row],[coca]],Table1[[ID]:[b]],3,FALSE)</f>
        <v>14.7572391634</v>
      </c>
      <c r="U395" s="9" t="s">
        <v>776</v>
      </c>
      <c r="V39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G:1000 et plus</v>
      </c>
      <c r="W395" s="9">
        <v>6</v>
      </c>
    </row>
    <row r="396" spans="1:23" hidden="1">
      <c r="A396" t="s">
        <v>649</v>
      </c>
      <c r="B396" t="s">
        <v>675</v>
      </c>
      <c r="C396" t="s">
        <v>676</v>
      </c>
      <c r="D396">
        <v>400</v>
      </c>
      <c r="E396">
        <v>3</v>
      </c>
      <c r="M396" s="10" t="s">
        <v>947</v>
      </c>
      <c r="O396" s="5">
        <v>-1675745713040</v>
      </c>
      <c r="P396" s="5">
        <v>1481980570830</v>
      </c>
      <c r="Q396" t="str">
        <f t="shared" ref="Q396:Q425" si="7">_xlfn.CONCAT(A396,C396)</f>
        <v>SenegalSN13</v>
      </c>
      <c r="R396" t="str">
        <f>VLOOKUP(Tableau356769[[#This Row],[coca]],Table1[ID],1,FALSE)</f>
        <v>SenegalSN13</v>
      </c>
      <c r="S396">
        <f>VLOOKUP(Tableau356769[[#This Row],[coca]],Table1[[#All],[ID]:[b]],2,FALSE)</f>
        <v>-16.757457130399999</v>
      </c>
      <c r="T396" s="9">
        <f>VLOOKUP(Tableau356769[[#This Row],[coca]],Table1[[ID]:[b]],3,FALSE)</f>
        <v>14.819805708300001</v>
      </c>
      <c r="U396" s="9" t="s">
        <v>774</v>
      </c>
      <c r="V39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396" s="9">
        <v>3</v>
      </c>
    </row>
    <row r="397" spans="1:23" hidden="1">
      <c r="A397" t="s">
        <v>649</v>
      </c>
      <c r="B397" t="s">
        <v>671</v>
      </c>
      <c r="C397" t="s">
        <v>672</v>
      </c>
      <c r="D397">
        <v>118</v>
      </c>
      <c r="E397">
        <v>0</v>
      </c>
      <c r="M397" s="10" t="s">
        <v>947</v>
      </c>
      <c r="O397" s="5">
        <v>-1558597359590</v>
      </c>
      <c r="P397" s="5">
        <v>1288932372390</v>
      </c>
      <c r="Q397" t="str">
        <f t="shared" si="7"/>
        <v>SenegalSN11</v>
      </c>
      <c r="R397" t="str">
        <f>VLOOKUP(Tableau356769[[#This Row],[coca]],Table1[ID],1,FALSE)</f>
        <v>SenegalSN11</v>
      </c>
      <c r="S397">
        <f>VLOOKUP(Tableau356769[[#This Row],[coca]],Table1[[#All],[ID]:[b]],2,FALSE)</f>
        <v>-15.585973595900001</v>
      </c>
      <c r="T397" s="9">
        <f>VLOOKUP(Tableau356769[[#This Row],[coca]],Table1[[ID]:[b]],3,FALSE)</f>
        <v>12.8893237239</v>
      </c>
      <c r="U397" s="9" t="s">
        <v>774</v>
      </c>
      <c r="V39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397" s="9">
        <v>3</v>
      </c>
    </row>
    <row r="398" spans="1:23" hidden="1">
      <c r="A398" t="s">
        <v>649</v>
      </c>
      <c r="B398" t="s">
        <v>673</v>
      </c>
      <c r="C398" t="s">
        <v>674</v>
      </c>
      <c r="D398">
        <v>85</v>
      </c>
      <c r="E398">
        <v>0</v>
      </c>
      <c r="M398" s="10" t="s">
        <v>947</v>
      </c>
      <c r="O398" s="5">
        <v>-1322607174830</v>
      </c>
      <c r="P398" s="5">
        <v>1388357772430</v>
      </c>
      <c r="Q398" t="str">
        <f t="shared" si="7"/>
        <v>SenegalSN12</v>
      </c>
      <c r="R398" t="str">
        <f>VLOOKUP(Tableau356769[[#This Row],[coca]],Table1[ID],1,FALSE)</f>
        <v>SenegalSN12</v>
      </c>
      <c r="S398">
        <f>VLOOKUP(Tableau356769[[#This Row],[coca]],Table1[[#All],[ID]:[b]],2,FALSE)</f>
        <v>-13.226071748300001</v>
      </c>
      <c r="T398" s="9">
        <f>VLOOKUP(Tableau356769[[#This Row],[coca]],Table1[[ID]:[b]],3,FALSE)</f>
        <v>13.8835777243</v>
      </c>
      <c r="U398" s="9" t="s">
        <v>774</v>
      </c>
      <c r="V39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398" s="9">
        <v>3</v>
      </c>
    </row>
    <row r="399" spans="1:23" hidden="1">
      <c r="A399" t="s">
        <v>649</v>
      </c>
      <c r="B399" t="s">
        <v>653</v>
      </c>
      <c r="C399" t="s">
        <v>654</v>
      </c>
      <c r="D399">
        <v>548</v>
      </c>
      <c r="E399">
        <v>5</v>
      </c>
      <c r="M399" s="10" t="s">
        <v>947</v>
      </c>
      <c r="O399" s="5">
        <v>-1611292578170</v>
      </c>
      <c r="P399" s="5">
        <v>1477878055240</v>
      </c>
      <c r="Q399" t="str">
        <f t="shared" si="7"/>
        <v>SenegalSN02</v>
      </c>
      <c r="R399" t="str">
        <f>VLOOKUP(Tableau356769[[#This Row],[coca]],Table1[ID],1,FALSE)</f>
        <v>SenegalSN02</v>
      </c>
      <c r="S399">
        <f>VLOOKUP(Tableau356769[[#This Row],[coca]],Table1[[#All],[ID]:[b]],2,FALSE)</f>
        <v>-16.1129257817</v>
      </c>
      <c r="T399" s="9">
        <f>VLOOKUP(Tableau356769[[#This Row],[coca]],Table1[[ID]:[b]],3,FALSE)</f>
        <v>14.778780552400001</v>
      </c>
      <c r="U399" s="9" t="s">
        <v>779</v>
      </c>
      <c r="V39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399" s="9">
        <v>4</v>
      </c>
    </row>
    <row r="400" spans="1:23" hidden="1">
      <c r="A400" t="s">
        <v>649</v>
      </c>
      <c r="B400" t="s">
        <v>665</v>
      </c>
      <c r="C400" t="s">
        <v>666</v>
      </c>
      <c r="D400">
        <v>42</v>
      </c>
      <c r="E400">
        <v>1</v>
      </c>
      <c r="M400" s="10" t="s">
        <v>947</v>
      </c>
      <c r="O400" s="5">
        <v>-1552565190290</v>
      </c>
      <c r="P400" s="5">
        <v>1542288376100</v>
      </c>
      <c r="Q400" t="str">
        <f t="shared" si="7"/>
        <v>SenegalSN08</v>
      </c>
      <c r="R400" t="str">
        <f>VLOOKUP(Tableau356769[[#This Row],[coca]],Table1[ID],1,FALSE)</f>
        <v>SenegalSN08</v>
      </c>
      <c r="S400">
        <f>VLOOKUP(Tableau356769[[#This Row],[coca]],Table1[[#All],[ID]:[b]],2,FALSE)</f>
        <v>-15.5256519029</v>
      </c>
      <c r="T400" s="9">
        <f>VLOOKUP(Tableau356769[[#This Row],[coca]],Table1[[ID]:[b]],3,FALSE)</f>
        <v>15.422883761</v>
      </c>
      <c r="U400" s="9" t="s">
        <v>778</v>
      </c>
      <c r="V40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0" s="9">
        <v>2</v>
      </c>
    </row>
    <row r="401" spans="1:23" hidden="1">
      <c r="A401" t="s">
        <v>649</v>
      </c>
      <c r="B401" t="s">
        <v>663</v>
      </c>
      <c r="C401" t="s">
        <v>664</v>
      </c>
      <c r="D401">
        <v>71</v>
      </c>
      <c r="E401">
        <v>0</v>
      </c>
      <c r="M401" s="10" t="s">
        <v>947</v>
      </c>
      <c r="O401" s="5">
        <v>-1441769272400</v>
      </c>
      <c r="P401" s="5">
        <v>1302858477240</v>
      </c>
      <c r="Q401" t="str">
        <f t="shared" si="7"/>
        <v>SenegalSN07</v>
      </c>
      <c r="R401" t="str">
        <f>VLOOKUP(Tableau356769[[#This Row],[coca]],Table1[ID],1,FALSE)</f>
        <v>SenegalSN07</v>
      </c>
      <c r="S401">
        <f>VLOOKUP(Tableau356769[[#This Row],[coca]],Table1[[#All],[ID]:[b]],2,FALSE)</f>
        <v>-14.417692724</v>
      </c>
      <c r="T401" s="9">
        <f>VLOOKUP(Tableau356769[[#This Row],[coca]],Table1[[ID]:[b]],3,FALSE)</f>
        <v>13.0285847724</v>
      </c>
      <c r="U401" s="9" t="s">
        <v>778</v>
      </c>
      <c r="V40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01" s="9">
        <v>2</v>
      </c>
    </row>
    <row r="402" spans="1:23" hidden="1">
      <c r="A402" t="s">
        <v>649</v>
      </c>
      <c r="B402" t="s">
        <v>677</v>
      </c>
      <c r="C402" t="s">
        <v>678</v>
      </c>
      <c r="D402">
        <v>119</v>
      </c>
      <c r="E402">
        <v>1</v>
      </c>
      <c r="M402" s="10" t="s">
        <v>947</v>
      </c>
      <c r="O402" s="5">
        <v>-1637723264440</v>
      </c>
      <c r="P402" s="5">
        <v>1277567433940</v>
      </c>
      <c r="Q402" t="str">
        <f t="shared" si="7"/>
        <v>SenegalSN14</v>
      </c>
      <c r="R402" t="str">
        <f>VLOOKUP(Tableau356769[[#This Row],[coca]],Table1[ID],1,FALSE)</f>
        <v>SenegalSN14</v>
      </c>
      <c r="S402">
        <f>VLOOKUP(Tableau356769[[#This Row],[coca]],Table1[[#All],[ID]:[b]],2,FALSE)</f>
        <v>-16.377232644399999</v>
      </c>
      <c r="T402" s="9">
        <f>VLOOKUP(Tableau356769[[#This Row],[coca]],Table1[[ID]:[b]],3,FALSE)</f>
        <v>12.7756743394</v>
      </c>
      <c r="U402" s="9" t="s">
        <v>778</v>
      </c>
      <c r="V40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02" s="9">
        <v>2</v>
      </c>
    </row>
    <row r="403" spans="1:23" hidden="1">
      <c r="A403" t="s">
        <v>649</v>
      </c>
      <c r="B403" t="s">
        <v>657</v>
      </c>
      <c r="C403" t="s">
        <v>658</v>
      </c>
      <c r="D403">
        <v>4</v>
      </c>
      <c r="E403">
        <v>0</v>
      </c>
      <c r="M403" s="10" t="s">
        <v>947</v>
      </c>
      <c r="Q403" t="str">
        <f t="shared" si="7"/>
        <v>SenegalSN04</v>
      </c>
      <c r="R403" t="str">
        <f>VLOOKUP(Tableau356769[[#This Row],[coca]],Table1[ID],1,FALSE)</f>
        <v>SenegalSN04</v>
      </c>
      <c r="S403">
        <f>VLOOKUP(Tableau356769[[#This Row],[coca]],Table1[[#All],[ID]:[b]],2,FALSE)</f>
        <v>-15.1811077856</v>
      </c>
      <c r="T403" s="9">
        <f>VLOOKUP(Tableau356769[[#This Row],[coca]],Table1[[ID]:[b]],3,FALSE)</f>
        <v>14.2061310746</v>
      </c>
      <c r="U403" s="9"/>
      <c r="V40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03" s="9"/>
    </row>
    <row r="404" spans="1:23" hidden="1">
      <c r="A404" t="s">
        <v>649</v>
      </c>
      <c r="B404" t="s">
        <v>661</v>
      </c>
      <c r="C404" t="s">
        <v>662</v>
      </c>
      <c r="D404">
        <v>1</v>
      </c>
      <c r="E404">
        <v>0</v>
      </c>
      <c r="M404" s="10" t="s">
        <v>947</v>
      </c>
      <c r="Q404" t="str">
        <f t="shared" si="7"/>
        <v>SenegalSN06</v>
      </c>
      <c r="R404" t="str">
        <f>VLOOKUP(Tableau356769[[#This Row],[coca]],Table1[ID],1,FALSE)</f>
        <v>SenegalSN06</v>
      </c>
      <c r="S404">
        <f>VLOOKUP(Tableau356769[[#This Row],[coca]],Table1[[#All],[ID]:[b]],2,FALSE)</f>
        <v>-12.202467282000001</v>
      </c>
      <c r="T404" s="9">
        <f>VLOOKUP(Tableau356769[[#This Row],[coca]],Table1[[ID]:[b]],3,FALSE)</f>
        <v>12.838659013399999</v>
      </c>
      <c r="U404" s="9"/>
      <c r="V40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04" s="9"/>
    </row>
    <row r="405" spans="1:23" hidden="1">
      <c r="A405" t="s">
        <v>649</v>
      </c>
      <c r="B405" t="s">
        <v>667</v>
      </c>
      <c r="C405" t="s">
        <v>668</v>
      </c>
      <c r="D405">
        <v>17</v>
      </c>
      <c r="E405">
        <v>0</v>
      </c>
      <c r="M405" s="10" t="s">
        <v>947</v>
      </c>
      <c r="Q405" t="str">
        <f t="shared" si="7"/>
        <v>SenegalSN09</v>
      </c>
      <c r="R405" t="str">
        <f>VLOOKUP(Tableau356769[[#This Row],[coca]],Table1[ID],1,FALSE)</f>
        <v>SenegalSN09</v>
      </c>
      <c r="S405">
        <f>VLOOKUP(Tableau356769[[#This Row],[coca]],Table1[[#All],[ID]:[b]],2,FALSE)</f>
        <v>-13.729665620800001</v>
      </c>
      <c r="T405" s="9">
        <f>VLOOKUP(Tableau356769[[#This Row],[coca]],Table1[[ID]:[b]],3,FALSE)</f>
        <v>15.149357547799999</v>
      </c>
      <c r="U405" s="9"/>
      <c r="V40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5" s="9"/>
    </row>
    <row r="406" spans="1:23" hidden="1">
      <c r="A406" t="s">
        <v>690</v>
      </c>
      <c r="B406" s="1" t="s">
        <v>694</v>
      </c>
      <c r="C406" s="1" t="s">
        <v>695</v>
      </c>
      <c r="D406">
        <v>25</v>
      </c>
      <c r="E406">
        <v>0</v>
      </c>
      <c r="M406" s="10" t="s">
        <v>947</v>
      </c>
      <c r="O406" s="5">
        <v>-1274347609580</v>
      </c>
      <c r="P406" s="5">
        <v>872577282988</v>
      </c>
      <c r="Q406" t="str">
        <f t="shared" si="7"/>
        <v>Sierra LeoneSL0204</v>
      </c>
      <c r="R406" t="str">
        <f>VLOOKUP(Tableau356769[[#This Row],[coca]],Table1[ID],1,FALSE)</f>
        <v>Sierra LeoneSL0204</v>
      </c>
      <c r="S406">
        <f>VLOOKUP(Tableau356769[[#This Row],[coca]],Table1[[#All],[ID]:[b]],2,FALSE)</f>
        <v>-12.7434760958</v>
      </c>
      <c r="T406" s="9">
        <f>VLOOKUP(Tableau356769[[#This Row],[coca]],Table1[[ID]:[b]],3,FALSE)</f>
        <v>8.7257728298800004</v>
      </c>
      <c r="U406" s="9" t="s">
        <v>775</v>
      </c>
      <c r="V40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6" s="9">
        <v>1</v>
      </c>
    </row>
    <row r="407" spans="1:23" hidden="1">
      <c r="A407" t="s">
        <v>690</v>
      </c>
      <c r="B407" s="1" t="s">
        <v>706</v>
      </c>
      <c r="C407" s="1" t="s">
        <v>707</v>
      </c>
      <c r="D407">
        <v>28</v>
      </c>
      <c r="E407">
        <v>4</v>
      </c>
      <c r="M407" s="10" t="s">
        <v>947</v>
      </c>
      <c r="Q407" t="str">
        <f t="shared" si="7"/>
        <v>Sierra LeoneSL0201</v>
      </c>
      <c r="R407" t="str">
        <f>VLOOKUP(Tableau356769[[#This Row],[coca]],Table1[ID],1,FALSE)</f>
        <v>Sierra LeoneSL0201</v>
      </c>
      <c r="S407">
        <f>VLOOKUP(Tableau356769[[#This Row],[coca]],Table1[[#All],[ID]:[b]],2,FALSE)</f>
        <v>-12.1675978047</v>
      </c>
      <c r="T407" s="9">
        <f>VLOOKUP(Tableau356769[[#This Row],[coca]],Table1[[ID]:[b]],3,FALSE)</f>
        <v>9.31678931139</v>
      </c>
      <c r="U407" s="9" t="s">
        <v>775</v>
      </c>
      <c r="V40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7" s="9">
        <v>1</v>
      </c>
    </row>
    <row r="408" spans="1:23" hidden="1">
      <c r="A408" t="s">
        <v>690</v>
      </c>
      <c r="B408" s="1" t="s">
        <v>710</v>
      </c>
      <c r="C408" s="1" t="s">
        <v>711</v>
      </c>
      <c r="D408">
        <v>101</v>
      </c>
      <c r="E408">
        <v>4</v>
      </c>
      <c r="M408" s="10" t="s">
        <v>947</v>
      </c>
      <c r="O408" s="5">
        <v>-1119614654980</v>
      </c>
      <c r="P408" s="5">
        <v>794618566219</v>
      </c>
      <c r="Q408" t="str">
        <f t="shared" si="7"/>
        <v>Sierra LeoneSL0102</v>
      </c>
      <c r="R408" t="str">
        <f>VLOOKUP(Tableau356769[[#This Row],[coca]],Table1[ID],1,FALSE)</f>
        <v>Sierra LeoneSL0102</v>
      </c>
      <c r="S408">
        <f>VLOOKUP(Tableau356769[[#This Row],[coca]],Table1[[#All],[ID]:[b]],2,FALSE)</f>
        <v>-11.1961465498</v>
      </c>
      <c r="T408" s="9">
        <f>VLOOKUP(Tableau356769[[#This Row],[coca]],Table1[[ID]:[b]],3,FALSE)</f>
        <v>7.9461856621900004</v>
      </c>
      <c r="U408" s="9" t="s">
        <v>775</v>
      </c>
      <c r="V40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08" s="9">
        <v>1</v>
      </c>
    </row>
    <row r="409" spans="1:23" hidden="1">
      <c r="A409" t="s">
        <v>690</v>
      </c>
      <c r="B409" s="1" t="s">
        <v>712</v>
      </c>
      <c r="C409" s="1" t="s">
        <v>713</v>
      </c>
      <c r="D409">
        <v>43</v>
      </c>
      <c r="E409">
        <v>0</v>
      </c>
      <c r="M409" s="10" t="s">
        <v>947</v>
      </c>
      <c r="O409" s="5">
        <v>-1188245425950</v>
      </c>
      <c r="P409" s="5">
        <v>866821753356</v>
      </c>
      <c r="Q409" t="str">
        <f t="shared" si="7"/>
        <v>Sierra LeoneSL0205</v>
      </c>
      <c r="R409" t="str">
        <f>VLOOKUP(Tableau356769[[#This Row],[coca]],Table1[ID],1,FALSE)</f>
        <v>Sierra LeoneSL0205</v>
      </c>
      <c r="S409">
        <f>VLOOKUP(Tableau356769[[#This Row],[coca]],Table1[[#All],[ID]:[b]],2,FALSE)</f>
        <v>-11.882454259499999</v>
      </c>
      <c r="T409" s="9">
        <f>VLOOKUP(Tableau356769[[#This Row],[coca]],Table1[[ID]:[b]],3,FALSE)</f>
        <v>8.66821753356</v>
      </c>
      <c r="U409" s="9" t="s">
        <v>775</v>
      </c>
      <c r="V40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09" s="9">
        <v>1</v>
      </c>
    </row>
    <row r="410" spans="1:23" hidden="1">
      <c r="A410" t="s">
        <v>690</v>
      </c>
      <c r="B410" s="1" t="s">
        <v>718</v>
      </c>
      <c r="C410" s="1" t="s">
        <v>719</v>
      </c>
      <c r="D410">
        <v>729</v>
      </c>
      <c r="E410">
        <v>44</v>
      </c>
      <c r="M410" s="10" t="s">
        <v>947</v>
      </c>
      <c r="O410" s="5">
        <v>-1321181117700</v>
      </c>
      <c r="P410" s="5">
        <v>845537546442</v>
      </c>
      <c r="Q410" t="str">
        <f t="shared" si="7"/>
        <v>Sierra LeoneSL0402</v>
      </c>
      <c r="R410" t="str">
        <f>VLOOKUP(Tableau356769[[#This Row],[coca]],Table1[ID],1,FALSE)</f>
        <v>Sierra LeoneSL0402</v>
      </c>
      <c r="S410">
        <f>VLOOKUP(Tableau356769[[#This Row],[coca]],Table1[[#All],[ID]:[b]],2,FALSE)</f>
        <v>-13.211811177</v>
      </c>
      <c r="T410" s="9">
        <f>VLOOKUP(Tableau356769[[#This Row],[coca]],Table1[[ID]:[b]],3,FALSE)</f>
        <v>8.4553754644199994</v>
      </c>
      <c r="U410" s="9" t="s">
        <v>779</v>
      </c>
      <c r="V41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F:500 - 1000</v>
      </c>
      <c r="W410" s="9">
        <v>4</v>
      </c>
    </row>
    <row r="411" spans="1:23" hidden="1">
      <c r="A411" t="s">
        <v>690</v>
      </c>
      <c r="B411" s="1" t="s">
        <v>716</v>
      </c>
      <c r="C411" s="1" t="s">
        <v>717</v>
      </c>
      <c r="D411">
        <v>165</v>
      </c>
      <c r="E411">
        <v>1</v>
      </c>
      <c r="M411" s="10" t="s">
        <v>947</v>
      </c>
      <c r="O411" s="5">
        <v>-1309971935480</v>
      </c>
      <c r="P411" s="5">
        <v>832370413786</v>
      </c>
      <c r="Q411" t="str">
        <f t="shared" si="7"/>
        <v>Sierra LeoneSL0401</v>
      </c>
      <c r="R411" t="str">
        <f>VLOOKUP(Tableau356769[[#This Row],[coca]],Table1[ID],1,FALSE)</f>
        <v>Sierra LeoneSL0401</v>
      </c>
      <c r="S411">
        <f>VLOOKUP(Tableau356769[[#This Row],[coca]],Table1[[#All],[ID]:[b]],2,FALSE)</f>
        <v>-13.099719354799999</v>
      </c>
      <c r="T411" s="9">
        <f>VLOOKUP(Tableau356769[[#This Row],[coca]],Table1[[ID]:[b]],3,FALSE)</f>
        <v>8.3237041378600001</v>
      </c>
      <c r="U411" s="9" t="s">
        <v>778</v>
      </c>
      <c r="V41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11" s="9">
        <v>2</v>
      </c>
    </row>
    <row r="412" spans="1:23" hidden="1">
      <c r="A412" t="s">
        <v>690</v>
      </c>
      <c r="B412" s="1" t="s">
        <v>696</v>
      </c>
      <c r="C412" s="1" t="s">
        <v>697</v>
      </c>
      <c r="D412">
        <v>44</v>
      </c>
      <c r="E412">
        <v>0</v>
      </c>
      <c r="M412" s="10" t="s">
        <v>947</v>
      </c>
      <c r="Q412" t="str">
        <f t="shared" si="7"/>
        <v>Sierra LeoneSL0302</v>
      </c>
      <c r="R412" t="str">
        <f>VLOOKUP(Tableau356769[[#This Row],[coca]],Table1[ID],1,FALSE)</f>
        <v>Sierra LeoneSL0302</v>
      </c>
      <c r="S412">
        <f>VLOOKUP(Tableau356769[[#This Row],[coca]],Table1[[#All],[ID]:[b]],2,FALSE)</f>
        <v>-12.280610123400001</v>
      </c>
      <c r="T412" s="9">
        <f>VLOOKUP(Tableau356769[[#This Row],[coca]],Table1[[ID]:[b]],3,FALSE)</f>
        <v>7.5028928524299996</v>
      </c>
      <c r="U412" s="9" t="s">
        <v>778</v>
      </c>
      <c r="V41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2" s="9">
        <v>2</v>
      </c>
    </row>
    <row r="413" spans="1:23" hidden="1">
      <c r="A413" t="s">
        <v>690</v>
      </c>
      <c r="B413" s="1" t="s">
        <v>692</v>
      </c>
      <c r="C413" s="1" t="s">
        <v>693</v>
      </c>
      <c r="D413">
        <v>7</v>
      </c>
      <c r="E413">
        <v>0</v>
      </c>
      <c r="M413" s="10" t="s">
        <v>947</v>
      </c>
      <c r="Q413" t="str">
        <f t="shared" si="7"/>
        <v>Sierra LeoneSL0304</v>
      </c>
      <c r="R413" t="str">
        <f>VLOOKUP(Tableau356769[[#This Row],[coca]],Table1[ID],1,FALSE)</f>
        <v>Sierra LeoneSL0304</v>
      </c>
      <c r="S413">
        <f>VLOOKUP(Tableau356769[[#This Row],[coca]],Table1[[#All],[ID]:[b]],2,FALSE)</f>
        <v>-11.573140710600001</v>
      </c>
      <c r="T413" s="9">
        <f>VLOOKUP(Tableau356769[[#This Row],[coca]],Table1[[ID]:[b]],3,FALSE)</f>
        <v>7.3098042223900004</v>
      </c>
      <c r="U413" s="9"/>
      <c r="V41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13" s="9"/>
    </row>
    <row r="414" spans="1:23" hidden="1">
      <c r="A414" t="s">
        <v>690</v>
      </c>
      <c r="B414" s="1" t="s">
        <v>698</v>
      </c>
      <c r="C414" s="1" t="s">
        <v>699</v>
      </c>
      <c r="D414">
        <v>76</v>
      </c>
      <c r="E414">
        <v>2</v>
      </c>
      <c r="M414" s="10" t="s">
        <v>947</v>
      </c>
      <c r="Q414" t="str">
        <f t="shared" si="7"/>
        <v>Sierra LeoneSL0301</v>
      </c>
      <c r="R414" t="str">
        <f>VLOOKUP(Tableau356769[[#This Row],[coca]],Table1[ID],1,FALSE)</f>
        <v>Sierra LeoneSL0301</v>
      </c>
      <c r="S414">
        <f>VLOOKUP(Tableau356769[[#This Row],[coca]],Table1[[#All],[ID]:[b]],2,FALSE)</f>
        <v>-11.719691319500001</v>
      </c>
      <c r="T414" s="9">
        <f>VLOOKUP(Tableau356769[[#This Row],[coca]],Table1[[ID]:[b]],3,FALSE)</f>
        <v>7.9627642158</v>
      </c>
      <c r="U414" s="9"/>
      <c r="V41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14" s="9"/>
    </row>
    <row r="415" spans="1:23" hidden="1">
      <c r="A415" t="s">
        <v>690</v>
      </c>
      <c r="B415" s="1" t="s">
        <v>700</v>
      </c>
      <c r="C415" s="1" t="s">
        <v>701</v>
      </c>
      <c r="D415">
        <v>25</v>
      </c>
      <c r="E415">
        <v>0</v>
      </c>
      <c r="M415" s="10" t="s">
        <v>947</v>
      </c>
      <c r="Q415" t="str">
        <f t="shared" si="7"/>
        <v>Sierra LeoneSL0202</v>
      </c>
      <c r="R415" t="str">
        <f>VLOOKUP(Tableau356769[[#This Row],[coca]],Table1[ID],1,FALSE)</f>
        <v>Sierra LeoneSL0202</v>
      </c>
      <c r="S415">
        <f>VLOOKUP(Tableau356769[[#This Row],[coca]],Table1[[#All],[ID]:[b]],2,FALSE)</f>
        <v>-12.806460753</v>
      </c>
      <c r="T415" s="9">
        <f>VLOOKUP(Tableau356769[[#This Row],[coca]],Table1[[ID]:[b]],3,FALSE)</f>
        <v>9.1843028342200004</v>
      </c>
      <c r="U415" s="9"/>
      <c r="V41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5" s="9"/>
    </row>
    <row r="416" spans="1:23" hidden="1">
      <c r="A416" t="s">
        <v>690</v>
      </c>
      <c r="B416" s="1" t="s">
        <v>702</v>
      </c>
      <c r="C416" s="1" t="s">
        <v>703</v>
      </c>
      <c r="D416">
        <v>23</v>
      </c>
      <c r="E416">
        <v>0</v>
      </c>
      <c r="M416" s="10" t="s">
        <v>947</v>
      </c>
      <c r="Q416" t="str">
        <f t="shared" si="7"/>
        <v>Sierra LeoneSL0101</v>
      </c>
      <c r="R416" t="str">
        <f>VLOOKUP(Tableau356769[[#This Row],[coca]],Table1[ID],1,FALSE)</f>
        <v>Sierra LeoneSL0101</v>
      </c>
      <c r="S416">
        <f>VLOOKUP(Tableau356769[[#This Row],[coca]],Table1[[#All],[ID]:[b]],2,FALSE)</f>
        <v>-10.693878204100001</v>
      </c>
      <c r="T416" s="9">
        <f>VLOOKUP(Tableau356769[[#This Row],[coca]],Table1[[ID]:[b]],3,FALSE)</f>
        <v>8.0875414025700003</v>
      </c>
      <c r="U416" s="9"/>
      <c r="V416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6" s="9"/>
    </row>
    <row r="417" spans="1:23" hidden="1">
      <c r="A417" t="s">
        <v>690</v>
      </c>
      <c r="B417" s="1" t="s">
        <v>704</v>
      </c>
      <c r="C417" s="1" t="s">
        <v>705</v>
      </c>
      <c r="D417">
        <v>7</v>
      </c>
      <c r="E417">
        <v>0</v>
      </c>
      <c r="M417" s="10" t="s">
        <v>947</v>
      </c>
      <c r="Q417" t="str">
        <f t="shared" si="7"/>
        <v>Sierra LeoneSL0203</v>
      </c>
      <c r="R417" t="str">
        <f>VLOOKUP(Tableau356769[[#This Row],[coca]],Table1[ID],1,FALSE)</f>
        <v>Sierra LeoneSL0203</v>
      </c>
      <c r="S417">
        <f>VLOOKUP(Tableau356769[[#This Row],[coca]],Table1[[#All],[ID]:[b]],2,FALSE)</f>
        <v>-11.3429507661</v>
      </c>
      <c r="T417" s="9">
        <f>VLOOKUP(Tableau356769[[#This Row],[coca]],Table1[[ID]:[b]],3,FALSE)</f>
        <v>9.4519737931499996</v>
      </c>
      <c r="U417" s="9"/>
      <c r="V417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17" s="9"/>
    </row>
    <row r="418" spans="1:23" hidden="1">
      <c r="A418" t="s">
        <v>690</v>
      </c>
      <c r="B418" s="1" t="s">
        <v>708</v>
      </c>
      <c r="C418" s="1" t="s">
        <v>709</v>
      </c>
      <c r="D418">
        <v>22</v>
      </c>
      <c r="E418">
        <v>0</v>
      </c>
      <c r="M418" s="10" t="s">
        <v>947</v>
      </c>
      <c r="Q418" t="str">
        <f t="shared" si="7"/>
        <v>Sierra LeoneSL0303</v>
      </c>
      <c r="R418" t="str">
        <f>VLOOKUP(Tableau356769[[#This Row],[coca]],Table1[ID],1,FALSE)</f>
        <v>Sierra LeoneSL0303</v>
      </c>
      <c r="S418">
        <f>VLOOKUP(Tableau356769[[#This Row],[coca]],Table1[[#All],[ID]:[b]],2,FALSE)</f>
        <v>-12.4261838544</v>
      </c>
      <c r="T418" s="9">
        <f>VLOOKUP(Tableau356769[[#This Row],[coca]],Table1[[ID]:[b]],3,FALSE)</f>
        <v>8.0636534224300007</v>
      </c>
      <c r="U418" s="9"/>
      <c r="V418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18" s="9"/>
    </row>
    <row r="419" spans="1:23" hidden="1">
      <c r="A419" t="s">
        <v>690</v>
      </c>
      <c r="B419" s="1" t="s">
        <v>714</v>
      </c>
      <c r="C419" s="1" t="s">
        <v>715</v>
      </c>
      <c r="D419">
        <v>55</v>
      </c>
      <c r="E419">
        <v>1</v>
      </c>
      <c r="M419" s="10" t="s">
        <v>947</v>
      </c>
      <c r="Q419" t="str">
        <f t="shared" si="7"/>
        <v>Sierra LeoneSL0103</v>
      </c>
      <c r="R419" t="str">
        <f>VLOOKUP(Tableau356769[[#This Row],[coca]],Table1[ID],1,FALSE)</f>
        <v>Sierra LeoneSL0103</v>
      </c>
      <c r="S419">
        <f>VLOOKUP(Tableau356769[[#This Row],[coca]],Table1[[#All],[ID]:[b]],2,FALSE)</f>
        <v>-10.9394432911</v>
      </c>
      <c r="T419" s="9">
        <f>VLOOKUP(Tableau356769[[#This Row],[coca]],Table1[[ID]:[b]],3,FALSE)</f>
        <v>8.6933339965900007</v>
      </c>
      <c r="U419" s="9"/>
      <c r="V419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19" s="9"/>
    </row>
    <row r="420" spans="1:23" hidden="1">
      <c r="A420" t="s">
        <v>690</v>
      </c>
      <c r="B420" s="1" t="s">
        <v>934</v>
      </c>
      <c r="C420" s="1"/>
      <c r="D420">
        <v>4</v>
      </c>
      <c r="E420">
        <v>0</v>
      </c>
      <c r="M420" s="10" t="s">
        <v>947</v>
      </c>
      <c r="Q420" s="9" t="str">
        <f t="shared" si="7"/>
        <v>Sierra Leone</v>
      </c>
      <c r="R420" s="9" t="e">
        <f>VLOOKUP(Tableau356769[[#This Row],[coca]],Table1[ID],1,FALSE)</f>
        <v>#N/A</v>
      </c>
      <c r="S420" s="9" t="e">
        <f>VLOOKUP(Tableau356769[[#This Row],[coca]],Table1[[#All],[ID]:[b]],2,FALSE)</f>
        <v>#N/A</v>
      </c>
      <c r="T420" s="9" t="e">
        <f>VLOOKUP(Tableau356769[[#This Row],[coca]],Table1[[ID]:[b]],3,FALSE)</f>
        <v>#N/A</v>
      </c>
      <c r="U420" s="9"/>
      <c r="V420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A:&lt;10</v>
      </c>
      <c r="W420" s="9"/>
    </row>
    <row r="421" spans="1:23" hidden="1">
      <c r="A421" t="s">
        <v>679</v>
      </c>
      <c r="B421" t="s">
        <v>688</v>
      </c>
      <c r="C421" t="s">
        <v>689</v>
      </c>
      <c r="D421">
        <v>40</v>
      </c>
      <c r="M421" s="10" t="s">
        <v>947</v>
      </c>
      <c r="Q421" t="str">
        <f t="shared" si="7"/>
        <v>TogoTG05</v>
      </c>
      <c r="R421" t="str">
        <f>VLOOKUP(Tableau356769[[#This Row],[coca]],Table1[ID],1,FALSE)</f>
        <v>TogoTG05</v>
      </c>
      <c r="S421">
        <f>VLOOKUP(Tableau356769[[#This Row],[coca]],Table1[[#All],[ID]:[b]],2,FALSE)</f>
        <v>0.44881387854299998</v>
      </c>
      <c r="T421" s="9">
        <f>VLOOKUP(Tableau356769[[#This Row],[coca]],Table1[[ID]:[b]],3,FALSE)</f>
        <v>10.5925979672</v>
      </c>
      <c r="U421" s="9" t="s">
        <v>775</v>
      </c>
      <c r="V421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21" s="9">
        <v>1</v>
      </c>
    </row>
    <row r="422" spans="1:23" hidden="1">
      <c r="A422" t="s">
        <v>679</v>
      </c>
      <c r="B422" t="s">
        <v>683</v>
      </c>
      <c r="C422" t="s">
        <v>684</v>
      </c>
      <c r="D422">
        <v>22</v>
      </c>
      <c r="M422" s="10" t="s">
        <v>947</v>
      </c>
      <c r="Q422" t="str">
        <f t="shared" si="7"/>
        <v>TogoTG02</v>
      </c>
      <c r="R422" t="str">
        <f>VLOOKUP(Tableau356769[[#This Row],[coca]],Table1[ID],1,FALSE)</f>
        <v>TogoTG02</v>
      </c>
      <c r="S422">
        <f>VLOOKUP(Tableau356769[[#This Row],[coca]],Table1[[#All],[ID]:[b]],2,FALSE)</f>
        <v>0.87057946210100001</v>
      </c>
      <c r="T422" s="9">
        <f>VLOOKUP(Tableau356769[[#This Row],[coca]],Table1[[ID]:[b]],3,FALSE)</f>
        <v>9.60514805669</v>
      </c>
      <c r="U422" s="9" t="s">
        <v>775</v>
      </c>
      <c r="V422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B:10-50</v>
      </c>
      <c r="W422" s="9">
        <v>1</v>
      </c>
    </row>
    <row r="423" spans="1:23" hidden="1">
      <c r="A423" t="s">
        <v>679</v>
      </c>
      <c r="B423" t="s">
        <v>635</v>
      </c>
      <c r="C423" t="s">
        <v>687</v>
      </c>
      <c r="D423">
        <f>248+53</f>
        <v>301</v>
      </c>
      <c r="E423">
        <v>384</v>
      </c>
      <c r="F423">
        <v>13</v>
      </c>
      <c r="M423" s="10" t="s">
        <v>947</v>
      </c>
      <c r="Q423" t="str">
        <f t="shared" si="7"/>
        <v>TogoTG04</v>
      </c>
      <c r="R423" t="str">
        <f>VLOOKUP(Tableau356769[[#This Row],[coca]],Table1[ID],1,FALSE)</f>
        <v>TogoTG04</v>
      </c>
      <c r="S423">
        <f>VLOOKUP(Tableau356769[[#This Row],[coca]],Table1[[#All],[ID]:[b]],2,FALSE)</f>
        <v>1.13212525762</v>
      </c>
      <c r="T423" s="9">
        <f>VLOOKUP(Tableau356769[[#This Row],[coca]],Table1[[ID]:[b]],3,FALSE)</f>
        <v>7.4536701055199996</v>
      </c>
      <c r="U423" s="9" t="s">
        <v>775</v>
      </c>
      <c r="V423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E:250 - 500</v>
      </c>
      <c r="W423" s="9">
        <v>1</v>
      </c>
    </row>
    <row r="424" spans="1:23" hidden="1">
      <c r="A424" t="s">
        <v>679</v>
      </c>
      <c r="B424" t="s">
        <v>685</v>
      </c>
      <c r="C424" t="s">
        <v>686</v>
      </c>
      <c r="D424">
        <v>149</v>
      </c>
      <c r="M424" s="10" t="s">
        <v>947</v>
      </c>
      <c r="Q424" t="str">
        <f t="shared" si="7"/>
        <v>TogoTG03</v>
      </c>
      <c r="R424" t="str">
        <f>VLOOKUP(Tableau356769[[#This Row],[coca]],Table1[ID],1,FALSE)</f>
        <v>TogoTG03</v>
      </c>
      <c r="S424">
        <f>VLOOKUP(Tableau356769[[#This Row],[coca]],Table1[[#All],[ID]:[b]],2,FALSE)</f>
        <v>1.27783037549</v>
      </c>
      <c r="T424" s="9">
        <f>VLOOKUP(Tableau356769[[#This Row],[coca]],Table1[[ID]:[b]],3,FALSE)</f>
        <v>6.4973658735499997</v>
      </c>
      <c r="U424" s="9" t="s">
        <v>778</v>
      </c>
      <c r="V424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D:100 - 250</v>
      </c>
      <c r="W424" s="9">
        <v>2</v>
      </c>
    </row>
    <row r="425" spans="1:23" hidden="1">
      <c r="A425" t="s">
        <v>679</v>
      </c>
      <c r="B425" t="s">
        <v>681</v>
      </c>
      <c r="C425" t="s">
        <v>682</v>
      </c>
      <c r="D425">
        <v>64</v>
      </c>
      <c r="M425" s="10" t="s">
        <v>947</v>
      </c>
      <c r="Q425" t="str">
        <f t="shared" si="7"/>
        <v>TogoTG01</v>
      </c>
      <c r="R425" t="str">
        <f>VLOOKUP(Tableau356769[[#This Row],[coca]],Table1[ID],1,FALSE)</f>
        <v>TogoTG01</v>
      </c>
      <c r="S425">
        <f>VLOOKUP(Tableau356769[[#This Row],[coca]],Table1[[#All],[ID]:[b]],2,FALSE)</f>
        <v>1.06886363219</v>
      </c>
      <c r="T425" s="9">
        <f>VLOOKUP(Tableau356769[[#This Row],[coca]],Table1[[ID]:[b]],3,FALSE)</f>
        <v>8.6264213859099996</v>
      </c>
      <c r="U425" s="9" t="s">
        <v>778</v>
      </c>
      <c r="V425" s="9" t="str">
        <f>IF(Tableau356769[[#This Row],[cas_confirmés]]&lt;=10,"A:&lt;10",IF(Tableau356769[[#This Row],[cas_confirmés]]&lt;=50,"B:10-50",IF(Tableau356769[[#This Row],[cas_confirmés]]&lt;=100,"C:50 - 100",IF(Tableau356769[[#This Row],[cas_confirmés]]&lt;=250,"D:100 - 250",IF(Tableau356769[[#This Row],[cas_confirmés]]&lt;=500,"E:250 - 500",IF(Tableau356769[[#This Row],[cas_confirmés]]&lt;=1000,"F:500 - 1000","G:1000 et plus"))))))</f>
        <v>C:50 - 100</v>
      </c>
      <c r="W425" s="9">
        <v>2</v>
      </c>
    </row>
    <row r="426" spans="1:23">
      <c r="Q426" s="9"/>
      <c r="R426" s="9"/>
      <c r="S426" s="9"/>
      <c r="T426" s="9"/>
      <c r="U426" s="9"/>
      <c r="V426" s="9"/>
      <c r="W426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A06F-3AF4-40B6-8321-65C9614C2BCF}">
  <dimension ref="A1:W426"/>
  <sheetViews>
    <sheetView zoomScale="84" zoomScaleNormal="84" workbookViewId="0">
      <selection activeCell="F390" sqref="F390:F391"/>
    </sheetView>
  </sheetViews>
  <sheetFormatPr baseColWidth="10" defaultRowHeight="15"/>
  <cols>
    <col min="1" max="1" width="25.33203125" bestFit="1" customWidth="1"/>
    <col min="2" max="2" width="16.6640625" customWidth="1"/>
    <col min="3" max="3" width="13.6640625" bestFit="1" customWidth="1"/>
    <col min="4" max="4" width="15.33203125" bestFit="1" customWidth="1"/>
    <col min="7" max="7" width="15.33203125" bestFit="1" customWidth="1"/>
    <col min="14" max="14" width="16.33203125" bestFit="1" customWidth="1"/>
    <col min="15" max="15" width="14.1640625" bestFit="1" customWidth="1"/>
  </cols>
  <sheetData>
    <row r="1" spans="1:23">
      <c r="A1" t="s">
        <v>0</v>
      </c>
      <c r="B1" t="s">
        <v>2</v>
      </c>
      <c r="C1" t="s">
        <v>3</v>
      </c>
      <c r="D1" t="s">
        <v>758</v>
      </c>
      <c r="E1" t="s">
        <v>759</v>
      </c>
      <c r="F1" t="s">
        <v>760</v>
      </c>
      <c r="G1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3" t="s">
        <v>939</v>
      </c>
      <c r="M1" s="3" t="s">
        <v>935</v>
      </c>
      <c r="N1" t="s">
        <v>766</v>
      </c>
      <c r="O1" t="s">
        <v>4</v>
      </c>
      <c r="P1" t="s">
        <v>5</v>
      </c>
      <c r="Q1" t="s">
        <v>767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</row>
    <row r="2" spans="1:23" hidden="1">
      <c r="A2" t="s">
        <v>799</v>
      </c>
      <c r="B2" t="s">
        <v>499</v>
      </c>
      <c r="C2" t="s">
        <v>801</v>
      </c>
      <c r="D2">
        <v>183</v>
      </c>
      <c r="J2" s="1"/>
      <c r="K2" s="1"/>
      <c r="M2" s="10" t="s">
        <v>948</v>
      </c>
      <c r="Q2" s="9" t="str">
        <f t="shared" ref="Q2:Q65" si="0">_xlfn.CONCAT(A2,C2)</f>
        <v>AlgeriaDZ001</v>
      </c>
      <c r="R2" s="9" t="e">
        <f>VLOOKUP(Tableau35676910[[#This Row],[coca]],Table1[ID],1,FALSE)</f>
        <v>#N/A</v>
      </c>
      <c r="S2">
        <v>-1.1294067909200001</v>
      </c>
      <c r="T2">
        <v>25.946045582299998</v>
      </c>
      <c r="U2" s="9"/>
      <c r="V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" s="9"/>
    </row>
    <row r="3" spans="1:23" hidden="1">
      <c r="A3" t="s">
        <v>799</v>
      </c>
      <c r="B3" t="s">
        <v>802</v>
      </c>
      <c r="C3" t="s">
        <v>803</v>
      </c>
      <c r="D3">
        <v>432</v>
      </c>
      <c r="J3" s="1"/>
      <c r="K3" s="1"/>
      <c r="M3" s="10" t="s">
        <v>948</v>
      </c>
      <c r="Q3" s="9" t="str">
        <f t="shared" si="0"/>
        <v>AlgeriaDZ002</v>
      </c>
      <c r="R3" s="9" t="e">
        <f>VLOOKUP(Tableau35676910[[#This Row],[coca]],Table1[ID],1,FALSE)</f>
        <v>#N/A</v>
      </c>
      <c r="S3">
        <v>2.0719342482399998</v>
      </c>
      <c r="T3">
        <v>36.174280610799997</v>
      </c>
      <c r="U3" s="9"/>
      <c r="V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" s="9"/>
    </row>
    <row r="4" spans="1:23" hidden="1">
      <c r="A4" t="s">
        <v>799</v>
      </c>
      <c r="B4" t="s">
        <v>804</v>
      </c>
      <c r="C4" t="s">
        <v>805</v>
      </c>
      <c r="D4">
        <v>139</v>
      </c>
      <c r="J4" s="1"/>
      <c r="K4" s="1"/>
      <c r="M4" s="10" t="s">
        <v>948</v>
      </c>
      <c r="Q4" s="9" t="str">
        <f t="shared" si="0"/>
        <v>AlgeriaDZ003</v>
      </c>
      <c r="R4" s="9" t="e">
        <f>VLOOKUP(Tableau35676910[[#This Row],[coca]],Table1[ID],1,FALSE)</f>
        <v>#N/A</v>
      </c>
      <c r="S4">
        <v>-1.07067966936</v>
      </c>
      <c r="T4">
        <v>35.382507130800001</v>
      </c>
      <c r="U4" s="9"/>
      <c r="V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" s="9"/>
    </row>
    <row r="5" spans="1:23" hidden="1">
      <c r="A5" t="s">
        <v>799</v>
      </c>
      <c r="B5" t="s">
        <v>806</v>
      </c>
      <c r="C5" t="s">
        <v>807</v>
      </c>
      <c r="D5">
        <v>1495</v>
      </c>
      <c r="J5" s="1"/>
      <c r="K5" s="1"/>
      <c r="M5" s="10" t="s">
        <v>948</v>
      </c>
      <c r="Q5" s="9" t="str">
        <f t="shared" si="0"/>
        <v>AlgeriaDZ004</v>
      </c>
      <c r="R5" s="9" t="e">
        <f>VLOOKUP(Tableau35676910[[#This Row],[coca]],Table1[ID],1,FALSE)</f>
        <v>#N/A</v>
      </c>
      <c r="S5">
        <v>3.0751234641399998</v>
      </c>
      <c r="T5">
        <v>36.704394634899998</v>
      </c>
      <c r="U5" s="9"/>
      <c r="V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5" s="9"/>
    </row>
    <row r="6" spans="1:23" hidden="1">
      <c r="A6" t="s">
        <v>799</v>
      </c>
      <c r="B6" t="s">
        <v>808</v>
      </c>
      <c r="C6" t="s">
        <v>809</v>
      </c>
      <c r="D6">
        <v>273</v>
      </c>
      <c r="J6" s="1"/>
      <c r="K6" s="1"/>
      <c r="M6" s="10" t="s">
        <v>948</v>
      </c>
      <c r="Q6" s="9" t="str">
        <f t="shared" si="0"/>
        <v>AlgeriaDZ005</v>
      </c>
      <c r="R6" s="9" t="e">
        <f>VLOOKUP(Tableau35676910[[#This Row],[coca]],Table1[ID],1,FALSE)</f>
        <v>#N/A</v>
      </c>
      <c r="S6">
        <v>7.5514183938699997</v>
      </c>
      <c r="T6">
        <v>36.841511744599998</v>
      </c>
      <c r="U6" s="9"/>
      <c r="V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6" s="9"/>
    </row>
    <row r="7" spans="1:23" hidden="1">
      <c r="A7" t="s">
        <v>799</v>
      </c>
      <c r="B7" t="s">
        <v>810</v>
      </c>
      <c r="C7" t="s">
        <v>811</v>
      </c>
      <c r="D7">
        <v>360</v>
      </c>
      <c r="J7" s="1"/>
      <c r="K7" s="1"/>
      <c r="M7" s="10" t="s">
        <v>948</v>
      </c>
      <c r="Q7" s="9" t="str">
        <f t="shared" si="0"/>
        <v>AlgeriaDZ006</v>
      </c>
      <c r="R7" s="9" t="e">
        <f>VLOOKUP(Tableau35676910[[#This Row],[coca]],Table1[ID],1,FALSE)</f>
        <v>#N/A</v>
      </c>
      <c r="S7">
        <v>5.8192458556200002</v>
      </c>
      <c r="T7">
        <v>35.380904334</v>
      </c>
      <c r="U7" s="9"/>
      <c r="V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7" s="9"/>
    </row>
    <row r="8" spans="1:23" hidden="1">
      <c r="A8" t="s">
        <v>799</v>
      </c>
      <c r="B8" t="s">
        <v>812</v>
      </c>
      <c r="C8" t="s">
        <v>813</v>
      </c>
      <c r="D8">
        <v>179</v>
      </c>
      <c r="J8" s="1"/>
      <c r="K8" s="1"/>
      <c r="M8" s="10" t="s">
        <v>948</v>
      </c>
      <c r="Q8" s="9" t="str">
        <f t="shared" si="0"/>
        <v>AlgeriaDZ007</v>
      </c>
      <c r="R8" s="9" t="e">
        <f>VLOOKUP(Tableau35676910[[#This Row],[coca]],Table1[ID],1,FALSE)</f>
        <v>#N/A</v>
      </c>
      <c r="S8">
        <v>-2.52367248354</v>
      </c>
      <c r="T8">
        <v>29.963055450999999</v>
      </c>
      <c r="U8" s="9"/>
      <c r="V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8" s="9"/>
    </row>
    <row r="9" spans="1:23" hidden="1">
      <c r="A9" t="s">
        <v>799</v>
      </c>
      <c r="B9" t="s">
        <v>814</v>
      </c>
      <c r="C9" t="s">
        <v>815</v>
      </c>
      <c r="D9">
        <v>356</v>
      </c>
      <c r="J9" s="1"/>
      <c r="K9" s="1"/>
      <c r="M9" s="10" t="s">
        <v>948</v>
      </c>
      <c r="Q9" s="9" t="str">
        <f t="shared" si="0"/>
        <v>AlgeriaDZ008</v>
      </c>
      <c r="R9" s="9" t="e">
        <f>VLOOKUP(Tableau35676910[[#This Row],[coca]],Table1[ID],1,FALSE)</f>
        <v>#N/A</v>
      </c>
      <c r="S9">
        <v>4.8763268272099998</v>
      </c>
      <c r="T9">
        <v>36.567662629300003</v>
      </c>
      <c r="U9" s="9"/>
      <c r="V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9" s="9"/>
    </row>
    <row r="10" spans="1:23" hidden="1">
      <c r="A10" t="s">
        <v>799</v>
      </c>
      <c r="B10" t="s">
        <v>816</v>
      </c>
      <c r="C10" t="s">
        <v>817</v>
      </c>
      <c r="D10">
        <v>202</v>
      </c>
      <c r="J10" s="1"/>
      <c r="K10" s="1"/>
      <c r="M10" s="10" t="s">
        <v>948</v>
      </c>
      <c r="Q10" s="9" t="str">
        <f t="shared" si="0"/>
        <v>AlgeriaDZ009</v>
      </c>
      <c r="R10" s="9" t="e">
        <f>VLOOKUP(Tableau35676910[[#This Row],[coca]],Table1[ID],1,FALSE)</f>
        <v>#N/A</v>
      </c>
      <c r="S10">
        <v>5.3906165172499998</v>
      </c>
      <c r="T10">
        <v>34.396725736900002</v>
      </c>
      <c r="U10" s="9"/>
      <c r="V1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0" s="9"/>
    </row>
    <row r="11" spans="1:23" hidden="1">
      <c r="A11" t="s">
        <v>799</v>
      </c>
      <c r="B11" t="s">
        <v>818</v>
      </c>
      <c r="C11" t="s">
        <v>819</v>
      </c>
      <c r="D11">
        <v>1643</v>
      </c>
      <c r="E11">
        <v>920</v>
      </c>
      <c r="F11">
        <v>10040</v>
      </c>
      <c r="J11" s="1"/>
      <c r="K11" s="1"/>
      <c r="M11" s="10" t="s">
        <v>948</v>
      </c>
      <c r="Q11" s="9" t="str">
        <f t="shared" si="0"/>
        <v>AlgeriaDZ010</v>
      </c>
      <c r="R11" s="9" t="e">
        <f>VLOOKUP(Tableau35676910[[#This Row],[coca]],Table1[ID],1,FALSE)</f>
        <v>#N/A</v>
      </c>
      <c r="S11">
        <v>2.9069791718700002</v>
      </c>
      <c r="T11">
        <v>36.4995988075</v>
      </c>
      <c r="U11" s="9"/>
      <c r="V1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1" s="9"/>
    </row>
    <row r="12" spans="1:23" hidden="1">
      <c r="A12" t="s">
        <v>799</v>
      </c>
      <c r="B12" t="s">
        <v>820</v>
      </c>
      <c r="C12" t="s">
        <v>821</v>
      </c>
      <c r="D12">
        <v>254</v>
      </c>
      <c r="J12" s="1"/>
      <c r="K12" s="1"/>
      <c r="M12" s="10" t="s">
        <v>948</v>
      </c>
      <c r="Q12" s="9" t="str">
        <f t="shared" si="0"/>
        <v>AlgeriaDZ011</v>
      </c>
      <c r="R12" s="9" t="e">
        <f>VLOOKUP(Tableau35676910[[#This Row],[coca]],Table1[ID],1,FALSE)</f>
        <v>#N/A</v>
      </c>
      <c r="S12">
        <v>4.67330084555</v>
      </c>
      <c r="T12">
        <v>36.090753926300003</v>
      </c>
      <c r="U12" s="9"/>
      <c r="V1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2" s="9"/>
    </row>
    <row r="13" spans="1:23" hidden="1">
      <c r="A13" t="s">
        <v>799</v>
      </c>
      <c r="B13" t="s">
        <v>822</v>
      </c>
      <c r="C13" t="s">
        <v>823</v>
      </c>
      <c r="D13">
        <v>193</v>
      </c>
      <c r="J13" s="1"/>
      <c r="K13" s="1"/>
      <c r="M13" s="10" t="s">
        <v>948</v>
      </c>
      <c r="Q13" s="9" t="str">
        <f t="shared" si="0"/>
        <v>AlgeriaDZ012</v>
      </c>
      <c r="R13" s="9" t="e">
        <f>VLOOKUP(Tableau35676910[[#This Row],[coca]],Table1[ID],1,FALSE)</f>
        <v>#N/A</v>
      </c>
      <c r="S13">
        <v>3.8440659939400001</v>
      </c>
      <c r="T13">
        <v>36.244556226900002</v>
      </c>
      <c r="U13" s="9"/>
      <c r="V1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3" s="9"/>
    </row>
    <row r="14" spans="1:23" hidden="1">
      <c r="A14" t="s">
        <v>799</v>
      </c>
      <c r="B14" t="s">
        <v>824</v>
      </c>
      <c r="C14" t="s">
        <v>825</v>
      </c>
      <c r="D14">
        <v>219</v>
      </c>
      <c r="J14" s="1"/>
      <c r="K14" s="1"/>
      <c r="M14" s="10" t="s">
        <v>948</v>
      </c>
      <c r="Q14" s="9" t="str">
        <f t="shared" si="0"/>
        <v>AlgeriaDZ013</v>
      </c>
      <c r="R14" s="9" t="e">
        <f>VLOOKUP(Tableau35676910[[#This Row],[coca]],Table1[ID],1,FALSE)</f>
        <v>#N/A</v>
      </c>
      <c r="S14">
        <v>3.63606595729</v>
      </c>
      <c r="T14">
        <v>36.733379041699997</v>
      </c>
      <c r="U14" s="9"/>
      <c r="V1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4" s="9"/>
    </row>
    <row r="15" spans="1:23" hidden="1">
      <c r="A15" t="s">
        <v>799</v>
      </c>
      <c r="B15" t="s">
        <v>826</v>
      </c>
      <c r="C15" t="s">
        <v>827</v>
      </c>
      <c r="D15">
        <v>99</v>
      </c>
      <c r="J15" s="1"/>
      <c r="K15" s="1"/>
      <c r="M15" s="10" t="s">
        <v>948</v>
      </c>
      <c r="Q15" s="9" t="str">
        <f t="shared" si="0"/>
        <v>AlgeriaDZ014</v>
      </c>
      <c r="R15" s="9" t="e">
        <f>VLOOKUP(Tableau35676910[[#This Row],[coca]],Table1[ID],1,FALSE)</f>
        <v>#N/A</v>
      </c>
      <c r="S15">
        <v>1.23053769842</v>
      </c>
      <c r="T15">
        <v>36.221936481900002</v>
      </c>
      <c r="U15" s="9"/>
      <c r="V1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5" s="9"/>
    </row>
    <row r="16" spans="1:23" hidden="1">
      <c r="A16" t="s">
        <v>799</v>
      </c>
      <c r="B16" t="s">
        <v>828</v>
      </c>
      <c r="C16" t="s">
        <v>829</v>
      </c>
      <c r="D16">
        <v>603</v>
      </c>
      <c r="J16" s="1"/>
      <c r="K16" s="1"/>
      <c r="M16" s="10" t="s">
        <v>948</v>
      </c>
      <c r="Q16" s="9" t="str">
        <f t="shared" si="0"/>
        <v>AlgeriaDZ015</v>
      </c>
      <c r="R16" s="9" t="e">
        <f>VLOOKUP(Tableau35676910[[#This Row],[coca]],Table1[ID],1,FALSE)</f>
        <v>#N/A</v>
      </c>
      <c r="S16">
        <v>6.6842465795499999</v>
      </c>
      <c r="T16">
        <v>36.355357283899998</v>
      </c>
      <c r="U16" s="9"/>
      <c r="V1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16" s="9"/>
    </row>
    <row r="17" spans="1:23" hidden="1">
      <c r="A17" t="s">
        <v>799</v>
      </c>
      <c r="B17" t="s">
        <v>830</v>
      </c>
      <c r="C17" t="s">
        <v>831</v>
      </c>
      <c r="D17">
        <v>267</v>
      </c>
      <c r="J17" s="1"/>
      <c r="K17" s="1"/>
      <c r="M17" s="10" t="s">
        <v>948</v>
      </c>
      <c r="Q17" s="9" t="str">
        <f t="shared" si="0"/>
        <v>AlgeriaDZ016</v>
      </c>
      <c r="R17" s="9" t="e">
        <f>VLOOKUP(Tableau35676910[[#This Row],[coca]],Table1[ID],1,FALSE)</f>
        <v>#N/A</v>
      </c>
      <c r="S17">
        <v>3.5353215787800001</v>
      </c>
      <c r="T17">
        <v>34.3669039579</v>
      </c>
      <c r="U17" s="9"/>
      <c r="V1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7" s="9"/>
    </row>
    <row r="18" spans="1:23" hidden="1">
      <c r="A18" t="s">
        <v>799</v>
      </c>
      <c r="B18" t="s">
        <v>834</v>
      </c>
      <c r="C18" t="s">
        <v>835</v>
      </c>
      <c r="D18">
        <v>85</v>
      </c>
      <c r="J18" s="1"/>
      <c r="K18" s="1"/>
      <c r="M18" s="10" t="s">
        <v>948</v>
      </c>
      <c r="Q18" s="9" t="str">
        <f t="shared" si="0"/>
        <v>AlgeriaDZ017</v>
      </c>
      <c r="R18" s="9" t="e">
        <f>VLOOKUP(Tableau35676910[[#This Row],[coca]],Table1[ID],1,FALSE)</f>
        <v>#N/A</v>
      </c>
      <c r="S18">
        <v>0.93161580725100002</v>
      </c>
      <c r="T18">
        <v>32.5725372709</v>
      </c>
      <c r="U18" s="9"/>
      <c r="V1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8" s="9"/>
    </row>
    <row r="19" spans="1:23" hidden="1">
      <c r="A19" t="s">
        <v>799</v>
      </c>
      <c r="B19" t="s">
        <v>836</v>
      </c>
      <c r="C19" t="s">
        <v>837</v>
      </c>
      <c r="D19">
        <v>211</v>
      </c>
      <c r="J19" s="1"/>
      <c r="K19" s="1"/>
      <c r="M19" s="10" t="s">
        <v>948</v>
      </c>
      <c r="Q19" s="9" t="str">
        <f t="shared" si="0"/>
        <v>AlgeriaDZ018</v>
      </c>
      <c r="R19" s="9" t="e">
        <f>VLOOKUP(Tableau35676910[[#This Row],[coca]],Table1[ID],1,FALSE)</f>
        <v>#N/A</v>
      </c>
      <c r="S19">
        <v>7.0601903401400001</v>
      </c>
      <c r="T19">
        <v>33.268876881799997</v>
      </c>
      <c r="U19" s="9"/>
      <c r="V1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9" s="9"/>
    </row>
    <row r="20" spans="1:23" hidden="1">
      <c r="A20" t="s">
        <v>799</v>
      </c>
      <c r="B20" t="s">
        <v>832</v>
      </c>
      <c r="C20" t="s">
        <v>833</v>
      </c>
      <c r="D20">
        <v>61</v>
      </c>
      <c r="J20" s="1"/>
      <c r="K20" s="1"/>
      <c r="M20" s="10" t="s">
        <v>948</v>
      </c>
      <c r="Q20" s="9" t="str">
        <f t="shared" si="0"/>
        <v>AlgeriaDZ019</v>
      </c>
      <c r="R20" s="9" t="e">
        <f>VLOOKUP(Tableau35676910[[#This Row],[coca]],Table1[ID],1,FALSE)</f>
        <v>#N/A</v>
      </c>
      <c r="S20">
        <v>8.1604356829900002</v>
      </c>
      <c r="T20">
        <v>36.6930839073</v>
      </c>
      <c r="U20" s="9"/>
      <c r="V2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20" s="9"/>
    </row>
    <row r="21" spans="1:23" hidden="1">
      <c r="A21" t="s">
        <v>799</v>
      </c>
      <c r="B21" t="s">
        <v>838</v>
      </c>
      <c r="C21" t="s">
        <v>839</v>
      </c>
      <c r="D21">
        <v>156</v>
      </c>
      <c r="J21" s="1"/>
      <c r="K21" s="1"/>
      <c r="M21" s="10" t="s">
        <v>948</v>
      </c>
      <c r="Q21" s="9" t="str">
        <f t="shared" si="0"/>
        <v>AlgeriaDZ020</v>
      </c>
      <c r="R21" s="9" t="e">
        <f>VLOOKUP(Tableau35676910[[#This Row],[coca]],Table1[ID],1,FALSE)</f>
        <v>#N/A</v>
      </c>
      <c r="S21">
        <v>3.30842433788</v>
      </c>
      <c r="T21">
        <v>31.0840947224</v>
      </c>
      <c r="U21" s="9"/>
      <c r="V2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1" s="9"/>
    </row>
    <row r="22" spans="1:23" hidden="1">
      <c r="A22" t="s">
        <v>799</v>
      </c>
      <c r="B22" t="s">
        <v>840</v>
      </c>
      <c r="C22" t="s">
        <v>841</v>
      </c>
      <c r="D22">
        <v>112</v>
      </c>
      <c r="J22" s="1"/>
      <c r="K22" s="1"/>
      <c r="M22" s="10" t="s">
        <v>948</v>
      </c>
      <c r="Q22" s="9" t="str">
        <f t="shared" si="0"/>
        <v>AlgeriaDZ021</v>
      </c>
      <c r="R22" s="9" t="e">
        <f>VLOOKUP(Tableau35676910[[#This Row],[coca]],Table1[ID],1,FALSE)</f>
        <v>#N/A</v>
      </c>
      <c r="S22">
        <v>7.4234289807999998</v>
      </c>
      <c r="T22">
        <v>36.374571486000001</v>
      </c>
      <c r="U22" s="9"/>
      <c r="V2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2" s="9"/>
    </row>
    <row r="23" spans="1:23" hidden="1">
      <c r="A23" t="s">
        <v>799</v>
      </c>
      <c r="B23" t="s">
        <v>842</v>
      </c>
      <c r="C23" t="s">
        <v>843</v>
      </c>
      <c r="D23">
        <v>13</v>
      </c>
      <c r="J23" s="1"/>
      <c r="K23" s="1"/>
      <c r="M23" s="10" t="s">
        <v>948</v>
      </c>
      <c r="Q23" s="9" t="str">
        <f t="shared" si="0"/>
        <v>AlgeriaDZ022</v>
      </c>
      <c r="R23" s="9" t="e">
        <f>VLOOKUP(Tableau35676910[[#This Row],[coca]],Table1[ID],1,FALSE)</f>
        <v>#N/A</v>
      </c>
      <c r="S23">
        <v>8.5592191257800003</v>
      </c>
      <c r="T23">
        <v>26.649925548100001</v>
      </c>
      <c r="U23" s="9"/>
      <c r="V2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3" s="9"/>
    </row>
    <row r="24" spans="1:23" hidden="1">
      <c r="A24" t="s">
        <v>799</v>
      </c>
      <c r="B24" t="s">
        <v>844</v>
      </c>
      <c r="C24" t="s">
        <v>845</v>
      </c>
      <c r="D24">
        <v>114</v>
      </c>
      <c r="J24" s="1"/>
      <c r="K24" s="1"/>
      <c r="M24" s="10" t="s">
        <v>948</v>
      </c>
      <c r="Q24" s="9" t="str">
        <f t="shared" si="0"/>
        <v>AlgeriaDZ023</v>
      </c>
      <c r="R24" s="9" t="e">
        <f>VLOOKUP(Tableau35676910[[#This Row],[coca]],Table1[ID],1,FALSE)</f>
        <v>#N/A</v>
      </c>
      <c r="S24">
        <v>5.9709481475999997</v>
      </c>
      <c r="T24">
        <v>36.7170152952</v>
      </c>
      <c r="U24" s="9"/>
      <c r="V2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4" s="9"/>
    </row>
    <row r="25" spans="1:23" hidden="1">
      <c r="A25" t="s">
        <v>799</v>
      </c>
      <c r="B25" t="s">
        <v>846</v>
      </c>
      <c r="C25" t="s">
        <v>847</v>
      </c>
      <c r="D25">
        <v>193</v>
      </c>
      <c r="J25" s="1"/>
      <c r="K25" s="1"/>
      <c r="M25" s="10" t="s">
        <v>948</v>
      </c>
      <c r="Q25" s="9" t="str">
        <f t="shared" si="0"/>
        <v>AlgeriaDZ024</v>
      </c>
      <c r="R25" s="9" t="e">
        <f>VLOOKUP(Tableau35676910[[#This Row],[coca]],Table1[ID],1,FALSE)</f>
        <v>#N/A</v>
      </c>
      <c r="S25">
        <v>7.0074560897199998</v>
      </c>
      <c r="T25">
        <v>34.950069442100002</v>
      </c>
      <c r="U25" s="9"/>
      <c r="V2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5" s="9"/>
    </row>
    <row r="26" spans="1:23" hidden="1">
      <c r="A26" t="s">
        <v>799</v>
      </c>
      <c r="B26" t="s">
        <v>848</v>
      </c>
      <c r="C26" t="s">
        <v>849</v>
      </c>
      <c r="D26">
        <v>226</v>
      </c>
      <c r="J26" s="1"/>
      <c r="K26" s="1"/>
      <c r="M26" s="10" t="s">
        <v>948</v>
      </c>
      <c r="Q26" s="9" t="str">
        <f t="shared" si="0"/>
        <v>AlgeriaDZ025</v>
      </c>
      <c r="R26" s="9" t="e">
        <f>VLOOKUP(Tableau35676910[[#This Row],[coca]],Table1[ID],1,FALSE)</f>
        <v>#N/A</v>
      </c>
      <c r="S26">
        <v>2.8117301171100002</v>
      </c>
      <c r="T26">
        <v>33.680731728200001</v>
      </c>
      <c r="U26" s="9"/>
      <c r="V2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6" s="9"/>
    </row>
    <row r="27" spans="1:23" hidden="1">
      <c r="A27" t="s">
        <v>799</v>
      </c>
      <c r="B27" t="s">
        <v>852</v>
      </c>
      <c r="C27" t="s">
        <v>853</v>
      </c>
      <c r="D27">
        <v>205</v>
      </c>
      <c r="J27" s="1"/>
      <c r="K27" s="1"/>
      <c r="M27" s="10" t="s">
        <v>948</v>
      </c>
      <c r="Q27" s="9" t="str">
        <f t="shared" si="0"/>
        <v>AlgeriaDZ026</v>
      </c>
      <c r="R27" s="9" t="e">
        <f>VLOOKUP(Tableau35676910[[#This Row],[coca]],Table1[ID],1,FALSE)</f>
        <v>#N/A</v>
      </c>
      <c r="S27">
        <v>0.172097947704</v>
      </c>
      <c r="T27">
        <v>35.397603492800002</v>
      </c>
      <c r="U27" s="9"/>
      <c r="V2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7" s="9"/>
    </row>
    <row r="28" spans="1:23" hidden="1">
      <c r="A28" t="s">
        <v>799</v>
      </c>
      <c r="B28" t="s">
        <v>854</v>
      </c>
      <c r="C28" t="s">
        <v>855</v>
      </c>
      <c r="D28">
        <v>307</v>
      </c>
      <c r="J28" s="1"/>
      <c r="K28" s="1"/>
      <c r="M28" s="10" t="s">
        <v>948</v>
      </c>
      <c r="Q28" s="9" t="str">
        <f t="shared" si="0"/>
        <v>AlgeriaDZ027</v>
      </c>
      <c r="R28" s="9" t="e">
        <f>VLOOKUP(Tableau35676910[[#This Row],[coca]],Table1[ID],1,FALSE)</f>
        <v>#N/A</v>
      </c>
      <c r="S28">
        <v>2.9025593012900002</v>
      </c>
      <c r="T28">
        <v>35.979451002499999</v>
      </c>
      <c r="U28" s="9"/>
      <c r="V2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28" s="9"/>
    </row>
    <row r="29" spans="1:23" hidden="1">
      <c r="A29" t="s">
        <v>799</v>
      </c>
      <c r="B29" t="s">
        <v>856</v>
      </c>
      <c r="C29" t="s">
        <v>857</v>
      </c>
      <c r="D29">
        <v>121</v>
      </c>
      <c r="J29" s="1"/>
      <c r="K29" s="1"/>
      <c r="M29" s="10" t="s">
        <v>948</v>
      </c>
      <c r="Q29" s="9" t="str">
        <f t="shared" si="0"/>
        <v>AlgeriaDZ028</v>
      </c>
      <c r="R29" s="9" t="e">
        <f>VLOOKUP(Tableau35676910[[#This Row],[coca]],Table1[ID],1,FALSE)</f>
        <v>#N/A</v>
      </c>
      <c r="S29">
        <v>6.1441737186200003</v>
      </c>
      <c r="T29">
        <v>36.273827545300001</v>
      </c>
      <c r="U29" s="9"/>
      <c r="V2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9" s="9"/>
    </row>
    <row r="30" spans="1:23" hidden="1">
      <c r="A30" t="s">
        <v>799</v>
      </c>
      <c r="B30" t="s">
        <v>858</v>
      </c>
      <c r="C30" t="s">
        <v>859</v>
      </c>
      <c r="D30">
        <v>135</v>
      </c>
      <c r="J30" s="1"/>
      <c r="K30" s="1"/>
      <c r="M30" s="10" t="s">
        <v>948</v>
      </c>
      <c r="Q30" s="9" t="str">
        <f t="shared" si="0"/>
        <v>AlgeriaDZ029</v>
      </c>
      <c r="R30" s="9" t="e">
        <f>VLOOKUP(Tableau35676910[[#This Row],[coca]],Table1[ID],1,FALSE)</f>
        <v>#N/A</v>
      </c>
      <c r="S30">
        <v>0.32217287373100001</v>
      </c>
      <c r="T30">
        <v>35.9964681254</v>
      </c>
      <c r="U30" s="9"/>
      <c r="V3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0" s="9"/>
    </row>
    <row r="31" spans="1:23" hidden="1">
      <c r="A31" t="s">
        <v>799</v>
      </c>
      <c r="B31" t="s">
        <v>850</v>
      </c>
      <c r="C31" t="s">
        <v>851</v>
      </c>
      <c r="D31">
        <v>235</v>
      </c>
      <c r="J31" s="1"/>
      <c r="K31" s="1"/>
      <c r="M31" s="10" t="s">
        <v>948</v>
      </c>
      <c r="Q31" s="9" t="str">
        <f t="shared" si="0"/>
        <v>AlgeriaDZ030</v>
      </c>
      <c r="R31" s="9" t="e">
        <f>VLOOKUP(Tableau35676910[[#This Row],[coca]],Table1[ID],1,FALSE)</f>
        <v>#N/A</v>
      </c>
      <c r="S31">
        <v>4.3042990040899998</v>
      </c>
      <c r="T31">
        <v>35.210866390699998</v>
      </c>
      <c r="U31" s="9"/>
      <c r="V3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1" s="9"/>
    </row>
    <row r="32" spans="1:23" hidden="1">
      <c r="A32" t="s">
        <v>799</v>
      </c>
      <c r="B32" t="s">
        <v>860</v>
      </c>
      <c r="C32" t="s">
        <v>861</v>
      </c>
      <c r="D32">
        <v>84</v>
      </c>
      <c r="J32" s="1"/>
      <c r="K32" s="1"/>
      <c r="M32" s="10" t="s">
        <v>948</v>
      </c>
      <c r="Q32" s="9" t="str">
        <f t="shared" si="0"/>
        <v>AlgeriaDZ031</v>
      </c>
      <c r="R32" s="9" t="e">
        <f>VLOOKUP(Tableau35676910[[#This Row],[coca]],Table1[ID],1,FALSE)</f>
        <v>#N/A</v>
      </c>
      <c r="S32">
        <v>-0.77975888514799996</v>
      </c>
      <c r="T32">
        <v>33.2729958356</v>
      </c>
      <c r="U32" s="9"/>
      <c r="V3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2" s="9"/>
    </row>
    <row r="33" spans="1:23" hidden="1">
      <c r="A33" t="s">
        <v>799</v>
      </c>
      <c r="B33" t="s">
        <v>862</v>
      </c>
      <c r="C33" t="s">
        <v>863</v>
      </c>
      <c r="D33">
        <v>858</v>
      </c>
      <c r="J33" s="1"/>
      <c r="K33" s="1"/>
      <c r="M33" s="10" t="s">
        <v>948</v>
      </c>
      <c r="Q33" s="9" t="str">
        <f t="shared" si="0"/>
        <v>AlgeriaDZ032</v>
      </c>
      <c r="R33" s="9" t="e">
        <f>VLOOKUP(Tableau35676910[[#This Row],[coca]],Table1[ID],1,FALSE)</f>
        <v>#N/A</v>
      </c>
      <c r="S33">
        <v>-0.59439690923900002</v>
      </c>
      <c r="T33">
        <v>35.636344610000002</v>
      </c>
      <c r="U33" s="9"/>
      <c r="V3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3" s="9"/>
    </row>
    <row r="34" spans="1:23" hidden="1">
      <c r="A34" t="s">
        <v>799</v>
      </c>
      <c r="B34" t="s">
        <v>864</v>
      </c>
      <c r="C34" t="s">
        <v>865</v>
      </c>
      <c r="D34">
        <v>474</v>
      </c>
      <c r="J34" s="1"/>
      <c r="K34" s="1"/>
      <c r="M34" s="10" t="s">
        <v>948</v>
      </c>
      <c r="Q34" s="9" t="str">
        <f t="shared" si="0"/>
        <v>AlgeriaDZ033</v>
      </c>
      <c r="R34" s="9" t="e">
        <f>VLOOKUP(Tableau35676910[[#This Row],[coca]],Table1[ID],1,FALSE)</f>
        <v>#N/A</v>
      </c>
      <c r="S34">
        <v>6.16479785753</v>
      </c>
      <c r="T34">
        <v>31.1769006299</v>
      </c>
      <c r="U34" s="9"/>
      <c r="V3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4" s="9"/>
    </row>
    <row r="35" spans="1:23" hidden="1">
      <c r="A35" t="s">
        <v>799</v>
      </c>
      <c r="B35" t="s">
        <v>866</v>
      </c>
      <c r="C35" t="s">
        <v>867</v>
      </c>
      <c r="D35">
        <v>274</v>
      </c>
      <c r="J35" s="1"/>
      <c r="K35" s="1"/>
      <c r="M35" s="10" t="s">
        <v>948</v>
      </c>
      <c r="Q35" s="9" t="str">
        <f t="shared" si="0"/>
        <v>AlgeriaDZ034</v>
      </c>
      <c r="R35" s="9" t="e">
        <f>VLOOKUP(Tableau35676910[[#This Row],[coca]],Table1[ID],1,FALSE)</f>
        <v>#N/A</v>
      </c>
      <c r="S35">
        <v>7.0374991928400004</v>
      </c>
      <c r="T35">
        <v>35.825424950299997</v>
      </c>
      <c r="U35" s="9"/>
      <c r="V3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5" s="9"/>
    </row>
    <row r="36" spans="1:23" hidden="1">
      <c r="A36" t="s">
        <v>799</v>
      </c>
      <c r="B36" t="s">
        <v>868</v>
      </c>
      <c r="C36" t="s">
        <v>869</v>
      </c>
      <c r="D36">
        <v>75</v>
      </c>
      <c r="J36" s="1"/>
      <c r="K36" s="1"/>
      <c r="M36" s="10" t="s">
        <v>948</v>
      </c>
      <c r="Q36" s="9" t="str">
        <f t="shared" si="0"/>
        <v>AlgeriaDZ035</v>
      </c>
      <c r="R36" s="9" t="e">
        <f>VLOOKUP(Tableau35676910[[#This Row],[coca]],Table1[ID],1,FALSE)</f>
        <v>#N/A</v>
      </c>
      <c r="S36">
        <v>0.812801273755</v>
      </c>
      <c r="T36">
        <v>35.821269260000001</v>
      </c>
      <c r="U36" s="9"/>
      <c r="V3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6" s="9"/>
    </row>
    <row r="37" spans="1:23" hidden="1">
      <c r="A37" t="s">
        <v>799</v>
      </c>
      <c r="B37" t="s">
        <v>870</v>
      </c>
      <c r="C37" t="s">
        <v>871</v>
      </c>
      <c r="D37">
        <v>40</v>
      </c>
      <c r="J37" s="1"/>
      <c r="K37" s="1"/>
      <c r="M37" s="10" t="s">
        <v>948</v>
      </c>
      <c r="Q37" s="9" t="str">
        <f t="shared" si="0"/>
        <v>AlgeriaDZ036</v>
      </c>
      <c r="R37" s="9" t="e">
        <f>VLOOKUP(Tableau35676910[[#This Row],[coca]],Table1[ID],1,FALSE)</f>
        <v>#N/A</v>
      </c>
      <c r="S37">
        <v>0.282491912949</v>
      </c>
      <c r="T37">
        <v>34.7433824405</v>
      </c>
      <c r="U37" s="9"/>
      <c r="V3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7" s="9"/>
    </row>
    <row r="38" spans="1:23" hidden="1">
      <c r="A38" t="s">
        <v>799</v>
      </c>
      <c r="B38" t="s">
        <v>872</v>
      </c>
      <c r="C38" t="s">
        <v>873</v>
      </c>
      <c r="D38">
        <v>1282</v>
      </c>
      <c r="J38" s="1"/>
      <c r="K38" s="1"/>
      <c r="M38" s="10" t="s">
        <v>948</v>
      </c>
      <c r="Q38" s="9" t="str">
        <f t="shared" si="0"/>
        <v>AlgeriaDZ037</v>
      </c>
      <c r="R38" s="9" t="e">
        <f>VLOOKUP(Tableau35676910[[#This Row],[coca]],Table1[ID],1,FALSE)</f>
        <v>#N/A</v>
      </c>
      <c r="S38">
        <v>5.4081876469800001</v>
      </c>
      <c r="T38">
        <v>36.124033873000002</v>
      </c>
      <c r="U38" s="9"/>
      <c r="V3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8" s="9"/>
    </row>
    <row r="39" spans="1:23" hidden="1">
      <c r="A39" t="s">
        <v>799</v>
      </c>
      <c r="B39" t="s">
        <v>874</v>
      </c>
      <c r="C39" t="s">
        <v>875</v>
      </c>
      <c r="D39">
        <v>120</v>
      </c>
      <c r="J39" s="1"/>
      <c r="K39" s="1"/>
      <c r="M39" s="10" t="s">
        <v>948</v>
      </c>
      <c r="Q39" s="9" t="str">
        <f t="shared" si="0"/>
        <v>AlgeriaDZ038</v>
      </c>
      <c r="R39" s="9" t="e">
        <f>VLOOKUP(Tableau35676910[[#This Row],[coca]],Table1[ID],1,FALSE)</f>
        <v>#N/A</v>
      </c>
      <c r="S39">
        <v>-0.52761742663900002</v>
      </c>
      <c r="T39">
        <v>34.697504356700001</v>
      </c>
      <c r="U39" s="9"/>
      <c r="V3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9" s="9"/>
    </row>
    <row r="40" spans="1:23" hidden="1">
      <c r="A40" t="s">
        <v>799</v>
      </c>
      <c r="B40" t="s">
        <v>876</v>
      </c>
      <c r="C40" t="s">
        <v>877</v>
      </c>
      <c r="D40">
        <v>190</v>
      </c>
      <c r="J40" s="1"/>
      <c r="K40" s="1"/>
      <c r="M40" s="10" t="s">
        <v>948</v>
      </c>
      <c r="Q40" s="9" t="str">
        <f t="shared" si="0"/>
        <v>AlgeriaDZ039</v>
      </c>
      <c r="R40" s="9" t="e">
        <f>VLOOKUP(Tableau35676910[[#This Row],[coca]],Table1[ID],1,FALSE)</f>
        <v>#N/A</v>
      </c>
      <c r="S40">
        <v>6.8294631137800001</v>
      </c>
      <c r="T40">
        <v>36.770239891199999</v>
      </c>
      <c r="U40" s="9"/>
      <c r="V4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0" s="9"/>
    </row>
    <row r="41" spans="1:23" hidden="1">
      <c r="A41" t="s">
        <v>799</v>
      </c>
      <c r="B41" t="s">
        <v>878</v>
      </c>
      <c r="C41" t="s">
        <v>879</v>
      </c>
      <c r="D41">
        <v>130</v>
      </c>
      <c r="J41" s="1"/>
      <c r="K41" s="1"/>
      <c r="M41" s="10" t="s">
        <v>948</v>
      </c>
      <c r="Q41" s="9" t="str">
        <f t="shared" si="0"/>
        <v>AlgeriaDZ040</v>
      </c>
      <c r="R41" s="9" t="e">
        <f>VLOOKUP(Tableau35676910[[#This Row],[coca]],Table1[ID],1,FALSE)</f>
        <v>#N/A</v>
      </c>
      <c r="S41">
        <v>7.8646877096800001</v>
      </c>
      <c r="T41">
        <v>36.145318481099999</v>
      </c>
      <c r="U41" s="9"/>
      <c r="V4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1" s="9"/>
    </row>
    <row r="42" spans="1:23" hidden="1">
      <c r="A42" t="s">
        <v>799</v>
      </c>
      <c r="B42" t="s">
        <v>880</v>
      </c>
      <c r="C42" t="s">
        <v>881</v>
      </c>
      <c r="D42">
        <v>56</v>
      </c>
      <c r="J42" s="1"/>
      <c r="K42" s="1"/>
      <c r="M42" s="10" t="s">
        <v>948</v>
      </c>
      <c r="Q42" s="9" t="str">
        <f t="shared" si="0"/>
        <v>AlgeriaDZ041</v>
      </c>
      <c r="R42" s="9" t="e">
        <f>VLOOKUP(Tableau35676910[[#This Row],[coca]],Table1[ID],1,FALSE)</f>
        <v>#N/A</v>
      </c>
      <c r="S42">
        <v>5.1102078524100003</v>
      </c>
      <c r="T42">
        <v>24.133125660099999</v>
      </c>
      <c r="U42" s="9"/>
      <c r="V4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2" s="9"/>
    </row>
    <row r="43" spans="1:23" hidden="1">
      <c r="A43" t="s">
        <v>799</v>
      </c>
      <c r="B43" t="s">
        <v>882</v>
      </c>
      <c r="C43" t="s">
        <v>883</v>
      </c>
      <c r="D43">
        <v>182</v>
      </c>
      <c r="J43" s="1"/>
      <c r="K43" s="1"/>
      <c r="M43" s="10" t="s">
        <v>948</v>
      </c>
      <c r="Q43" s="9" t="str">
        <f t="shared" si="0"/>
        <v>AlgeriaDZ042</v>
      </c>
      <c r="R43" s="9" t="e">
        <f>VLOOKUP(Tableau35676910[[#This Row],[coca]],Table1[ID],1,FALSE)</f>
        <v>#N/A</v>
      </c>
      <c r="S43">
        <v>7.8517197624200001</v>
      </c>
      <c r="T43">
        <v>35.093666581699999</v>
      </c>
      <c r="U43" s="9"/>
      <c r="V4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3" s="9"/>
    </row>
    <row r="44" spans="1:23" hidden="1">
      <c r="A44" t="s">
        <v>799</v>
      </c>
      <c r="B44" t="s">
        <v>884</v>
      </c>
      <c r="C44" t="s">
        <v>885</v>
      </c>
      <c r="D44">
        <v>251</v>
      </c>
      <c r="J44" s="1"/>
      <c r="K44" s="1"/>
      <c r="M44" s="10" t="s">
        <v>948</v>
      </c>
      <c r="Q44" s="9" t="str">
        <f t="shared" si="0"/>
        <v>AlgeriaDZ043</v>
      </c>
      <c r="R44" s="9" t="e">
        <f>VLOOKUP(Tableau35676910[[#This Row],[coca]],Table1[ID],1,FALSE)</f>
        <v>#N/A</v>
      </c>
      <c r="S44">
        <v>1.55130570361</v>
      </c>
      <c r="T44">
        <v>34.931253091400002</v>
      </c>
      <c r="U44" s="9"/>
      <c r="V4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4" s="9"/>
    </row>
    <row r="45" spans="1:23" hidden="1">
      <c r="A45" t="s">
        <v>799</v>
      </c>
      <c r="B45" t="s">
        <v>886</v>
      </c>
      <c r="C45" t="s">
        <v>887</v>
      </c>
      <c r="D45">
        <v>25</v>
      </c>
      <c r="J45" s="1"/>
      <c r="K45" s="1"/>
      <c r="M45" s="10" t="s">
        <v>948</v>
      </c>
      <c r="Q45" s="9" t="str">
        <f t="shared" si="0"/>
        <v>AlgeriaDZ044</v>
      </c>
      <c r="R45" s="9" t="e">
        <f>VLOOKUP(Tableau35676910[[#This Row],[coca]],Table1[ID],1,FALSE)</f>
        <v>#N/A</v>
      </c>
      <c r="S45">
        <v>-5.9544821690500003</v>
      </c>
      <c r="T45">
        <v>27.631754429400001</v>
      </c>
      <c r="U45" s="9"/>
      <c r="V4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5" s="9"/>
    </row>
    <row r="46" spans="1:23" hidden="1">
      <c r="A46" t="s">
        <v>799</v>
      </c>
      <c r="B46" t="s">
        <v>888</v>
      </c>
      <c r="C46" t="s">
        <v>889</v>
      </c>
      <c r="D46">
        <v>447</v>
      </c>
      <c r="J46" s="1"/>
      <c r="K46" s="1"/>
      <c r="M46" s="10" t="s">
        <v>948</v>
      </c>
      <c r="Q46" s="9" t="str">
        <f t="shared" si="0"/>
        <v>AlgeriaDZ045</v>
      </c>
      <c r="R46" s="9" t="e">
        <f>VLOOKUP(Tableau35676910[[#This Row],[coca]],Table1[ID],1,FALSE)</f>
        <v>#N/A</v>
      </c>
      <c r="S46">
        <v>2.2287529457000002</v>
      </c>
      <c r="T46">
        <v>36.525664382800002</v>
      </c>
      <c r="U46" s="9"/>
      <c r="V4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6" s="9"/>
    </row>
    <row r="47" spans="1:23" hidden="1">
      <c r="A47" t="s">
        <v>799</v>
      </c>
      <c r="B47" t="s">
        <v>890</v>
      </c>
      <c r="C47" t="s">
        <v>891</v>
      </c>
      <c r="D47">
        <v>119</v>
      </c>
      <c r="J47" s="1"/>
      <c r="K47" s="1"/>
      <c r="M47" s="10" t="s">
        <v>948</v>
      </c>
      <c r="Q47" s="9" t="str">
        <f t="shared" si="0"/>
        <v>AlgeriaDZ046</v>
      </c>
      <c r="R47" s="9" t="e">
        <f>VLOOKUP(Tableau35676910[[#This Row],[coca]],Table1[ID],1,FALSE)</f>
        <v>#N/A</v>
      </c>
      <c r="S47">
        <v>1.7971738238299999</v>
      </c>
      <c r="T47">
        <v>35.774215273899998</v>
      </c>
      <c r="U47" s="9"/>
      <c r="V4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7" s="9"/>
    </row>
    <row r="48" spans="1:23" hidden="1">
      <c r="A48" t="s">
        <v>799</v>
      </c>
      <c r="B48" t="s">
        <v>892</v>
      </c>
      <c r="C48" t="s">
        <v>893</v>
      </c>
      <c r="D48">
        <v>244</v>
      </c>
      <c r="J48" s="1"/>
      <c r="K48" s="1"/>
      <c r="M48" s="10" t="s">
        <v>948</v>
      </c>
      <c r="Q48" s="9" t="str">
        <f t="shared" si="0"/>
        <v>AlgeriaDZ047</v>
      </c>
      <c r="R48" s="9" t="e">
        <f>VLOOKUP(Tableau35676910[[#This Row],[coca]],Table1[ID],1,FALSE)</f>
        <v>#N/A</v>
      </c>
      <c r="S48">
        <v>4.1949949495799999</v>
      </c>
      <c r="T48">
        <v>36.679534265400001</v>
      </c>
      <c r="U48" s="9"/>
      <c r="V4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8" s="9"/>
    </row>
    <row r="49" spans="1:23" hidden="1">
      <c r="A49" t="s">
        <v>799</v>
      </c>
      <c r="B49" t="s">
        <v>894</v>
      </c>
      <c r="C49" t="s">
        <v>895</v>
      </c>
      <c r="D49">
        <v>351</v>
      </c>
      <c r="J49" s="1"/>
      <c r="K49" s="1"/>
      <c r="M49" s="10" t="s">
        <v>948</v>
      </c>
      <c r="Q49" s="9" t="str">
        <f t="shared" si="0"/>
        <v>AlgeriaDZ048</v>
      </c>
      <c r="R49" s="9" t="e">
        <f>VLOOKUP(Tableau35676910[[#This Row],[coca]],Table1[ID],1,FALSE)</f>
        <v>#N/A</v>
      </c>
      <c r="S49">
        <v>-1.4486337036100001</v>
      </c>
      <c r="T49">
        <v>34.700315319300003</v>
      </c>
      <c r="U49" s="9"/>
      <c r="V4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9" s="9"/>
    </row>
    <row r="50" spans="1:23" hidden="1">
      <c r="A50" t="s">
        <v>896</v>
      </c>
      <c r="B50" t="s">
        <v>898</v>
      </c>
      <c r="C50" t="s">
        <v>899</v>
      </c>
      <c r="D50">
        <v>0</v>
      </c>
      <c r="E50">
        <v>0</v>
      </c>
      <c r="J50" s="1"/>
      <c r="K50" s="1"/>
      <c r="M50" s="10" t="s">
        <v>948</v>
      </c>
      <c r="Q50" s="9" t="str">
        <f t="shared" si="0"/>
        <v>AngolaAO01</v>
      </c>
      <c r="R50" s="9" t="e">
        <f>VLOOKUP(Tableau35676910[[#This Row],[coca]],Table1[ID],1,FALSE)</f>
        <v>#N/A</v>
      </c>
      <c r="S50">
        <v>14.0357561556</v>
      </c>
      <c r="T50">
        <v>-8.29184354693</v>
      </c>
      <c r="U50" s="9"/>
      <c r="V5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0" s="9"/>
    </row>
    <row r="51" spans="1:23" hidden="1">
      <c r="A51" t="s">
        <v>896</v>
      </c>
      <c r="B51" t="s">
        <v>900</v>
      </c>
      <c r="C51" t="s">
        <v>901</v>
      </c>
      <c r="D51">
        <v>0</v>
      </c>
      <c r="E51">
        <v>0</v>
      </c>
      <c r="J51" s="1"/>
      <c r="K51" s="1"/>
      <c r="M51" s="10" t="s">
        <v>948</v>
      </c>
      <c r="Q51" s="9" t="str">
        <f t="shared" si="0"/>
        <v>AngolaAO02</v>
      </c>
      <c r="R51" s="9" t="e">
        <f>VLOOKUP(Tableau35676910[[#This Row],[coca]],Table1[ID],1,FALSE)</f>
        <v>#N/A</v>
      </c>
      <c r="S51">
        <v>13.9042323372</v>
      </c>
      <c r="T51">
        <v>-12.876367805899999</v>
      </c>
      <c r="U51" s="9"/>
      <c r="V5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1" s="9"/>
    </row>
    <row r="52" spans="1:23" hidden="1">
      <c r="A52" t="s">
        <v>896</v>
      </c>
      <c r="B52" t="s">
        <v>942</v>
      </c>
      <c r="C52" t="s">
        <v>903</v>
      </c>
      <c r="D52">
        <v>0</v>
      </c>
      <c r="E52">
        <v>0</v>
      </c>
      <c r="J52" s="1"/>
      <c r="K52" s="1"/>
      <c r="M52" s="10" t="s">
        <v>948</v>
      </c>
      <c r="Q52" s="9" t="str">
        <f t="shared" si="0"/>
        <v>AngolaAO03</v>
      </c>
      <c r="R52" s="9" t="e">
        <f>VLOOKUP(Tableau35676910[[#This Row],[coca]],Table1[ID],1,FALSE)</f>
        <v>#N/A</v>
      </c>
      <c r="S52">
        <v>17.431693979799999</v>
      </c>
      <c r="T52">
        <v>-12.3835718972</v>
      </c>
      <c r="U52" s="9"/>
      <c r="V5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2" s="9"/>
    </row>
    <row r="53" spans="1:23" hidden="1">
      <c r="A53" t="s">
        <v>896</v>
      </c>
      <c r="B53" t="s">
        <v>904</v>
      </c>
      <c r="C53" t="s">
        <v>905</v>
      </c>
      <c r="D53">
        <v>0</v>
      </c>
      <c r="E53">
        <v>0</v>
      </c>
      <c r="J53" s="1"/>
      <c r="K53" s="1"/>
      <c r="M53" s="10" t="s">
        <v>948</v>
      </c>
      <c r="Q53" s="9" t="str">
        <f t="shared" si="0"/>
        <v>AngolaAO04</v>
      </c>
      <c r="R53" s="9" t="e">
        <f>VLOOKUP(Tableau35676910[[#This Row],[coca]],Table1[ID],1,FALSE)</f>
        <v>#N/A</v>
      </c>
      <c r="S53">
        <v>12.517939481200001</v>
      </c>
      <c r="T53">
        <v>-5.0637003705400003</v>
      </c>
      <c r="U53" s="9"/>
      <c r="V5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3" s="9"/>
    </row>
    <row r="54" spans="1:23" hidden="1">
      <c r="A54" t="s">
        <v>896</v>
      </c>
      <c r="B54" t="s">
        <v>906</v>
      </c>
      <c r="C54" t="s">
        <v>907</v>
      </c>
      <c r="D54">
        <v>0</v>
      </c>
      <c r="E54">
        <v>0</v>
      </c>
      <c r="J54" s="1"/>
      <c r="K54" s="1"/>
      <c r="M54" s="10" t="s">
        <v>948</v>
      </c>
      <c r="Q54" s="9" t="str">
        <f t="shared" si="0"/>
        <v>AngolaAO05</v>
      </c>
      <c r="R54" s="9" t="e">
        <f>VLOOKUP(Tableau35676910[[#This Row],[coca]],Table1[ID],1,FALSE)</f>
        <v>#N/A</v>
      </c>
      <c r="S54">
        <v>19.7315565643</v>
      </c>
      <c r="T54">
        <v>-15.961377219899999</v>
      </c>
      <c r="U54" s="9"/>
      <c r="V5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4" s="9"/>
    </row>
    <row r="55" spans="1:23" hidden="1">
      <c r="A55" t="s">
        <v>896</v>
      </c>
      <c r="B55" t="s">
        <v>908</v>
      </c>
      <c r="C55" t="s">
        <v>909</v>
      </c>
      <c r="D55">
        <v>0</v>
      </c>
      <c r="E55">
        <v>0</v>
      </c>
      <c r="J55" s="1"/>
      <c r="K55" s="1"/>
      <c r="M55" s="10" t="s">
        <v>948</v>
      </c>
      <c r="Q55" s="9" t="str">
        <f t="shared" si="0"/>
        <v>AngolaAO06</v>
      </c>
      <c r="R55" s="9" t="e">
        <f>VLOOKUP(Tableau35676910[[#This Row],[coca]],Table1[ID],1,FALSE)</f>
        <v>#N/A</v>
      </c>
      <c r="S55">
        <v>14.9737266287</v>
      </c>
      <c r="T55">
        <v>-8.9036836566400002</v>
      </c>
      <c r="U55" s="9"/>
      <c r="V5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5" s="9"/>
    </row>
    <row r="56" spans="1:23" hidden="1">
      <c r="A56" t="s">
        <v>896</v>
      </c>
      <c r="B56" t="s">
        <v>910</v>
      </c>
      <c r="C56" t="s">
        <v>911</v>
      </c>
      <c r="D56">
        <v>0</v>
      </c>
      <c r="E56">
        <v>0</v>
      </c>
      <c r="J56" s="1"/>
      <c r="K56" s="1"/>
      <c r="M56" s="10" t="s">
        <v>948</v>
      </c>
      <c r="Q56" s="9" t="str">
        <f t="shared" si="0"/>
        <v>AngolaAO07</v>
      </c>
      <c r="R56" s="9" t="e">
        <f>VLOOKUP(Tableau35676910[[#This Row],[coca]],Table1[ID],1,FALSE)</f>
        <v>#N/A</v>
      </c>
      <c r="S56">
        <v>15.0494229857</v>
      </c>
      <c r="T56">
        <v>-10.8840368596</v>
      </c>
      <c r="U56" s="9"/>
      <c r="V5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6" s="9"/>
    </row>
    <row r="57" spans="1:23" hidden="1">
      <c r="A57" t="s">
        <v>896</v>
      </c>
      <c r="B57" t="s">
        <v>912</v>
      </c>
      <c r="C57" t="s">
        <v>913</v>
      </c>
      <c r="D57">
        <v>0</v>
      </c>
      <c r="E57">
        <v>0</v>
      </c>
      <c r="J57" s="1"/>
      <c r="K57" s="1"/>
      <c r="M57" s="10" t="s">
        <v>948</v>
      </c>
      <c r="Q57" s="9" t="str">
        <f t="shared" si="0"/>
        <v>AngolaAO08</v>
      </c>
      <c r="R57" s="9" t="e">
        <f>VLOOKUP(Tableau35676910[[#This Row],[coca]],Table1[ID],1,FALSE)</f>
        <v>#N/A</v>
      </c>
      <c r="S57">
        <v>15.4281306912</v>
      </c>
      <c r="T57">
        <v>-16.3987927453</v>
      </c>
      <c r="U57" s="9"/>
      <c r="V5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7" s="9"/>
    </row>
    <row r="58" spans="1:23" hidden="1">
      <c r="A58" t="s">
        <v>896</v>
      </c>
      <c r="B58" t="s">
        <v>914</v>
      </c>
      <c r="C58" t="s">
        <v>915</v>
      </c>
      <c r="D58">
        <v>0</v>
      </c>
      <c r="E58">
        <v>0</v>
      </c>
      <c r="J58" s="1"/>
      <c r="K58" s="1"/>
      <c r="M58" s="10" t="s">
        <v>948</v>
      </c>
      <c r="Q58" s="9" t="str">
        <f t="shared" si="0"/>
        <v>AngolaAO10</v>
      </c>
      <c r="R58" s="9" t="e">
        <f>VLOOKUP(Tableau35676910[[#This Row],[coca]],Table1[ID],1,FALSE)</f>
        <v>#N/A</v>
      </c>
      <c r="S58">
        <v>15.719692348900001</v>
      </c>
      <c r="T58">
        <v>-12.585104574900001</v>
      </c>
      <c r="U58" s="9"/>
      <c r="V5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8" s="9"/>
    </row>
    <row r="59" spans="1:23" hidden="1">
      <c r="A59" t="s">
        <v>896</v>
      </c>
      <c r="B59" t="s">
        <v>945</v>
      </c>
      <c r="C59" t="s">
        <v>917</v>
      </c>
      <c r="D59">
        <v>0</v>
      </c>
      <c r="E59">
        <v>0</v>
      </c>
      <c r="J59" s="1"/>
      <c r="K59" s="1"/>
      <c r="M59" s="10" t="s">
        <v>948</v>
      </c>
      <c r="Q59" s="9" t="str">
        <f t="shared" si="0"/>
        <v>AngolaAO09</v>
      </c>
      <c r="R59" s="9" t="e">
        <f>VLOOKUP(Tableau35676910[[#This Row],[coca]],Table1[ID],1,FALSE)</f>
        <v>#N/A</v>
      </c>
      <c r="S59">
        <v>14.9653143102</v>
      </c>
      <c r="T59">
        <v>-14.797795759</v>
      </c>
      <c r="U59" s="9"/>
      <c r="V5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59" s="9"/>
    </row>
    <row r="60" spans="1:23" hidden="1">
      <c r="A60" t="s">
        <v>896</v>
      </c>
      <c r="B60" t="s">
        <v>918</v>
      </c>
      <c r="C60" t="s">
        <v>919</v>
      </c>
      <c r="D60">
        <v>291</v>
      </c>
      <c r="E60">
        <v>15</v>
      </c>
      <c r="F60">
        <v>97</v>
      </c>
      <c r="J60" s="1"/>
      <c r="K60" s="1"/>
      <c r="M60" s="10" t="s">
        <v>948</v>
      </c>
      <c r="Q60" s="9" t="str">
        <f t="shared" si="0"/>
        <v>AngolaAO11</v>
      </c>
      <c r="R60" s="9" t="e">
        <f>VLOOKUP(Tableau35676910[[#This Row],[coca]],Table1[ID],1,FALSE)</f>
        <v>#N/A</v>
      </c>
      <c r="S60">
        <v>13.800717044200001</v>
      </c>
      <c r="T60">
        <v>-9.6048273438600003</v>
      </c>
      <c r="U60" s="9"/>
      <c r="V6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60" s="9"/>
    </row>
    <row r="61" spans="1:23" hidden="1">
      <c r="A61" t="s">
        <v>896</v>
      </c>
      <c r="B61" t="s">
        <v>920</v>
      </c>
      <c r="C61" t="s">
        <v>921</v>
      </c>
      <c r="D61">
        <v>0</v>
      </c>
      <c r="E61">
        <v>0</v>
      </c>
      <c r="J61" s="1"/>
      <c r="K61" s="1"/>
      <c r="M61" s="10" t="s">
        <v>948</v>
      </c>
      <c r="Q61" s="9" t="str">
        <f t="shared" si="0"/>
        <v>AngolaAO12</v>
      </c>
      <c r="R61" s="9" t="e">
        <f>VLOOKUP(Tableau35676910[[#This Row],[coca]],Table1[ID],1,FALSE)</f>
        <v>#N/A</v>
      </c>
      <c r="S61">
        <v>19.6061314765</v>
      </c>
      <c r="T61">
        <v>-8.5579723811800008</v>
      </c>
      <c r="U61" s="9"/>
      <c r="V6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1" s="9"/>
    </row>
    <row r="62" spans="1:23" hidden="1">
      <c r="A62" t="s">
        <v>896</v>
      </c>
      <c r="B62" t="s">
        <v>922</v>
      </c>
      <c r="C62" t="s">
        <v>923</v>
      </c>
      <c r="D62">
        <v>0</v>
      </c>
      <c r="E62">
        <v>0</v>
      </c>
      <c r="J62" s="1"/>
      <c r="K62" s="1"/>
      <c r="M62" s="10" t="s">
        <v>948</v>
      </c>
      <c r="Q62" s="9" t="str">
        <f t="shared" si="0"/>
        <v>AngolaAO13</v>
      </c>
      <c r="R62" s="9" t="e">
        <f>VLOOKUP(Tableau35676910[[#This Row],[coca]],Table1[ID],1,FALSE)</f>
        <v>#N/A</v>
      </c>
      <c r="S62">
        <v>20.494288345000001</v>
      </c>
      <c r="T62">
        <v>-10.033905667499999</v>
      </c>
      <c r="U62" s="9"/>
      <c r="V6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2" s="9"/>
    </row>
    <row r="63" spans="1:23" hidden="1">
      <c r="A63" t="s">
        <v>896</v>
      </c>
      <c r="B63" t="s">
        <v>924</v>
      </c>
      <c r="C63" t="s">
        <v>925</v>
      </c>
      <c r="D63">
        <v>0</v>
      </c>
      <c r="E63">
        <v>0</v>
      </c>
      <c r="J63" s="1"/>
      <c r="K63" s="1"/>
      <c r="M63" s="10" t="s">
        <v>948</v>
      </c>
      <c r="Q63" s="9" t="str">
        <f t="shared" si="0"/>
        <v>AngolaAO14</v>
      </c>
      <c r="R63" s="9" t="e">
        <f>VLOOKUP(Tableau35676910[[#This Row],[coca]],Table1[ID],1,FALSE)</f>
        <v>#N/A</v>
      </c>
      <c r="S63">
        <v>17.015393384599999</v>
      </c>
      <c r="T63">
        <v>-9.5315829104199992</v>
      </c>
      <c r="U63" s="9"/>
      <c r="V6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3" s="9"/>
    </row>
    <row r="64" spans="1:23" hidden="1">
      <c r="A64" t="s">
        <v>896</v>
      </c>
      <c r="B64" t="s">
        <v>926</v>
      </c>
      <c r="C64" t="s">
        <v>927</v>
      </c>
      <c r="D64">
        <v>0</v>
      </c>
      <c r="E64">
        <v>0</v>
      </c>
      <c r="J64" s="1"/>
      <c r="K64" s="1"/>
      <c r="M64" s="10" t="s">
        <v>948</v>
      </c>
      <c r="Q64" s="9" t="str">
        <f t="shared" si="0"/>
        <v>AngolaAO15</v>
      </c>
      <c r="R64" s="9" t="e">
        <f>VLOOKUP(Tableau35676910[[#This Row],[coca]],Table1[ID],1,FALSE)</f>
        <v>#N/A</v>
      </c>
      <c r="S64">
        <v>21.024787518499998</v>
      </c>
      <c r="T64">
        <v>-13.129694843999999</v>
      </c>
      <c r="U64" s="9"/>
      <c r="V6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4" s="9"/>
    </row>
    <row r="65" spans="1:23" hidden="1">
      <c r="A65" t="s">
        <v>896</v>
      </c>
      <c r="B65" t="s">
        <v>928</v>
      </c>
      <c r="C65" t="s">
        <v>929</v>
      </c>
      <c r="D65">
        <v>0</v>
      </c>
      <c r="E65">
        <v>0</v>
      </c>
      <c r="J65" s="1"/>
      <c r="K65" s="1"/>
      <c r="M65" s="10" t="s">
        <v>948</v>
      </c>
      <c r="Q65" s="9" t="str">
        <f t="shared" si="0"/>
        <v>AngolaAO16</v>
      </c>
      <c r="R65" s="9" t="e">
        <f>VLOOKUP(Tableau35676910[[#This Row],[coca]],Table1[ID],1,FALSE)</f>
        <v>#N/A</v>
      </c>
      <c r="S65">
        <v>12.702332206199999</v>
      </c>
      <c r="T65">
        <v>-15.4420249689</v>
      </c>
      <c r="U65" s="9"/>
      <c r="V6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5" s="9"/>
    </row>
    <row r="66" spans="1:23" hidden="1">
      <c r="A66" t="s">
        <v>896</v>
      </c>
      <c r="B66" t="s">
        <v>941</v>
      </c>
      <c r="C66" t="s">
        <v>931</v>
      </c>
      <c r="D66">
        <v>0</v>
      </c>
      <c r="E66">
        <v>0</v>
      </c>
      <c r="J66" s="1"/>
      <c r="K66" s="1"/>
      <c r="M66" s="10" t="s">
        <v>948</v>
      </c>
      <c r="Q66" s="9" t="str">
        <f t="shared" ref="Q66:Q129" si="1">_xlfn.CONCAT(A66,C66)</f>
        <v>AngolaAO17</v>
      </c>
      <c r="R66" s="9" t="e">
        <f>VLOOKUP(Tableau35676910[[#This Row],[coca]],Table1[ID],1,FALSE)</f>
        <v>#N/A</v>
      </c>
      <c r="S66">
        <v>15.4687218535</v>
      </c>
      <c r="T66">
        <v>-7.0814419175900003</v>
      </c>
      <c r="U66" s="9"/>
      <c r="V6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6" s="9"/>
    </row>
    <row r="67" spans="1:23" hidden="1">
      <c r="A67" t="s">
        <v>896</v>
      </c>
      <c r="B67" t="s">
        <v>932</v>
      </c>
      <c r="C67" t="s">
        <v>933</v>
      </c>
      <c r="D67">
        <v>0</v>
      </c>
      <c r="E67">
        <v>0</v>
      </c>
      <c r="J67" s="1"/>
      <c r="K67" s="1"/>
      <c r="M67" s="10" t="s">
        <v>948</v>
      </c>
      <c r="Q67" s="9" t="str">
        <f t="shared" si="1"/>
        <v>AngolaAO18</v>
      </c>
      <c r="R67" s="9" t="e">
        <f>VLOOKUP(Tableau35676910[[#This Row],[coca]],Table1[ID],1,FALSE)</f>
        <v>#N/A</v>
      </c>
      <c r="S67">
        <v>13.5955294028</v>
      </c>
      <c r="T67">
        <v>-6.7148519893399996</v>
      </c>
      <c r="U67" s="9"/>
      <c r="V6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67" s="9"/>
    </row>
    <row r="68" spans="1:23" hidden="1">
      <c r="A68" t="s">
        <v>9</v>
      </c>
      <c r="B68" t="s">
        <v>11</v>
      </c>
      <c r="C68" t="s">
        <v>12</v>
      </c>
      <c r="D68" t="s">
        <v>938</v>
      </c>
      <c r="E68" t="s">
        <v>938</v>
      </c>
      <c r="F68" t="s">
        <v>938</v>
      </c>
      <c r="J68" s="1"/>
      <c r="K68" s="1"/>
      <c r="M68" s="10" t="s">
        <v>948</v>
      </c>
      <c r="Q68" t="str">
        <f t="shared" si="1"/>
        <v>BeninBJ01</v>
      </c>
      <c r="R68" t="str">
        <f>VLOOKUP(Tableau35676910[[#This Row],[coca]],Table1[ID],1,FALSE)</f>
        <v>BeninBJ01</v>
      </c>
      <c r="S68">
        <f>VLOOKUP(Tableau35676910[[#This Row],[coca]],Table1[[#All],[ID]:[b]],2,FALSE)</f>
        <v>2.8980453400499999</v>
      </c>
      <c r="T68" s="9">
        <f>VLOOKUP(Tableau35676910[[#This Row],[coca]],Table1[[ID]:[b]],3,FALSE)</f>
        <v>11.3251932547</v>
      </c>
      <c r="U68" s="9"/>
      <c r="V6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68" s="9"/>
    </row>
    <row r="69" spans="1:23" hidden="1">
      <c r="A69" t="s">
        <v>9</v>
      </c>
      <c r="B69" t="s">
        <v>13</v>
      </c>
      <c r="C69" t="s">
        <v>14</v>
      </c>
      <c r="D69" t="s">
        <v>938</v>
      </c>
      <c r="E69" t="s">
        <v>938</v>
      </c>
      <c r="F69" t="s">
        <v>938</v>
      </c>
      <c r="J69" s="1"/>
      <c r="K69" s="1"/>
      <c r="M69" s="10" t="s">
        <v>948</v>
      </c>
      <c r="Q69" t="str">
        <f t="shared" si="1"/>
        <v>BeninBJ02</v>
      </c>
      <c r="R69" t="str">
        <f>VLOOKUP(Tableau35676910[[#This Row],[coca]],Table1[ID],1,FALSE)</f>
        <v>BeninBJ02</v>
      </c>
      <c r="S69">
        <f>VLOOKUP(Tableau35676910[[#This Row],[coca]],Table1[[#All],[ID]:[b]],2,FALSE)</f>
        <v>1.5757936347899999</v>
      </c>
      <c r="T69" s="9">
        <f>VLOOKUP(Tableau35676910[[#This Row],[coca]],Table1[[ID]:[b]],3,FALSE)</f>
        <v>10.6868790271</v>
      </c>
      <c r="U69" s="9"/>
      <c r="V6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69" s="9"/>
    </row>
    <row r="70" spans="1:23" hidden="1">
      <c r="A70" t="s">
        <v>9</v>
      </c>
      <c r="B70" t="s">
        <v>15</v>
      </c>
      <c r="C70" t="s">
        <v>16</v>
      </c>
      <c r="D70" t="s">
        <v>938</v>
      </c>
      <c r="E70" t="s">
        <v>938</v>
      </c>
      <c r="F70" t="s">
        <v>938</v>
      </c>
      <c r="J70" s="1"/>
      <c r="K70" s="1"/>
      <c r="M70" s="10" t="s">
        <v>948</v>
      </c>
      <c r="Q70" t="str">
        <f t="shared" si="1"/>
        <v>BeninBJ03</v>
      </c>
      <c r="R70" t="str">
        <f>VLOOKUP(Tableau35676910[[#This Row],[coca]],Table1[ID],1,FALSE)</f>
        <v>BeninBJ03</v>
      </c>
      <c r="S70">
        <f>VLOOKUP(Tableau35676910[[#This Row],[coca]],Table1[[#All],[ID]:[b]],2,FALSE)</f>
        <v>2.2134882935500002</v>
      </c>
      <c r="T70" s="9">
        <f>VLOOKUP(Tableau35676910[[#This Row],[coca]],Table1[[ID]:[b]],3,FALSE)</f>
        <v>6.6094810526299996</v>
      </c>
      <c r="U70" s="9"/>
      <c r="V7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0" s="9"/>
    </row>
    <row r="71" spans="1:23" hidden="1">
      <c r="A71" t="s">
        <v>9</v>
      </c>
      <c r="B71" t="s">
        <v>17</v>
      </c>
      <c r="C71" t="s">
        <v>18</v>
      </c>
      <c r="D71" t="s">
        <v>938</v>
      </c>
      <c r="E71" t="s">
        <v>938</v>
      </c>
      <c r="F71" t="s">
        <v>938</v>
      </c>
      <c r="J71" s="1"/>
      <c r="K71" s="1"/>
      <c r="M71" s="10" t="s">
        <v>948</v>
      </c>
      <c r="Q71" t="str">
        <f t="shared" si="1"/>
        <v>BeninBJ04</v>
      </c>
      <c r="R71" t="str">
        <f>VLOOKUP(Tableau35676910[[#This Row],[coca]],Table1[ID],1,FALSE)</f>
        <v>BeninBJ04</v>
      </c>
      <c r="S71">
        <f>VLOOKUP(Tableau35676910[[#This Row],[coca]],Table1[[#All],[ID]:[b]],2,FALSE)</f>
        <v>2.7733520773899998</v>
      </c>
      <c r="T71" s="9">
        <f>VLOOKUP(Tableau35676910[[#This Row],[coca]],Table1[[ID]:[b]],3,FALSE)</f>
        <v>9.7987156254599999</v>
      </c>
      <c r="U71" s="9"/>
      <c r="V7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1" s="9"/>
    </row>
    <row r="72" spans="1:23" hidden="1">
      <c r="A72" t="s">
        <v>9</v>
      </c>
      <c r="B72" t="s">
        <v>19</v>
      </c>
      <c r="C72" t="s">
        <v>20</v>
      </c>
      <c r="D72" t="s">
        <v>938</v>
      </c>
      <c r="E72" t="s">
        <v>938</v>
      </c>
      <c r="F72" t="s">
        <v>938</v>
      </c>
      <c r="J72" s="1"/>
      <c r="K72" s="1"/>
      <c r="M72" s="10" t="s">
        <v>948</v>
      </c>
      <c r="Q72" t="str">
        <f t="shared" si="1"/>
        <v>BeninBJ05</v>
      </c>
      <c r="R72" t="str">
        <f>VLOOKUP(Tableau35676910[[#This Row],[coca]],Table1[ID],1,FALSE)</f>
        <v>BeninBJ05</v>
      </c>
      <c r="S72">
        <f>VLOOKUP(Tableau35676910[[#This Row],[coca]],Table1[[#All],[ID]:[b]],2,FALSE)</f>
        <v>2.2048644938000002</v>
      </c>
      <c r="T72" s="9">
        <f>VLOOKUP(Tableau35676910[[#This Row],[coca]],Table1[[ID]:[b]],3,FALSE)</f>
        <v>8.1359018468599995</v>
      </c>
      <c r="U72" s="9"/>
      <c r="V7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2" s="9"/>
    </row>
    <row r="73" spans="1:23" hidden="1">
      <c r="A73" t="s">
        <v>9</v>
      </c>
      <c r="B73" t="s">
        <v>21</v>
      </c>
      <c r="C73" t="s">
        <v>22</v>
      </c>
      <c r="D73" t="s">
        <v>938</v>
      </c>
      <c r="E73" t="s">
        <v>938</v>
      </c>
      <c r="F73" t="s">
        <v>938</v>
      </c>
      <c r="J73" s="1"/>
      <c r="K73" s="1"/>
      <c r="M73" s="10" t="s">
        <v>948</v>
      </c>
      <c r="Q73" t="str">
        <f t="shared" si="1"/>
        <v>BeninBJ06</v>
      </c>
      <c r="R73" t="str">
        <f>VLOOKUP(Tableau35676910[[#This Row],[coca]],Table1[ID],1,FALSE)</f>
        <v>BeninBJ06</v>
      </c>
      <c r="S73">
        <f>VLOOKUP(Tableau35676910[[#This Row],[coca]],Table1[[#All],[ID]:[b]],2,FALSE)</f>
        <v>1.78097738562</v>
      </c>
      <c r="T73" s="9">
        <f>VLOOKUP(Tableau35676910[[#This Row],[coca]],Table1[[ID]:[b]],3,FALSE)</f>
        <v>6.9996946938500004</v>
      </c>
      <c r="U73" s="9"/>
      <c r="V7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3" s="9"/>
    </row>
    <row r="74" spans="1:23" hidden="1">
      <c r="A74" t="s">
        <v>9</v>
      </c>
      <c r="B74" t="s">
        <v>23</v>
      </c>
      <c r="C74" t="s">
        <v>24</v>
      </c>
      <c r="D74" t="s">
        <v>938</v>
      </c>
      <c r="E74" t="s">
        <v>938</v>
      </c>
      <c r="F74" t="s">
        <v>938</v>
      </c>
      <c r="J74" s="1"/>
      <c r="K74" s="1"/>
      <c r="M74" s="10" t="s">
        <v>948</v>
      </c>
      <c r="Q74" t="str">
        <f t="shared" si="1"/>
        <v>BeninBJ07</v>
      </c>
      <c r="R74" t="str">
        <f>VLOOKUP(Tableau35676910[[#This Row],[coca]],Table1[ID],1,FALSE)</f>
        <v>BeninBJ07</v>
      </c>
      <c r="S74">
        <f>VLOOKUP(Tableau35676910[[#This Row],[coca]],Table1[[#All],[ID]:[b]],2,FALSE)</f>
        <v>1.8087397628899999</v>
      </c>
      <c r="T74" s="9">
        <f>VLOOKUP(Tableau35676910[[#This Row],[coca]],Table1[[ID]:[b]],3,FALSE)</f>
        <v>9.32421024788</v>
      </c>
      <c r="U74" s="9"/>
      <c r="V7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4" s="9"/>
    </row>
    <row r="75" spans="1:23" hidden="1">
      <c r="A75" t="s">
        <v>9</v>
      </c>
      <c r="B75" t="s">
        <v>25</v>
      </c>
      <c r="C75" t="s">
        <v>26</v>
      </c>
      <c r="D75" t="s">
        <v>938</v>
      </c>
      <c r="E75" t="s">
        <v>938</v>
      </c>
      <c r="F75" t="s">
        <v>938</v>
      </c>
      <c r="J75" s="1"/>
      <c r="K75" s="1"/>
      <c r="M75" s="10" t="s">
        <v>948</v>
      </c>
      <c r="Q75" t="str">
        <f t="shared" si="1"/>
        <v>BeninBJ08</v>
      </c>
      <c r="R75" t="str">
        <f>VLOOKUP(Tableau35676910[[#This Row],[coca]],Table1[ID],1,FALSE)</f>
        <v>BeninBJ08</v>
      </c>
      <c r="S75">
        <f>VLOOKUP(Tableau35676910[[#This Row],[coca]],Table1[[#All],[ID]:[b]],2,FALSE)</f>
        <v>2.4174614639900001</v>
      </c>
      <c r="T75" s="9">
        <f>VLOOKUP(Tableau35676910[[#This Row],[coca]],Table1[[ID]:[b]],3,FALSE)</f>
        <v>6.3674352054799996</v>
      </c>
      <c r="U75" s="9" t="s">
        <v>774</v>
      </c>
      <c r="V7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5" s="9">
        <v>3</v>
      </c>
    </row>
    <row r="76" spans="1:23" hidden="1">
      <c r="A76" t="s">
        <v>9</v>
      </c>
      <c r="B76" t="s">
        <v>27</v>
      </c>
      <c r="C76" t="s">
        <v>28</v>
      </c>
      <c r="D76" t="s">
        <v>938</v>
      </c>
      <c r="E76" t="s">
        <v>938</v>
      </c>
      <c r="F76" t="s">
        <v>938</v>
      </c>
      <c r="J76" s="1"/>
      <c r="K76" s="1"/>
      <c r="M76" s="10" t="s">
        <v>948</v>
      </c>
      <c r="Q76" t="str">
        <f t="shared" si="1"/>
        <v>BeninBJ09</v>
      </c>
      <c r="R76" t="str">
        <f>VLOOKUP(Tableau35676910[[#This Row],[coca]],Table1[ID],1,FALSE)</f>
        <v>BeninBJ09</v>
      </c>
      <c r="S76">
        <f>VLOOKUP(Tableau35676910[[#This Row],[coca]],Table1[[#All],[ID]:[b]],2,FALSE)</f>
        <v>1.8336366609800001</v>
      </c>
      <c r="T76" s="9">
        <f>VLOOKUP(Tableau35676910[[#This Row],[coca]],Table1[[ID]:[b]],3,FALSE)</f>
        <v>6.5514016290899999</v>
      </c>
      <c r="U76" s="9"/>
      <c r="V7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6" s="9"/>
    </row>
    <row r="77" spans="1:23" hidden="1">
      <c r="A77" t="s">
        <v>9</v>
      </c>
      <c r="B77" t="s">
        <v>29</v>
      </c>
      <c r="C77" t="s">
        <v>30</v>
      </c>
      <c r="D77" t="s">
        <v>938</v>
      </c>
      <c r="E77" t="s">
        <v>938</v>
      </c>
      <c r="F77" t="s">
        <v>938</v>
      </c>
      <c r="J77" s="1"/>
      <c r="K77" s="1"/>
      <c r="M77" s="10" t="s">
        <v>948</v>
      </c>
      <c r="Q77" t="str">
        <f t="shared" si="1"/>
        <v>BeninBJ10</v>
      </c>
      <c r="R77" t="str">
        <f>VLOOKUP(Tableau35676910[[#This Row],[coca]],Table1[ID],1,FALSE)</f>
        <v>BeninBJ10</v>
      </c>
      <c r="S77">
        <f>VLOOKUP(Tableau35676910[[#This Row],[coca]],Table1[[#All],[ID]:[b]],2,FALSE)</f>
        <v>2.5404401299299999</v>
      </c>
      <c r="T77" s="9">
        <f>VLOOKUP(Tableau35676910[[#This Row],[coca]],Table1[[ID]:[b]],3,FALSE)</f>
        <v>6.6124623461300001</v>
      </c>
      <c r="U77" s="9"/>
      <c r="V7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7" s="9"/>
    </row>
    <row r="78" spans="1:23" hidden="1">
      <c r="A78" t="s">
        <v>9</v>
      </c>
      <c r="B78" t="s">
        <v>31</v>
      </c>
      <c r="C78" t="s">
        <v>32</v>
      </c>
      <c r="D78" t="s">
        <v>938</v>
      </c>
      <c r="E78" t="s">
        <v>938</v>
      </c>
      <c r="F78" t="s">
        <v>938</v>
      </c>
      <c r="J78" s="1"/>
      <c r="K78" s="1"/>
      <c r="M78" s="10" t="s">
        <v>948</v>
      </c>
      <c r="Q78" t="str">
        <f t="shared" si="1"/>
        <v>BeninBJ11</v>
      </c>
      <c r="R78" t="str">
        <f>VLOOKUP(Tableau35676910[[#This Row],[coca]],Table1[ID],1,FALSE)</f>
        <v>BeninBJ11</v>
      </c>
      <c r="S78">
        <f>VLOOKUP(Tableau35676910[[#This Row],[coca]],Table1[[#All],[ID]:[b]],2,FALSE)</f>
        <v>2.62696486302</v>
      </c>
      <c r="T78" s="9">
        <f>VLOOKUP(Tableau35676910[[#This Row],[coca]],Table1[[ID]:[b]],3,FALSE)</f>
        <v>7.1977786518800002</v>
      </c>
      <c r="U78" s="9"/>
      <c r="V7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8" s="9"/>
    </row>
    <row r="79" spans="1:23" hidden="1">
      <c r="A79" t="s">
        <v>9</v>
      </c>
      <c r="B79" t="s">
        <v>33</v>
      </c>
      <c r="C79" t="s">
        <v>34</v>
      </c>
      <c r="D79" t="s">
        <v>938</v>
      </c>
      <c r="E79" t="s">
        <v>938</v>
      </c>
      <c r="F79" t="s">
        <v>938</v>
      </c>
      <c r="J79" s="1"/>
      <c r="K79" s="1"/>
      <c r="M79" s="10" t="s">
        <v>948</v>
      </c>
      <c r="Q79" t="str">
        <f t="shared" si="1"/>
        <v>BeninBJ12</v>
      </c>
      <c r="R79" t="str">
        <f>VLOOKUP(Tableau35676910[[#This Row],[coca]],Table1[ID],1,FALSE)</f>
        <v>BeninBJ12</v>
      </c>
      <c r="S79">
        <f>VLOOKUP(Tableau35676910[[#This Row],[coca]],Table1[[#All],[ID]:[b]],2,FALSE)</f>
        <v>2.1073453946499998</v>
      </c>
      <c r="T79" s="9">
        <f>VLOOKUP(Tableau35676910[[#This Row],[coca]],Table1[[ID]:[b]],3,FALSE)</f>
        <v>7.2783836335999998</v>
      </c>
      <c r="U79" s="9"/>
      <c r="V7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79" s="9"/>
    </row>
    <row r="80" spans="1:23" hidden="1">
      <c r="A80" t="s">
        <v>35</v>
      </c>
      <c r="B80" t="s">
        <v>39</v>
      </c>
      <c r="C80" t="s">
        <v>40</v>
      </c>
      <c r="D80" t="s">
        <v>938</v>
      </c>
      <c r="E80" t="s">
        <v>938</v>
      </c>
      <c r="F80" t="s">
        <v>938</v>
      </c>
      <c r="J80" s="1"/>
      <c r="K80" s="1"/>
      <c r="M80" s="10" t="s">
        <v>948</v>
      </c>
      <c r="Q80" t="str">
        <f t="shared" si="1"/>
        <v>Burkina FasoBF47</v>
      </c>
      <c r="R80" t="str">
        <f>VLOOKUP(Tableau35676910[[#This Row],[coca]],Table1[ID],1,FALSE)</f>
        <v>Burkina FasoBF47</v>
      </c>
      <c r="S80">
        <f>VLOOKUP(Tableau35676910[[#This Row],[coca]],Table1[[#All],[ID]:[b]],2,FALSE)</f>
        <v>-4.5704178453799997</v>
      </c>
      <c r="T80" s="9">
        <f>VLOOKUP(Tableau35676910[[#This Row],[coca]],Table1[[ID]:[b]],3,FALSE)</f>
        <v>10.351713519900001</v>
      </c>
      <c r="U80" s="9" t="s">
        <v>775</v>
      </c>
      <c r="V8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0" s="9">
        <v>1</v>
      </c>
    </row>
    <row r="81" spans="1:23" hidden="1">
      <c r="A81" t="s">
        <v>35</v>
      </c>
      <c r="B81" t="s">
        <v>45</v>
      </c>
      <c r="C81" t="s">
        <v>46</v>
      </c>
      <c r="D81" t="s">
        <v>938</v>
      </c>
      <c r="E81" t="s">
        <v>938</v>
      </c>
      <c r="F81" t="s">
        <v>938</v>
      </c>
      <c r="J81" s="1"/>
      <c r="K81" s="1"/>
      <c r="M81" s="10" t="s">
        <v>948</v>
      </c>
      <c r="Q81" t="str">
        <f t="shared" si="1"/>
        <v>Burkina FasoBF49</v>
      </c>
      <c r="R81" t="str">
        <f>VLOOKUP(Tableau35676910[[#This Row],[coca]],Table1[ID],1,FALSE)</f>
        <v>Burkina FasoBF49</v>
      </c>
      <c r="S81">
        <f>VLOOKUP(Tableau35676910[[#This Row],[coca]],Table1[[#All],[ID]:[b]],2,FALSE)</f>
        <v>-0.97454973586299998</v>
      </c>
      <c r="T81" s="9">
        <f>VLOOKUP(Tableau35676910[[#This Row],[coca]],Table1[[ID]:[b]],3,FALSE)</f>
        <v>13.2687687725</v>
      </c>
      <c r="U81" s="9" t="s">
        <v>775</v>
      </c>
      <c r="V8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1" s="9">
        <v>1</v>
      </c>
    </row>
    <row r="82" spans="1:23" hidden="1">
      <c r="A82" t="s">
        <v>35</v>
      </c>
      <c r="B82" t="s">
        <v>49</v>
      </c>
      <c r="C82" t="s">
        <v>50</v>
      </c>
      <c r="D82" t="s">
        <v>938</v>
      </c>
      <c r="E82" t="s">
        <v>938</v>
      </c>
      <c r="F82" t="s">
        <v>938</v>
      </c>
      <c r="J82" s="1"/>
      <c r="K82" s="1"/>
      <c r="M82" s="10" t="s">
        <v>948</v>
      </c>
      <c r="Q82" t="str">
        <f t="shared" si="1"/>
        <v>Burkina FasoBF51</v>
      </c>
      <c r="R82" t="str">
        <f>VLOOKUP(Tableau35676910[[#This Row],[coca]],Table1[ID],1,FALSE)</f>
        <v>Burkina FasoBF51</v>
      </c>
      <c r="S82">
        <f>VLOOKUP(Tableau35676910[[#This Row],[coca]],Table1[[#All],[ID]:[b]],2,FALSE)</f>
        <v>-1.2183083476100001</v>
      </c>
      <c r="T82" s="9">
        <f>VLOOKUP(Tableau35676910[[#This Row],[coca]],Table1[[ID]:[b]],3,FALSE)</f>
        <v>11.5808555594</v>
      </c>
      <c r="U82" s="9" t="s">
        <v>775</v>
      </c>
      <c r="V8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2" s="9">
        <v>1</v>
      </c>
    </row>
    <row r="83" spans="1:23" hidden="1">
      <c r="A83" t="s">
        <v>35</v>
      </c>
      <c r="B83" t="s">
        <v>41</v>
      </c>
      <c r="C83" t="s">
        <v>42</v>
      </c>
      <c r="D83" t="s">
        <v>938</v>
      </c>
      <c r="E83" t="s">
        <v>938</v>
      </c>
      <c r="F83" t="s">
        <v>938</v>
      </c>
      <c r="J83" s="1"/>
      <c r="K83" s="1"/>
      <c r="M83" s="10" t="s">
        <v>948</v>
      </c>
      <c r="Q83" t="str">
        <f t="shared" si="1"/>
        <v>Burkina FasoBF13</v>
      </c>
      <c r="R83" t="str">
        <f>VLOOKUP(Tableau35676910[[#This Row],[coca]],Table1[ID],1,FALSE)</f>
        <v>Burkina FasoBF13</v>
      </c>
      <c r="S83">
        <f>VLOOKUP(Tableau35676910[[#This Row],[coca]],Table1[[#All],[ID]:[b]],2,FALSE)</f>
        <v>-1.50227531404</v>
      </c>
      <c r="T83" s="9">
        <f>VLOOKUP(Tableau35676910[[#This Row],[coca]],Table1[[ID]:[b]],3,FALSE)</f>
        <v>12.322548636800001</v>
      </c>
      <c r="U83" s="9" t="s">
        <v>776</v>
      </c>
      <c r="V8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3" s="9">
        <v>6</v>
      </c>
    </row>
    <row r="84" spans="1:23" hidden="1">
      <c r="A84" t="s">
        <v>35</v>
      </c>
      <c r="B84" t="s">
        <v>53</v>
      </c>
      <c r="C84" t="s">
        <v>54</v>
      </c>
      <c r="D84" t="s">
        <v>938</v>
      </c>
      <c r="E84" t="s">
        <v>938</v>
      </c>
      <c r="F84" t="s">
        <v>938</v>
      </c>
      <c r="J84" s="1"/>
      <c r="K84" s="1"/>
      <c r="M84" s="10" t="s">
        <v>948</v>
      </c>
      <c r="Q84" t="str">
        <f t="shared" si="1"/>
        <v>Burkina FasoBF53</v>
      </c>
      <c r="R84" t="str">
        <f>VLOOKUP(Tableau35676910[[#This Row],[coca]],Table1[ID],1,FALSE)</f>
        <v>Burkina FasoBF53</v>
      </c>
      <c r="S84">
        <f>VLOOKUP(Tableau35676910[[#This Row],[coca]],Table1[[#All],[ID]:[b]],2,FALSE)</f>
        <v>-4.33212036838</v>
      </c>
      <c r="T84" s="9">
        <f>VLOOKUP(Tableau35676910[[#This Row],[coca]],Table1[[ID]:[b]],3,FALSE)</f>
        <v>11.367824086000001</v>
      </c>
      <c r="U84" s="9" t="s">
        <v>774</v>
      </c>
      <c r="V8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4" s="9">
        <v>3</v>
      </c>
    </row>
    <row r="85" spans="1:23" hidden="1">
      <c r="A85" t="s">
        <v>35</v>
      </c>
      <c r="B85" t="s">
        <v>57</v>
      </c>
      <c r="C85" t="s">
        <v>58</v>
      </c>
      <c r="D85" t="s">
        <v>938</v>
      </c>
      <c r="E85" t="s">
        <v>938</v>
      </c>
      <c r="F85" t="s">
        <v>938</v>
      </c>
      <c r="J85" s="1"/>
      <c r="K85" s="1"/>
      <c r="M85" s="10" t="s">
        <v>948</v>
      </c>
      <c r="Q85" t="str">
        <f t="shared" si="1"/>
        <v>Burkina FasoBF55</v>
      </c>
      <c r="R85" t="str">
        <f>VLOOKUP(Tableau35676910[[#This Row],[coca]],Table1[ID],1,FALSE)</f>
        <v>Burkina FasoBF55</v>
      </c>
      <c r="S85">
        <f>VLOOKUP(Tableau35676910[[#This Row],[coca]],Table1[[#All],[ID]:[b]],2,FALSE)</f>
        <v>-1.1429588717600001</v>
      </c>
      <c r="T85" s="9">
        <f>VLOOKUP(Tableau35676910[[#This Row],[coca]],Table1[[ID]:[b]],3,FALSE)</f>
        <v>12.4496967103</v>
      </c>
      <c r="U85" s="9" t="s">
        <v>777</v>
      </c>
      <c r="V8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5" s="9">
        <v>5</v>
      </c>
    </row>
    <row r="86" spans="1:23" hidden="1">
      <c r="A86" t="s">
        <v>35</v>
      </c>
      <c r="B86" t="s">
        <v>59</v>
      </c>
      <c r="C86" t="s">
        <v>60</v>
      </c>
      <c r="D86" t="s">
        <v>938</v>
      </c>
      <c r="E86" t="s">
        <v>938</v>
      </c>
      <c r="F86" t="s">
        <v>938</v>
      </c>
      <c r="J86" s="1"/>
      <c r="K86" s="1"/>
      <c r="M86" s="10" t="s">
        <v>948</v>
      </c>
      <c r="Q86" t="str">
        <f t="shared" si="1"/>
        <v>Burkina FasoBF56</v>
      </c>
      <c r="R86" t="str">
        <f>VLOOKUP(Tableau35676910[[#This Row],[coca]],Table1[ID],1,FALSE)</f>
        <v>Burkina FasoBF56</v>
      </c>
      <c r="S86">
        <f>VLOOKUP(Tableau35676910[[#This Row],[coca]],Table1[[#All],[ID]:[b]],2,FALSE)</f>
        <v>-0.44057198916399998</v>
      </c>
      <c r="T86" s="9">
        <f>VLOOKUP(Tableau35676910[[#This Row],[coca]],Table1[[ID]:[b]],3,FALSE)</f>
        <v>14.1465644502</v>
      </c>
      <c r="U86" s="9" t="s">
        <v>778</v>
      </c>
      <c r="V8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6" s="9">
        <v>2</v>
      </c>
    </row>
    <row r="87" spans="1:23" hidden="1">
      <c r="A87" t="s">
        <v>35</v>
      </c>
      <c r="B87" t="s">
        <v>37</v>
      </c>
      <c r="C87" t="s">
        <v>38</v>
      </c>
      <c r="D87" t="s">
        <v>938</v>
      </c>
      <c r="E87" t="s">
        <v>938</v>
      </c>
      <c r="F87" t="s">
        <v>938</v>
      </c>
      <c r="J87" s="1"/>
      <c r="K87" s="1"/>
      <c r="M87" s="10" t="s">
        <v>948</v>
      </c>
      <c r="Q87" t="str">
        <f t="shared" si="1"/>
        <v>Burkina FasoBF46</v>
      </c>
      <c r="R87" t="str">
        <f>VLOOKUP(Tableau35676910[[#This Row],[coca]],Table1[ID],1,FALSE)</f>
        <v>Burkina FasoBF46</v>
      </c>
      <c r="S87">
        <f>VLOOKUP(Tableau35676910[[#This Row],[coca]],Table1[[#All],[ID]:[b]],2,FALSE)</f>
        <v>-3.4888164481700001</v>
      </c>
      <c r="T87" s="9">
        <f>VLOOKUP(Tableau35676910[[#This Row],[coca]],Table1[[ID]:[b]],3,FALSE)</f>
        <v>12.5406655454</v>
      </c>
      <c r="U87" s="9" t="s">
        <v>778</v>
      </c>
      <c r="V8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7" s="9">
        <v>2</v>
      </c>
    </row>
    <row r="88" spans="1:23" hidden="1">
      <c r="A88" t="s">
        <v>35</v>
      </c>
      <c r="B88" t="s">
        <v>43</v>
      </c>
      <c r="C88" t="s">
        <v>44</v>
      </c>
      <c r="D88" t="s">
        <v>938</v>
      </c>
      <c r="E88" t="s">
        <v>938</v>
      </c>
      <c r="F88" t="s">
        <v>938</v>
      </c>
      <c r="J88" s="1"/>
      <c r="K88" s="1"/>
      <c r="M88" s="10" t="s">
        <v>948</v>
      </c>
      <c r="Q88" t="str">
        <f t="shared" si="1"/>
        <v>Burkina FasoBF48</v>
      </c>
      <c r="R88" t="str">
        <f>VLOOKUP(Tableau35676910[[#This Row],[coca]],Table1[ID],1,FALSE)</f>
        <v>Burkina FasoBF48</v>
      </c>
      <c r="S88">
        <f>VLOOKUP(Tableau35676910[[#This Row],[coca]],Table1[[#All],[ID]:[b]],2,FALSE)</f>
        <v>-0.186057530848</v>
      </c>
      <c r="T88" s="9">
        <f>VLOOKUP(Tableau35676910[[#This Row],[coca]],Table1[[ID]:[b]],3,FALSE)</f>
        <v>11.6053412412</v>
      </c>
      <c r="U88" s="9"/>
      <c r="V8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8" s="9"/>
    </row>
    <row r="89" spans="1:23" hidden="1">
      <c r="A89" t="s">
        <v>35</v>
      </c>
      <c r="B89" t="s">
        <v>47</v>
      </c>
      <c r="C89" t="s">
        <v>48</v>
      </c>
      <c r="D89" t="s">
        <v>938</v>
      </c>
      <c r="E89" t="s">
        <v>938</v>
      </c>
      <c r="F89" t="s">
        <v>938</v>
      </c>
      <c r="J89" s="1"/>
      <c r="K89" s="1"/>
      <c r="M89" s="10" t="s">
        <v>948</v>
      </c>
      <c r="Q89" t="str">
        <f t="shared" si="1"/>
        <v>Burkina FasoBF50</v>
      </c>
      <c r="R89" t="str">
        <f>VLOOKUP(Tableau35676910[[#This Row],[coca]],Table1[ID],1,FALSE)</f>
        <v>Burkina FasoBF50</v>
      </c>
      <c r="S89">
        <f>VLOOKUP(Tableau35676910[[#This Row],[coca]],Table1[[#All],[ID]:[b]],2,FALSE)</f>
        <v>-2.2185913681499998</v>
      </c>
      <c r="T89" s="9">
        <f>VLOOKUP(Tableau35676910[[#This Row],[coca]],Table1[[ID]:[b]],3,FALSE)</f>
        <v>11.7923373626</v>
      </c>
      <c r="U89" s="9"/>
      <c r="V8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89" s="9"/>
    </row>
    <row r="90" spans="1:23" hidden="1">
      <c r="A90" t="s">
        <v>35</v>
      </c>
      <c r="B90" t="s">
        <v>51</v>
      </c>
      <c r="C90" t="s">
        <v>52</v>
      </c>
      <c r="D90" t="s">
        <v>938</v>
      </c>
      <c r="E90" t="s">
        <v>938</v>
      </c>
      <c r="F90" t="s">
        <v>938</v>
      </c>
      <c r="J90" s="1"/>
      <c r="K90" s="1"/>
      <c r="M90" s="10" t="s">
        <v>948</v>
      </c>
      <c r="Q90" t="str">
        <f t="shared" si="1"/>
        <v>Burkina FasoBF52</v>
      </c>
      <c r="R90" t="str">
        <f>VLOOKUP(Tableau35676910[[#This Row],[coca]],Table1[ID],1,FALSE)</f>
        <v>Burkina FasoBF52</v>
      </c>
      <c r="S90">
        <f>VLOOKUP(Tableau35676910[[#This Row],[coca]],Table1[[#All],[ID]:[b]],2,FALSE)</f>
        <v>0.91932283512099999</v>
      </c>
      <c r="T90" s="9">
        <f>VLOOKUP(Tableau35676910[[#This Row],[coca]],Table1[[ID]:[b]],3,FALSE)</f>
        <v>12.2273953468</v>
      </c>
      <c r="U90" s="9"/>
      <c r="V9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0" s="9"/>
    </row>
    <row r="91" spans="1:23" hidden="1">
      <c r="A91" t="s">
        <v>35</v>
      </c>
      <c r="B91" t="s">
        <v>55</v>
      </c>
      <c r="C91" t="s">
        <v>56</v>
      </c>
      <c r="D91" t="s">
        <v>938</v>
      </c>
      <c r="E91" t="s">
        <v>938</v>
      </c>
      <c r="F91" t="s">
        <v>938</v>
      </c>
      <c r="J91" s="1"/>
      <c r="K91" s="1"/>
      <c r="M91" s="10" t="s">
        <v>948</v>
      </c>
      <c r="Q91" t="str">
        <f t="shared" si="1"/>
        <v>Burkina FasoBF54</v>
      </c>
      <c r="R91" t="str">
        <f>VLOOKUP(Tableau35676910[[#This Row],[coca]],Table1[ID],1,FALSE)</f>
        <v>Burkina FasoBF54</v>
      </c>
      <c r="S91">
        <f>VLOOKUP(Tableau35676910[[#This Row],[coca]],Table1[[#All],[ID]:[b]],2,FALSE)</f>
        <v>-2.2831101286100002</v>
      </c>
      <c r="T91" s="9">
        <f>VLOOKUP(Tableau35676910[[#This Row],[coca]],Table1[[ID]:[b]],3,FALSE)</f>
        <v>13.4589611069</v>
      </c>
      <c r="U91" s="9"/>
      <c r="V9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1" s="9"/>
    </row>
    <row r="92" spans="1:23" hidden="1">
      <c r="A92" t="s">
        <v>35</v>
      </c>
      <c r="B92" t="s">
        <v>61</v>
      </c>
      <c r="C92" t="s">
        <v>62</v>
      </c>
      <c r="D92" t="s">
        <v>938</v>
      </c>
      <c r="E92" t="s">
        <v>938</v>
      </c>
      <c r="F92" t="s">
        <v>938</v>
      </c>
      <c r="J92" s="1"/>
      <c r="K92" s="1"/>
      <c r="M92" s="10" t="s">
        <v>948</v>
      </c>
      <c r="Q92" t="str">
        <f t="shared" si="1"/>
        <v>Burkina FasoBF57</v>
      </c>
      <c r="R92" t="str">
        <f>VLOOKUP(Tableau35676910[[#This Row],[coca]],Table1[ID],1,FALSE)</f>
        <v>Burkina FasoBF57</v>
      </c>
      <c r="S92">
        <f>VLOOKUP(Tableau35676910[[#This Row],[coca]],Table1[[#All],[ID]:[b]],2,FALSE)</f>
        <v>-3.2328009571899998</v>
      </c>
      <c r="T92" s="9">
        <f>VLOOKUP(Tableau35676910[[#This Row],[coca]],Table1[[ID]:[b]],3,FALSE)</f>
        <v>10.478039105000001</v>
      </c>
      <c r="U92" s="9"/>
      <c r="V9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2" s="9"/>
    </row>
    <row r="93" spans="1:23" hidden="1">
      <c r="A93" t="s">
        <v>720</v>
      </c>
      <c r="B93" t="s">
        <v>726</v>
      </c>
      <c r="C93" t="s">
        <v>727</v>
      </c>
      <c r="D93" t="s">
        <v>938</v>
      </c>
      <c r="E93" t="s">
        <v>938</v>
      </c>
      <c r="F93" t="s">
        <v>938</v>
      </c>
      <c r="J93" s="1"/>
      <c r="K93" s="1"/>
      <c r="M93" s="10" t="s">
        <v>948</v>
      </c>
      <c r="Q93" t="str">
        <f t="shared" si="1"/>
        <v>BurundiBDI002</v>
      </c>
      <c r="R93" t="str">
        <f>VLOOKUP(Tableau35676910[[#This Row],[coca]],Table1[ID],1,FALSE)</f>
        <v>BurundiBDI002</v>
      </c>
      <c r="S93">
        <f>VLOOKUP(Tableau35676910[[#This Row],[coca]],Table1[[#All],[ID]:[b]],2,FALSE)</f>
        <v>0</v>
      </c>
      <c r="T93" s="9">
        <f>VLOOKUP(Tableau35676910[[#This Row],[coca]],Table1[[ID]:[b]],3,FALSE)</f>
        <v>0</v>
      </c>
      <c r="U93" s="9" t="s">
        <v>775</v>
      </c>
      <c r="V9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3" s="9">
        <v>1</v>
      </c>
    </row>
    <row r="94" spans="1:23" hidden="1">
      <c r="A94" t="s">
        <v>720</v>
      </c>
      <c r="B94" t="s">
        <v>724</v>
      </c>
      <c r="C94" t="s">
        <v>725</v>
      </c>
      <c r="D94" t="s">
        <v>938</v>
      </c>
      <c r="E94" t="s">
        <v>938</v>
      </c>
      <c r="F94" t="s">
        <v>938</v>
      </c>
      <c r="J94" s="1"/>
      <c r="K94" s="1"/>
      <c r="M94" s="10" t="s">
        <v>948</v>
      </c>
      <c r="Q94" t="str">
        <f t="shared" si="1"/>
        <v>BurundiBDI017</v>
      </c>
      <c r="R94" t="str">
        <f>VLOOKUP(Tableau35676910[[#This Row],[coca]],Table1[ID],1,FALSE)</f>
        <v>BurundiBDI017</v>
      </c>
      <c r="S94">
        <f>VLOOKUP(Tableau35676910[[#This Row],[coca]],Table1[[#All],[ID]:[b]],2,FALSE)</f>
        <v>0</v>
      </c>
      <c r="T94" s="9">
        <f>VLOOKUP(Tableau35676910[[#This Row],[coca]],Table1[[ID]:[b]],3,FALSE)</f>
        <v>0</v>
      </c>
      <c r="U94" s="9" t="s">
        <v>778</v>
      </c>
      <c r="V9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4" s="9">
        <v>2</v>
      </c>
    </row>
    <row r="95" spans="1:23" hidden="1">
      <c r="A95" t="s">
        <v>720</v>
      </c>
      <c r="B95" t="s">
        <v>722</v>
      </c>
      <c r="C95" t="s">
        <v>723</v>
      </c>
      <c r="D95" t="s">
        <v>938</v>
      </c>
      <c r="E95" t="s">
        <v>938</v>
      </c>
      <c r="F95" t="s">
        <v>938</v>
      </c>
      <c r="J95" s="1"/>
      <c r="K95" s="1"/>
      <c r="M95" s="10" t="s">
        <v>948</v>
      </c>
      <c r="Q95" t="str">
        <f t="shared" si="1"/>
        <v>BurundiBDI001</v>
      </c>
      <c r="R95" t="str">
        <f>VLOOKUP(Tableau35676910[[#This Row],[coca]],Table1[ID],1,FALSE)</f>
        <v>BurundiBDI001</v>
      </c>
      <c r="S95">
        <f>VLOOKUP(Tableau35676910[[#This Row],[coca]],Table1[[#All],[ID]:[b]],2,FALSE)</f>
        <v>0</v>
      </c>
      <c r="T95" s="9">
        <f>VLOOKUP(Tableau35676910[[#This Row],[coca]],Table1[[ID]:[b]],3,FALSE)</f>
        <v>0</v>
      </c>
      <c r="U95" s="9"/>
      <c r="V9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5" s="9"/>
    </row>
    <row r="96" spans="1:23" hidden="1">
      <c r="A96" t="s">
        <v>720</v>
      </c>
      <c r="B96" t="s">
        <v>728</v>
      </c>
      <c r="C96" t="s">
        <v>729</v>
      </c>
      <c r="D96" t="s">
        <v>938</v>
      </c>
      <c r="E96" t="s">
        <v>938</v>
      </c>
      <c r="F96" t="s">
        <v>938</v>
      </c>
      <c r="J96" s="1"/>
      <c r="K96" s="1"/>
      <c r="M96" s="10" t="s">
        <v>948</v>
      </c>
      <c r="Q96" t="str">
        <f t="shared" si="1"/>
        <v>BurundiBDI003</v>
      </c>
      <c r="R96" t="str">
        <f>VLOOKUP(Tableau35676910[[#This Row],[coca]],Table1[ID],1,FALSE)</f>
        <v>BurundiBDI003</v>
      </c>
      <c r="S96">
        <f>VLOOKUP(Tableau35676910[[#This Row],[coca]],Table1[[#All],[ID]:[b]],2,FALSE)</f>
        <v>0</v>
      </c>
      <c r="T96" s="9">
        <f>VLOOKUP(Tableau35676910[[#This Row],[coca]],Table1[[ID]:[b]],3,FALSE)</f>
        <v>0</v>
      </c>
      <c r="U96" s="9"/>
      <c r="V9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6" s="9"/>
    </row>
    <row r="97" spans="1:23" hidden="1">
      <c r="A97" t="s">
        <v>720</v>
      </c>
      <c r="B97" t="s">
        <v>730</v>
      </c>
      <c r="C97" t="s">
        <v>731</v>
      </c>
      <c r="D97" t="s">
        <v>938</v>
      </c>
      <c r="E97" t="s">
        <v>938</v>
      </c>
      <c r="F97" t="s">
        <v>938</v>
      </c>
      <c r="J97" s="1"/>
      <c r="K97" s="1"/>
      <c r="M97" s="10" t="s">
        <v>948</v>
      </c>
      <c r="Q97" t="str">
        <f t="shared" si="1"/>
        <v>BurundiBDI004</v>
      </c>
      <c r="R97" t="str">
        <f>VLOOKUP(Tableau35676910[[#This Row],[coca]],Table1[ID],1,FALSE)</f>
        <v>BurundiBDI004</v>
      </c>
      <c r="S97">
        <f>VLOOKUP(Tableau35676910[[#This Row],[coca]],Table1[[#All],[ID]:[b]],2,FALSE)</f>
        <v>0</v>
      </c>
      <c r="T97" s="9">
        <f>VLOOKUP(Tableau35676910[[#This Row],[coca]],Table1[[ID]:[b]],3,FALSE)</f>
        <v>0</v>
      </c>
      <c r="U97" s="9"/>
      <c r="V9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7" s="9"/>
    </row>
    <row r="98" spans="1:23" hidden="1">
      <c r="A98" t="s">
        <v>720</v>
      </c>
      <c r="B98" t="s">
        <v>732</v>
      </c>
      <c r="C98" t="s">
        <v>733</v>
      </c>
      <c r="D98" t="s">
        <v>938</v>
      </c>
      <c r="E98" t="s">
        <v>938</v>
      </c>
      <c r="F98" t="s">
        <v>938</v>
      </c>
      <c r="J98" s="1"/>
      <c r="K98" s="1"/>
      <c r="M98" s="10" t="s">
        <v>948</v>
      </c>
      <c r="Q98" t="str">
        <f t="shared" si="1"/>
        <v>BurundiBDI005</v>
      </c>
      <c r="R98" t="str">
        <f>VLOOKUP(Tableau35676910[[#This Row],[coca]],Table1[ID],1,FALSE)</f>
        <v>BurundiBDI005</v>
      </c>
      <c r="S98">
        <f>VLOOKUP(Tableau35676910[[#This Row],[coca]],Table1[[#All],[ID]:[b]],2,FALSE)</f>
        <v>0</v>
      </c>
      <c r="T98" s="9">
        <f>VLOOKUP(Tableau35676910[[#This Row],[coca]],Table1[[ID]:[b]],3,FALSE)</f>
        <v>0</v>
      </c>
      <c r="U98" s="9"/>
      <c r="V9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8" s="9"/>
    </row>
    <row r="99" spans="1:23" hidden="1">
      <c r="A99" t="s">
        <v>720</v>
      </c>
      <c r="B99" t="s">
        <v>734</v>
      </c>
      <c r="C99" t="s">
        <v>735</v>
      </c>
      <c r="D99" t="s">
        <v>938</v>
      </c>
      <c r="E99" t="s">
        <v>938</v>
      </c>
      <c r="F99" t="s">
        <v>938</v>
      </c>
      <c r="J99" s="1"/>
      <c r="K99" s="1"/>
      <c r="M99" s="10" t="s">
        <v>948</v>
      </c>
      <c r="Q99" t="str">
        <f t="shared" si="1"/>
        <v>BurundiBDI006</v>
      </c>
      <c r="R99" t="str">
        <f>VLOOKUP(Tableau35676910[[#This Row],[coca]],Table1[ID],1,FALSE)</f>
        <v>BurundiBDI006</v>
      </c>
      <c r="S99">
        <f>VLOOKUP(Tableau35676910[[#This Row],[coca]],Table1[[#All],[ID]:[b]],2,FALSE)</f>
        <v>0</v>
      </c>
      <c r="T99" s="9">
        <f>VLOOKUP(Tableau35676910[[#This Row],[coca]],Table1[[ID]:[b]],3,FALSE)</f>
        <v>0</v>
      </c>
      <c r="U99" s="9"/>
      <c r="V9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99" s="9"/>
    </row>
    <row r="100" spans="1:23" hidden="1">
      <c r="A100" t="s">
        <v>720</v>
      </c>
      <c r="B100" t="s">
        <v>736</v>
      </c>
      <c r="C100" t="s">
        <v>737</v>
      </c>
      <c r="D100" t="s">
        <v>938</v>
      </c>
      <c r="E100" t="s">
        <v>938</v>
      </c>
      <c r="F100" t="s">
        <v>938</v>
      </c>
      <c r="J100" s="1"/>
      <c r="K100" s="1"/>
      <c r="M100" s="10" t="s">
        <v>948</v>
      </c>
      <c r="Q100" t="str">
        <f t="shared" si="1"/>
        <v>BurundiBDI007</v>
      </c>
      <c r="R100" t="str">
        <f>VLOOKUP(Tableau35676910[[#This Row],[coca]],Table1[ID],1,FALSE)</f>
        <v>BurundiBDI007</v>
      </c>
      <c r="S100">
        <f>VLOOKUP(Tableau35676910[[#This Row],[coca]],Table1[[#All],[ID]:[b]],2,FALSE)</f>
        <v>0</v>
      </c>
      <c r="T100" s="9">
        <f>VLOOKUP(Tableau35676910[[#This Row],[coca]],Table1[[ID]:[b]],3,FALSE)</f>
        <v>0</v>
      </c>
      <c r="U100" s="9"/>
      <c r="V10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0" s="9"/>
    </row>
    <row r="101" spans="1:23" hidden="1">
      <c r="A101" t="s">
        <v>720</v>
      </c>
      <c r="B101" t="s">
        <v>738</v>
      </c>
      <c r="C101" t="s">
        <v>739</v>
      </c>
      <c r="D101" t="s">
        <v>938</v>
      </c>
      <c r="E101" t="s">
        <v>938</v>
      </c>
      <c r="F101" t="s">
        <v>938</v>
      </c>
      <c r="J101" s="1"/>
      <c r="K101" s="1"/>
      <c r="M101" s="10" t="s">
        <v>948</v>
      </c>
      <c r="Q101" t="str">
        <f t="shared" si="1"/>
        <v>BurundiBDI008</v>
      </c>
      <c r="R101" t="str">
        <f>VLOOKUP(Tableau35676910[[#This Row],[coca]],Table1[ID],1,FALSE)</f>
        <v>BurundiBDI008</v>
      </c>
      <c r="S101">
        <f>VLOOKUP(Tableau35676910[[#This Row],[coca]],Table1[[#All],[ID]:[b]],2,FALSE)</f>
        <v>0</v>
      </c>
      <c r="T101" s="9">
        <f>VLOOKUP(Tableau35676910[[#This Row],[coca]],Table1[[ID]:[b]],3,FALSE)</f>
        <v>0</v>
      </c>
      <c r="U101" s="9"/>
      <c r="V10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1" s="9"/>
    </row>
    <row r="102" spans="1:23" hidden="1">
      <c r="A102" t="s">
        <v>720</v>
      </c>
      <c r="B102" t="s">
        <v>740</v>
      </c>
      <c r="C102" t="s">
        <v>741</v>
      </c>
      <c r="D102" t="s">
        <v>938</v>
      </c>
      <c r="E102" t="s">
        <v>938</v>
      </c>
      <c r="F102" t="s">
        <v>938</v>
      </c>
      <c r="J102" s="1"/>
      <c r="K102" s="1"/>
      <c r="M102" s="10" t="s">
        <v>948</v>
      </c>
      <c r="Q102" t="str">
        <f t="shared" si="1"/>
        <v>BurundiBDI009</v>
      </c>
      <c r="R102" t="str">
        <f>VLOOKUP(Tableau35676910[[#This Row],[coca]],Table1[ID],1,FALSE)</f>
        <v>BurundiBDI009</v>
      </c>
      <c r="S102">
        <f>VLOOKUP(Tableau35676910[[#This Row],[coca]],Table1[[#All],[ID]:[b]],2,FALSE)</f>
        <v>0</v>
      </c>
      <c r="T102" s="9">
        <f>VLOOKUP(Tableau35676910[[#This Row],[coca]],Table1[[ID]:[b]],3,FALSE)</f>
        <v>0</v>
      </c>
      <c r="U102" s="9"/>
      <c r="V10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2" s="9"/>
    </row>
    <row r="103" spans="1:23" hidden="1">
      <c r="A103" t="s">
        <v>720</v>
      </c>
      <c r="B103" t="s">
        <v>742</v>
      </c>
      <c r="C103" t="s">
        <v>743</v>
      </c>
      <c r="D103" t="s">
        <v>938</v>
      </c>
      <c r="E103" t="s">
        <v>938</v>
      </c>
      <c r="F103" t="s">
        <v>938</v>
      </c>
      <c r="J103" s="1"/>
      <c r="K103" s="1"/>
      <c r="M103" s="10" t="s">
        <v>948</v>
      </c>
      <c r="Q103" t="str">
        <f t="shared" si="1"/>
        <v>BurundiBDI010</v>
      </c>
      <c r="R103" t="str">
        <f>VLOOKUP(Tableau35676910[[#This Row],[coca]],Table1[ID],1,FALSE)</f>
        <v>BurundiBDI010</v>
      </c>
      <c r="S103">
        <f>VLOOKUP(Tableau35676910[[#This Row],[coca]],Table1[[#All],[ID]:[b]],2,FALSE)</f>
        <v>0</v>
      </c>
      <c r="T103" s="9">
        <f>VLOOKUP(Tableau35676910[[#This Row],[coca]],Table1[[ID]:[b]],3,FALSE)</f>
        <v>0</v>
      </c>
      <c r="U103" s="9"/>
      <c r="V10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3" s="9"/>
    </row>
    <row r="104" spans="1:23" hidden="1">
      <c r="A104" t="s">
        <v>720</v>
      </c>
      <c r="B104" t="s">
        <v>744</v>
      </c>
      <c r="C104" t="s">
        <v>745</v>
      </c>
      <c r="D104" t="s">
        <v>938</v>
      </c>
      <c r="E104" t="s">
        <v>938</v>
      </c>
      <c r="F104" t="s">
        <v>938</v>
      </c>
      <c r="J104" s="1"/>
      <c r="K104" s="1"/>
      <c r="M104" s="10" t="s">
        <v>948</v>
      </c>
      <c r="Q104" t="str">
        <f t="shared" si="1"/>
        <v>BurundiBDI011</v>
      </c>
      <c r="R104" t="str">
        <f>VLOOKUP(Tableau35676910[[#This Row],[coca]],Table1[ID],1,FALSE)</f>
        <v>BurundiBDI011</v>
      </c>
      <c r="S104">
        <f>VLOOKUP(Tableau35676910[[#This Row],[coca]],Table1[[#All],[ID]:[b]],2,FALSE)</f>
        <v>0</v>
      </c>
      <c r="T104" s="9">
        <f>VLOOKUP(Tableau35676910[[#This Row],[coca]],Table1[[ID]:[b]],3,FALSE)</f>
        <v>0</v>
      </c>
      <c r="U104" s="9"/>
      <c r="V10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4" s="9"/>
    </row>
    <row r="105" spans="1:23" hidden="1">
      <c r="A105" t="s">
        <v>720</v>
      </c>
      <c r="B105" t="s">
        <v>746</v>
      </c>
      <c r="C105" t="s">
        <v>747</v>
      </c>
      <c r="D105" t="s">
        <v>938</v>
      </c>
      <c r="E105" t="s">
        <v>938</v>
      </c>
      <c r="F105" t="s">
        <v>938</v>
      </c>
      <c r="J105" s="1"/>
      <c r="K105" s="1"/>
      <c r="M105" s="10" t="s">
        <v>948</v>
      </c>
      <c r="Q105" t="str">
        <f t="shared" si="1"/>
        <v>BurundiBDI012</v>
      </c>
      <c r="R105" t="str">
        <f>VLOOKUP(Tableau35676910[[#This Row],[coca]],Table1[ID],1,FALSE)</f>
        <v>BurundiBDI012</v>
      </c>
      <c r="S105">
        <f>VLOOKUP(Tableau35676910[[#This Row],[coca]],Table1[[#All],[ID]:[b]],2,FALSE)</f>
        <v>0</v>
      </c>
      <c r="T105" s="9">
        <f>VLOOKUP(Tableau35676910[[#This Row],[coca]],Table1[[ID]:[b]],3,FALSE)</f>
        <v>0</v>
      </c>
      <c r="U105" s="9"/>
      <c r="V10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5" s="9"/>
    </row>
    <row r="106" spans="1:23" hidden="1">
      <c r="A106" t="s">
        <v>720</v>
      </c>
      <c r="B106" t="s">
        <v>748</v>
      </c>
      <c r="C106" t="s">
        <v>749</v>
      </c>
      <c r="D106" t="s">
        <v>938</v>
      </c>
      <c r="E106" t="s">
        <v>938</v>
      </c>
      <c r="F106" t="s">
        <v>938</v>
      </c>
      <c r="J106" s="1"/>
      <c r="K106" s="1"/>
      <c r="M106" s="10" t="s">
        <v>948</v>
      </c>
      <c r="Q106" t="str">
        <f t="shared" si="1"/>
        <v>BurundiBDI013</v>
      </c>
      <c r="R106" t="str">
        <f>VLOOKUP(Tableau35676910[[#This Row],[coca]],Table1[ID],1,FALSE)</f>
        <v>BurundiBDI013</v>
      </c>
      <c r="S106">
        <f>VLOOKUP(Tableau35676910[[#This Row],[coca]],Table1[[#All],[ID]:[b]],2,FALSE)</f>
        <v>0</v>
      </c>
      <c r="T106" s="9">
        <f>VLOOKUP(Tableau35676910[[#This Row],[coca]],Table1[[ID]:[b]],3,FALSE)</f>
        <v>0</v>
      </c>
      <c r="U106" s="9"/>
      <c r="V10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6" s="9"/>
    </row>
    <row r="107" spans="1:23" hidden="1">
      <c r="A107" t="s">
        <v>720</v>
      </c>
      <c r="B107" t="s">
        <v>750</v>
      </c>
      <c r="C107" t="s">
        <v>751</v>
      </c>
      <c r="D107" t="s">
        <v>938</v>
      </c>
      <c r="E107" t="s">
        <v>938</v>
      </c>
      <c r="F107" t="s">
        <v>938</v>
      </c>
      <c r="J107" s="1"/>
      <c r="K107" s="1"/>
      <c r="M107" s="10" t="s">
        <v>948</v>
      </c>
      <c r="Q107" t="str">
        <f t="shared" si="1"/>
        <v>BurundiBDI014</v>
      </c>
      <c r="R107" t="str">
        <f>VLOOKUP(Tableau35676910[[#This Row],[coca]],Table1[ID],1,FALSE)</f>
        <v>BurundiBDI014</v>
      </c>
      <c r="S107">
        <f>VLOOKUP(Tableau35676910[[#This Row],[coca]],Table1[[#All],[ID]:[b]],2,FALSE)</f>
        <v>0</v>
      </c>
      <c r="T107" s="9">
        <f>VLOOKUP(Tableau35676910[[#This Row],[coca]],Table1[[ID]:[b]],3,FALSE)</f>
        <v>0</v>
      </c>
      <c r="U107" s="9"/>
      <c r="V10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7" s="9"/>
    </row>
    <row r="108" spans="1:23" hidden="1">
      <c r="A108" t="s">
        <v>720</v>
      </c>
      <c r="B108" t="s">
        <v>752</v>
      </c>
      <c r="C108" t="s">
        <v>753</v>
      </c>
      <c r="D108" t="s">
        <v>938</v>
      </c>
      <c r="E108" t="s">
        <v>938</v>
      </c>
      <c r="F108" t="s">
        <v>938</v>
      </c>
      <c r="J108" s="1"/>
      <c r="K108" s="1"/>
      <c r="M108" s="10" t="s">
        <v>948</v>
      </c>
      <c r="Q108" t="str">
        <f t="shared" si="1"/>
        <v>BurundiBDI018</v>
      </c>
      <c r="R108" t="str">
        <f>VLOOKUP(Tableau35676910[[#This Row],[coca]],Table1[ID],1,FALSE)</f>
        <v>BurundiBDI018</v>
      </c>
      <c r="S108">
        <f>VLOOKUP(Tableau35676910[[#This Row],[coca]],Table1[[#All],[ID]:[b]],2,FALSE)</f>
        <v>0</v>
      </c>
      <c r="T108" s="9">
        <f>VLOOKUP(Tableau35676910[[#This Row],[coca]],Table1[[ID]:[b]],3,FALSE)</f>
        <v>0</v>
      </c>
      <c r="U108" s="9"/>
      <c r="V10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8" s="9"/>
    </row>
    <row r="109" spans="1:23" hidden="1">
      <c r="A109" t="s">
        <v>720</v>
      </c>
      <c r="B109" t="s">
        <v>754</v>
      </c>
      <c r="C109" t="s">
        <v>755</v>
      </c>
      <c r="D109" t="s">
        <v>938</v>
      </c>
      <c r="E109" t="s">
        <v>938</v>
      </c>
      <c r="F109" t="s">
        <v>938</v>
      </c>
      <c r="J109" s="1"/>
      <c r="K109" s="1"/>
      <c r="M109" s="10" t="s">
        <v>948</v>
      </c>
      <c r="Q109" t="str">
        <f t="shared" si="1"/>
        <v>BurundiBDI015</v>
      </c>
      <c r="R109" t="str">
        <f>VLOOKUP(Tableau35676910[[#This Row],[coca]],Table1[ID],1,FALSE)</f>
        <v>BurundiBDI015</v>
      </c>
      <c r="S109">
        <f>VLOOKUP(Tableau35676910[[#This Row],[coca]],Table1[[#All],[ID]:[b]],2,FALSE)</f>
        <v>0</v>
      </c>
      <c r="T109" s="9">
        <f>VLOOKUP(Tableau35676910[[#This Row],[coca]],Table1[[ID]:[b]],3,FALSE)</f>
        <v>0</v>
      </c>
      <c r="U109" s="9"/>
      <c r="V10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09" s="9"/>
    </row>
    <row r="110" spans="1:23" hidden="1">
      <c r="A110" t="s">
        <v>720</v>
      </c>
      <c r="B110" t="s">
        <v>756</v>
      </c>
      <c r="C110" t="s">
        <v>757</v>
      </c>
      <c r="D110" t="s">
        <v>938</v>
      </c>
      <c r="E110" t="s">
        <v>938</v>
      </c>
      <c r="F110" t="s">
        <v>938</v>
      </c>
      <c r="J110" s="1"/>
      <c r="K110" s="1"/>
      <c r="M110" s="10" t="s">
        <v>948</v>
      </c>
      <c r="Q110" t="str">
        <f t="shared" si="1"/>
        <v>BurundiBDI016</v>
      </c>
      <c r="R110" t="str">
        <f>VLOOKUP(Tableau35676910[[#This Row],[coca]],Table1[ID],1,FALSE)</f>
        <v>BurundiBDI016</v>
      </c>
      <c r="S110">
        <f>VLOOKUP(Tableau35676910[[#This Row],[coca]],Table1[[#All],[ID]:[b]],2,FALSE)</f>
        <v>0</v>
      </c>
      <c r="T110" s="9">
        <f>VLOOKUP(Tableau35676910[[#This Row],[coca]],Table1[[ID]:[b]],3,FALSE)</f>
        <v>0</v>
      </c>
      <c r="U110" s="9"/>
      <c r="V11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10" s="9"/>
    </row>
    <row r="111" spans="1:23" hidden="1">
      <c r="A111" t="s">
        <v>63</v>
      </c>
      <c r="B111" t="s">
        <v>103</v>
      </c>
      <c r="C111" t="s">
        <v>104</v>
      </c>
      <c r="D111">
        <v>12</v>
      </c>
      <c r="J111" s="1"/>
      <c r="K111" s="1"/>
      <c r="M111" s="10" t="s">
        <v>948</v>
      </c>
      <c r="Q111" t="str">
        <f t="shared" si="1"/>
        <v>Cabo VerdeCV20</v>
      </c>
      <c r="R111" t="str">
        <f>VLOOKUP(Tableau35676910[[#This Row],[coca]],Table1[ID],1,FALSE)</f>
        <v>Cabo VerdeCV20</v>
      </c>
      <c r="S111">
        <f>VLOOKUP(Tableau35676910[[#This Row],[coca]],Table1[[#All],[ID]:[b]],2,FALSE)</f>
        <v>-24.9280660708</v>
      </c>
      <c r="T111" s="9">
        <f>VLOOKUP(Tableau35676910[[#This Row],[coca]],Table1[[ID]:[b]],3,FALSE)</f>
        <v>16.8283174265</v>
      </c>
      <c r="U111" s="9" t="s">
        <v>775</v>
      </c>
      <c r="V11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11" s="9">
        <v>1</v>
      </c>
    </row>
    <row r="112" spans="1:23" hidden="1">
      <c r="A112" t="s">
        <v>63</v>
      </c>
      <c r="B112" t="s">
        <v>77</v>
      </c>
      <c r="C112" t="s">
        <v>78</v>
      </c>
      <c r="D112">
        <v>804</v>
      </c>
      <c r="E112">
        <v>15</v>
      </c>
      <c r="F112">
        <v>629</v>
      </c>
      <c r="J112" s="1"/>
      <c r="K112" s="1"/>
      <c r="M112" s="10" t="s">
        <v>948</v>
      </c>
      <c r="Q112" t="str">
        <f t="shared" si="1"/>
        <v>Cabo VerdeCV07</v>
      </c>
      <c r="R112" t="str">
        <f>VLOOKUP(Tableau35676910[[#This Row],[coca]],Table1[ID],1,FALSE)</f>
        <v>Cabo VerdeCV07</v>
      </c>
      <c r="S112">
        <f>VLOOKUP(Tableau35676910[[#This Row],[coca]],Table1[[#All],[ID]:[b]],2,FALSE)</f>
        <v>-23.5209228702</v>
      </c>
      <c r="T112" s="9">
        <f>VLOOKUP(Tableau35676910[[#This Row],[coca]],Table1[[ID]:[b]],3,FALSE)</f>
        <v>14.950095117</v>
      </c>
      <c r="U112" s="9" t="s">
        <v>779</v>
      </c>
      <c r="V11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112" s="9">
        <v>4</v>
      </c>
    </row>
    <row r="113" spans="1:23" hidden="1">
      <c r="A113" t="s">
        <v>63</v>
      </c>
      <c r="B113" t="s">
        <v>65</v>
      </c>
      <c r="C113" t="s">
        <v>66</v>
      </c>
      <c r="D113">
        <v>57</v>
      </c>
      <c r="J113" s="1"/>
      <c r="K113" s="1"/>
      <c r="M113" s="10" t="s">
        <v>948</v>
      </c>
      <c r="Q113" t="str">
        <f t="shared" si="1"/>
        <v>Cabo VerdeCV01</v>
      </c>
      <c r="R113" t="str">
        <f>VLOOKUP(Tableau35676910[[#This Row],[coca]],Table1[ID],1,FALSE)</f>
        <v>Cabo VerdeCV01</v>
      </c>
      <c r="S113">
        <f>VLOOKUP(Tableau35676910[[#This Row],[coca]],Table1[[#All],[ID]:[b]],2,FALSE)</f>
        <v>-22.8143877937</v>
      </c>
      <c r="T113" s="9">
        <f>VLOOKUP(Tableau35676910[[#This Row],[coca]],Table1[[ID]:[b]],3,FALSE)</f>
        <v>16.097374005700001</v>
      </c>
      <c r="U113" s="9" t="s">
        <v>778</v>
      </c>
      <c r="V11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13" s="9">
        <v>2</v>
      </c>
    </row>
    <row r="114" spans="1:23" hidden="1">
      <c r="A114" t="s">
        <v>63</v>
      </c>
      <c r="B114" t="s">
        <v>67</v>
      </c>
      <c r="C114" t="s">
        <v>68</v>
      </c>
      <c r="D114">
        <v>0</v>
      </c>
      <c r="J114" s="1"/>
      <c r="K114" s="1"/>
      <c r="M114" s="10" t="s">
        <v>948</v>
      </c>
      <c r="Q114" t="str">
        <f t="shared" si="1"/>
        <v>Cabo VerdeCV02</v>
      </c>
      <c r="R114" t="str">
        <f>VLOOKUP(Tableau35676910[[#This Row],[coca]],Table1[ID],1,FALSE)</f>
        <v>Cabo VerdeCV02</v>
      </c>
      <c r="S114">
        <f>VLOOKUP(Tableau35676910[[#This Row],[coca]],Table1[[#All],[ID]:[b]],2,FALSE)</f>
        <v>-24.704092411200001</v>
      </c>
      <c r="T114" s="9">
        <f>VLOOKUP(Tableau35676910[[#This Row],[coca]],Table1[[ID]:[b]],3,FALSE)</f>
        <v>14.8565710121</v>
      </c>
      <c r="U114" s="9"/>
      <c r="V11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14" s="9"/>
    </row>
    <row r="115" spans="1:23" hidden="1">
      <c r="A115" t="s">
        <v>63</v>
      </c>
      <c r="B115" t="s">
        <v>69</v>
      </c>
      <c r="C115" t="s">
        <v>70</v>
      </c>
      <c r="D115">
        <v>2</v>
      </c>
      <c r="J115" s="1"/>
      <c r="K115" s="1"/>
      <c r="M115" s="10" t="s">
        <v>948</v>
      </c>
      <c r="Q115" t="str">
        <f t="shared" si="1"/>
        <v>Cabo VerdeCV03</v>
      </c>
      <c r="R115" t="str">
        <f>VLOOKUP(Tableau35676910[[#This Row],[coca]],Table1[ID],1,FALSE)</f>
        <v>Cabo VerdeCV03</v>
      </c>
      <c r="S115">
        <f>VLOOKUP(Tableau35676910[[#This Row],[coca]],Table1[[#All],[ID]:[b]],2,FALSE)</f>
        <v>-23.1613898421</v>
      </c>
      <c r="T115" s="9">
        <f>VLOOKUP(Tableau35676910[[#This Row],[coca]],Table1[[ID]:[b]],3,FALSE)</f>
        <v>15.217051877999999</v>
      </c>
      <c r="U115" s="9"/>
      <c r="V11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15" s="9"/>
    </row>
    <row r="116" spans="1:23" hidden="1">
      <c r="A116" t="s">
        <v>63</v>
      </c>
      <c r="B116" t="s">
        <v>71</v>
      </c>
      <c r="C116" t="s">
        <v>72</v>
      </c>
      <c r="D116">
        <v>0</v>
      </c>
      <c r="J116" s="1"/>
      <c r="K116" s="1"/>
      <c r="M116" s="10" t="s">
        <v>948</v>
      </c>
      <c r="Q116" t="str">
        <f t="shared" si="1"/>
        <v>Cabo VerdeCV04</v>
      </c>
      <c r="R116" t="str">
        <f>VLOOKUP(Tableau35676910[[#This Row],[coca]],Table1[ID],1,FALSE)</f>
        <v>Cabo VerdeCV04</v>
      </c>
      <c r="S116">
        <f>VLOOKUP(Tableau35676910[[#This Row],[coca]],Table1[[#All],[ID]:[b]],2,FALSE)</f>
        <v>-24.338925332999999</v>
      </c>
      <c r="T116" s="9">
        <f>VLOOKUP(Tableau35676910[[#This Row],[coca]],Table1[[ID]:[b]],3,FALSE)</f>
        <v>15.000380229699999</v>
      </c>
      <c r="U116" s="9"/>
      <c r="V11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16" s="9"/>
    </row>
    <row r="117" spans="1:23" hidden="1">
      <c r="A117" t="s">
        <v>63</v>
      </c>
      <c r="B117" t="s">
        <v>73</v>
      </c>
      <c r="C117" t="s">
        <v>74</v>
      </c>
      <c r="D117">
        <v>0</v>
      </c>
      <c r="J117" s="1"/>
      <c r="K117" s="1"/>
      <c r="M117" s="10" t="s">
        <v>948</v>
      </c>
      <c r="Q117" t="str">
        <f t="shared" si="1"/>
        <v>Cabo VerdeCV05</v>
      </c>
      <c r="R117" t="str">
        <f>VLOOKUP(Tableau35676910[[#This Row],[coca]],Table1[ID],1,FALSE)</f>
        <v>Cabo VerdeCV05</v>
      </c>
      <c r="S117">
        <f>VLOOKUP(Tableau35676910[[#This Row],[coca]],Table1[[#All],[ID]:[b]],2,FALSE)</f>
        <v>-25.012549307499999</v>
      </c>
      <c r="T117" s="9">
        <f>VLOOKUP(Tableau35676910[[#This Row],[coca]],Table1[[ID]:[b]],3,FALSE)</f>
        <v>17.111523287299999</v>
      </c>
      <c r="U117" s="9"/>
      <c r="V11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17" s="9"/>
    </row>
    <row r="118" spans="1:23" hidden="1">
      <c r="A118" t="s">
        <v>63</v>
      </c>
      <c r="B118" t="s">
        <v>75</v>
      </c>
      <c r="C118" t="s">
        <v>76</v>
      </c>
      <c r="D118">
        <v>0</v>
      </c>
      <c r="J118" s="1"/>
      <c r="K118" s="1"/>
      <c r="M118" s="10" t="s">
        <v>948</v>
      </c>
      <c r="Q118" t="str">
        <f t="shared" si="1"/>
        <v>Cabo VerdeCV06</v>
      </c>
      <c r="R118" t="str">
        <f>VLOOKUP(Tableau35676910[[#This Row],[coca]],Table1[ID],1,FALSE)</f>
        <v>Cabo VerdeCV06</v>
      </c>
      <c r="S118">
        <f>VLOOKUP(Tableau35676910[[#This Row],[coca]],Table1[[#All],[ID]:[b]],2,FALSE)</f>
        <v>-25.198580828800001</v>
      </c>
      <c r="T118" s="9">
        <f>VLOOKUP(Tableau35676910[[#This Row],[coca]],Table1[[ID]:[b]],3,FALSE)</f>
        <v>17.025854404499999</v>
      </c>
      <c r="U118" s="9"/>
      <c r="V11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18" s="9"/>
    </row>
    <row r="119" spans="1:23" hidden="1">
      <c r="A119" t="s">
        <v>63</v>
      </c>
      <c r="B119" t="s">
        <v>79</v>
      </c>
      <c r="C119" t="s">
        <v>80</v>
      </c>
      <c r="D119">
        <v>3</v>
      </c>
      <c r="J119" s="1"/>
      <c r="K119" s="1"/>
      <c r="M119" s="10" t="s">
        <v>948</v>
      </c>
      <c r="Q119" t="str">
        <f t="shared" si="1"/>
        <v>Cabo VerdeCV08</v>
      </c>
      <c r="R119" t="str">
        <f>VLOOKUP(Tableau35676910[[#This Row],[coca]],Table1[ID],1,FALSE)</f>
        <v>Cabo VerdeCV08</v>
      </c>
      <c r="S119">
        <f>VLOOKUP(Tableau35676910[[#This Row],[coca]],Table1[[#All],[ID]:[b]],2,FALSE)</f>
        <v>-24.202744252799999</v>
      </c>
      <c r="T119" s="9">
        <f>VLOOKUP(Tableau35676910[[#This Row],[coca]],Table1[[ID]:[b]],3,FALSE)</f>
        <v>16.600200760900002</v>
      </c>
      <c r="U119" s="9"/>
      <c r="V11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19" s="9"/>
    </row>
    <row r="120" spans="1:23" hidden="1">
      <c r="A120" t="s">
        <v>63</v>
      </c>
      <c r="B120" t="s">
        <v>81</v>
      </c>
      <c r="C120" t="s">
        <v>82</v>
      </c>
      <c r="D120">
        <v>4</v>
      </c>
      <c r="J120" s="1"/>
      <c r="K120" s="1"/>
      <c r="M120" s="10" t="s">
        <v>948</v>
      </c>
      <c r="Q120" t="str">
        <f t="shared" si="1"/>
        <v>Cabo VerdeCV09</v>
      </c>
      <c r="R120" t="str">
        <f>VLOOKUP(Tableau35676910[[#This Row],[coca]],Table1[ID],1,FALSE)</f>
        <v>Cabo VerdeCV09</v>
      </c>
      <c r="S120">
        <f>VLOOKUP(Tableau35676910[[#This Row],[coca]],Table1[[#All],[ID]:[b]],2,FALSE)</f>
        <v>-25.126220378399999</v>
      </c>
      <c r="T120" s="9">
        <f>VLOOKUP(Tableau35676910[[#This Row],[coca]],Table1[[ID]:[b]],3,FALSE)</f>
        <v>17.1401105202</v>
      </c>
      <c r="U120" s="9"/>
      <c r="V12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20" s="9"/>
    </row>
    <row r="121" spans="1:23" hidden="1">
      <c r="A121" t="s">
        <v>63</v>
      </c>
      <c r="B121" t="s">
        <v>83</v>
      </c>
      <c r="C121" t="s">
        <v>84</v>
      </c>
      <c r="D121">
        <v>11</v>
      </c>
      <c r="J121" s="1"/>
      <c r="K121" s="1"/>
      <c r="M121" s="10" t="s">
        <v>948</v>
      </c>
      <c r="Q121" t="str">
        <f t="shared" si="1"/>
        <v>Cabo VerdeCV10</v>
      </c>
      <c r="R121" t="str">
        <f>VLOOKUP(Tableau35676910[[#This Row],[coca]],Table1[ID],1,FALSE)</f>
        <v>Cabo VerdeCV10</v>
      </c>
      <c r="S121">
        <f>VLOOKUP(Tableau35676910[[#This Row],[coca]],Table1[[#All],[ID]:[b]],2,FALSE)</f>
        <v>-23.637227553700001</v>
      </c>
      <c r="T121" s="9">
        <f>VLOOKUP(Tableau35676910[[#This Row],[coca]],Table1[[ID]:[b]],3,FALSE)</f>
        <v>14.973926351199999</v>
      </c>
      <c r="U121" s="9"/>
      <c r="V12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21" s="9"/>
    </row>
    <row r="122" spans="1:23" hidden="1">
      <c r="A122" t="s">
        <v>63</v>
      </c>
      <c r="B122" t="s">
        <v>85</v>
      </c>
      <c r="C122" t="s">
        <v>86</v>
      </c>
      <c r="D122">
        <v>226</v>
      </c>
      <c r="J122" s="1"/>
      <c r="K122" s="1"/>
      <c r="M122" s="10" t="s">
        <v>948</v>
      </c>
      <c r="Q122" t="str">
        <f t="shared" si="1"/>
        <v>Cabo VerdeCV11</v>
      </c>
      <c r="R122" t="str">
        <f>VLOOKUP(Tableau35676910[[#This Row],[coca]],Table1[ID],1,FALSE)</f>
        <v>Cabo VerdeCV11</v>
      </c>
      <c r="S122">
        <f>VLOOKUP(Tableau35676910[[#This Row],[coca]],Table1[[#All],[ID]:[b]],2,FALSE)</f>
        <v>-22.931532758399999</v>
      </c>
      <c r="T122" s="9">
        <f>VLOOKUP(Tableau35676910[[#This Row],[coca]],Table1[[ID]:[b]],3,FALSE)</f>
        <v>16.736947046699999</v>
      </c>
      <c r="U122" s="9"/>
      <c r="V12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22" s="9"/>
    </row>
    <row r="123" spans="1:23" hidden="1">
      <c r="A123" t="s">
        <v>63</v>
      </c>
      <c r="B123" t="s">
        <v>87</v>
      </c>
      <c r="C123" t="s">
        <v>88</v>
      </c>
      <c r="D123">
        <v>43</v>
      </c>
      <c r="J123" s="1"/>
      <c r="K123" s="1"/>
      <c r="M123" s="10" t="s">
        <v>948</v>
      </c>
      <c r="Q123" t="str">
        <f t="shared" si="1"/>
        <v>Cabo VerdeCV12</v>
      </c>
      <c r="R123" t="str">
        <f>VLOOKUP(Tableau35676910[[#This Row],[coca]],Table1[ID],1,FALSE)</f>
        <v>Cabo VerdeCV12</v>
      </c>
      <c r="S123">
        <f>VLOOKUP(Tableau35676910[[#This Row],[coca]],Table1[[#All],[ID]:[b]],2,FALSE)</f>
        <v>-23.708198307699998</v>
      </c>
      <c r="T123" s="9">
        <f>VLOOKUP(Tableau35676910[[#This Row],[coca]],Table1[[ID]:[b]],3,FALSE)</f>
        <v>15.1054681238</v>
      </c>
      <c r="U123" s="9"/>
      <c r="V12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23" s="9"/>
    </row>
    <row r="124" spans="1:23" hidden="1">
      <c r="A124" t="s">
        <v>63</v>
      </c>
      <c r="B124" t="s">
        <v>89</v>
      </c>
      <c r="C124" t="s">
        <v>90</v>
      </c>
      <c r="D124">
        <v>0</v>
      </c>
      <c r="J124" s="1"/>
      <c r="K124" s="1"/>
      <c r="M124" s="10" t="s">
        <v>948</v>
      </c>
      <c r="Q124" t="str">
        <f t="shared" si="1"/>
        <v>Cabo VerdeCV13</v>
      </c>
      <c r="R124" t="str">
        <f>VLOOKUP(Tableau35676910[[#This Row],[coca]],Table1[ID],1,FALSE)</f>
        <v>Cabo VerdeCV13</v>
      </c>
      <c r="S124">
        <f>VLOOKUP(Tableau35676910[[#This Row],[coca]],Table1[[#All],[ID]:[b]],2,FALSE)</f>
        <v>-24.338506929400001</v>
      </c>
      <c r="T124" s="9">
        <f>VLOOKUP(Tableau35676910[[#This Row],[coca]],Table1[[ID]:[b]],3,FALSE)</f>
        <v>14.8957063966</v>
      </c>
      <c r="U124" s="9"/>
      <c r="V12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24" s="9"/>
    </row>
    <row r="125" spans="1:23" hidden="1">
      <c r="A125" t="s">
        <v>63</v>
      </c>
      <c r="B125" t="s">
        <v>91</v>
      </c>
      <c r="C125" t="s">
        <v>92</v>
      </c>
      <c r="D125">
        <v>125</v>
      </c>
      <c r="J125" s="1"/>
      <c r="K125" s="1"/>
      <c r="M125" s="10" t="s">
        <v>948</v>
      </c>
      <c r="Q125" t="str">
        <f t="shared" si="1"/>
        <v>Cabo VerdeCV14</v>
      </c>
      <c r="R125" t="str">
        <f>VLOOKUP(Tableau35676910[[#This Row],[coca]],Table1[ID],1,FALSE)</f>
        <v>Cabo VerdeCV14</v>
      </c>
      <c r="S125">
        <f>VLOOKUP(Tableau35676910[[#This Row],[coca]],Table1[[#All],[ID]:[b]],2,FALSE)</f>
        <v>-23.552168139999999</v>
      </c>
      <c r="T125" s="9">
        <f>VLOOKUP(Tableau35676910[[#This Row],[coca]],Table1[[ID]:[b]],3,FALSE)</f>
        <v>15.111216711799999</v>
      </c>
      <c r="U125" s="9"/>
      <c r="V12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25" s="9"/>
    </row>
    <row r="126" spans="1:23" hidden="1">
      <c r="A126" t="s">
        <v>63</v>
      </c>
      <c r="B126" t="s">
        <v>93</v>
      </c>
      <c r="C126" t="s">
        <v>94</v>
      </c>
      <c r="D126">
        <v>5</v>
      </c>
      <c r="J126" s="1"/>
      <c r="K126" s="1"/>
      <c r="M126" s="10" t="s">
        <v>948</v>
      </c>
      <c r="Q126" t="str">
        <f t="shared" si="1"/>
        <v>Cabo VerdeCV15</v>
      </c>
      <c r="R126" t="str">
        <f>VLOOKUP(Tableau35676910[[#This Row],[coca]],Table1[ID],1,FALSE)</f>
        <v>Cabo VerdeCV15</v>
      </c>
      <c r="S126">
        <f>VLOOKUP(Tableau35676910[[#This Row],[coca]],Table1[[#All],[ID]:[b]],2,FALSE)</f>
        <v>-23.523001641299999</v>
      </c>
      <c r="T126" s="9">
        <f>VLOOKUP(Tableau35676910[[#This Row],[coca]],Table1[[ID]:[b]],3,FALSE)</f>
        <v>15.019037732399999</v>
      </c>
      <c r="U126" s="9"/>
      <c r="V12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26" s="9"/>
    </row>
    <row r="127" spans="1:23" hidden="1">
      <c r="A127" t="s">
        <v>63</v>
      </c>
      <c r="B127" t="s">
        <v>95</v>
      </c>
      <c r="C127" t="s">
        <v>96</v>
      </c>
      <c r="D127">
        <v>0</v>
      </c>
      <c r="J127" s="1"/>
      <c r="K127" s="1"/>
      <c r="M127" s="10" t="s">
        <v>948</v>
      </c>
      <c r="Q127" t="str">
        <f t="shared" si="1"/>
        <v>Cabo VerdeCV16</v>
      </c>
      <c r="R127" t="str">
        <f>VLOOKUP(Tableau35676910[[#This Row],[coca]],Table1[ID],1,FALSE)</f>
        <v>Cabo VerdeCV16</v>
      </c>
      <c r="S127">
        <f>VLOOKUP(Tableau35676910[[#This Row],[coca]],Table1[[#All],[ID]:[b]],2,FALSE)</f>
        <v>-24.431793001300001</v>
      </c>
      <c r="T127" s="9">
        <f>VLOOKUP(Tableau35676910[[#This Row],[coca]],Table1[[ID]:[b]],3,FALSE)</f>
        <v>14.923236447400001</v>
      </c>
      <c r="U127" s="9"/>
      <c r="V12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27" s="9"/>
    </row>
    <row r="128" spans="1:23" hidden="1">
      <c r="A128" t="s">
        <v>63</v>
      </c>
      <c r="B128" t="s">
        <v>97</v>
      </c>
      <c r="C128" t="s">
        <v>98</v>
      </c>
      <c r="D128">
        <v>0</v>
      </c>
      <c r="J128" s="1"/>
      <c r="K128" s="1"/>
      <c r="M128" s="10" t="s">
        <v>948</v>
      </c>
      <c r="Q128" t="str">
        <f t="shared" si="1"/>
        <v>Cabo VerdeCV17</v>
      </c>
      <c r="R128" t="str">
        <f>VLOOKUP(Tableau35676910[[#This Row],[coca]],Table1[ID],1,FALSE)</f>
        <v>Cabo VerdeCV17</v>
      </c>
      <c r="S128">
        <f>VLOOKUP(Tableau35676910[[#This Row],[coca]],Table1[[#All],[ID]:[b]],2,FALSE)</f>
        <v>-23.5934804593</v>
      </c>
      <c r="T128" s="9">
        <f>VLOOKUP(Tableau35676910[[#This Row],[coca]],Table1[[ID]:[b]],3,FALSE)</f>
        <v>15.0649111506</v>
      </c>
      <c r="U128" s="9"/>
      <c r="V12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28" s="9"/>
    </row>
    <row r="129" spans="1:23" hidden="1">
      <c r="A129" t="s">
        <v>63</v>
      </c>
      <c r="B129" t="s">
        <v>99</v>
      </c>
      <c r="C129" t="s">
        <v>100</v>
      </c>
      <c r="D129">
        <v>1</v>
      </c>
      <c r="J129" s="1"/>
      <c r="K129" s="1"/>
      <c r="M129" s="10" t="s">
        <v>948</v>
      </c>
      <c r="Q129" t="str">
        <f t="shared" si="1"/>
        <v>Cabo VerdeCV18</v>
      </c>
      <c r="R129" t="str">
        <f>VLOOKUP(Tableau35676910[[#This Row],[coca]],Table1[ID],1,FALSE)</f>
        <v>Cabo VerdeCV18</v>
      </c>
      <c r="S129">
        <f>VLOOKUP(Tableau35676910[[#This Row],[coca]],Table1[[#All],[ID]:[b]],2,FALSE)</f>
        <v>-23.6391283717</v>
      </c>
      <c r="T129" s="9">
        <f>VLOOKUP(Tableau35676910[[#This Row],[coca]],Table1[[ID]:[b]],3,FALSE)</f>
        <v>15.193271833700001</v>
      </c>
      <c r="U129" s="9"/>
      <c r="V12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29" s="9"/>
    </row>
    <row r="130" spans="1:23" hidden="1">
      <c r="A130" t="s">
        <v>63</v>
      </c>
      <c r="B130" t="s">
        <v>101</v>
      </c>
      <c r="C130" t="s">
        <v>102</v>
      </c>
      <c r="D130">
        <v>3</v>
      </c>
      <c r="J130" s="1"/>
      <c r="K130" s="1"/>
      <c r="M130" s="10" t="s">
        <v>948</v>
      </c>
      <c r="Q130" t="str">
        <f t="shared" ref="Q130:Q193" si="2">_xlfn.CONCAT(A130,C130)</f>
        <v>Cabo VerdeCV19</v>
      </c>
      <c r="R130" t="str">
        <f>VLOOKUP(Tableau35676910[[#This Row],[coca]],Table1[ID],1,FALSE)</f>
        <v>Cabo VerdeCV19</v>
      </c>
      <c r="S130">
        <f>VLOOKUP(Tableau35676910[[#This Row],[coca]],Table1[[#All],[ID]:[b]],2,FALSE)</f>
        <v>-23.629568266300002</v>
      </c>
      <c r="T130" s="9">
        <f>VLOOKUP(Tableau35676910[[#This Row],[coca]],Table1[[ID]:[b]],3,FALSE)</f>
        <v>15.090727278099999</v>
      </c>
      <c r="U130" s="9"/>
      <c r="V13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30" s="9"/>
    </row>
    <row r="131" spans="1:23" hidden="1">
      <c r="A131" t="s">
        <v>63</v>
      </c>
      <c r="B131" t="s">
        <v>105</v>
      </c>
      <c r="C131" t="s">
        <v>106</v>
      </c>
      <c r="D131">
        <v>5</v>
      </c>
      <c r="J131" s="1"/>
      <c r="K131" s="1"/>
      <c r="M131" s="10" t="s">
        <v>948</v>
      </c>
      <c r="Q131" t="str">
        <f t="shared" si="2"/>
        <v>Cabo VerdeCV21</v>
      </c>
      <c r="R131" t="str">
        <f>VLOOKUP(Tableau35676910[[#This Row],[coca]],Table1[ID],1,FALSE)</f>
        <v>Cabo VerdeCV21</v>
      </c>
      <c r="S131">
        <f>VLOOKUP(Tableau35676910[[#This Row],[coca]],Table1[[#All],[ID]:[b]],2,FALSE)</f>
        <v>-23.717724913800001</v>
      </c>
      <c r="T131" s="9">
        <f>VLOOKUP(Tableau35676910[[#This Row],[coca]],Table1[[ID]:[b]],3,FALSE)</f>
        <v>15.2645049613</v>
      </c>
      <c r="U131" s="9"/>
      <c r="V13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31" s="9"/>
    </row>
    <row r="132" spans="1:23" hidden="1">
      <c r="A132" t="s">
        <v>63</v>
      </c>
      <c r="B132" t="s">
        <v>107</v>
      </c>
      <c r="C132" t="s">
        <v>108</v>
      </c>
      <c r="D132">
        <v>0</v>
      </c>
      <c r="J132" s="1"/>
      <c r="K132" s="1"/>
      <c r="M132" s="10" t="s">
        <v>948</v>
      </c>
      <c r="Q132" t="str">
        <f t="shared" si="2"/>
        <v>Cabo VerdeCV22</v>
      </c>
      <c r="R132" t="str">
        <f>VLOOKUP(Tableau35676910[[#This Row],[coca]],Table1[ID],1,FALSE)</f>
        <v>Cabo VerdeCV22</v>
      </c>
      <c r="S132">
        <f>VLOOKUP(Tableau35676910[[#This Row],[coca]],Table1[[#All],[ID]:[b]],2,FALSE)</f>
        <v>-24.358619902800001</v>
      </c>
      <c r="T132" s="9">
        <f>VLOOKUP(Tableau35676910[[#This Row],[coca]],Table1[[ID]:[b]],3,FALSE)</f>
        <v>16.595215011600001</v>
      </c>
      <c r="U132" s="9"/>
      <c r="V13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32" s="9"/>
    </row>
    <row r="133" spans="1:23" hidden="1">
      <c r="A133" t="s">
        <v>109</v>
      </c>
      <c r="B133" t="s">
        <v>123</v>
      </c>
      <c r="C133" t="s">
        <v>124</v>
      </c>
      <c r="D133">
        <v>406</v>
      </c>
      <c r="E133">
        <v>9</v>
      </c>
      <c r="F133">
        <v>277</v>
      </c>
      <c r="J133" s="1"/>
      <c r="K133" s="1"/>
      <c r="M133" s="10" t="s">
        <v>948</v>
      </c>
      <c r="Q133" t="str">
        <f t="shared" si="2"/>
        <v>CameroonCM09</v>
      </c>
      <c r="R133" t="str">
        <f>VLOOKUP(Tableau35676910[[#This Row],[coca]],Table1[ID],1,FALSE)</f>
        <v>CameroonCM09</v>
      </c>
      <c r="S133">
        <f>VLOOKUP(Tableau35676910[[#This Row],[coca]],Table1[[#All],[ID]:[b]],2,FALSE)</f>
        <v>11.5696143211</v>
      </c>
      <c r="T133" s="9">
        <f>VLOOKUP(Tableau35676910[[#This Row],[coca]],Table1[[ID]:[b]],3,FALSE)</f>
        <v>2.75975412842</v>
      </c>
      <c r="U133" s="9" t="s">
        <v>775</v>
      </c>
      <c r="V13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33" s="9">
        <v>1</v>
      </c>
    </row>
    <row r="134" spans="1:23" hidden="1">
      <c r="A134" t="s">
        <v>109</v>
      </c>
      <c r="B134" t="s">
        <v>119</v>
      </c>
      <c r="C134" t="s">
        <v>120</v>
      </c>
      <c r="D134">
        <v>272</v>
      </c>
      <c r="E134">
        <v>31</v>
      </c>
      <c r="F134">
        <v>78</v>
      </c>
      <c r="J134" s="1"/>
      <c r="K134" s="1"/>
      <c r="M134" s="10" t="s">
        <v>948</v>
      </c>
      <c r="Q134" t="str">
        <f t="shared" si="2"/>
        <v>CameroonCM07</v>
      </c>
      <c r="R134" t="str">
        <f>VLOOKUP(Tableau35676910[[#This Row],[coca]],Table1[ID],1,FALSE)</f>
        <v>CameroonCM07</v>
      </c>
      <c r="S134">
        <f>VLOOKUP(Tableau35676910[[#This Row],[coca]],Table1[[#All],[ID]:[b]],2,FALSE)</f>
        <v>10.362687982400001</v>
      </c>
      <c r="T134" s="9">
        <f>VLOOKUP(Tableau35676910[[#This Row],[coca]],Table1[[ID]:[b]],3,FALSE)</f>
        <v>6.3698067840299997</v>
      </c>
      <c r="U134" s="9" t="s">
        <v>775</v>
      </c>
      <c r="V13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34" s="9">
        <v>1</v>
      </c>
    </row>
    <row r="135" spans="1:23" hidden="1">
      <c r="A135" t="s">
        <v>109</v>
      </c>
      <c r="B135" t="s">
        <v>51</v>
      </c>
      <c r="C135" t="s">
        <v>114</v>
      </c>
      <c r="D135">
        <v>803</v>
      </c>
      <c r="E135">
        <v>19</v>
      </c>
      <c r="F135">
        <v>271</v>
      </c>
      <c r="J135" s="1"/>
      <c r="K135" s="1"/>
      <c r="M135" s="10" t="s">
        <v>948</v>
      </c>
      <c r="Q135" t="str">
        <f t="shared" si="2"/>
        <v>CameroonCM03</v>
      </c>
      <c r="R135" t="str">
        <f>VLOOKUP(Tableau35676910[[#This Row],[coca]],Table1[ID],1,FALSE)</f>
        <v>CameroonCM03</v>
      </c>
      <c r="S135">
        <f>VLOOKUP(Tableau35676910[[#This Row],[coca]],Table1[[#All],[ID]:[b]],2,FALSE)</f>
        <v>14.2128226802</v>
      </c>
      <c r="T135" s="9">
        <f>VLOOKUP(Tableau35676910[[#This Row],[coca]],Table1[[ID]:[b]],3,FALSE)</f>
        <v>3.8011833621300002</v>
      </c>
      <c r="U135" s="9" t="s">
        <v>775</v>
      </c>
      <c r="V13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135" s="9">
        <v>1</v>
      </c>
    </row>
    <row r="136" spans="1:23" hidden="1">
      <c r="A136" t="s">
        <v>109</v>
      </c>
      <c r="B136" t="s">
        <v>111</v>
      </c>
      <c r="C136" t="s">
        <v>112</v>
      </c>
      <c r="D136">
        <v>64</v>
      </c>
      <c r="E136">
        <v>0</v>
      </c>
      <c r="F136">
        <v>20</v>
      </c>
      <c r="J136" s="1"/>
      <c r="K136" s="1"/>
      <c r="M136" s="10" t="s">
        <v>948</v>
      </c>
      <c r="Q136" t="str">
        <f t="shared" si="2"/>
        <v>CameroonCM01</v>
      </c>
      <c r="R136" t="str">
        <f>VLOOKUP(Tableau35676910[[#This Row],[coca]],Table1[ID],1,FALSE)</f>
        <v>CameroonCM01</v>
      </c>
      <c r="S136">
        <f>VLOOKUP(Tableau35676910[[#This Row],[coca]],Table1[[#All],[ID]:[b]],2,FALSE)</f>
        <v>13.125925673399999</v>
      </c>
      <c r="T136" s="9">
        <f>VLOOKUP(Tableau35676910[[#This Row],[coca]],Table1[[ID]:[b]],3,FALSE)</f>
        <v>6.8421517933200002</v>
      </c>
      <c r="U136" s="9" t="s">
        <v>775</v>
      </c>
      <c r="V13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36" s="9">
        <v>1</v>
      </c>
    </row>
    <row r="137" spans="1:23" hidden="1">
      <c r="A137" t="s">
        <v>109</v>
      </c>
      <c r="B137" t="s">
        <v>55</v>
      </c>
      <c r="C137" t="s">
        <v>118</v>
      </c>
      <c r="D137">
        <v>123</v>
      </c>
      <c r="E137">
        <v>11</v>
      </c>
      <c r="F137">
        <v>71</v>
      </c>
      <c r="J137" s="1"/>
      <c r="K137" s="1"/>
      <c r="M137" s="10" t="s">
        <v>948</v>
      </c>
      <c r="Q137" t="str">
        <f t="shared" si="2"/>
        <v>CameroonCM06</v>
      </c>
      <c r="R137" t="str">
        <f>VLOOKUP(Tableau35676910[[#This Row],[coca]],Table1[ID],1,FALSE)</f>
        <v>CameroonCM06</v>
      </c>
      <c r="S137">
        <f>VLOOKUP(Tableau35676910[[#This Row],[coca]],Table1[[#All],[ID]:[b]],2,FALSE)</f>
        <v>13.9443878878</v>
      </c>
      <c r="T137" s="9">
        <f>VLOOKUP(Tableau35676910[[#This Row],[coca]],Table1[[ID]:[b]],3,FALSE)</f>
        <v>8.4681855601800002</v>
      </c>
      <c r="U137" s="9" t="s">
        <v>775</v>
      </c>
      <c r="V13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137" s="9">
        <v>1</v>
      </c>
    </row>
    <row r="138" spans="1:23" hidden="1">
      <c r="A138" t="s">
        <v>109</v>
      </c>
      <c r="B138" t="s">
        <v>41</v>
      </c>
      <c r="C138" t="s">
        <v>113</v>
      </c>
      <c r="D138">
        <v>6826</v>
      </c>
      <c r="E138">
        <v>90</v>
      </c>
      <c r="F138">
        <v>5000</v>
      </c>
      <c r="J138" s="1"/>
      <c r="K138" s="1"/>
      <c r="M138" s="10" t="s">
        <v>948</v>
      </c>
      <c r="Q138" t="str">
        <f t="shared" si="2"/>
        <v>CameroonCM02</v>
      </c>
      <c r="R138" t="str">
        <f>VLOOKUP(Tableau35676910[[#This Row],[coca]],Table1[ID],1,FALSE)</f>
        <v>CameroonCM02</v>
      </c>
      <c r="S138">
        <f>VLOOKUP(Tableau35676910[[#This Row],[coca]],Table1[[#All],[ID]:[b]],2,FALSE)</f>
        <v>11.827012998400001</v>
      </c>
      <c r="T138" s="9">
        <f>VLOOKUP(Tableau35676910[[#This Row],[coca]],Table1[[ID]:[b]],3,FALSE)</f>
        <v>4.6676804085799999</v>
      </c>
      <c r="U138" s="9" t="s">
        <v>780</v>
      </c>
      <c r="V13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38" s="9">
        <v>7</v>
      </c>
    </row>
    <row r="139" spans="1:23" hidden="1">
      <c r="A139" t="s">
        <v>109</v>
      </c>
      <c r="B139" t="s">
        <v>121</v>
      </c>
      <c r="C139" t="s">
        <v>122</v>
      </c>
      <c r="D139">
        <v>606</v>
      </c>
      <c r="E139">
        <v>42</v>
      </c>
      <c r="F139">
        <v>195</v>
      </c>
      <c r="J139" s="1"/>
      <c r="K139" s="1"/>
      <c r="M139" s="10" t="s">
        <v>948</v>
      </c>
      <c r="Q139" t="str">
        <f t="shared" si="2"/>
        <v>CameroonCM08</v>
      </c>
      <c r="R139" t="str">
        <f>VLOOKUP(Tableau35676910[[#This Row],[coca]],Table1[ID],1,FALSE)</f>
        <v>CameroonCM08</v>
      </c>
      <c r="S139">
        <f>VLOOKUP(Tableau35676910[[#This Row],[coca]],Table1[[#All],[ID]:[b]],2,FALSE)</f>
        <v>10.6558253163</v>
      </c>
      <c r="T139" s="9">
        <f>VLOOKUP(Tableau35676910[[#This Row],[coca]],Table1[[ID]:[b]],3,FALSE)</f>
        <v>5.5089382138799996</v>
      </c>
      <c r="U139" s="9" t="s">
        <v>774</v>
      </c>
      <c r="V13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139" s="9">
        <v>3</v>
      </c>
    </row>
    <row r="140" spans="1:23" hidden="1">
      <c r="A140" t="s">
        <v>109</v>
      </c>
      <c r="B140" t="s">
        <v>25</v>
      </c>
      <c r="C140" t="s">
        <v>117</v>
      </c>
      <c r="D140">
        <v>2383</v>
      </c>
      <c r="E140">
        <v>81</v>
      </c>
      <c r="F140">
        <v>1701</v>
      </c>
      <c r="J140" s="1"/>
      <c r="K140" s="1"/>
      <c r="M140" s="10" t="s">
        <v>948</v>
      </c>
      <c r="Q140" t="str">
        <f t="shared" si="2"/>
        <v>CameroonCM05</v>
      </c>
      <c r="R140" t="str">
        <f>VLOOKUP(Tableau35676910[[#This Row],[coca]],Table1[ID],1,FALSE)</f>
        <v>CameroonCM05</v>
      </c>
      <c r="S140">
        <f>VLOOKUP(Tableau35676910[[#This Row],[coca]],Table1[[#All],[ID]:[b]],2,FALSE)</f>
        <v>10.1167259311</v>
      </c>
      <c r="T140" s="9">
        <f>VLOOKUP(Tableau35676910[[#This Row],[coca]],Table1[[ID]:[b]],3,FALSE)</f>
        <v>4.2650274818599998</v>
      </c>
      <c r="U140" s="9" t="s">
        <v>777</v>
      </c>
      <c r="V14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0" s="9">
        <v>5</v>
      </c>
    </row>
    <row r="141" spans="1:23" hidden="1">
      <c r="A141" t="s">
        <v>109</v>
      </c>
      <c r="B141" t="s">
        <v>61</v>
      </c>
      <c r="C141" t="s">
        <v>125</v>
      </c>
      <c r="D141">
        <v>469</v>
      </c>
      <c r="E141">
        <v>20</v>
      </c>
      <c r="F141">
        <v>64</v>
      </c>
      <c r="J141" s="1"/>
      <c r="K141" s="1"/>
      <c r="M141" s="10" t="s">
        <v>948</v>
      </c>
      <c r="Q141" t="str">
        <f t="shared" si="2"/>
        <v>CameroonCM10</v>
      </c>
      <c r="R141" t="str">
        <f>VLOOKUP(Tableau35676910[[#This Row],[coca]],Table1[ID],1,FALSE)</f>
        <v>CameroonCM10</v>
      </c>
      <c r="S141">
        <f>VLOOKUP(Tableau35676910[[#This Row],[coca]],Table1[[#All],[ID]:[b]],2,FALSE)</f>
        <v>9.2891242277299995</v>
      </c>
      <c r="T141" s="9">
        <f>VLOOKUP(Tableau35676910[[#This Row],[coca]],Table1[[ID]:[b]],3,FALSE)</f>
        <v>5.1948337661400004</v>
      </c>
      <c r="U141" s="9" t="s">
        <v>778</v>
      </c>
      <c r="V14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141" s="9">
        <v>2</v>
      </c>
    </row>
    <row r="142" spans="1:23" hidden="1">
      <c r="A142" t="s">
        <v>109</v>
      </c>
      <c r="B142" t="s">
        <v>115</v>
      </c>
      <c r="C142" t="s">
        <v>116</v>
      </c>
      <c r="D142">
        <v>89</v>
      </c>
      <c r="E142">
        <v>5</v>
      </c>
      <c r="F142">
        <v>63</v>
      </c>
      <c r="J142" s="1"/>
      <c r="K142" s="1"/>
      <c r="M142" s="10" t="s">
        <v>948</v>
      </c>
      <c r="Q142" t="str">
        <f t="shared" si="2"/>
        <v>CameroonCM04</v>
      </c>
      <c r="R142" t="str">
        <f>VLOOKUP(Tableau35676910[[#This Row],[coca]],Table1[ID],1,FALSE)</f>
        <v>CameroonCM04</v>
      </c>
      <c r="S142">
        <f>VLOOKUP(Tableau35676910[[#This Row],[coca]],Table1[[#All],[ID]:[b]],2,FALSE)</f>
        <v>14.517712468499999</v>
      </c>
      <c r="T142" s="9">
        <f>VLOOKUP(Tableau35676910[[#This Row],[coca]],Table1[[ID]:[b]],3,FALSE)</f>
        <v>11.071936727900001</v>
      </c>
      <c r="U142" s="9"/>
      <c r="V14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142" s="9"/>
    </row>
    <row r="143" spans="1:23" hidden="1">
      <c r="A143" t="s">
        <v>126</v>
      </c>
      <c r="B143" t="s">
        <v>140</v>
      </c>
      <c r="C143" t="s">
        <v>141</v>
      </c>
      <c r="D143" t="s">
        <v>938</v>
      </c>
      <c r="E143" t="s">
        <v>938</v>
      </c>
      <c r="F143" t="s">
        <v>938</v>
      </c>
      <c r="J143" s="1"/>
      <c r="K143" s="1"/>
      <c r="M143" s="10" t="s">
        <v>948</v>
      </c>
      <c r="O143" s="5">
        <v>1761798540360</v>
      </c>
      <c r="P143" s="5">
        <v>417265988792</v>
      </c>
      <c r="Q143" t="str">
        <f t="shared" si="2"/>
        <v>Central African RepublicCF12</v>
      </c>
      <c r="R143" t="str">
        <f>VLOOKUP(Tableau35676910[[#This Row],[coca]],Table1[ID],1,FALSE)</f>
        <v>Central African RepublicCF12</v>
      </c>
      <c r="S143">
        <f>VLOOKUP(Tableau35676910[[#This Row],[coca]],Table1[[#All],[ID]:[b]],2,FALSE)</f>
        <v>17.617985403599999</v>
      </c>
      <c r="T143" s="9">
        <f>VLOOKUP(Tableau35676910[[#This Row],[coca]],Table1[[ID]:[b]],3,FALSE)</f>
        <v>4.1726598879200001</v>
      </c>
      <c r="U143" s="9" t="s">
        <v>775</v>
      </c>
      <c r="V14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3" s="9">
        <v>1</v>
      </c>
    </row>
    <row r="144" spans="1:23" hidden="1">
      <c r="A144" t="s">
        <v>126</v>
      </c>
      <c r="B144" t="s">
        <v>130</v>
      </c>
      <c r="C144" t="s">
        <v>131</v>
      </c>
      <c r="D144" t="s">
        <v>938</v>
      </c>
      <c r="E144" t="s">
        <v>938</v>
      </c>
      <c r="F144" t="s">
        <v>938</v>
      </c>
      <c r="J144" s="1"/>
      <c r="K144" s="1"/>
      <c r="M144" s="10" t="s">
        <v>948</v>
      </c>
      <c r="O144" s="5">
        <v>1857051880280</v>
      </c>
      <c r="P144" s="5">
        <v>437554641562</v>
      </c>
      <c r="Q144" t="str">
        <f t="shared" si="2"/>
        <v>Central African RepublicCF71</v>
      </c>
      <c r="R144" t="str">
        <f>VLOOKUP(Tableau35676910[[#This Row],[coca]],Table1[ID],1,FALSE)</f>
        <v>Central African RepublicCF71</v>
      </c>
      <c r="S144">
        <f>VLOOKUP(Tableau35676910[[#This Row],[coca]],Table1[[#All],[ID]:[b]],2,FALSE)</f>
        <v>18.570518802799999</v>
      </c>
      <c r="T144" s="9">
        <f>VLOOKUP(Tableau35676910[[#This Row],[coca]],Table1[[ID]:[b]],3,FALSE)</f>
        <v>4.3755464156199997</v>
      </c>
      <c r="U144" s="9" t="s">
        <v>778</v>
      </c>
      <c r="V14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4" s="9">
        <v>2</v>
      </c>
    </row>
    <row r="145" spans="1:23" hidden="1">
      <c r="A145" t="s">
        <v>126</v>
      </c>
      <c r="B145" t="s">
        <v>128</v>
      </c>
      <c r="C145" t="s">
        <v>129</v>
      </c>
      <c r="D145" t="s">
        <v>938</v>
      </c>
      <c r="E145" t="s">
        <v>938</v>
      </c>
      <c r="F145" t="s">
        <v>938</v>
      </c>
      <c r="J145" s="1"/>
      <c r="K145" s="1"/>
      <c r="M145" s="10" t="s">
        <v>948</v>
      </c>
      <c r="Q145" t="str">
        <f t="shared" si="2"/>
        <v>Central African RepublicCF51</v>
      </c>
      <c r="R145" t="str">
        <f>VLOOKUP(Tableau35676910[[#This Row],[coca]],Table1[ID],1,FALSE)</f>
        <v>Central African RepublicCF51</v>
      </c>
      <c r="S145">
        <f>VLOOKUP(Tableau35676910[[#This Row],[coca]],Table1[[#All],[ID]:[b]],2,FALSE)</f>
        <v>20.574127578999999</v>
      </c>
      <c r="T145" s="9">
        <f>VLOOKUP(Tableau35676910[[#This Row],[coca]],Table1[[ID]:[b]],3,FALSE)</f>
        <v>8.4215608200199998</v>
      </c>
      <c r="U145" s="9"/>
      <c r="V14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5" s="9"/>
    </row>
    <row r="146" spans="1:23" hidden="1">
      <c r="A146" t="s">
        <v>126</v>
      </c>
      <c r="B146" t="s">
        <v>132</v>
      </c>
      <c r="C146" t="s">
        <v>133</v>
      </c>
      <c r="D146" t="s">
        <v>938</v>
      </c>
      <c r="E146" t="s">
        <v>938</v>
      </c>
      <c r="F146" t="s">
        <v>938</v>
      </c>
      <c r="J146" s="1"/>
      <c r="K146" s="1"/>
      <c r="M146" s="10" t="s">
        <v>948</v>
      </c>
      <c r="Q146" t="str">
        <f t="shared" si="2"/>
        <v>Central African RepublicCF61</v>
      </c>
      <c r="R146" t="str">
        <f>VLOOKUP(Tableau35676910[[#This Row],[coca]],Table1[ID],1,FALSE)</f>
        <v>Central African RepublicCF61</v>
      </c>
      <c r="S146">
        <f>VLOOKUP(Tableau35676910[[#This Row],[coca]],Table1[[#All],[ID]:[b]],2,FALSE)</f>
        <v>21.360413425200001</v>
      </c>
      <c r="T146" s="9">
        <f>VLOOKUP(Tableau35676910[[#This Row],[coca]],Table1[[ID]:[b]],3,FALSE)</f>
        <v>4.8926844229800004</v>
      </c>
      <c r="U146" s="9"/>
      <c r="V14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6" s="9"/>
    </row>
    <row r="147" spans="1:23" hidden="1">
      <c r="A147" t="s">
        <v>126</v>
      </c>
      <c r="B147" t="s">
        <v>136</v>
      </c>
      <c r="C147" t="s">
        <v>137</v>
      </c>
      <c r="D147" t="s">
        <v>938</v>
      </c>
      <c r="E147" t="s">
        <v>938</v>
      </c>
      <c r="F147" t="s">
        <v>938</v>
      </c>
      <c r="J147" s="1"/>
      <c r="K147" s="1"/>
      <c r="M147" s="10" t="s">
        <v>948</v>
      </c>
      <c r="Q147" t="str">
        <f t="shared" si="2"/>
        <v>Central African RepublicCF52</v>
      </c>
      <c r="R147" t="str">
        <f>VLOOKUP(Tableau35676910[[#This Row],[coca]],Table1[ID],1,FALSE)</f>
        <v>Central African RepublicCF52</v>
      </c>
      <c r="S147">
        <f>VLOOKUP(Tableau35676910[[#This Row],[coca]],Table1[[#All],[ID]:[b]],2,FALSE)</f>
        <v>22.92245848</v>
      </c>
      <c r="T147" s="9">
        <f>VLOOKUP(Tableau35676910[[#This Row],[coca]],Table1[[ID]:[b]],3,FALSE)</f>
        <v>7.4687639112599999</v>
      </c>
      <c r="U147" s="9"/>
      <c r="V14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7" s="9"/>
    </row>
    <row r="148" spans="1:23" hidden="1">
      <c r="A148" t="s">
        <v>126</v>
      </c>
      <c r="B148" t="s">
        <v>134</v>
      </c>
      <c r="C148" t="s">
        <v>135</v>
      </c>
      <c r="D148" t="s">
        <v>938</v>
      </c>
      <c r="E148" t="s">
        <v>938</v>
      </c>
      <c r="F148" t="s">
        <v>938</v>
      </c>
      <c r="J148" s="1"/>
      <c r="K148" s="1"/>
      <c r="M148" s="10" t="s">
        <v>948</v>
      </c>
      <c r="Q148" t="str">
        <f t="shared" si="2"/>
        <v>Central African RepublicCF63</v>
      </c>
      <c r="R148" t="str">
        <f>VLOOKUP(Tableau35676910[[#This Row],[coca]],Table1[ID],1,FALSE)</f>
        <v>Central African RepublicCF63</v>
      </c>
      <c r="S148">
        <f>VLOOKUP(Tableau35676910[[#This Row],[coca]],Table1[[#All],[ID]:[b]],2,FALSE)</f>
        <v>25.590006564999999</v>
      </c>
      <c r="T148" s="9">
        <f>VLOOKUP(Tableau35676910[[#This Row],[coca]],Table1[[ID]:[b]],3,FALSE)</f>
        <v>6.3085050516500001</v>
      </c>
      <c r="U148" s="9"/>
      <c r="V14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8" s="9"/>
    </row>
    <row r="149" spans="1:23" hidden="1">
      <c r="A149" t="s">
        <v>126</v>
      </c>
      <c r="B149" t="s">
        <v>138</v>
      </c>
      <c r="C149" t="s">
        <v>139</v>
      </c>
      <c r="D149" t="s">
        <v>938</v>
      </c>
      <c r="E149" t="s">
        <v>938</v>
      </c>
      <c r="F149" t="s">
        <v>938</v>
      </c>
      <c r="J149" s="1"/>
      <c r="K149" s="1"/>
      <c r="M149" s="10" t="s">
        <v>948</v>
      </c>
      <c r="Q149" t="str">
        <f t="shared" si="2"/>
        <v>Central African RepublicCF41</v>
      </c>
      <c r="R149" t="str">
        <f>VLOOKUP(Tableau35676910[[#This Row],[coca]],Table1[ID],1,FALSE)</f>
        <v>Central African RepublicCF41</v>
      </c>
      <c r="S149">
        <f>VLOOKUP(Tableau35676910[[#This Row],[coca]],Table1[[#All],[ID]:[b]],2,FALSE)</f>
        <v>19.298054885599999</v>
      </c>
      <c r="T149" s="9">
        <f>VLOOKUP(Tableau35676910[[#This Row],[coca]],Table1[[ID]:[b]],3,FALSE)</f>
        <v>5.7975892338600001</v>
      </c>
      <c r="U149" s="9"/>
      <c r="V14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49" s="9"/>
    </row>
    <row r="150" spans="1:23" hidden="1">
      <c r="A150" t="s">
        <v>126</v>
      </c>
      <c r="B150" t="s">
        <v>781</v>
      </c>
      <c r="C150" t="s">
        <v>143</v>
      </c>
      <c r="D150" t="s">
        <v>938</v>
      </c>
      <c r="E150" t="s">
        <v>938</v>
      </c>
      <c r="F150" t="s">
        <v>938</v>
      </c>
      <c r="J150" s="1"/>
      <c r="K150" s="1"/>
      <c r="M150" s="10" t="s">
        <v>948</v>
      </c>
      <c r="Q150" t="str">
        <f t="shared" si="2"/>
        <v>Central African RepublicCF21</v>
      </c>
      <c r="R150" t="str">
        <f>VLOOKUP(Tableau35676910[[#This Row],[coca]],Table1[ID],1,FALSE)</f>
        <v>Central African RepublicCF21</v>
      </c>
      <c r="S150">
        <f>VLOOKUP(Tableau35676910[[#This Row],[coca]],Table1[[#All],[ID]:[b]],2,FALSE)</f>
        <v>15.916548922800001</v>
      </c>
      <c r="T150" s="9">
        <f>VLOOKUP(Tableau35676910[[#This Row],[coca]],Table1[[ID]:[b]],3,FALSE)</f>
        <v>4.5683364205099997</v>
      </c>
      <c r="U150" s="9"/>
      <c r="V15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0" s="9"/>
    </row>
    <row r="151" spans="1:23" hidden="1">
      <c r="A151" t="s">
        <v>126</v>
      </c>
      <c r="B151" t="s">
        <v>144</v>
      </c>
      <c r="C151" t="s">
        <v>145</v>
      </c>
      <c r="D151" t="s">
        <v>938</v>
      </c>
      <c r="E151" t="s">
        <v>938</v>
      </c>
      <c r="F151" t="s">
        <v>938</v>
      </c>
      <c r="J151" s="1"/>
      <c r="K151" s="1"/>
      <c r="M151" s="10" t="s">
        <v>948</v>
      </c>
      <c r="Q151" t="str">
        <f t="shared" si="2"/>
        <v>Central African RepublicCF62</v>
      </c>
      <c r="R151" t="str">
        <f>VLOOKUP(Tableau35676910[[#This Row],[coca]],Table1[ID],1,FALSE)</f>
        <v>Central African RepublicCF62</v>
      </c>
      <c r="S151">
        <f>VLOOKUP(Tableau35676910[[#This Row],[coca]],Table1[[#All],[ID]:[b]],2,FALSE)</f>
        <v>23.390710983400002</v>
      </c>
      <c r="T151" s="9">
        <f>VLOOKUP(Tableau35676910[[#This Row],[coca]],Table1[[ID]:[b]],3,FALSE)</f>
        <v>5.5022206631700001</v>
      </c>
      <c r="U151" s="9"/>
      <c r="V15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1" s="9"/>
    </row>
    <row r="152" spans="1:23" hidden="1">
      <c r="A152" t="s">
        <v>126</v>
      </c>
      <c r="B152" t="s">
        <v>146</v>
      </c>
      <c r="C152" t="s">
        <v>147</v>
      </c>
      <c r="D152" t="s">
        <v>938</v>
      </c>
      <c r="E152" t="s">
        <v>938</v>
      </c>
      <c r="F152" t="s">
        <v>938</v>
      </c>
      <c r="J152" s="1"/>
      <c r="K152" s="1"/>
      <c r="M152" s="10" t="s">
        <v>948</v>
      </c>
      <c r="Q152" t="str">
        <f t="shared" si="2"/>
        <v>Central African RepublicCF42</v>
      </c>
      <c r="R152" t="str">
        <f>VLOOKUP(Tableau35676910[[#This Row],[coca]],Table1[ID],1,FALSE)</f>
        <v>Central African RepublicCF42</v>
      </c>
      <c r="S152">
        <f>VLOOKUP(Tableau35676910[[#This Row],[coca]],Table1[[#All],[ID]:[b]],2,FALSE)</f>
        <v>19.330655993000001</v>
      </c>
      <c r="T152" s="9">
        <f>VLOOKUP(Tableau35676910[[#This Row],[coca]],Table1[[ID]:[b]],3,FALSE)</f>
        <v>7.1904858022299996</v>
      </c>
      <c r="U152" s="9"/>
      <c r="V15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2" s="9"/>
    </row>
    <row r="153" spans="1:23" hidden="1">
      <c r="A153" t="s">
        <v>126</v>
      </c>
      <c r="B153" t="s">
        <v>148</v>
      </c>
      <c r="C153" t="s">
        <v>149</v>
      </c>
      <c r="D153" t="s">
        <v>938</v>
      </c>
      <c r="E153" t="s">
        <v>938</v>
      </c>
      <c r="F153" t="s">
        <v>938</v>
      </c>
      <c r="J153" s="1"/>
      <c r="K153" s="1"/>
      <c r="M153" s="10" t="s">
        <v>948</v>
      </c>
      <c r="Q153" t="str">
        <f t="shared" si="2"/>
        <v>Central African RepublicCF22</v>
      </c>
      <c r="R153" t="str">
        <f>VLOOKUP(Tableau35676910[[#This Row],[coca]],Table1[ID],1,FALSE)</f>
        <v>Central African RepublicCF22</v>
      </c>
      <c r="S153">
        <f>VLOOKUP(Tableau35676910[[#This Row],[coca]],Table1[[#All],[ID]:[b]],2,FALSE)</f>
        <v>15.3797702537</v>
      </c>
      <c r="T153" s="9">
        <f>VLOOKUP(Tableau35676910[[#This Row],[coca]],Table1[[ID]:[b]],3,FALSE)</f>
        <v>5.6984577447599998</v>
      </c>
      <c r="U153" s="9"/>
      <c r="V15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3" s="9"/>
    </row>
    <row r="154" spans="1:23" hidden="1">
      <c r="A154" t="s">
        <v>126</v>
      </c>
      <c r="B154" t="s">
        <v>150</v>
      </c>
      <c r="C154" t="s">
        <v>151</v>
      </c>
      <c r="D154" t="s">
        <v>938</v>
      </c>
      <c r="E154" t="s">
        <v>938</v>
      </c>
      <c r="F154" t="s">
        <v>938</v>
      </c>
      <c r="J154" s="1"/>
      <c r="K154" s="1"/>
      <c r="M154" s="10" t="s">
        <v>948</v>
      </c>
      <c r="Q154" t="str">
        <f t="shared" si="2"/>
        <v>Central African RepublicCF11</v>
      </c>
      <c r="R154" t="str">
        <f>VLOOKUP(Tableau35676910[[#This Row],[coca]],Table1[ID],1,FALSE)</f>
        <v>Central African RepublicCF11</v>
      </c>
      <c r="S154">
        <f>VLOOKUP(Tableau35676910[[#This Row],[coca]],Table1[[#All],[ID]:[b]],2,FALSE)</f>
        <v>17.995764323</v>
      </c>
      <c r="T154" s="9">
        <f>VLOOKUP(Tableau35676910[[#This Row],[coca]],Table1[[ID]:[b]],3,FALSE)</f>
        <v>5.1163161949399996</v>
      </c>
      <c r="U154" s="9"/>
      <c r="V15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4" s="9"/>
    </row>
    <row r="155" spans="1:23" hidden="1">
      <c r="A155" t="s">
        <v>126</v>
      </c>
      <c r="B155" t="s">
        <v>152</v>
      </c>
      <c r="C155" t="s">
        <v>153</v>
      </c>
      <c r="D155" t="s">
        <v>938</v>
      </c>
      <c r="E155" t="s">
        <v>938</v>
      </c>
      <c r="F155" t="s">
        <v>938</v>
      </c>
      <c r="J155" s="1"/>
      <c r="K155" s="1"/>
      <c r="M155" s="10" t="s">
        <v>948</v>
      </c>
      <c r="Q155" t="str">
        <f t="shared" si="2"/>
        <v>Central African RepublicCF43</v>
      </c>
      <c r="R155" t="str">
        <f>VLOOKUP(Tableau35676910[[#This Row],[coca]],Table1[ID],1,FALSE)</f>
        <v>Central African RepublicCF43</v>
      </c>
      <c r="S155">
        <f>VLOOKUP(Tableau35676910[[#This Row],[coca]],Table1[[#All],[ID]:[b]],2,FALSE)</f>
        <v>20.749173796800001</v>
      </c>
      <c r="T155" s="9">
        <f>VLOOKUP(Tableau35676910[[#This Row],[coca]],Table1[[ID]:[b]],3,FALSE)</f>
        <v>6.1273010691099996</v>
      </c>
      <c r="U155" s="9"/>
      <c r="V15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5" s="9"/>
    </row>
    <row r="156" spans="1:23" hidden="1">
      <c r="A156" t="s">
        <v>126</v>
      </c>
      <c r="B156" t="s">
        <v>154</v>
      </c>
      <c r="C156" t="s">
        <v>155</v>
      </c>
      <c r="D156" t="s">
        <v>938</v>
      </c>
      <c r="E156" t="s">
        <v>938</v>
      </c>
      <c r="F156" t="s">
        <v>938</v>
      </c>
      <c r="J156" s="1"/>
      <c r="K156" s="1"/>
      <c r="M156" s="10" t="s">
        <v>948</v>
      </c>
      <c r="Q156" t="str">
        <f t="shared" si="2"/>
        <v>Central African RepublicCF32</v>
      </c>
      <c r="R156" t="str">
        <f>VLOOKUP(Tableau35676910[[#This Row],[coca]],Table1[ID],1,FALSE)</f>
        <v>Central African RepublicCF32</v>
      </c>
      <c r="S156">
        <f>VLOOKUP(Tableau35676910[[#This Row],[coca]],Table1[[#All],[ID]:[b]],2,FALSE)</f>
        <v>17.891223238199998</v>
      </c>
      <c r="T156" s="9">
        <f>VLOOKUP(Tableau35676910[[#This Row],[coca]],Table1[[ID]:[b]],3,FALSE)</f>
        <v>6.9140162197199997</v>
      </c>
      <c r="U156" s="9"/>
      <c r="V15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6" s="9"/>
    </row>
    <row r="157" spans="1:23" hidden="1">
      <c r="A157" t="s">
        <v>126</v>
      </c>
      <c r="B157" t="s">
        <v>156</v>
      </c>
      <c r="C157" t="s">
        <v>157</v>
      </c>
      <c r="D157" t="s">
        <v>938</v>
      </c>
      <c r="E157" t="s">
        <v>938</v>
      </c>
      <c r="F157" t="s">
        <v>938</v>
      </c>
      <c r="J157" s="1"/>
      <c r="K157" s="1"/>
      <c r="M157" s="10" t="s">
        <v>948</v>
      </c>
      <c r="Q157" t="str">
        <f t="shared" si="2"/>
        <v>Central African RepublicCF31</v>
      </c>
      <c r="R157" t="str">
        <f>VLOOKUP(Tableau35676910[[#This Row],[coca]],Table1[ID],1,FALSE)</f>
        <v>Central African RepublicCF31</v>
      </c>
      <c r="S157">
        <f>VLOOKUP(Tableau35676910[[#This Row],[coca]],Table1[[#All],[ID]:[b]],2,FALSE)</f>
        <v>16.140384220600001</v>
      </c>
      <c r="T157" s="9">
        <f>VLOOKUP(Tableau35676910[[#This Row],[coca]],Table1[[ID]:[b]],3,FALSE)</f>
        <v>6.7281622515799997</v>
      </c>
      <c r="U157" s="9"/>
      <c r="V15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7" s="9"/>
    </row>
    <row r="158" spans="1:23" hidden="1">
      <c r="A158" t="s">
        <v>126</v>
      </c>
      <c r="B158" t="s">
        <v>158</v>
      </c>
      <c r="C158" t="s">
        <v>159</v>
      </c>
      <c r="D158" t="s">
        <v>938</v>
      </c>
      <c r="E158" t="s">
        <v>938</v>
      </c>
      <c r="F158" t="s">
        <v>938</v>
      </c>
      <c r="J158" s="1"/>
      <c r="K158" s="1"/>
      <c r="M158" s="10" t="s">
        <v>948</v>
      </c>
      <c r="Q158" t="str">
        <f t="shared" si="2"/>
        <v>Central African RepublicCF23</v>
      </c>
      <c r="R158" t="str">
        <f>VLOOKUP(Tableau35676910[[#This Row],[coca]],Table1[ID],1,FALSE)</f>
        <v>Central African RepublicCF23</v>
      </c>
      <c r="S158">
        <f>VLOOKUP(Tableau35676910[[#This Row],[coca]],Table1[[#All],[ID]:[b]],2,FALSE)</f>
        <v>16.293399178000001</v>
      </c>
      <c r="T158" s="9">
        <f>VLOOKUP(Tableau35676910[[#This Row],[coca]],Table1[[ID]:[b]],3,FALSE)</f>
        <v>3.4612648195100002</v>
      </c>
      <c r="U158" s="9"/>
      <c r="V15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8" s="9"/>
    </row>
    <row r="159" spans="1:23" hidden="1">
      <c r="A159" t="s">
        <v>126</v>
      </c>
      <c r="B159" t="s">
        <v>160</v>
      </c>
      <c r="C159" t="s">
        <v>161</v>
      </c>
      <c r="D159" t="s">
        <v>938</v>
      </c>
      <c r="E159" t="s">
        <v>938</v>
      </c>
      <c r="F159" t="s">
        <v>938</v>
      </c>
      <c r="J159" s="1"/>
      <c r="K159" s="1"/>
      <c r="M159" s="10" t="s">
        <v>948</v>
      </c>
      <c r="Q159" t="str">
        <f t="shared" si="2"/>
        <v>Central African RepublicCF53</v>
      </c>
      <c r="R159" t="str">
        <f>VLOOKUP(Tableau35676910[[#This Row],[coca]],Table1[ID],1,FALSE)</f>
        <v>Central African RepublicCF53</v>
      </c>
      <c r="S159">
        <f>VLOOKUP(Tableau35676910[[#This Row],[coca]],Table1[[#All],[ID]:[b]],2,FALSE)</f>
        <v>22.513138271399999</v>
      </c>
      <c r="T159" s="9">
        <f>VLOOKUP(Tableau35676910[[#This Row],[coca]],Table1[[ID]:[b]],3,FALSE)</f>
        <v>9.8230642242500004</v>
      </c>
      <c r="U159" s="9"/>
      <c r="V15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59" s="9"/>
    </row>
    <row r="160" spans="1:23" hidden="1">
      <c r="A160" t="s">
        <v>162</v>
      </c>
      <c r="B160" t="s">
        <v>198</v>
      </c>
      <c r="C160" t="s">
        <v>199</v>
      </c>
      <c r="D160">
        <v>8</v>
      </c>
      <c r="E160">
        <v>2</v>
      </c>
      <c r="F160">
        <v>4</v>
      </c>
      <c r="J160" s="1"/>
      <c r="K160" s="1"/>
      <c r="M160" s="12" t="s">
        <v>948</v>
      </c>
      <c r="O160" s="5">
        <v>2115633897080</v>
      </c>
      <c r="P160" s="5">
        <v>1354140651770</v>
      </c>
      <c r="Q160" t="str">
        <f t="shared" si="2"/>
        <v>ChadTD14</v>
      </c>
      <c r="R160" t="str">
        <f>VLOOKUP(Tableau35676910[[#This Row],[coca]],Table1[ID],1,FALSE)</f>
        <v>ChadTD14</v>
      </c>
      <c r="S160">
        <f>VLOOKUP(Tableau35676910[[#This Row],[coca]],Table1[[#All],[ID]:[b]],2,FALSE)</f>
        <v>21.1563389708</v>
      </c>
      <c r="T160" s="9">
        <f>VLOOKUP(Tableau35676910[[#This Row],[coca]],Table1[[ID]:[b]],3,FALSE)</f>
        <v>13.5414065177</v>
      </c>
      <c r="U160" s="9" t="s">
        <v>775</v>
      </c>
      <c r="V16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0" s="9">
        <v>1</v>
      </c>
    </row>
    <row r="161" spans="1:23" hidden="1">
      <c r="A161" t="s">
        <v>162</v>
      </c>
      <c r="B161" t="s">
        <v>196</v>
      </c>
      <c r="C161" t="s">
        <v>197</v>
      </c>
      <c r="D161">
        <v>761</v>
      </c>
      <c r="E161">
        <v>59</v>
      </c>
      <c r="F161">
        <v>702</v>
      </c>
      <c r="J161" s="1"/>
      <c r="K161" s="1"/>
      <c r="M161" s="12" t="s">
        <v>948</v>
      </c>
      <c r="O161" s="5">
        <v>1505158992050</v>
      </c>
      <c r="P161" s="5">
        <v>1212026562140</v>
      </c>
      <c r="Q161" t="str">
        <f t="shared" si="2"/>
        <v>ChadTD18</v>
      </c>
      <c r="R161" t="str">
        <f>VLOOKUP(Tableau35676910[[#This Row],[coca]],Table1[ID],1,FALSE)</f>
        <v>ChadTD18</v>
      </c>
      <c r="S161">
        <f>VLOOKUP(Tableau35676910[[#This Row],[coca]],Table1[[#All],[ID]:[b]],2,FALSE)</f>
        <v>15.0515899205</v>
      </c>
      <c r="T161" s="9">
        <f>VLOOKUP(Tableau35676910[[#This Row],[coca]],Table1[[ID]:[b]],3,FALSE)</f>
        <v>12.1202656214</v>
      </c>
      <c r="U161" s="9" t="s">
        <v>774</v>
      </c>
      <c r="V16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161" s="9">
        <v>3</v>
      </c>
    </row>
    <row r="162" spans="1:23" hidden="1">
      <c r="A162" t="s">
        <v>162</v>
      </c>
      <c r="B162" t="s">
        <v>164</v>
      </c>
      <c r="C162" t="s">
        <v>165</v>
      </c>
      <c r="D162">
        <v>0</v>
      </c>
      <c r="E162">
        <v>0</v>
      </c>
      <c r="F162">
        <v>0</v>
      </c>
      <c r="J162" s="1"/>
      <c r="K162" s="1"/>
      <c r="M162" s="12" t="s">
        <v>948</v>
      </c>
      <c r="Q162" t="str">
        <f t="shared" si="2"/>
        <v>ChadTD19</v>
      </c>
      <c r="R162" t="str">
        <f>VLOOKUP(Tableau35676910[[#This Row],[coca]],Table1[ID],1,FALSE)</f>
        <v>ChadTD19</v>
      </c>
      <c r="S162">
        <f>VLOOKUP(Tableau35676910[[#This Row],[coca]],Table1[[#All],[ID]:[b]],2,FALSE)</f>
        <v>16.884998405400001</v>
      </c>
      <c r="T162" s="9">
        <f>VLOOKUP(Tableau35676910[[#This Row],[coca]],Table1[[ID]:[b]],3,FALSE)</f>
        <v>14.4212306232</v>
      </c>
      <c r="U162" s="9"/>
      <c r="V16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2" s="9"/>
    </row>
    <row r="163" spans="1:23" hidden="1">
      <c r="A163" t="s">
        <v>162</v>
      </c>
      <c r="B163" t="s">
        <v>166</v>
      </c>
      <c r="C163" t="s">
        <v>167</v>
      </c>
      <c r="D163">
        <v>6</v>
      </c>
      <c r="E163">
        <v>0</v>
      </c>
      <c r="F163">
        <v>6</v>
      </c>
      <c r="J163" s="1"/>
      <c r="K163" s="1"/>
      <c r="M163" s="12" t="s">
        <v>948</v>
      </c>
      <c r="Q163" t="str">
        <f t="shared" si="2"/>
        <v>ChadTD01</v>
      </c>
      <c r="R163" t="str">
        <f>VLOOKUP(Tableau35676910[[#This Row],[coca]],Table1[ID],1,FALSE)</f>
        <v>ChadTD01</v>
      </c>
      <c r="S163">
        <f>VLOOKUP(Tableau35676910[[#This Row],[coca]],Table1[[#All],[ID]:[b]],2,FALSE)</f>
        <v>18.7952795524</v>
      </c>
      <c r="T163" s="9">
        <f>VLOOKUP(Tableau35676910[[#This Row],[coca]],Table1[[ID]:[b]],3,FALSE)</f>
        <v>13.9817111908</v>
      </c>
      <c r="U163" s="9"/>
      <c r="V16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3" s="9"/>
    </row>
    <row r="164" spans="1:23" hidden="1">
      <c r="A164" t="s">
        <v>162</v>
      </c>
      <c r="B164" t="s">
        <v>168</v>
      </c>
      <c r="C164" t="s">
        <v>169</v>
      </c>
      <c r="D164">
        <v>0</v>
      </c>
      <c r="E164">
        <v>0</v>
      </c>
      <c r="F164">
        <v>0</v>
      </c>
      <c r="J164" s="1"/>
      <c r="K164" s="1"/>
      <c r="M164" s="12" t="s">
        <v>948</v>
      </c>
      <c r="Q164" t="str">
        <f t="shared" si="2"/>
        <v>ChadTD02</v>
      </c>
      <c r="R164" t="str">
        <f>VLOOKUP(Tableau35676910[[#This Row],[coca]],Table1[ID],1,FALSE)</f>
        <v>ChadTD02</v>
      </c>
      <c r="S164">
        <f>VLOOKUP(Tableau35676910[[#This Row],[coca]],Table1[[#All],[ID]:[b]],2,FALSE)</f>
        <v>18.221231778</v>
      </c>
      <c r="T164" s="9">
        <f>VLOOKUP(Tableau35676910[[#This Row],[coca]],Table1[[ID]:[b]],3,FALSE)</f>
        <v>17.180937942500002</v>
      </c>
      <c r="U164" s="9"/>
      <c r="V16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4" s="9"/>
    </row>
    <row r="165" spans="1:23" hidden="1">
      <c r="A165" t="s">
        <v>162</v>
      </c>
      <c r="B165" t="s">
        <v>170</v>
      </c>
      <c r="C165" t="s">
        <v>171</v>
      </c>
      <c r="D165">
        <v>1</v>
      </c>
      <c r="E165">
        <v>0</v>
      </c>
      <c r="F165">
        <v>1</v>
      </c>
      <c r="J165" s="1"/>
      <c r="K165" s="1"/>
      <c r="M165" s="12" t="s">
        <v>948</v>
      </c>
      <c r="Q165" t="str">
        <f t="shared" si="2"/>
        <v>ChadTD03</v>
      </c>
      <c r="R165" t="str">
        <f>VLOOKUP(Tableau35676910[[#This Row],[coca]],Table1[ID],1,FALSE)</f>
        <v>ChadTD03</v>
      </c>
      <c r="S165">
        <f>VLOOKUP(Tableau35676910[[#This Row],[coca]],Table1[[#All],[ID]:[b]],2,FALSE)</f>
        <v>16.357020966899999</v>
      </c>
      <c r="T165" s="9">
        <f>VLOOKUP(Tableau35676910[[#This Row],[coca]],Table1[[ID]:[b]],3,FALSE)</f>
        <v>11.202963735399999</v>
      </c>
      <c r="U165" s="9"/>
      <c r="V16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5" s="9"/>
    </row>
    <row r="166" spans="1:23" hidden="1">
      <c r="A166" t="s">
        <v>162</v>
      </c>
      <c r="B166" t="s">
        <v>174</v>
      </c>
      <c r="C166" t="s">
        <v>175</v>
      </c>
      <c r="D166">
        <v>0</v>
      </c>
      <c r="E166">
        <v>0</v>
      </c>
      <c r="F166">
        <v>0</v>
      </c>
      <c r="J166" s="1"/>
      <c r="K166" s="1"/>
      <c r="M166" s="12" t="s">
        <v>948</v>
      </c>
      <c r="Q166" t="str">
        <f t="shared" si="2"/>
        <v>ChadTD23</v>
      </c>
      <c r="R166" t="str">
        <f>VLOOKUP(Tableau35676910[[#This Row],[coca]],Table1[ID],1,FALSE)</f>
        <v>ChadTD23</v>
      </c>
      <c r="S166">
        <f>VLOOKUP(Tableau35676910[[#This Row],[coca]],Table1[[#All],[ID]:[b]],2,FALSE)</f>
        <v>21.1363127915</v>
      </c>
      <c r="T166" s="9">
        <f>VLOOKUP(Tableau35676910[[#This Row],[coca]],Table1[[ID]:[b]],3,FALSE)</f>
        <v>18.412098485400001</v>
      </c>
      <c r="U166" s="9"/>
      <c r="V16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6" s="9"/>
    </row>
    <row r="167" spans="1:23" hidden="1">
      <c r="A167" t="s">
        <v>162</v>
      </c>
      <c r="B167" t="s">
        <v>172</v>
      </c>
      <c r="C167" t="s">
        <v>173</v>
      </c>
      <c r="D167">
        <v>1</v>
      </c>
      <c r="E167">
        <v>0</v>
      </c>
      <c r="F167">
        <v>1</v>
      </c>
      <c r="J167" s="1"/>
      <c r="K167" s="1"/>
      <c r="M167" s="12" t="s">
        <v>948</v>
      </c>
      <c r="Q167" t="str">
        <f t="shared" si="2"/>
        <v>ChadTD20</v>
      </c>
      <c r="R167" t="str">
        <f>VLOOKUP(Tableau35676910[[#This Row],[coca]],Table1[ID],1,FALSE)</f>
        <v>ChadTD20</v>
      </c>
      <c r="S167">
        <f>VLOOKUP(Tableau35676910[[#This Row],[coca]],Table1[[#All],[ID]:[b]],2,FALSE)</f>
        <v>23.124966411700001</v>
      </c>
      <c r="T167" s="9">
        <f>VLOOKUP(Tableau35676910[[#This Row],[coca]],Table1[[ID]:[b]],3,FALSE)</f>
        <v>17.778513861299999</v>
      </c>
      <c r="U167" s="9"/>
      <c r="V16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7" s="9"/>
    </row>
    <row r="168" spans="1:23" hidden="1">
      <c r="A168" t="s">
        <v>162</v>
      </c>
      <c r="B168" t="s">
        <v>176</v>
      </c>
      <c r="C168" t="s">
        <v>177</v>
      </c>
      <c r="D168">
        <v>19</v>
      </c>
      <c r="E168">
        <v>0</v>
      </c>
      <c r="F168">
        <v>19</v>
      </c>
      <c r="J168" s="1"/>
      <c r="K168" s="1"/>
      <c r="M168" s="12" t="s">
        <v>948</v>
      </c>
      <c r="Q168" t="str">
        <f t="shared" si="2"/>
        <v>ChadTD04</v>
      </c>
      <c r="R168" t="str">
        <f>VLOOKUP(Tableau35676910[[#This Row],[coca]],Table1[ID],1,FALSE)</f>
        <v>ChadTD04</v>
      </c>
      <c r="S168">
        <f>VLOOKUP(Tableau35676910[[#This Row],[coca]],Table1[[#All],[ID]:[b]],2,FALSE)</f>
        <v>18.632111051199999</v>
      </c>
      <c r="T168" s="9">
        <f>VLOOKUP(Tableau35676910[[#This Row],[coca]],Table1[[ID]:[b]],3,FALSE)</f>
        <v>11.489501862699999</v>
      </c>
      <c r="U168" s="9"/>
      <c r="V16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68" s="9"/>
    </row>
    <row r="169" spans="1:23" hidden="1">
      <c r="A169" t="s">
        <v>162</v>
      </c>
      <c r="B169" t="s">
        <v>178</v>
      </c>
      <c r="C169" t="s">
        <v>179</v>
      </c>
      <c r="D169">
        <v>0</v>
      </c>
      <c r="E169">
        <v>0</v>
      </c>
      <c r="F169">
        <v>0</v>
      </c>
      <c r="J169" s="1"/>
      <c r="K169" s="1"/>
      <c r="M169" s="12" t="s">
        <v>948</v>
      </c>
      <c r="Q169" t="str">
        <f t="shared" si="2"/>
        <v>ChadTD05</v>
      </c>
      <c r="R169" t="str">
        <f>VLOOKUP(Tableau35676910[[#This Row],[coca]],Table1[ID],1,FALSE)</f>
        <v>ChadTD05</v>
      </c>
      <c r="S169">
        <f>VLOOKUP(Tableau35676910[[#This Row],[coca]],Table1[[#All],[ID]:[b]],2,FALSE)</f>
        <v>16.245091708299999</v>
      </c>
      <c r="T169" s="9">
        <f>VLOOKUP(Tableau35676910[[#This Row],[coca]],Table1[[ID]:[b]],3,FALSE)</f>
        <v>12.513936427799999</v>
      </c>
      <c r="U169" s="9"/>
      <c r="V16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69" s="9"/>
    </row>
    <row r="170" spans="1:23" hidden="1">
      <c r="A170" t="s">
        <v>162</v>
      </c>
      <c r="B170" t="s">
        <v>180</v>
      </c>
      <c r="C170" t="s">
        <v>181</v>
      </c>
      <c r="D170">
        <v>18</v>
      </c>
      <c r="E170">
        <v>0</v>
      </c>
      <c r="F170">
        <v>18</v>
      </c>
      <c r="J170" s="1"/>
      <c r="K170" s="1"/>
      <c r="M170" s="12" t="s">
        <v>948</v>
      </c>
      <c r="Q170" t="str">
        <f t="shared" si="2"/>
        <v>ChadTD06</v>
      </c>
      <c r="R170" t="str">
        <f>VLOOKUP(Tableau35676910[[#This Row],[coca]],Table1[ID],1,FALSE)</f>
        <v>ChadTD06</v>
      </c>
      <c r="S170">
        <f>VLOOKUP(Tableau35676910[[#This Row],[coca]],Table1[[#All],[ID]:[b]],2,FALSE)</f>
        <v>15.3647396155</v>
      </c>
      <c r="T170" s="9">
        <f>VLOOKUP(Tableau35676910[[#This Row],[coca]],Table1[[ID]:[b]],3,FALSE)</f>
        <v>15.1737786227</v>
      </c>
      <c r="U170" s="9"/>
      <c r="V17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70" s="9"/>
    </row>
    <row r="171" spans="1:23" hidden="1">
      <c r="A171" t="s">
        <v>162</v>
      </c>
      <c r="B171" t="s">
        <v>182</v>
      </c>
      <c r="C171" t="s">
        <v>183</v>
      </c>
      <c r="D171">
        <v>5</v>
      </c>
      <c r="E171">
        <v>1</v>
      </c>
      <c r="F171">
        <v>4</v>
      </c>
      <c r="J171" s="1"/>
      <c r="K171" s="1"/>
      <c r="M171" s="12" t="s">
        <v>948</v>
      </c>
      <c r="Q171" t="str">
        <f t="shared" si="2"/>
        <v>ChadTD07</v>
      </c>
      <c r="R171" t="str">
        <f>VLOOKUP(Tableau35676910[[#This Row],[coca]],Table1[ID],1,FALSE)</f>
        <v>ChadTD07</v>
      </c>
      <c r="S171">
        <f>VLOOKUP(Tableau35676910[[#This Row],[coca]],Table1[[#All],[ID]:[b]],2,FALSE)</f>
        <v>14.450580651899999</v>
      </c>
      <c r="T171" s="9">
        <f>VLOOKUP(Tableau35676910[[#This Row],[coca]],Table1[[ID]:[b]],3,FALSE)</f>
        <v>13.6181145362</v>
      </c>
      <c r="U171" s="9"/>
      <c r="V17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71" s="9"/>
    </row>
    <row r="172" spans="1:23" hidden="1">
      <c r="A172" t="s">
        <v>162</v>
      </c>
      <c r="B172" t="s">
        <v>184</v>
      </c>
      <c r="C172" t="s">
        <v>185</v>
      </c>
      <c r="D172">
        <v>13</v>
      </c>
      <c r="E172">
        <v>4</v>
      </c>
      <c r="F172">
        <v>9</v>
      </c>
      <c r="J172" s="1"/>
      <c r="K172" s="1"/>
      <c r="M172" s="12" t="s">
        <v>948</v>
      </c>
      <c r="Q172" t="str">
        <f t="shared" si="2"/>
        <v>ChadTD08</v>
      </c>
      <c r="R172" t="str">
        <f>VLOOKUP(Tableau35676910[[#This Row],[coca]],Table1[ID],1,FALSE)</f>
        <v>ChadTD08</v>
      </c>
      <c r="S172">
        <f>VLOOKUP(Tableau35676910[[#This Row],[coca]],Table1[[#All],[ID]:[b]],2,FALSE)</f>
        <v>15.863524701399999</v>
      </c>
      <c r="T172" s="9">
        <f>VLOOKUP(Tableau35676910[[#This Row],[coca]],Table1[[ID]:[b]],3,FALSE)</f>
        <v>8.7647235373800001</v>
      </c>
      <c r="U172" s="9"/>
      <c r="V17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72" s="9"/>
    </row>
    <row r="173" spans="1:23" hidden="1">
      <c r="A173" t="s">
        <v>162</v>
      </c>
      <c r="B173" t="s">
        <v>186</v>
      </c>
      <c r="C173" t="s">
        <v>187</v>
      </c>
      <c r="D173">
        <v>11</v>
      </c>
      <c r="E173">
        <v>0</v>
      </c>
      <c r="F173">
        <v>8</v>
      </c>
      <c r="J173" s="1"/>
      <c r="K173" s="1"/>
      <c r="M173" s="12" t="s">
        <v>948</v>
      </c>
      <c r="Q173" t="str">
        <f t="shared" si="2"/>
        <v>ChadTD09</v>
      </c>
      <c r="R173" t="str">
        <f>VLOOKUP(Tableau35676910[[#This Row],[coca]],Table1[ID],1,FALSE)</f>
        <v>ChadTD09</v>
      </c>
      <c r="S173">
        <f>VLOOKUP(Tableau35676910[[#This Row],[coca]],Table1[[#All],[ID]:[b]],2,FALSE)</f>
        <v>16.4103192209</v>
      </c>
      <c r="T173" s="9">
        <f>VLOOKUP(Tableau35676910[[#This Row],[coca]],Table1[[ID]:[b]],3,FALSE)</f>
        <v>8.2037688945700005</v>
      </c>
      <c r="U173" s="9"/>
      <c r="V17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73" s="9"/>
    </row>
    <row r="174" spans="1:23" hidden="1">
      <c r="A174" t="s">
        <v>162</v>
      </c>
      <c r="B174" t="s">
        <v>188</v>
      </c>
      <c r="C174" t="s">
        <v>189</v>
      </c>
      <c r="D174">
        <v>1</v>
      </c>
      <c r="E174">
        <v>1</v>
      </c>
      <c r="F174">
        <v>0</v>
      </c>
      <c r="J174" s="1"/>
      <c r="K174" s="1"/>
      <c r="M174" s="12" t="s">
        <v>948</v>
      </c>
      <c r="Q174" t="str">
        <f t="shared" si="2"/>
        <v>ChadTD10</v>
      </c>
      <c r="R174" t="str">
        <f>VLOOKUP(Tableau35676910[[#This Row],[coca]],Table1[ID],1,FALSE)</f>
        <v>ChadTD10</v>
      </c>
      <c r="S174">
        <f>VLOOKUP(Tableau35676910[[#This Row],[coca]],Table1[[#All],[ID]:[b]],2,FALSE)</f>
        <v>17.6073411697</v>
      </c>
      <c r="T174" s="9">
        <f>VLOOKUP(Tableau35676910[[#This Row],[coca]],Table1[[ID]:[b]],3,FALSE)</f>
        <v>8.6892735402600003</v>
      </c>
      <c r="U174" s="9"/>
      <c r="V17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74" s="9"/>
    </row>
    <row r="175" spans="1:23" hidden="1">
      <c r="A175" t="s">
        <v>162</v>
      </c>
      <c r="B175" t="s">
        <v>192</v>
      </c>
      <c r="C175" t="s">
        <v>193</v>
      </c>
      <c r="D175">
        <v>3</v>
      </c>
      <c r="E175">
        <v>2</v>
      </c>
      <c r="F175">
        <v>1</v>
      </c>
      <c r="J175" s="1"/>
      <c r="K175" s="1"/>
      <c r="M175" s="12" t="s">
        <v>948</v>
      </c>
      <c r="Q175" t="str">
        <f t="shared" si="2"/>
        <v>ChadTD11</v>
      </c>
      <c r="R175" t="str">
        <f>VLOOKUP(Tableau35676910[[#This Row],[coca]],Table1[ID],1,FALSE)</f>
        <v>ChadTD11</v>
      </c>
      <c r="S175">
        <f>VLOOKUP(Tableau35676910[[#This Row],[coca]],Table1[[#All],[ID]:[b]],2,FALSE)</f>
        <v>15.545353109200001</v>
      </c>
      <c r="T175" s="9">
        <f>VLOOKUP(Tableau35676910[[#This Row],[coca]],Table1[[ID]:[b]],3,FALSE)</f>
        <v>10.197064935</v>
      </c>
      <c r="U175" s="9"/>
      <c r="V17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75" s="9"/>
    </row>
    <row r="176" spans="1:23" hidden="1">
      <c r="A176" t="s">
        <v>162</v>
      </c>
      <c r="B176" t="s">
        <v>190</v>
      </c>
      <c r="C176" t="s">
        <v>191</v>
      </c>
      <c r="D176">
        <v>0</v>
      </c>
      <c r="E176">
        <v>0</v>
      </c>
      <c r="F176">
        <v>0</v>
      </c>
      <c r="J176" s="1"/>
      <c r="K176" s="1"/>
      <c r="M176" s="12" t="s">
        <v>948</v>
      </c>
      <c r="Q176" t="str">
        <f t="shared" si="2"/>
        <v>ChadTD12</v>
      </c>
      <c r="R176" t="str">
        <f>VLOOKUP(Tableau35676910[[#This Row],[coca]],Table1[ID],1,FALSE)</f>
        <v>ChadTD12</v>
      </c>
      <c r="S176">
        <f>VLOOKUP(Tableau35676910[[#This Row],[coca]],Table1[[#All],[ID]:[b]],2,FALSE)</f>
        <v>14.7504149935</v>
      </c>
      <c r="T176" s="9">
        <f>VLOOKUP(Tableau35676910[[#This Row],[coca]],Table1[[ID]:[b]],3,FALSE)</f>
        <v>9.3396239550499995</v>
      </c>
      <c r="U176" s="9"/>
      <c r="V17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76" s="9"/>
    </row>
    <row r="177" spans="1:23" hidden="1">
      <c r="A177" t="s">
        <v>162</v>
      </c>
      <c r="B177" t="s">
        <v>194</v>
      </c>
      <c r="C177" t="s">
        <v>195</v>
      </c>
      <c r="D177">
        <v>11</v>
      </c>
      <c r="E177">
        <v>4</v>
      </c>
      <c r="F177">
        <v>6</v>
      </c>
      <c r="J177" s="1"/>
      <c r="K177" s="1"/>
      <c r="M177" s="12" t="s">
        <v>948</v>
      </c>
      <c r="Q177" t="str">
        <f t="shared" si="2"/>
        <v>ChadTD13</v>
      </c>
      <c r="R177" t="str">
        <f>VLOOKUP(Tableau35676910[[#This Row],[coca]],Table1[ID],1,FALSE)</f>
        <v>ChadTD13</v>
      </c>
      <c r="S177">
        <f>VLOOKUP(Tableau35676910[[#This Row],[coca]],Table1[[#All],[ID]:[b]],2,FALSE)</f>
        <v>18.675424813799999</v>
      </c>
      <c r="T177" s="9">
        <f>VLOOKUP(Tableau35676910[[#This Row],[coca]],Table1[[ID]:[b]],3,FALSE)</f>
        <v>9.4168802838399994</v>
      </c>
      <c r="U177" s="9"/>
      <c r="V17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177" s="9"/>
    </row>
    <row r="178" spans="1:23" hidden="1">
      <c r="A178" t="s">
        <v>162</v>
      </c>
      <c r="B178" t="s">
        <v>200</v>
      </c>
      <c r="C178" t="s">
        <v>201</v>
      </c>
      <c r="D178">
        <v>0</v>
      </c>
      <c r="E178">
        <v>0</v>
      </c>
      <c r="F178">
        <v>0</v>
      </c>
      <c r="J178" s="1"/>
      <c r="K178" s="1"/>
      <c r="M178" s="12" t="s">
        <v>948</v>
      </c>
      <c r="Q178" t="str">
        <f t="shared" si="2"/>
        <v>ChadTD15</v>
      </c>
      <c r="R178" t="str">
        <f>VLOOKUP(Tableau35676910[[#This Row],[coca]],Table1[ID],1,FALSE)</f>
        <v>ChadTD15</v>
      </c>
      <c r="S178">
        <f>VLOOKUP(Tableau35676910[[#This Row],[coca]],Table1[[#All],[ID]:[b]],2,FALSE)</f>
        <v>20.583061851499998</v>
      </c>
      <c r="T178" s="9">
        <f>VLOOKUP(Tableau35676910[[#This Row],[coca]],Table1[[ID]:[b]],3,FALSE)</f>
        <v>10.8096275079</v>
      </c>
      <c r="U178" s="9"/>
      <c r="V17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78" s="9"/>
    </row>
    <row r="179" spans="1:23" hidden="1">
      <c r="A179" t="s">
        <v>162</v>
      </c>
      <c r="B179" t="s">
        <v>202</v>
      </c>
      <c r="C179" t="s">
        <v>203</v>
      </c>
      <c r="D179">
        <v>2</v>
      </c>
      <c r="E179">
        <v>0</v>
      </c>
      <c r="F179">
        <v>1</v>
      </c>
      <c r="J179" s="1"/>
      <c r="K179" s="1"/>
      <c r="M179" s="12" t="s">
        <v>948</v>
      </c>
      <c r="Q179" t="str">
        <f t="shared" si="2"/>
        <v>ChadTD21</v>
      </c>
      <c r="R179" t="str">
        <f>VLOOKUP(Tableau35676910[[#This Row],[coca]],Table1[ID],1,FALSE)</f>
        <v>ChadTD21</v>
      </c>
      <c r="S179">
        <f>VLOOKUP(Tableau35676910[[#This Row],[coca]],Table1[[#All],[ID]:[b]],2,FALSE)</f>
        <v>21.441934795200002</v>
      </c>
      <c r="T179" s="9">
        <f>VLOOKUP(Tableau35676910[[#This Row],[coca]],Table1[[ID]:[b]],3,FALSE)</f>
        <v>12.140023668</v>
      </c>
      <c r="U179" s="9"/>
      <c r="V17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79" s="9"/>
    </row>
    <row r="180" spans="1:23" hidden="1">
      <c r="A180" t="s">
        <v>162</v>
      </c>
      <c r="B180" t="s">
        <v>204</v>
      </c>
      <c r="C180" t="s">
        <v>205</v>
      </c>
      <c r="D180">
        <v>0</v>
      </c>
      <c r="E180">
        <v>0</v>
      </c>
      <c r="F180">
        <v>0</v>
      </c>
      <c r="J180" s="1"/>
      <c r="K180" s="1"/>
      <c r="M180" s="12" t="s">
        <v>948</v>
      </c>
      <c r="Q180" t="str">
        <f t="shared" si="2"/>
        <v>ChadTD16</v>
      </c>
      <c r="R180" t="str">
        <f>VLOOKUP(Tableau35676910[[#This Row],[coca]],Table1[ID],1,FALSE)</f>
        <v>ChadTD16</v>
      </c>
      <c r="S180">
        <f>VLOOKUP(Tableau35676910[[#This Row],[coca]],Table1[[#All],[ID]:[b]],2,FALSE)</f>
        <v>16.480641712899999</v>
      </c>
      <c r="T180" s="9">
        <f>VLOOKUP(Tableau35676910[[#This Row],[coca]],Table1[[ID]:[b]],3,FALSE)</f>
        <v>9.5390766138000007</v>
      </c>
      <c r="U180" s="9"/>
      <c r="V18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80" s="9"/>
    </row>
    <row r="181" spans="1:23" hidden="1">
      <c r="A181" t="s">
        <v>162</v>
      </c>
      <c r="B181" t="s">
        <v>206</v>
      </c>
      <c r="C181" t="s">
        <v>207</v>
      </c>
      <c r="D181">
        <v>0</v>
      </c>
      <c r="E181">
        <v>0</v>
      </c>
      <c r="F181">
        <v>0</v>
      </c>
      <c r="J181" s="1"/>
      <c r="K181" s="1"/>
      <c r="M181" s="12" t="s">
        <v>948</v>
      </c>
      <c r="Q181" t="str">
        <f t="shared" si="2"/>
        <v>ChadTD22</v>
      </c>
      <c r="R181" t="str">
        <f>VLOOKUP(Tableau35676910[[#This Row],[coca]],Table1[ID],1,FALSE)</f>
        <v>ChadTD22</v>
      </c>
      <c r="S181">
        <f>VLOOKUP(Tableau35676910[[#This Row],[coca]],Table1[[#All],[ID]:[b]],2,FALSE)</f>
        <v>17.523497714499999</v>
      </c>
      <c r="T181" s="9">
        <f>VLOOKUP(Tableau35676910[[#This Row],[coca]],Table1[[ID]:[b]],3,FALSE)</f>
        <v>20.720864724599998</v>
      </c>
      <c r="U181" s="9"/>
      <c r="V18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81" s="9"/>
    </row>
    <row r="182" spans="1:23" hidden="1">
      <c r="A182" t="s">
        <v>162</v>
      </c>
      <c r="B182" t="s">
        <v>208</v>
      </c>
      <c r="C182" t="s">
        <v>209</v>
      </c>
      <c r="D182">
        <v>6</v>
      </c>
      <c r="E182">
        <v>1</v>
      </c>
      <c r="F182">
        <v>5</v>
      </c>
      <c r="J182" s="1"/>
      <c r="K182" s="1"/>
      <c r="M182" s="12" t="s">
        <v>948</v>
      </c>
      <c r="Q182" t="str">
        <f t="shared" si="2"/>
        <v>ChadTD17</v>
      </c>
      <c r="R182" t="str">
        <f>VLOOKUP(Tableau35676910[[#This Row],[coca]],Table1[ID],1,FALSE)</f>
        <v>ChadTD17</v>
      </c>
      <c r="S182">
        <f>VLOOKUP(Tableau35676910[[#This Row],[coca]],Table1[[#All],[ID]:[b]],2,FALSE)</f>
        <v>21.478447554100001</v>
      </c>
      <c r="T182" s="9">
        <f>VLOOKUP(Tableau35676910[[#This Row],[coca]],Table1[[ID]:[b]],3,FALSE)</f>
        <v>14.9944867976</v>
      </c>
      <c r="U182" s="9"/>
      <c r="V18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182" s="9"/>
    </row>
    <row r="183" spans="1:23" hidden="1">
      <c r="A183" t="s">
        <v>782</v>
      </c>
      <c r="B183" t="s">
        <v>268</v>
      </c>
      <c r="C183" t="s">
        <v>269</v>
      </c>
      <c r="D183" t="s">
        <v>938</v>
      </c>
      <c r="E183" t="s">
        <v>938</v>
      </c>
      <c r="F183" t="s">
        <v>938</v>
      </c>
      <c r="J183" s="1"/>
      <c r="K183" s="1"/>
      <c r="M183" s="10" t="s">
        <v>948</v>
      </c>
      <c r="O183" s="5">
        <v>-704357749627</v>
      </c>
      <c r="P183" s="5">
        <v>501445442640</v>
      </c>
      <c r="Q183" t="str">
        <f t="shared" si="2"/>
        <v>Côte d'IvoireCI29</v>
      </c>
      <c r="R183" t="e">
        <f>VLOOKUP(Tableau35676910[[#This Row],[coca]],Table1[ID],1,FALSE)</f>
        <v>#N/A</v>
      </c>
      <c r="S183" t="e">
        <f>VLOOKUP(Tableau35676910[[#This Row],[coca]],Table1[[#All],[ID]:[b]],2,FALSE)</f>
        <v>#N/A</v>
      </c>
      <c r="T183" s="9" t="e">
        <f>VLOOKUP(Tableau35676910[[#This Row],[coca]],Table1[[ID]:[b]],3,FALSE)</f>
        <v>#N/A</v>
      </c>
      <c r="U183" s="9" t="s">
        <v>775</v>
      </c>
      <c r="V18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3" s="9">
        <v>1</v>
      </c>
    </row>
    <row r="184" spans="1:23" hidden="1">
      <c r="A184" t="s">
        <v>782</v>
      </c>
      <c r="B184" t="s">
        <v>783</v>
      </c>
      <c r="C184" t="s">
        <v>229</v>
      </c>
      <c r="D184" t="s">
        <v>938</v>
      </c>
      <c r="E184" t="s">
        <v>938</v>
      </c>
      <c r="F184" t="s">
        <v>938</v>
      </c>
      <c r="J184" s="1"/>
      <c r="K184" s="1"/>
      <c r="M184" s="10" t="s">
        <v>948</v>
      </c>
      <c r="O184" s="5">
        <v>-526877269737</v>
      </c>
      <c r="P184" s="5">
        <v>685579452444</v>
      </c>
      <c r="Q184" t="str">
        <f t="shared" si="2"/>
        <v>Côte d'IvoireCI02</v>
      </c>
      <c r="R184" t="e">
        <f>VLOOKUP(Tableau35676910[[#This Row],[coca]],Table1[ID],1,FALSE)</f>
        <v>#N/A</v>
      </c>
      <c r="S184" t="e">
        <f>VLOOKUP(Tableau35676910[[#This Row],[coca]],Table1[[#All],[ID]:[b]],2,FALSE)</f>
        <v>#N/A</v>
      </c>
      <c r="T184" s="9" t="e">
        <f>VLOOKUP(Tableau35676910[[#This Row],[coca]],Table1[[ID]:[b]],3,FALSE)</f>
        <v>#N/A</v>
      </c>
      <c r="U184" s="9" t="s">
        <v>775</v>
      </c>
      <c r="V18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4" s="9">
        <v>1</v>
      </c>
    </row>
    <row r="185" spans="1:23" hidden="1">
      <c r="A185" t="s">
        <v>782</v>
      </c>
      <c r="B185" t="s">
        <v>232</v>
      </c>
      <c r="C185" t="s">
        <v>233</v>
      </c>
      <c r="D185" t="s">
        <v>938</v>
      </c>
      <c r="E185" t="s">
        <v>938</v>
      </c>
      <c r="F185" t="s">
        <v>938</v>
      </c>
      <c r="J185" s="1"/>
      <c r="K185" s="1"/>
      <c r="M185" s="10" t="s">
        <v>948</v>
      </c>
      <c r="O185" s="5">
        <v>-521639312732</v>
      </c>
      <c r="P185" s="5">
        <v>770291934346</v>
      </c>
      <c r="Q185" t="str">
        <f t="shared" si="2"/>
        <v>Côte d'IvoireCI11</v>
      </c>
      <c r="R185" t="e">
        <f>VLOOKUP(Tableau35676910[[#This Row],[coca]],Table1[ID],1,FALSE)</f>
        <v>#N/A</v>
      </c>
      <c r="S185" t="e">
        <f>VLOOKUP(Tableau35676910[[#This Row],[coca]],Table1[[#All],[ID]:[b]],2,FALSE)</f>
        <v>#N/A</v>
      </c>
      <c r="T185" s="9" t="e">
        <f>VLOOKUP(Tableau35676910[[#This Row],[coca]],Table1[[ID]:[b]],3,FALSE)</f>
        <v>#N/A</v>
      </c>
      <c r="U185" s="9" t="s">
        <v>775</v>
      </c>
      <c r="V18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5" s="9">
        <v>1</v>
      </c>
    </row>
    <row r="186" spans="1:23" hidden="1">
      <c r="A186" t="s">
        <v>782</v>
      </c>
      <c r="B186" t="s">
        <v>274</v>
      </c>
      <c r="C186" t="s">
        <v>275</v>
      </c>
      <c r="D186" t="s">
        <v>938</v>
      </c>
      <c r="E186" t="s">
        <v>938</v>
      </c>
      <c r="F186" t="s">
        <v>938</v>
      </c>
      <c r="J186" s="1"/>
      <c r="K186" s="1"/>
      <c r="M186" s="10" t="s">
        <v>948</v>
      </c>
      <c r="O186" s="5">
        <v>-782023979815</v>
      </c>
      <c r="P186" s="5">
        <v>747066875597</v>
      </c>
      <c r="Q186" t="str">
        <f t="shared" si="2"/>
        <v>Côte d'IvoireCI32</v>
      </c>
      <c r="R186" t="e">
        <f>VLOOKUP(Tableau35676910[[#This Row],[coca]],Table1[ID],1,FALSE)</f>
        <v>#N/A</v>
      </c>
      <c r="S186" t="e">
        <f>VLOOKUP(Tableau35676910[[#This Row],[coca]],Table1[[#All],[ID]:[b]],2,FALSE)</f>
        <v>#N/A</v>
      </c>
      <c r="T186" s="9" t="e">
        <f>VLOOKUP(Tableau35676910[[#This Row],[coca]],Table1[[ID]:[b]],3,FALSE)</f>
        <v>#N/A</v>
      </c>
      <c r="U186" s="9" t="s">
        <v>775</v>
      </c>
      <c r="V18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6" s="9">
        <v>1</v>
      </c>
    </row>
    <row r="187" spans="1:23" hidden="1">
      <c r="A187" t="s">
        <v>782</v>
      </c>
      <c r="B187" t="s">
        <v>234</v>
      </c>
      <c r="C187" t="s">
        <v>235</v>
      </c>
      <c r="D187" t="s">
        <v>938</v>
      </c>
      <c r="E187" t="s">
        <v>938</v>
      </c>
      <c r="F187" t="s">
        <v>938</v>
      </c>
      <c r="J187" s="1"/>
      <c r="K187" s="1"/>
      <c r="M187" s="10" t="s">
        <v>948</v>
      </c>
      <c r="O187" s="5">
        <v>-597179291744</v>
      </c>
      <c r="P187" s="5">
        <v>526706118126</v>
      </c>
      <c r="Q187" t="str">
        <f t="shared" si="2"/>
        <v>Côte d'IvoireCI12</v>
      </c>
      <c r="R187" t="e">
        <f>VLOOKUP(Tableau35676910[[#This Row],[coca]],Table1[ID],1,FALSE)</f>
        <v>#N/A</v>
      </c>
      <c r="S187" t="e">
        <f>VLOOKUP(Tableau35676910[[#This Row],[coca]],Table1[[#All],[ID]:[b]],2,FALSE)</f>
        <v>#N/A</v>
      </c>
      <c r="T187" s="9" t="e">
        <f>VLOOKUP(Tableau35676910[[#This Row],[coca]],Table1[[ID]:[b]],3,FALSE)</f>
        <v>#N/A</v>
      </c>
      <c r="U187" s="9" t="s">
        <v>775</v>
      </c>
      <c r="V18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7" s="9">
        <v>1</v>
      </c>
    </row>
    <row r="188" spans="1:23" hidden="1">
      <c r="A188" t="s">
        <v>782</v>
      </c>
      <c r="B188" t="s">
        <v>240</v>
      </c>
      <c r="C188" t="s">
        <v>241</v>
      </c>
      <c r="D188" t="s">
        <v>938</v>
      </c>
      <c r="E188" t="s">
        <v>938</v>
      </c>
      <c r="F188" t="s">
        <v>938</v>
      </c>
      <c r="J188" s="1"/>
      <c r="K188" s="1"/>
      <c r="M188" s="10" t="s">
        <v>948</v>
      </c>
      <c r="O188" s="5">
        <v>-477652740076</v>
      </c>
      <c r="P188" s="5">
        <v>536019588302</v>
      </c>
      <c r="Q188" t="str">
        <f t="shared" si="2"/>
        <v>Côte d'IvoireCI15</v>
      </c>
      <c r="R188" t="e">
        <f>VLOOKUP(Tableau35676910[[#This Row],[coca]],Table1[ID],1,FALSE)</f>
        <v>#N/A</v>
      </c>
      <c r="S188" t="e">
        <f>VLOOKUP(Tableau35676910[[#This Row],[coca]],Table1[[#All],[ID]:[b]],2,FALSE)</f>
        <v>#N/A</v>
      </c>
      <c r="T188" s="9" t="e">
        <f>VLOOKUP(Tableau35676910[[#This Row],[coca]],Table1[[ID]:[b]],3,FALSE)</f>
        <v>#N/A</v>
      </c>
      <c r="U188" s="9" t="s">
        <v>775</v>
      </c>
      <c r="V18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8" s="9">
        <v>1</v>
      </c>
    </row>
    <row r="189" spans="1:23" hidden="1">
      <c r="A189" t="s">
        <v>782</v>
      </c>
      <c r="B189" t="s">
        <v>256</v>
      </c>
      <c r="C189" t="s">
        <v>257</v>
      </c>
      <c r="D189" t="s">
        <v>938</v>
      </c>
      <c r="E189" t="s">
        <v>938</v>
      </c>
      <c r="F189" t="s">
        <v>938</v>
      </c>
      <c r="J189" s="1"/>
      <c r="K189" s="1"/>
      <c r="M189" s="10" t="s">
        <v>948</v>
      </c>
      <c r="O189" s="5">
        <v>-589282382685</v>
      </c>
      <c r="P189" s="5">
        <v>708514497967</v>
      </c>
      <c r="Q189" t="str">
        <f t="shared" si="2"/>
        <v>Côte d'IvoireCI23</v>
      </c>
      <c r="R189" t="e">
        <f>VLOOKUP(Tableau35676910[[#This Row],[coca]],Table1[ID],1,FALSE)</f>
        <v>#N/A</v>
      </c>
      <c r="S189" t="e">
        <f>VLOOKUP(Tableau35676910[[#This Row],[coca]],Table1[[#All],[ID]:[b]],2,FALSE)</f>
        <v>#N/A</v>
      </c>
      <c r="T189" s="9" t="e">
        <f>VLOOKUP(Tableau35676910[[#This Row],[coca]],Table1[[ID]:[b]],3,FALSE)</f>
        <v>#N/A</v>
      </c>
      <c r="U189" s="9" t="s">
        <v>775</v>
      </c>
      <c r="V18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89" s="9">
        <v>1</v>
      </c>
    </row>
    <row r="190" spans="1:23" hidden="1">
      <c r="A190" t="s">
        <v>782</v>
      </c>
      <c r="B190" t="s">
        <v>264</v>
      </c>
      <c r="C190" t="s">
        <v>265</v>
      </c>
      <c r="D190" t="s">
        <v>938</v>
      </c>
      <c r="E190" t="s">
        <v>938</v>
      </c>
      <c r="F190" t="s">
        <v>938</v>
      </c>
      <c r="J190" s="1"/>
      <c r="K190" s="1"/>
      <c r="M190" s="10" t="s">
        <v>948</v>
      </c>
      <c r="O190" s="5">
        <v>-666919118514</v>
      </c>
      <c r="P190" s="5">
        <v>585312063233</v>
      </c>
      <c r="Q190" t="str">
        <f t="shared" si="2"/>
        <v>Côte d'IvoireCI26</v>
      </c>
      <c r="R190" t="e">
        <f>VLOOKUP(Tableau35676910[[#This Row],[coca]],Table1[ID],1,FALSE)</f>
        <v>#N/A</v>
      </c>
      <c r="S190" t="e">
        <f>VLOOKUP(Tableau35676910[[#This Row],[coca]],Table1[[#All],[ID]:[b]],2,FALSE)</f>
        <v>#N/A</v>
      </c>
      <c r="T190" s="9" t="e">
        <f>VLOOKUP(Tableau35676910[[#This Row],[coca]],Table1[[ID]:[b]],3,FALSE)</f>
        <v>#N/A</v>
      </c>
      <c r="U190" s="9" t="s">
        <v>775</v>
      </c>
      <c r="V19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0" s="9">
        <v>1</v>
      </c>
    </row>
    <row r="191" spans="1:23" hidden="1">
      <c r="A191" t="s">
        <v>782</v>
      </c>
      <c r="B191" t="s">
        <v>266</v>
      </c>
      <c r="C191" t="s">
        <v>267</v>
      </c>
      <c r="D191" t="s">
        <v>938</v>
      </c>
      <c r="E191" t="s">
        <v>938</v>
      </c>
      <c r="F191" t="s">
        <v>938</v>
      </c>
      <c r="J191" s="1"/>
      <c r="K191" s="1"/>
      <c r="M191" s="10" t="s">
        <v>948</v>
      </c>
      <c r="O191" s="5">
        <v>-583310270935</v>
      </c>
      <c r="P191" s="5">
        <v>941950114701</v>
      </c>
      <c r="Q191" t="str">
        <f t="shared" si="2"/>
        <v>Côte d'IvoireCI28</v>
      </c>
      <c r="R191" t="e">
        <f>VLOOKUP(Tableau35676910[[#This Row],[coca]],Table1[ID],1,FALSE)</f>
        <v>#N/A</v>
      </c>
      <c r="S191" t="e">
        <f>VLOOKUP(Tableau35676910[[#This Row],[coca]],Table1[[#All],[ID]:[b]],2,FALSE)</f>
        <v>#N/A</v>
      </c>
      <c r="T191" s="9" t="e">
        <f>VLOOKUP(Tableau35676910[[#This Row],[coca]],Table1[[ID]:[b]],3,FALSE)</f>
        <v>#N/A</v>
      </c>
      <c r="U191" s="9" t="s">
        <v>775</v>
      </c>
      <c r="V19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1" s="9">
        <v>1</v>
      </c>
    </row>
    <row r="192" spans="1:23" hidden="1">
      <c r="A192" t="s">
        <v>782</v>
      </c>
      <c r="B192" t="s">
        <v>212</v>
      </c>
      <c r="C192" t="s">
        <v>213</v>
      </c>
      <c r="D192" t="s">
        <v>938</v>
      </c>
      <c r="E192" t="s">
        <v>938</v>
      </c>
      <c r="F192" t="s">
        <v>938</v>
      </c>
      <c r="J192" s="1"/>
      <c r="K192" s="1"/>
      <c r="M192" s="10" t="s">
        <v>948</v>
      </c>
      <c r="O192" s="5">
        <v>-451782607941</v>
      </c>
      <c r="P192" s="5">
        <v>593544147496</v>
      </c>
      <c r="Q192" t="str">
        <f t="shared" si="2"/>
        <v>Côte d'IvoireCI03</v>
      </c>
      <c r="R192" t="e">
        <f>VLOOKUP(Tableau35676910[[#This Row],[coca]],Table1[ID],1,FALSE)</f>
        <v>#N/A</v>
      </c>
      <c r="S192" t="e">
        <f>VLOOKUP(Tableau35676910[[#This Row],[coca]],Table1[[#All],[ID]:[b]],2,FALSE)</f>
        <v>#N/A</v>
      </c>
      <c r="T192" s="9" t="e">
        <f>VLOOKUP(Tableau35676910[[#This Row],[coca]],Table1[[ID]:[b]],3,FALSE)</f>
        <v>#N/A</v>
      </c>
      <c r="U192" s="9" t="s">
        <v>775</v>
      </c>
      <c r="V19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2" s="9">
        <v>1</v>
      </c>
    </row>
    <row r="193" spans="1:23" hidden="1">
      <c r="A193" t="s">
        <v>782</v>
      </c>
      <c r="B193" t="s">
        <v>224</v>
      </c>
      <c r="C193" t="s">
        <v>225</v>
      </c>
      <c r="D193" t="s">
        <v>938</v>
      </c>
      <c r="E193" t="s">
        <v>938</v>
      </c>
      <c r="F193" t="s">
        <v>938</v>
      </c>
      <c r="J193" s="1"/>
      <c r="K193" s="1"/>
      <c r="M193" s="10" t="s">
        <v>948</v>
      </c>
      <c r="O193" s="5">
        <v>-768560381841</v>
      </c>
      <c r="P193" s="5">
        <v>633436522765</v>
      </c>
      <c r="Q193" t="str">
        <f t="shared" si="2"/>
        <v>Côte d'IvoireCI09</v>
      </c>
      <c r="R193" t="e">
        <f>VLOOKUP(Tableau35676910[[#This Row],[coca]],Table1[ID],1,FALSE)</f>
        <v>#N/A</v>
      </c>
      <c r="S193" t="e">
        <f>VLOOKUP(Tableau35676910[[#This Row],[coca]],Table1[[#All],[ID]:[b]],2,FALSE)</f>
        <v>#N/A</v>
      </c>
      <c r="T193" s="9" t="e">
        <f>VLOOKUP(Tableau35676910[[#This Row],[coca]],Table1[[ID]:[b]],3,FALSE)</f>
        <v>#N/A</v>
      </c>
      <c r="U193" s="9" t="s">
        <v>775</v>
      </c>
      <c r="V19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3" s="9">
        <v>1</v>
      </c>
    </row>
    <row r="194" spans="1:23" hidden="1">
      <c r="A194" t="s">
        <v>782</v>
      </c>
      <c r="B194" t="s">
        <v>242</v>
      </c>
      <c r="C194" t="s">
        <v>243</v>
      </c>
      <c r="D194" t="s">
        <v>938</v>
      </c>
      <c r="E194" t="s">
        <v>938</v>
      </c>
      <c r="F194" t="s">
        <v>938</v>
      </c>
      <c r="J194" s="1"/>
      <c r="K194" s="1"/>
      <c r="M194" s="10" t="s">
        <v>948</v>
      </c>
      <c r="O194" s="6">
        <v>-731606796213</v>
      </c>
      <c r="P194" s="5">
        <v>701805742123</v>
      </c>
      <c r="Q194" t="str">
        <f t="shared" ref="Q194:Q257" si="3">_xlfn.CONCAT(A194,C194)</f>
        <v>Côte d'IvoireCI16</v>
      </c>
      <c r="R194" t="e">
        <f>VLOOKUP(Tableau35676910[[#This Row],[coca]],Table1[ID],1,FALSE)</f>
        <v>#N/A</v>
      </c>
      <c r="S194" t="e">
        <f>VLOOKUP(Tableau35676910[[#This Row],[coca]],Table1[[#All],[ID]:[b]],2,FALSE)</f>
        <v>#N/A</v>
      </c>
      <c r="T194" s="9" t="e">
        <f>VLOOKUP(Tableau35676910[[#This Row],[coca]],Table1[[ID]:[b]],3,FALSE)</f>
        <v>#N/A</v>
      </c>
      <c r="U194" s="9" t="s">
        <v>775</v>
      </c>
      <c r="V19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4" s="9">
        <v>1</v>
      </c>
    </row>
    <row r="195" spans="1:23" hidden="1">
      <c r="A195" t="s">
        <v>782</v>
      </c>
      <c r="B195" t="s">
        <v>246</v>
      </c>
      <c r="C195" t="s">
        <v>247</v>
      </c>
      <c r="D195" t="s">
        <v>938</v>
      </c>
      <c r="E195" t="s">
        <v>938</v>
      </c>
      <c r="F195" t="s">
        <v>938</v>
      </c>
      <c r="J195" s="1"/>
      <c r="K195" s="1"/>
      <c r="M195" s="10" t="s">
        <v>948</v>
      </c>
      <c r="O195" s="5">
        <v>-660351685216</v>
      </c>
      <c r="P195" s="5">
        <v>703601894249</v>
      </c>
      <c r="Q195" t="str">
        <f t="shared" si="3"/>
        <v>Côte d'IvoireCI18</v>
      </c>
      <c r="R195" t="e">
        <f>VLOOKUP(Tableau35676910[[#This Row],[coca]],Table1[ID],1,FALSE)</f>
        <v>#N/A</v>
      </c>
      <c r="S195" t="e">
        <f>VLOOKUP(Tableau35676910[[#This Row],[coca]],Table1[[#All],[ID]:[b]],2,FALSE)</f>
        <v>#N/A</v>
      </c>
      <c r="T195" s="9" t="e">
        <f>VLOOKUP(Tableau35676910[[#This Row],[coca]],Table1[[ID]:[b]],3,FALSE)</f>
        <v>#N/A</v>
      </c>
      <c r="U195" s="9" t="s">
        <v>775</v>
      </c>
      <c r="V19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5" s="9">
        <v>1</v>
      </c>
    </row>
    <row r="196" spans="1:23" hidden="1">
      <c r="A196" t="s">
        <v>782</v>
      </c>
      <c r="B196" t="s">
        <v>254</v>
      </c>
      <c r="C196" t="s">
        <v>255</v>
      </c>
      <c r="D196" t="s">
        <v>938</v>
      </c>
      <c r="E196" t="s">
        <v>938</v>
      </c>
      <c r="F196" t="s">
        <v>938</v>
      </c>
      <c r="J196" s="1"/>
      <c r="K196" s="1"/>
      <c r="M196" s="10" t="s">
        <v>948</v>
      </c>
      <c r="O196" s="5">
        <v>-540426652821</v>
      </c>
      <c r="P196" s="5">
        <v>575720476717</v>
      </c>
      <c r="Q196" t="str">
        <f t="shared" si="3"/>
        <v>Côte d'IvoireCI22</v>
      </c>
      <c r="R196" t="e">
        <f>VLOOKUP(Tableau35676910[[#This Row],[coca]],Table1[ID],1,FALSE)</f>
        <v>#N/A</v>
      </c>
      <c r="S196" t="e">
        <f>VLOOKUP(Tableau35676910[[#This Row],[coca]],Table1[[#All],[ID]:[b]],2,FALSE)</f>
        <v>#N/A</v>
      </c>
      <c r="T196" s="9" t="e">
        <f>VLOOKUP(Tableau35676910[[#This Row],[coca]],Table1[[ID]:[b]],3,FALSE)</f>
        <v>#N/A</v>
      </c>
      <c r="U196" s="9" t="s">
        <v>775</v>
      </c>
      <c r="V19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6" s="9">
        <v>1</v>
      </c>
    </row>
    <row r="197" spans="1:23" hidden="1">
      <c r="A197" t="s">
        <v>782</v>
      </c>
      <c r="B197" t="s">
        <v>260</v>
      </c>
      <c r="C197" t="s">
        <v>261</v>
      </c>
      <c r="D197" t="s">
        <v>938</v>
      </c>
      <c r="E197" t="s">
        <v>938</v>
      </c>
      <c r="F197" t="s">
        <v>938</v>
      </c>
      <c r="J197" s="1"/>
      <c r="K197" s="1"/>
      <c r="M197" s="10" t="s">
        <v>948</v>
      </c>
      <c r="O197" s="5">
        <v>-423917274729</v>
      </c>
      <c r="P197" s="5">
        <v>660301864407</v>
      </c>
      <c r="Q197" t="str">
        <f t="shared" si="3"/>
        <v>Côte d'IvoireCI25</v>
      </c>
      <c r="R197" t="e">
        <f>VLOOKUP(Tableau35676910[[#This Row],[coca]],Table1[ID],1,FALSE)</f>
        <v>#N/A</v>
      </c>
      <c r="S197" t="e">
        <f>VLOOKUP(Tableau35676910[[#This Row],[coca]],Table1[[#All],[ID]:[b]],2,FALSE)</f>
        <v>#N/A</v>
      </c>
      <c r="T197" s="9" t="e">
        <f>VLOOKUP(Tableau35676910[[#This Row],[coca]],Table1[[ID]:[b]],3,FALSE)</f>
        <v>#N/A</v>
      </c>
      <c r="U197" s="9" t="s">
        <v>775</v>
      </c>
      <c r="V19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7" s="9">
        <v>1</v>
      </c>
    </row>
    <row r="198" spans="1:23" hidden="1">
      <c r="A198" t="s">
        <v>782</v>
      </c>
      <c r="B198" t="s">
        <v>262</v>
      </c>
      <c r="C198" t="s">
        <v>263</v>
      </c>
      <c r="D198" t="s">
        <v>938</v>
      </c>
      <c r="E198" t="s">
        <v>938</v>
      </c>
      <c r="F198" t="s">
        <v>938</v>
      </c>
      <c r="J198" s="1"/>
      <c r="K198" s="1"/>
      <c r="M198" s="10" t="s">
        <v>948</v>
      </c>
      <c r="O198" s="5">
        <v>-456075350968</v>
      </c>
      <c r="P198" s="5">
        <v>697378692407</v>
      </c>
      <c r="Q198" t="str">
        <f t="shared" si="3"/>
        <v>Côte d'IvoireCI27</v>
      </c>
      <c r="R198" t="e">
        <f>VLOOKUP(Tableau35676910[[#This Row],[coca]],Table1[ID],1,FALSE)</f>
        <v>#N/A</v>
      </c>
      <c r="S198" t="e">
        <f>VLOOKUP(Tableau35676910[[#This Row],[coca]],Table1[[#All],[ID]:[b]],2,FALSE)</f>
        <v>#N/A</v>
      </c>
      <c r="T198" s="9" t="e">
        <f>VLOOKUP(Tableau35676910[[#This Row],[coca]],Table1[[ID]:[b]],3,FALSE)</f>
        <v>#N/A</v>
      </c>
      <c r="U198" s="9" t="s">
        <v>775</v>
      </c>
      <c r="V19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8" s="9">
        <v>1</v>
      </c>
    </row>
    <row r="199" spans="1:23" hidden="1">
      <c r="A199" t="s">
        <v>782</v>
      </c>
      <c r="B199" t="s">
        <v>784</v>
      </c>
      <c r="C199" t="s">
        <v>227</v>
      </c>
      <c r="D199" t="s">
        <v>938</v>
      </c>
      <c r="E199" t="s">
        <v>938</v>
      </c>
      <c r="F199" t="s">
        <v>938</v>
      </c>
      <c r="J199" s="1"/>
      <c r="K199" s="1"/>
      <c r="M199" s="10" t="s">
        <v>948</v>
      </c>
      <c r="N199" s="4"/>
      <c r="O199" s="5">
        <v>-407512099906</v>
      </c>
      <c r="P199" s="5">
        <v>541390615342</v>
      </c>
      <c r="Q199" t="str">
        <f t="shared" si="3"/>
        <v>Côte d'IvoireCI01</v>
      </c>
      <c r="R199" t="e">
        <f>VLOOKUP(Tableau35676910[[#This Row],[coca]],Table1[ID],1,FALSE)</f>
        <v>#N/A</v>
      </c>
      <c r="S199" t="e">
        <f>VLOOKUP(Tableau35676910[[#This Row],[coca]],Table1[[#All],[ID]:[b]],2,FALSE)</f>
        <v>#N/A</v>
      </c>
      <c r="T199" s="9" t="e">
        <f>VLOOKUP(Tableau35676910[[#This Row],[coca]],Table1[[ID]:[b]],3,FALSE)</f>
        <v>#N/A</v>
      </c>
      <c r="U199" s="9" t="s">
        <v>776</v>
      </c>
      <c r="V19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199" s="9">
        <v>6</v>
      </c>
    </row>
    <row r="200" spans="1:23" hidden="1">
      <c r="A200" t="s">
        <v>782</v>
      </c>
      <c r="B200" t="s">
        <v>270</v>
      </c>
      <c r="C200" t="s">
        <v>271</v>
      </c>
      <c r="D200" t="s">
        <v>938</v>
      </c>
      <c r="E200" t="s">
        <v>938</v>
      </c>
      <c r="F200" t="s">
        <v>938</v>
      </c>
      <c r="J200" s="1"/>
      <c r="K200" s="1"/>
      <c r="M200" s="10" t="s">
        <v>948</v>
      </c>
      <c r="O200" s="5">
        <v>-317970254681</v>
      </c>
      <c r="P200" s="5">
        <v>548531837382</v>
      </c>
      <c r="Q200" t="str">
        <f t="shared" si="3"/>
        <v>Côte d'IvoireCI30</v>
      </c>
      <c r="R200" t="e">
        <f>VLOOKUP(Tableau35676910[[#This Row],[coca]],Table1[ID],1,FALSE)</f>
        <v>#N/A</v>
      </c>
      <c r="S200" t="e">
        <f>VLOOKUP(Tableau35676910[[#This Row],[coca]],Table1[[#All],[ID]:[b]],2,FALSE)</f>
        <v>#N/A</v>
      </c>
      <c r="T200" s="9" t="e">
        <f>VLOOKUP(Tableau35676910[[#This Row],[coca]],Table1[[ID]:[b]],3,FALSE)</f>
        <v>#N/A</v>
      </c>
      <c r="U200" s="9" t="s">
        <v>778</v>
      </c>
      <c r="V20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0" s="9">
        <v>2</v>
      </c>
    </row>
    <row r="201" spans="1:23" hidden="1">
      <c r="A201" t="s">
        <v>782</v>
      </c>
      <c r="B201" t="s">
        <v>214</v>
      </c>
      <c r="C201" t="s">
        <v>215</v>
      </c>
      <c r="D201" t="s">
        <v>938</v>
      </c>
      <c r="E201" t="s">
        <v>938</v>
      </c>
      <c r="F201" t="s">
        <v>938</v>
      </c>
      <c r="J201" s="1"/>
      <c r="K201" s="1"/>
      <c r="M201" s="10" t="s">
        <v>948</v>
      </c>
      <c r="Q201" t="str">
        <f t="shared" si="3"/>
        <v>Côte d'IvoireCI04</v>
      </c>
      <c r="R201" t="e">
        <f>VLOOKUP(Tableau35676910[[#This Row],[coca]],Table1[ID],1,FALSE)</f>
        <v>#N/A</v>
      </c>
      <c r="S201" t="e">
        <f>VLOOKUP(Tableau35676910[[#This Row],[coca]],Table1[[#All],[ID]:[b]],2,FALSE)</f>
        <v>#N/A</v>
      </c>
      <c r="T201" s="9" t="e">
        <f>VLOOKUP(Tableau35676910[[#This Row],[coca]],Table1[[ID]:[b]],3,FALSE)</f>
        <v>#N/A</v>
      </c>
      <c r="U201" s="9"/>
      <c r="V20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1" s="9"/>
    </row>
    <row r="202" spans="1:23" hidden="1">
      <c r="A202" t="s">
        <v>782</v>
      </c>
      <c r="B202" t="s">
        <v>216</v>
      </c>
      <c r="C202" t="s">
        <v>217</v>
      </c>
      <c r="D202" t="s">
        <v>938</v>
      </c>
      <c r="E202" t="s">
        <v>938</v>
      </c>
      <c r="F202" t="s">
        <v>938</v>
      </c>
      <c r="J202" s="1"/>
      <c r="K202" s="1"/>
      <c r="M202" s="10" t="s">
        <v>948</v>
      </c>
      <c r="Q202" t="str">
        <f t="shared" si="3"/>
        <v>Côte d'IvoireCI05</v>
      </c>
      <c r="R202" t="e">
        <f>VLOOKUP(Tableau35676910[[#This Row],[coca]],Table1[ID],1,FALSE)</f>
        <v>#N/A</v>
      </c>
      <c r="S202" t="e">
        <f>VLOOKUP(Tableau35676910[[#This Row],[coca]],Table1[[#All],[ID]:[b]],2,FALSE)</f>
        <v>#N/A</v>
      </c>
      <c r="T202" s="9" t="e">
        <f>VLOOKUP(Tableau35676910[[#This Row],[coca]],Table1[[ID]:[b]],3,FALSE)</f>
        <v>#N/A</v>
      </c>
      <c r="U202" s="9"/>
      <c r="V20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2" s="9"/>
    </row>
    <row r="203" spans="1:23" hidden="1">
      <c r="A203" t="s">
        <v>782</v>
      </c>
      <c r="B203" t="s">
        <v>218</v>
      </c>
      <c r="C203" t="s">
        <v>219</v>
      </c>
      <c r="D203" t="s">
        <v>938</v>
      </c>
      <c r="E203" t="s">
        <v>938</v>
      </c>
      <c r="F203" t="s">
        <v>938</v>
      </c>
      <c r="J203" s="1"/>
      <c r="K203" s="1"/>
      <c r="M203" s="10" t="s">
        <v>948</v>
      </c>
      <c r="Q203" t="str">
        <f t="shared" si="3"/>
        <v>Côte d'IvoireCI06</v>
      </c>
      <c r="R203" t="e">
        <f>VLOOKUP(Tableau35676910[[#This Row],[coca]],Table1[ID],1,FALSE)</f>
        <v>#N/A</v>
      </c>
      <c r="S203" t="e">
        <f>VLOOKUP(Tableau35676910[[#This Row],[coca]],Table1[[#All],[ID]:[b]],2,FALSE)</f>
        <v>#N/A</v>
      </c>
      <c r="T203" s="9" t="e">
        <f>VLOOKUP(Tableau35676910[[#This Row],[coca]],Table1[[ID]:[b]],3,FALSE)</f>
        <v>#N/A</v>
      </c>
      <c r="U203" s="9"/>
      <c r="V20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3" s="9"/>
    </row>
    <row r="204" spans="1:23" hidden="1">
      <c r="A204" t="s">
        <v>782</v>
      </c>
      <c r="B204" t="s">
        <v>220</v>
      </c>
      <c r="C204" t="s">
        <v>221</v>
      </c>
      <c r="D204" t="s">
        <v>938</v>
      </c>
      <c r="E204" t="s">
        <v>938</v>
      </c>
      <c r="F204" t="s">
        <v>938</v>
      </c>
      <c r="J204" s="1"/>
      <c r="K204" s="1"/>
      <c r="M204" s="10" t="s">
        <v>948</v>
      </c>
      <c r="Q204" t="str">
        <f t="shared" si="3"/>
        <v>Côte d'IvoireCI07</v>
      </c>
      <c r="R204" t="e">
        <f>VLOOKUP(Tableau35676910[[#This Row],[coca]],Table1[ID],1,FALSE)</f>
        <v>#N/A</v>
      </c>
      <c r="S204" t="e">
        <f>VLOOKUP(Tableau35676910[[#This Row],[coca]],Table1[[#All],[ID]:[b]],2,FALSE)</f>
        <v>#N/A</v>
      </c>
      <c r="T204" s="9" t="e">
        <f>VLOOKUP(Tableau35676910[[#This Row],[coca]],Table1[[ID]:[b]],3,FALSE)</f>
        <v>#N/A</v>
      </c>
      <c r="U204" s="9"/>
      <c r="V20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4" s="9"/>
    </row>
    <row r="205" spans="1:23" hidden="1">
      <c r="A205" t="s">
        <v>782</v>
      </c>
      <c r="B205" t="s">
        <v>222</v>
      </c>
      <c r="C205" t="s">
        <v>223</v>
      </c>
      <c r="D205" t="s">
        <v>938</v>
      </c>
      <c r="E205" t="s">
        <v>938</v>
      </c>
      <c r="F205" t="s">
        <v>938</v>
      </c>
      <c r="J205" s="1"/>
      <c r="K205" s="1"/>
      <c r="M205" s="10" t="s">
        <v>948</v>
      </c>
      <c r="Q205" t="str">
        <f t="shared" si="3"/>
        <v>Côte d'IvoireCI08</v>
      </c>
      <c r="R205" t="e">
        <f>VLOOKUP(Tableau35676910[[#This Row],[coca]],Table1[ID],1,FALSE)</f>
        <v>#N/A</v>
      </c>
      <c r="S205" t="e">
        <f>VLOOKUP(Tableau35676910[[#This Row],[coca]],Table1[[#All],[ID]:[b]],2,FALSE)</f>
        <v>#N/A</v>
      </c>
      <c r="T205" s="9" t="e">
        <f>VLOOKUP(Tableau35676910[[#This Row],[coca]],Table1[[ID]:[b]],3,FALSE)</f>
        <v>#N/A</v>
      </c>
      <c r="U205" s="9"/>
      <c r="V20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5" s="9"/>
    </row>
    <row r="206" spans="1:23" hidden="1">
      <c r="A206" t="s">
        <v>782</v>
      </c>
      <c r="B206" t="s">
        <v>230</v>
      </c>
      <c r="C206" t="s">
        <v>231</v>
      </c>
      <c r="D206" t="s">
        <v>938</v>
      </c>
      <c r="E206" t="s">
        <v>938</v>
      </c>
      <c r="F206" t="s">
        <v>938</v>
      </c>
      <c r="J206" s="1"/>
      <c r="K206" s="1"/>
      <c r="M206" s="10" t="s">
        <v>948</v>
      </c>
      <c r="Q206" t="str">
        <f t="shared" si="3"/>
        <v>Côte d'IvoireCI10</v>
      </c>
      <c r="R206" t="e">
        <f>VLOOKUP(Tableau35676910[[#This Row],[coca]],Table1[ID],1,FALSE)</f>
        <v>#N/A</v>
      </c>
      <c r="S206" t="e">
        <f>VLOOKUP(Tableau35676910[[#This Row],[coca]],Table1[[#All],[ID]:[b]],2,FALSE)</f>
        <v>#N/A</v>
      </c>
      <c r="T206" s="9" t="e">
        <f>VLOOKUP(Tableau35676910[[#This Row],[coca]],Table1[[ID]:[b]],3,FALSE)</f>
        <v>#N/A</v>
      </c>
      <c r="U206" s="9"/>
      <c r="V20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6" s="9"/>
    </row>
    <row r="207" spans="1:23" hidden="1">
      <c r="A207" t="s">
        <v>782</v>
      </c>
      <c r="B207" t="s">
        <v>236</v>
      </c>
      <c r="C207" t="s">
        <v>237</v>
      </c>
      <c r="D207" t="s">
        <v>938</v>
      </c>
      <c r="E207" t="s">
        <v>938</v>
      </c>
      <c r="F207" t="s">
        <v>938</v>
      </c>
      <c r="J207" s="1"/>
      <c r="K207" s="1"/>
      <c r="M207" s="10" t="s">
        <v>948</v>
      </c>
      <c r="Q207" t="str">
        <f t="shared" si="3"/>
        <v>Côte d'IvoireCI13</v>
      </c>
      <c r="R207" t="e">
        <f>VLOOKUP(Tableau35676910[[#This Row],[coca]],Table1[ID],1,FALSE)</f>
        <v>#N/A</v>
      </c>
      <c r="S207" t="e">
        <f>VLOOKUP(Tableau35676910[[#This Row],[coca]],Table1[[#All],[ID]:[b]],2,FALSE)</f>
        <v>#N/A</v>
      </c>
      <c r="T207" s="9" t="e">
        <f>VLOOKUP(Tableau35676910[[#This Row],[coca]],Table1[[ID]:[b]],3,FALSE)</f>
        <v>#N/A</v>
      </c>
      <c r="U207" s="9"/>
      <c r="V20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7" s="9"/>
    </row>
    <row r="208" spans="1:23" hidden="1">
      <c r="A208" t="s">
        <v>782</v>
      </c>
      <c r="B208" t="s">
        <v>238</v>
      </c>
      <c r="C208" t="s">
        <v>239</v>
      </c>
      <c r="D208" t="s">
        <v>938</v>
      </c>
      <c r="E208" t="s">
        <v>938</v>
      </c>
      <c r="F208" t="s">
        <v>938</v>
      </c>
      <c r="J208" s="1"/>
      <c r="K208" s="1"/>
      <c r="M208" s="10" t="s">
        <v>948</v>
      </c>
      <c r="Q208" t="str">
        <f t="shared" si="3"/>
        <v>Côte d'IvoireCI14</v>
      </c>
      <c r="R208" t="e">
        <f>VLOOKUP(Tableau35676910[[#This Row],[coca]],Table1[ID],1,FALSE)</f>
        <v>#N/A</v>
      </c>
      <c r="S208" t="e">
        <f>VLOOKUP(Tableau35676910[[#This Row],[coca]],Table1[[#All],[ID]:[b]],2,FALSE)</f>
        <v>#N/A</v>
      </c>
      <c r="T208" s="9" t="e">
        <f>VLOOKUP(Tableau35676910[[#This Row],[coca]],Table1[[ID]:[b]],3,FALSE)</f>
        <v>#N/A</v>
      </c>
      <c r="U208" s="9"/>
      <c r="V20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8" s="9"/>
    </row>
    <row r="209" spans="1:23" hidden="1">
      <c r="A209" t="s">
        <v>782</v>
      </c>
      <c r="B209" t="s">
        <v>244</v>
      </c>
      <c r="C209" t="s">
        <v>245</v>
      </c>
      <c r="D209" t="s">
        <v>938</v>
      </c>
      <c r="E209" t="s">
        <v>938</v>
      </c>
      <c r="F209" t="s">
        <v>938</v>
      </c>
      <c r="J209" s="1"/>
      <c r="K209" s="1"/>
      <c r="M209" s="10" t="s">
        <v>948</v>
      </c>
      <c r="Q209" t="str">
        <f t="shared" si="3"/>
        <v>Côte d'IvoireCI17</v>
      </c>
      <c r="R209" t="e">
        <f>VLOOKUP(Tableau35676910[[#This Row],[coca]],Table1[ID],1,FALSE)</f>
        <v>#N/A</v>
      </c>
      <c r="S209" t="e">
        <f>VLOOKUP(Tableau35676910[[#This Row],[coca]],Table1[[#All],[ID]:[b]],2,FALSE)</f>
        <v>#N/A</v>
      </c>
      <c r="T209" s="9" t="e">
        <f>VLOOKUP(Tableau35676910[[#This Row],[coca]],Table1[[ID]:[b]],3,FALSE)</f>
        <v>#N/A</v>
      </c>
      <c r="U209" s="9"/>
      <c r="V20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09" s="9"/>
    </row>
    <row r="210" spans="1:23" hidden="1">
      <c r="A210" t="s">
        <v>782</v>
      </c>
      <c r="B210" t="s">
        <v>248</v>
      </c>
      <c r="C210" t="s">
        <v>249</v>
      </c>
      <c r="D210" t="s">
        <v>938</v>
      </c>
      <c r="E210" t="s">
        <v>938</v>
      </c>
      <c r="F210" t="s">
        <v>938</v>
      </c>
      <c r="J210" s="1"/>
      <c r="K210" s="1"/>
      <c r="M210" s="10" t="s">
        <v>948</v>
      </c>
      <c r="Q210" t="str">
        <f t="shared" si="3"/>
        <v>Côte d'IvoireCI19</v>
      </c>
      <c r="R210" t="e">
        <f>VLOOKUP(Tableau35676910[[#This Row],[coca]],Table1[ID],1,FALSE)</f>
        <v>#N/A</v>
      </c>
      <c r="S210" t="e">
        <f>VLOOKUP(Tableau35676910[[#This Row],[coca]],Table1[[#All],[ID]:[b]],2,FALSE)</f>
        <v>#N/A</v>
      </c>
      <c r="T210" s="9" t="e">
        <f>VLOOKUP(Tableau35676910[[#This Row],[coca]],Table1[[ID]:[b]],3,FALSE)</f>
        <v>#N/A</v>
      </c>
      <c r="U210" s="9"/>
      <c r="V21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10" s="9"/>
    </row>
    <row r="211" spans="1:23" hidden="1">
      <c r="A211" t="s">
        <v>782</v>
      </c>
      <c r="B211" t="s">
        <v>250</v>
      </c>
      <c r="C211" t="s">
        <v>251</v>
      </c>
      <c r="D211" t="s">
        <v>938</v>
      </c>
      <c r="E211" t="s">
        <v>938</v>
      </c>
      <c r="F211" t="s">
        <v>938</v>
      </c>
      <c r="J211" s="1"/>
      <c r="K211" s="1"/>
      <c r="M211" s="10" t="s">
        <v>948</v>
      </c>
      <c r="Q211" t="str">
        <f t="shared" si="3"/>
        <v>Côte d'IvoireCI20</v>
      </c>
      <c r="R211" t="e">
        <f>VLOOKUP(Tableau35676910[[#This Row],[coca]],Table1[ID],1,FALSE)</f>
        <v>#N/A</v>
      </c>
      <c r="S211" t="e">
        <f>VLOOKUP(Tableau35676910[[#This Row],[coca]],Table1[[#All],[ID]:[b]],2,FALSE)</f>
        <v>#N/A</v>
      </c>
      <c r="T211" s="9" t="e">
        <f>VLOOKUP(Tableau35676910[[#This Row],[coca]],Table1[[ID]:[b]],3,FALSE)</f>
        <v>#N/A</v>
      </c>
      <c r="U211" s="9"/>
      <c r="V21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11" s="9"/>
    </row>
    <row r="212" spans="1:23" hidden="1">
      <c r="A212" t="s">
        <v>782</v>
      </c>
      <c r="B212" t="s">
        <v>252</v>
      </c>
      <c r="C212" t="s">
        <v>253</v>
      </c>
      <c r="D212" t="s">
        <v>938</v>
      </c>
      <c r="E212" t="s">
        <v>938</v>
      </c>
      <c r="F212" t="s">
        <v>938</v>
      </c>
      <c r="J212" s="1"/>
      <c r="K212" s="1"/>
      <c r="M212" s="10" t="s">
        <v>948</v>
      </c>
      <c r="Q212" t="str">
        <f t="shared" si="3"/>
        <v>Côte d'IvoireCI21</v>
      </c>
      <c r="R212" t="e">
        <f>VLOOKUP(Tableau35676910[[#This Row],[coca]],Table1[ID],1,FALSE)</f>
        <v>#N/A</v>
      </c>
      <c r="S212" t="e">
        <f>VLOOKUP(Tableau35676910[[#This Row],[coca]],Table1[[#All],[ID]:[b]],2,FALSE)</f>
        <v>#N/A</v>
      </c>
      <c r="T212" s="9" t="e">
        <f>VLOOKUP(Tableau35676910[[#This Row],[coca]],Table1[[ID]:[b]],3,FALSE)</f>
        <v>#N/A</v>
      </c>
      <c r="U212" s="9"/>
      <c r="V21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12" s="9"/>
    </row>
    <row r="213" spans="1:23" hidden="1">
      <c r="A213" t="s">
        <v>782</v>
      </c>
      <c r="B213" t="s">
        <v>258</v>
      </c>
      <c r="C213" t="s">
        <v>259</v>
      </c>
      <c r="D213" t="s">
        <v>938</v>
      </c>
      <c r="E213" t="s">
        <v>938</v>
      </c>
      <c r="F213" t="s">
        <v>938</v>
      </c>
      <c r="J213" s="1"/>
      <c r="K213" s="1"/>
      <c r="M213" s="10" t="s">
        <v>948</v>
      </c>
      <c r="Q213" t="str">
        <f t="shared" si="3"/>
        <v>Côte d'IvoireCI24</v>
      </c>
      <c r="R213" t="e">
        <f>VLOOKUP(Tableau35676910[[#This Row],[coca]],Table1[ID],1,FALSE)</f>
        <v>#N/A</v>
      </c>
      <c r="S213" t="e">
        <f>VLOOKUP(Tableau35676910[[#This Row],[coca]],Table1[[#All],[ID]:[b]],2,FALSE)</f>
        <v>#N/A</v>
      </c>
      <c r="T213" s="9" t="e">
        <f>VLOOKUP(Tableau35676910[[#This Row],[coca]],Table1[[ID]:[b]],3,FALSE)</f>
        <v>#N/A</v>
      </c>
      <c r="U213" s="9"/>
      <c r="V21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13" s="9"/>
    </row>
    <row r="214" spans="1:23" hidden="1">
      <c r="A214" t="s">
        <v>782</v>
      </c>
      <c r="B214" t="s">
        <v>272</v>
      </c>
      <c r="C214" t="s">
        <v>273</v>
      </c>
      <c r="D214" t="s">
        <v>938</v>
      </c>
      <c r="E214" t="s">
        <v>938</v>
      </c>
      <c r="F214" t="s">
        <v>938</v>
      </c>
      <c r="J214" s="1"/>
      <c r="K214" s="1"/>
      <c r="M214" s="10" t="s">
        <v>948</v>
      </c>
      <c r="Q214" t="str">
        <f t="shared" si="3"/>
        <v>Côte d'IvoireCI31</v>
      </c>
      <c r="R214" t="e">
        <f>VLOOKUP(Tableau35676910[[#This Row],[coca]],Table1[ID],1,FALSE)</f>
        <v>#N/A</v>
      </c>
      <c r="S214" t="e">
        <f>VLOOKUP(Tableau35676910[[#This Row],[coca]],Table1[[#All],[ID]:[b]],2,FALSE)</f>
        <v>#N/A</v>
      </c>
      <c r="T214" s="9" t="e">
        <f>VLOOKUP(Tableau35676910[[#This Row],[coca]],Table1[[ID]:[b]],3,FALSE)</f>
        <v>#N/A</v>
      </c>
      <c r="U214" s="9"/>
      <c r="V21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14" s="9"/>
    </row>
    <row r="215" spans="1:23" hidden="1">
      <c r="A215" t="s">
        <v>782</v>
      </c>
      <c r="B215" t="s">
        <v>276</v>
      </c>
      <c r="C215" t="s">
        <v>277</v>
      </c>
      <c r="D215" t="s">
        <v>938</v>
      </c>
      <c r="E215" t="s">
        <v>938</v>
      </c>
      <c r="F215" t="s">
        <v>938</v>
      </c>
      <c r="J215" s="1"/>
      <c r="K215" s="1"/>
      <c r="M215" s="10" t="s">
        <v>948</v>
      </c>
      <c r="O215" s="5"/>
      <c r="P215" s="5"/>
      <c r="Q215" t="str">
        <f t="shared" si="3"/>
        <v>Côte d'IvoireCI33</v>
      </c>
      <c r="R215" t="e">
        <f>VLOOKUP(Tableau35676910[[#This Row],[coca]],Table1[ID],1,FALSE)</f>
        <v>#N/A</v>
      </c>
      <c r="S215" t="e">
        <f>VLOOKUP(Tableau35676910[[#This Row],[coca]],Table1[[#All],[ID]:[b]],2,FALSE)</f>
        <v>#N/A</v>
      </c>
      <c r="T215" s="9" t="e">
        <f>VLOOKUP(Tableau35676910[[#This Row],[coca]],Table1[[ID]:[b]],3,FALSE)</f>
        <v>#N/A</v>
      </c>
      <c r="U215" s="9"/>
      <c r="V21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15" s="9"/>
    </row>
    <row r="216" spans="1:23" hidden="1">
      <c r="A216" t="s">
        <v>278</v>
      </c>
      <c r="B216" t="s">
        <v>284</v>
      </c>
      <c r="C216" t="s">
        <v>285</v>
      </c>
      <c r="D216">
        <v>222</v>
      </c>
      <c r="J216" s="1"/>
      <c r="K216" s="1"/>
      <c r="M216" s="10" t="s">
        <v>948</v>
      </c>
      <c r="O216" s="5">
        <v>2783105588380</v>
      </c>
      <c r="P216" s="5">
        <v>-1045810873830</v>
      </c>
      <c r="Q216" t="str">
        <f t="shared" si="3"/>
        <v>Democratic Republic of CongoCD71</v>
      </c>
      <c r="R216" t="str">
        <f>VLOOKUP(Tableau35676910[[#This Row],[coca]],Table1[ID],1,FALSE)</f>
        <v>Democratic Republic of CongoCD71</v>
      </c>
      <c r="S216">
        <f>VLOOKUP(Tableau35676910[[#This Row],[coca]],Table1[[#All],[ID]:[b]],2,FALSE)</f>
        <v>27.831055883800001</v>
      </c>
      <c r="T216" s="9">
        <f>VLOOKUP(Tableau35676910[[#This Row],[coca]],Table1[[ID]:[b]],3,FALSE)</f>
        <v>-10.4581087383</v>
      </c>
      <c r="U216" s="9" t="s">
        <v>775</v>
      </c>
      <c r="V21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16" s="9">
        <v>1</v>
      </c>
    </row>
    <row r="217" spans="1:23" hidden="1">
      <c r="A217" t="s">
        <v>278</v>
      </c>
      <c r="B217" t="s">
        <v>300</v>
      </c>
      <c r="C217" t="s">
        <v>301</v>
      </c>
      <c r="D217">
        <v>318</v>
      </c>
      <c r="J217" s="1"/>
      <c r="K217" s="1"/>
      <c r="M217" s="10" t="s">
        <v>948</v>
      </c>
      <c r="Q217" t="str">
        <f t="shared" si="3"/>
        <v>Democratic Republic of CongoCD20</v>
      </c>
      <c r="R217" t="str">
        <f>VLOOKUP(Tableau35676910[[#This Row],[coca]],Table1[ID],1,FALSE)</f>
        <v>Democratic Republic of CongoCD20</v>
      </c>
      <c r="S217">
        <f>VLOOKUP(Tableau35676910[[#This Row],[coca]],Table1[[#All],[ID]:[b]],2,FALSE)</f>
        <v>14.321731015399999</v>
      </c>
      <c r="T217" s="9">
        <f>VLOOKUP(Tableau35676910[[#This Row],[coca]],Table1[[ID]:[b]],3,FALSE)</f>
        <v>-5.28966685423</v>
      </c>
      <c r="U217" s="9" t="s">
        <v>775</v>
      </c>
      <c r="V21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217" s="9">
        <v>1</v>
      </c>
    </row>
    <row r="218" spans="1:23" hidden="1">
      <c r="A218" t="s">
        <v>278</v>
      </c>
      <c r="B218" t="s">
        <v>316</v>
      </c>
      <c r="C218" t="s">
        <v>317</v>
      </c>
      <c r="D218">
        <v>112</v>
      </c>
      <c r="J218" s="1"/>
      <c r="K218" s="1"/>
      <c r="M218" s="10" t="s">
        <v>948</v>
      </c>
      <c r="O218" s="5">
        <v>2870216930320</v>
      </c>
      <c r="P218" t="s">
        <v>785</v>
      </c>
      <c r="Q218" t="str">
        <f t="shared" si="3"/>
        <v>Democratic Republic of CongoCD61</v>
      </c>
      <c r="R218" t="str">
        <f>VLOOKUP(Tableau35676910[[#This Row],[coca]],Table1[ID],1,FALSE)</f>
        <v>Democratic Republic of CongoCD61</v>
      </c>
      <c r="S218">
        <f>VLOOKUP(Tableau35676910[[#This Row],[coca]],Table1[[#All],[ID]:[b]],2,FALSE)</f>
        <v>28.702169303200002</v>
      </c>
      <c r="T218" s="9">
        <f>VLOOKUP(Tableau35676910[[#This Row],[coca]],Table1[[ID]:[b]],3,FALSE)</f>
        <v>-0.61106818986699996</v>
      </c>
      <c r="U218" s="9" t="s">
        <v>775</v>
      </c>
      <c r="V21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18" s="9">
        <v>1</v>
      </c>
    </row>
    <row r="219" spans="1:23" hidden="1">
      <c r="A219" t="s">
        <v>278</v>
      </c>
      <c r="B219" t="s">
        <v>322</v>
      </c>
      <c r="C219" t="s">
        <v>323</v>
      </c>
      <c r="D219">
        <v>141</v>
      </c>
      <c r="J219" s="1"/>
      <c r="K219" s="1"/>
      <c r="M219" s="10" t="s">
        <v>948</v>
      </c>
      <c r="O219" s="5">
        <v>2825541350030</v>
      </c>
      <c r="P219" s="5">
        <v>-322651293657</v>
      </c>
      <c r="Q219" t="str">
        <f t="shared" si="3"/>
        <v>Democratic Republic of CongoCD62</v>
      </c>
      <c r="R219" t="str">
        <f>VLOOKUP(Tableau35676910[[#This Row],[coca]],Table1[ID],1,FALSE)</f>
        <v>Democratic Republic of CongoCD62</v>
      </c>
      <c r="S219">
        <f>VLOOKUP(Tableau35676910[[#This Row],[coca]],Table1[[#All],[ID]:[b]],2,FALSE)</f>
        <v>28.255413500300001</v>
      </c>
      <c r="T219" s="9">
        <f>VLOOKUP(Tableau35676910[[#This Row],[coca]],Table1[[ID]:[b]],3,FALSE)</f>
        <v>-3.2265129365699998</v>
      </c>
      <c r="U219" s="9" t="s">
        <v>775</v>
      </c>
      <c r="V21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19" s="9">
        <v>1</v>
      </c>
    </row>
    <row r="220" spans="1:23" hidden="1">
      <c r="A220" t="s">
        <v>278</v>
      </c>
      <c r="B220" t="s">
        <v>290</v>
      </c>
      <c r="C220" t="s">
        <v>291</v>
      </c>
      <c r="D220">
        <v>2</v>
      </c>
      <c r="J220" s="1"/>
      <c r="K220" s="1"/>
      <c r="M220" s="10" t="s">
        <v>948</v>
      </c>
      <c r="O220" s="5">
        <v>2949892328600</v>
      </c>
      <c r="P220" s="5">
        <v>175432325487</v>
      </c>
      <c r="Q220" t="str">
        <f t="shared" si="3"/>
        <v>Democratic Republic of CongoCD54</v>
      </c>
      <c r="R220" t="str">
        <f>VLOOKUP(Tableau35676910[[#This Row],[coca]],Table1[ID],1,FALSE)</f>
        <v>Democratic Republic of CongoCD54</v>
      </c>
      <c r="S220">
        <f>VLOOKUP(Tableau35676910[[#This Row],[coca]],Table1[[#All],[ID]:[b]],2,FALSE)</f>
        <v>29.498923286</v>
      </c>
      <c r="T220" s="9">
        <f>VLOOKUP(Tableau35676910[[#This Row],[coca]],Table1[[ID]:[b]],3,FALSE)</f>
        <v>1.7543232548700001</v>
      </c>
      <c r="U220" s="9" t="s">
        <v>775</v>
      </c>
      <c r="V22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0" s="9">
        <v>1</v>
      </c>
    </row>
    <row r="221" spans="1:23" hidden="1">
      <c r="A221" t="s">
        <v>278</v>
      </c>
      <c r="B221" t="s">
        <v>304</v>
      </c>
      <c r="C221" t="s">
        <v>305</v>
      </c>
      <c r="D221">
        <v>4</v>
      </c>
      <c r="J221" s="1"/>
      <c r="K221" s="1"/>
      <c r="M221" s="10" t="s">
        <v>948</v>
      </c>
      <c r="O221" s="5">
        <v>1865494266580</v>
      </c>
      <c r="P221" s="5">
        <v>-478252014449</v>
      </c>
      <c r="Q221" t="str">
        <f t="shared" si="3"/>
        <v>Democratic Republic of CongoCD32</v>
      </c>
      <c r="R221" t="str">
        <f>VLOOKUP(Tableau35676910[[#This Row],[coca]],Table1[ID],1,FALSE)</f>
        <v>Democratic Republic of CongoCD32</v>
      </c>
      <c r="S221">
        <f>VLOOKUP(Tableau35676910[[#This Row],[coca]],Table1[[#All],[ID]:[b]],2,FALSE)</f>
        <v>18.6549426658</v>
      </c>
      <c r="T221" s="9">
        <f>VLOOKUP(Tableau35676910[[#This Row],[coca]],Table1[[ID]:[b]],3,FALSE)</f>
        <v>-4.7825201444900003</v>
      </c>
      <c r="U221" s="9" t="s">
        <v>775</v>
      </c>
      <c r="V22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1" s="9">
        <v>1</v>
      </c>
    </row>
    <row r="222" spans="1:23" hidden="1">
      <c r="A222" t="s">
        <v>278</v>
      </c>
      <c r="B222" t="s">
        <v>298</v>
      </c>
      <c r="C222" t="s">
        <v>299</v>
      </c>
      <c r="D222">
        <v>6274</v>
      </c>
      <c r="E222">
        <v>176</v>
      </c>
      <c r="F222">
        <v>1785</v>
      </c>
      <c r="J222" s="1"/>
      <c r="K222" s="1"/>
      <c r="M222" s="10" t="s">
        <v>948</v>
      </c>
      <c r="O222" s="5">
        <v>1590849109850</v>
      </c>
      <c r="P222" s="5">
        <v>-443590657637</v>
      </c>
      <c r="Q222" t="str">
        <f t="shared" si="3"/>
        <v>Democratic Republic of CongoCD10</v>
      </c>
      <c r="R222" t="str">
        <f>VLOOKUP(Tableau35676910[[#This Row],[coca]],Table1[ID],1,FALSE)</f>
        <v>Democratic Republic of CongoCD10</v>
      </c>
      <c r="S222">
        <f>VLOOKUP(Tableau35676910[[#This Row],[coca]],Table1[[#All],[ID]:[b]],2,FALSE)</f>
        <v>15.908491098500001</v>
      </c>
      <c r="T222" s="9">
        <f>VLOOKUP(Tableau35676910[[#This Row],[coca]],Table1[[ID]:[b]],3,FALSE)</f>
        <v>-4.4359065763699999</v>
      </c>
      <c r="U222" s="9" t="s">
        <v>777</v>
      </c>
      <c r="V22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22" s="9">
        <v>5</v>
      </c>
    </row>
    <row r="223" spans="1:23" hidden="1">
      <c r="A223" t="s">
        <v>278</v>
      </c>
      <c r="B223" t="s">
        <v>280</v>
      </c>
      <c r="C223" t="s">
        <v>281</v>
      </c>
      <c r="D223">
        <v>0</v>
      </c>
      <c r="J223" s="1"/>
      <c r="K223" s="1"/>
      <c r="M223" s="10" t="s">
        <v>948</v>
      </c>
      <c r="Q223" t="str">
        <f t="shared" si="3"/>
        <v>Democratic Republic of CongoCD52</v>
      </c>
      <c r="R223" t="str">
        <f>VLOOKUP(Tableau35676910[[#This Row],[coca]],Table1[ID],1,FALSE)</f>
        <v>Democratic Republic of CongoCD52</v>
      </c>
      <c r="S223">
        <f>VLOOKUP(Tableau35676910[[#This Row],[coca]],Table1[[#All],[ID]:[b]],2,FALSE)</f>
        <v>25.145384454799999</v>
      </c>
      <c r="T223" s="9">
        <f>VLOOKUP(Tableau35676910[[#This Row],[coca]],Table1[[ID]:[b]],3,FALSE)</f>
        <v>3.62620481032</v>
      </c>
      <c r="U223" s="9"/>
      <c r="V22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3" s="9"/>
    </row>
    <row r="224" spans="1:23" hidden="1">
      <c r="A224" t="s">
        <v>278</v>
      </c>
      <c r="B224" t="s">
        <v>282</v>
      </c>
      <c r="C224" t="s">
        <v>283</v>
      </c>
      <c r="D224">
        <v>2</v>
      </c>
      <c r="J224" s="1"/>
      <c r="K224" s="1"/>
      <c r="M224" s="10" t="s">
        <v>948</v>
      </c>
      <c r="Q224" t="str">
        <f t="shared" si="3"/>
        <v>Democratic Republic of CongoCD41</v>
      </c>
      <c r="R224" t="str">
        <f>VLOOKUP(Tableau35676910[[#This Row],[coca]],Table1[ID],1,FALSE)</f>
        <v>Democratic Republic of CongoCD41</v>
      </c>
      <c r="S224">
        <f>VLOOKUP(Tableau35676910[[#This Row],[coca]],Table1[[#All],[ID]:[b]],2,FALSE)</f>
        <v>18.914464880000001</v>
      </c>
      <c r="T224" s="9">
        <f>VLOOKUP(Tableau35676910[[#This Row],[coca]],Table1[[ID]:[b]],3,FALSE)</f>
        <v>0.22899018423100001</v>
      </c>
      <c r="U224" s="9"/>
      <c r="V22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4" s="9"/>
    </row>
    <row r="225" spans="1:23" hidden="1">
      <c r="A225" t="s">
        <v>278</v>
      </c>
      <c r="B225" t="s">
        <v>286</v>
      </c>
      <c r="C225" t="s">
        <v>287</v>
      </c>
      <c r="D225">
        <v>1</v>
      </c>
      <c r="J225" s="1"/>
      <c r="K225" s="1"/>
      <c r="M225" s="10" t="s">
        <v>948</v>
      </c>
      <c r="Q225" t="str">
        <f t="shared" si="3"/>
        <v>Democratic Republic of CongoCD73</v>
      </c>
      <c r="R225" t="str">
        <f>VLOOKUP(Tableau35676910[[#This Row],[coca]],Table1[ID],1,FALSE)</f>
        <v>Democratic Republic of CongoCD73</v>
      </c>
      <c r="S225">
        <f>VLOOKUP(Tableau35676910[[#This Row],[coca]],Table1[[#All],[ID]:[b]],2,FALSE)</f>
        <v>25.429034358399999</v>
      </c>
      <c r="T225" s="9">
        <f>VLOOKUP(Tableau35676910[[#This Row],[coca]],Table1[[ID]:[b]],3,FALSE)</f>
        <v>-8.2365834581899993</v>
      </c>
      <c r="U225" s="9"/>
      <c r="V22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5" s="9"/>
    </row>
    <row r="226" spans="1:23" hidden="1">
      <c r="A226" t="s">
        <v>278</v>
      </c>
      <c r="B226" t="s">
        <v>288</v>
      </c>
      <c r="C226" t="s">
        <v>289</v>
      </c>
      <c r="D226">
        <v>9</v>
      </c>
      <c r="J226" s="1"/>
      <c r="K226" s="1"/>
      <c r="M226" s="10" t="s">
        <v>948</v>
      </c>
      <c r="Q226" t="str">
        <f t="shared" si="3"/>
        <v>Democratic Republic of CongoCD53</v>
      </c>
      <c r="R226" t="str">
        <f>VLOOKUP(Tableau35676910[[#This Row],[coca]],Table1[ID],1,FALSE)</f>
        <v>Democratic Republic of CongoCD53</v>
      </c>
      <c r="S226">
        <f>VLOOKUP(Tableau35676910[[#This Row],[coca]],Table1[[#All],[ID]:[b]],2,FALSE)</f>
        <v>28.588505614100001</v>
      </c>
      <c r="T226" s="9">
        <f>VLOOKUP(Tableau35676910[[#This Row],[coca]],Table1[[ID]:[b]],3,FALSE)</f>
        <v>3.3459016238900001</v>
      </c>
      <c r="U226" s="9"/>
      <c r="V22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6" s="9"/>
    </row>
    <row r="227" spans="1:23" hidden="1">
      <c r="A227" t="s">
        <v>278</v>
      </c>
      <c r="B227" t="s">
        <v>292</v>
      </c>
      <c r="C227" t="s">
        <v>293</v>
      </c>
      <c r="D227">
        <v>0</v>
      </c>
      <c r="J227" s="1"/>
      <c r="K227" s="1"/>
      <c r="M227" s="10" t="s">
        <v>948</v>
      </c>
      <c r="Q227" t="str">
        <f t="shared" si="3"/>
        <v>Democratic Republic of CongoCD92</v>
      </c>
      <c r="R227" t="str">
        <f>VLOOKUP(Tableau35676910[[#This Row],[coca]],Table1[ID],1,FALSE)</f>
        <v>Democratic Republic of CongoCD92</v>
      </c>
      <c r="S227">
        <f>VLOOKUP(Tableau35676910[[#This Row],[coca]],Table1[[#All],[ID]:[b]],2,FALSE)</f>
        <v>21.1062499879</v>
      </c>
      <c r="T227" s="9">
        <f>VLOOKUP(Tableau35676910[[#This Row],[coca]],Table1[[ID]:[b]],3,FALSE)</f>
        <v>-4.94513468302</v>
      </c>
      <c r="U227" s="9"/>
      <c r="V22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7" s="9"/>
    </row>
    <row r="228" spans="1:23" hidden="1">
      <c r="A228" t="s">
        <v>278</v>
      </c>
      <c r="B228" t="s">
        <v>294</v>
      </c>
      <c r="C228" t="s">
        <v>295</v>
      </c>
      <c r="D228">
        <v>0</v>
      </c>
      <c r="J228" s="1"/>
      <c r="K228" s="1"/>
      <c r="M228" s="10" t="s">
        <v>948</v>
      </c>
      <c r="Q228" t="str">
        <f t="shared" si="3"/>
        <v>Democratic Republic of CongoCD91</v>
      </c>
      <c r="R228" t="str">
        <f>VLOOKUP(Tableau35676910[[#This Row],[coca]],Table1[ID],1,FALSE)</f>
        <v>Democratic Republic of CongoCD91</v>
      </c>
      <c r="S228">
        <f>VLOOKUP(Tableau35676910[[#This Row],[coca]],Table1[[#All],[ID]:[b]],2,FALSE)</f>
        <v>22.489350562599999</v>
      </c>
      <c r="T228" s="9">
        <f>VLOOKUP(Tableau35676910[[#This Row],[coca]],Table1[[ID]:[b]],3,FALSE)</f>
        <v>-6.2263878948500002</v>
      </c>
      <c r="U228" s="9"/>
      <c r="V22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8" s="9"/>
    </row>
    <row r="229" spans="1:23" hidden="1">
      <c r="A229" t="s">
        <v>278</v>
      </c>
      <c r="B229" t="s">
        <v>296</v>
      </c>
      <c r="C229" t="s">
        <v>297</v>
      </c>
      <c r="D229">
        <v>0</v>
      </c>
      <c r="J229" s="1"/>
      <c r="K229" s="1"/>
      <c r="M229" s="10" t="s">
        <v>948</v>
      </c>
      <c r="Q229" t="str">
        <f t="shared" si="3"/>
        <v>Democratic Republic of CongoCD82</v>
      </c>
      <c r="R229" t="str">
        <f>VLOOKUP(Tableau35676910[[#This Row],[coca]],Table1[ID],1,FALSE)</f>
        <v>Democratic Republic of CongoCD82</v>
      </c>
      <c r="S229">
        <f>VLOOKUP(Tableau35676910[[#This Row],[coca]],Table1[[#All],[ID]:[b]],2,FALSE)</f>
        <v>23.518630290000001</v>
      </c>
      <c r="T229" s="9">
        <f>VLOOKUP(Tableau35676910[[#This Row],[coca]],Table1[[ID]:[b]],3,FALSE)</f>
        <v>-6.1507234754900004</v>
      </c>
      <c r="U229" s="9"/>
      <c r="V22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29" s="9"/>
    </row>
    <row r="230" spans="1:23" hidden="1">
      <c r="A230" t="s">
        <v>278</v>
      </c>
      <c r="B230" t="s">
        <v>302</v>
      </c>
      <c r="C230" t="s">
        <v>303</v>
      </c>
      <c r="D230">
        <v>1</v>
      </c>
      <c r="J230" s="1"/>
      <c r="K230" s="1"/>
      <c r="M230" s="10" t="s">
        <v>948</v>
      </c>
      <c r="Q230" t="str">
        <f t="shared" si="3"/>
        <v>Democratic Republic of CongoCD31</v>
      </c>
      <c r="R230" t="str">
        <f>VLOOKUP(Tableau35676910[[#This Row],[coca]],Table1[ID],1,FALSE)</f>
        <v>Democratic Republic of CongoCD31</v>
      </c>
      <c r="S230">
        <f>VLOOKUP(Tableau35676910[[#This Row],[coca]],Table1[[#All],[ID]:[b]],2,FALSE)</f>
        <v>17.863895255199999</v>
      </c>
      <c r="T230" s="9">
        <f>VLOOKUP(Tableau35676910[[#This Row],[coca]],Table1[[ID]:[b]],3,FALSE)</f>
        <v>-6.43275971018</v>
      </c>
      <c r="U230" s="9"/>
      <c r="V23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0" s="9"/>
    </row>
    <row r="231" spans="1:23" hidden="1">
      <c r="A231" t="s">
        <v>278</v>
      </c>
      <c r="B231" t="s">
        <v>306</v>
      </c>
      <c r="C231" t="s">
        <v>307</v>
      </c>
      <c r="D231">
        <v>0</v>
      </c>
      <c r="J231" s="1"/>
      <c r="K231" s="1"/>
      <c r="M231" s="10" t="s">
        <v>948</v>
      </c>
      <c r="Q231" t="str">
        <f t="shared" si="3"/>
        <v>Democratic Republic of CongoCD81</v>
      </c>
      <c r="R231" t="str">
        <f>VLOOKUP(Tableau35676910[[#This Row],[coca]],Table1[ID],1,FALSE)</f>
        <v>Democratic Republic of CongoCD81</v>
      </c>
      <c r="S231">
        <f>VLOOKUP(Tableau35676910[[#This Row],[coca]],Table1[[#All],[ID]:[b]],2,FALSE)</f>
        <v>24.6823781322</v>
      </c>
      <c r="T231" s="9">
        <f>VLOOKUP(Tableau35676910[[#This Row],[coca]],Table1[[ID]:[b]],3,FALSE)</f>
        <v>-6.2139067373700003</v>
      </c>
      <c r="U231" s="9"/>
      <c r="V23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1" s="9"/>
    </row>
    <row r="232" spans="1:23" hidden="1">
      <c r="A232" t="s">
        <v>278</v>
      </c>
      <c r="B232" t="s">
        <v>308</v>
      </c>
      <c r="C232" t="s">
        <v>309</v>
      </c>
      <c r="D232">
        <v>20</v>
      </c>
      <c r="J232" s="1"/>
      <c r="K232" s="1"/>
      <c r="M232" s="10" t="s">
        <v>948</v>
      </c>
      <c r="Q232" t="str">
        <f t="shared" si="3"/>
        <v>Democratic Republic of CongoCD72</v>
      </c>
      <c r="R232" t="str">
        <f>VLOOKUP(Tableau35676910[[#This Row],[coca]],Table1[ID],1,FALSE)</f>
        <v>Democratic Republic of CongoCD72</v>
      </c>
      <c r="S232">
        <f>VLOOKUP(Tableau35676910[[#This Row],[coca]],Table1[[#All],[ID]:[b]],2,FALSE)</f>
        <v>23.894010771200001</v>
      </c>
      <c r="T232" s="9">
        <f>VLOOKUP(Tableau35676910[[#This Row],[coca]],Table1[[ID]:[b]],3,FALSE)</f>
        <v>-9.8383782278799998</v>
      </c>
      <c r="U232" s="9"/>
      <c r="V23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32" s="9"/>
    </row>
    <row r="233" spans="1:23" hidden="1">
      <c r="A233" t="s">
        <v>278</v>
      </c>
      <c r="B233" t="s">
        <v>310</v>
      </c>
      <c r="C233" t="s">
        <v>311</v>
      </c>
      <c r="D233">
        <v>0</v>
      </c>
      <c r="J233" s="1"/>
      <c r="K233" s="1"/>
      <c r="M233" s="10" t="s">
        <v>948</v>
      </c>
      <c r="Q233" t="str">
        <f t="shared" si="3"/>
        <v>Democratic Republic of CongoCD33</v>
      </c>
      <c r="R233" t="str">
        <f>VLOOKUP(Tableau35676910[[#This Row],[coca]],Table1[ID],1,FALSE)</f>
        <v>Democratic Republic of CongoCD33</v>
      </c>
      <c r="S233">
        <f>VLOOKUP(Tableau35676910[[#This Row],[coca]],Table1[[#All],[ID]:[b]],2,FALSE)</f>
        <v>18.5287758001</v>
      </c>
      <c r="T233" s="9">
        <f>VLOOKUP(Tableau35676910[[#This Row],[coca]],Table1[[ID]:[b]],3,FALSE)</f>
        <v>-2.6956618241900001</v>
      </c>
      <c r="U233" s="9"/>
      <c r="V23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3" s="9"/>
    </row>
    <row r="234" spans="1:23" hidden="1">
      <c r="A234" t="s">
        <v>278</v>
      </c>
      <c r="B234" t="s">
        <v>312</v>
      </c>
      <c r="C234" t="s">
        <v>313</v>
      </c>
      <c r="D234">
        <v>0</v>
      </c>
      <c r="J234" s="1"/>
      <c r="K234" s="1"/>
      <c r="M234" s="10" t="s">
        <v>948</v>
      </c>
      <c r="Q234" t="str">
        <f t="shared" si="3"/>
        <v>Democratic Republic of CongoCD63</v>
      </c>
      <c r="R234" t="str">
        <f>VLOOKUP(Tableau35676910[[#This Row],[coca]],Table1[ID],1,FALSE)</f>
        <v>Democratic Republic of CongoCD63</v>
      </c>
      <c r="S234">
        <f>VLOOKUP(Tableau35676910[[#This Row],[coca]],Table1[[#All],[ID]:[b]],2,FALSE)</f>
        <v>26.423307490700001</v>
      </c>
      <c r="T234" s="9">
        <f>VLOOKUP(Tableau35676910[[#This Row],[coca]],Table1[[ID]:[b]],3,FALSE)</f>
        <v>-3.0852101413700002</v>
      </c>
      <c r="U234" s="9"/>
      <c r="V23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4" s="9"/>
    </row>
    <row r="235" spans="1:23" hidden="1">
      <c r="A235" t="s">
        <v>278</v>
      </c>
      <c r="B235" t="s">
        <v>314</v>
      </c>
      <c r="C235" t="s">
        <v>315</v>
      </c>
      <c r="D235">
        <v>0</v>
      </c>
      <c r="J235" s="1"/>
      <c r="K235" s="1"/>
      <c r="M235" s="10" t="s">
        <v>948</v>
      </c>
      <c r="Q235" t="str">
        <f t="shared" si="3"/>
        <v>Democratic Republic of CongoCD44</v>
      </c>
      <c r="R235" t="str">
        <f>VLOOKUP(Tableau35676910[[#This Row],[coca]],Table1[ID],1,FALSE)</f>
        <v>Democratic Republic of CongoCD44</v>
      </c>
      <c r="S235">
        <f>VLOOKUP(Tableau35676910[[#This Row],[coca]],Table1[[#All],[ID]:[b]],2,FALSE)</f>
        <v>21.5134595072</v>
      </c>
      <c r="T235" s="9">
        <f>VLOOKUP(Tableau35676910[[#This Row],[coca]],Table1[[ID]:[b]],3,FALSE)</f>
        <v>2.0966086212200001</v>
      </c>
      <c r="U235" s="9"/>
      <c r="V23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5" s="9"/>
    </row>
    <row r="236" spans="1:23" hidden="1">
      <c r="A236" t="s">
        <v>278</v>
      </c>
      <c r="B236" t="s">
        <v>318</v>
      </c>
      <c r="C236" t="s">
        <v>319</v>
      </c>
      <c r="D236">
        <v>0</v>
      </c>
      <c r="J236" s="1"/>
      <c r="K236" s="1"/>
      <c r="M236" s="10" t="s">
        <v>948</v>
      </c>
      <c r="Q236" t="str">
        <f t="shared" si="3"/>
        <v>Democratic Republic of CongoCD43</v>
      </c>
      <c r="R236" t="str">
        <f>VLOOKUP(Tableau35676910[[#This Row],[coca]],Table1[ID],1,FALSE)</f>
        <v>Democratic Republic of CongoCD43</v>
      </c>
      <c r="S236">
        <f>VLOOKUP(Tableau35676910[[#This Row],[coca]],Table1[[#All],[ID]:[b]],2,FALSE)</f>
        <v>21.067608342</v>
      </c>
      <c r="T236" s="9">
        <f>VLOOKUP(Tableau35676910[[#This Row],[coca]],Table1[[ID]:[b]],3,FALSE)</f>
        <v>3.8674436990099998</v>
      </c>
      <c r="U236" s="9"/>
      <c r="V23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6" s="9"/>
    </row>
    <row r="237" spans="1:23" hidden="1">
      <c r="A237" t="s">
        <v>278</v>
      </c>
      <c r="B237" t="s">
        <v>320</v>
      </c>
      <c r="C237" t="s">
        <v>321</v>
      </c>
      <c r="D237">
        <v>0</v>
      </c>
      <c r="J237" s="1"/>
      <c r="K237" s="1"/>
      <c r="M237" s="10" t="s">
        <v>948</v>
      </c>
      <c r="Q237" t="str">
        <f t="shared" si="3"/>
        <v>Democratic Republic of CongoCD83</v>
      </c>
      <c r="R237" t="str">
        <f>VLOOKUP(Tableau35676910[[#This Row],[coca]],Table1[ID],1,FALSE)</f>
        <v>Democratic Republic of CongoCD83</v>
      </c>
      <c r="S237">
        <f>VLOOKUP(Tableau35676910[[#This Row],[coca]],Table1[[#All],[ID]:[b]],2,FALSE)</f>
        <v>23.6049895387</v>
      </c>
      <c r="T237" s="9">
        <f>VLOOKUP(Tableau35676910[[#This Row],[coca]],Table1[[ID]:[b]],3,FALSE)</f>
        <v>-3.48229881942</v>
      </c>
      <c r="U237" s="9"/>
      <c r="V23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7" s="9"/>
    </row>
    <row r="238" spans="1:23" hidden="1">
      <c r="A238" t="s">
        <v>278</v>
      </c>
      <c r="B238" t="s">
        <v>324</v>
      </c>
      <c r="C238" t="s">
        <v>325</v>
      </c>
      <c r="D238">
        <v>3</v>
      </c>
      <c r="J238" s="1"/>
      <c r="K238" s="1"/>
      <c r="M238" s="10" t="s">
        <v>948</v>
      </c>
      <c r="Q238" t="str">
        <f t="shared" si="3"/>
        <v>Democratic Republic of CongoCD42</v>
      </c>
      <c r="R238" t="str">
        <f>VLOOKUP(Tableau35676910[[#This Row],[coca]],Table1[ID],1,FALSE)</f>
        <v>Democratic Republic of CongoCD42</v>
      </c>
      <c r="S238">
        <f>VLOOKUP(Tableau35676910[[#This Row],[coca]],Table1[[#All],[ID]:[b]],2,FALSE)</f>
        <v>19.354947869</v>
      </c>
      <c r="T238" s="9">
        <f>VLOOKUP(Tableau35676910[[#This Row],[coca]],Table1[[ID]:[b]],3,FALSE)</f>
        <v>3.0903768271400001</v>
      </c>
      <c r="U238" s="9"/>
      <c r="V23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8" s="9"/>
    </row>
    <row r="239" spans="1:23" hidden="1">
      <c r="A239" t="s">
        <v>278</v>
      </c>
      <c r="B239" t="s">
        <v>326</v>
      </c>
      <c r="C239" t="s">
        <v>327</v>
      </c>
      <c r="D239">
        <v>0</v>
      </c>
      <c r="J239" s="1"/>
      <c r="K239" s="1"/>
      <c r="M239" s="10" t="s">
        <v>948</v>
      </c>
      <c r="Q239" t="str">
        <f t="shared" si="3"/>
        <v>Democratic Republic of CongoCD74</v>
      </c>
      <c r="R239" t="str">
        <f>VLOOKUP(Tableau35676910[[#This Row],[coca]],Table1[ID],1,FALSE)</f>
        <v>Democratic Republic of CongoCD74</v>
      </c>
      <c r="S239">
        <f>VLOOKUP(Tableau35676910[[#This Row],[coca]],Table1[[#All],[ID]:[b]],2,FALSE)</f>
        <v>28.1954949663</v>
      </c>
      <c r="T239" s="9">
        <f>VLOOKUP(Tableau35676910[[#This Row],[coca]],Table1[[ID]:[b]],3,FALSE)</f>
        <v>-6.56369546032</v>
      </c>
      <c r="U239" s="9"/>
      <c r="V23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39" s="9"/>
    </row>
    <row r="240" spans="1:23" hidden="1">
      <c r="A240" t="s">
        <v>278</v>
      </c>
      <c r="B240" t="s">
        <v>328</v>
      </c>
      <c r="C240" t="s">
        <v>329</v>
      </c>
      <c r="D240">
        <v>12</v>
      </c>
      <c r="J240" s="1"/>
      <c r="K240" s="1"/>
      <c r="M240" s="10" t="s">
        <v>948</v>
      </c>
      <c r="Q240" t="str">
        <f t="shared" si="3"/>
        <v>Democratic Republic of CongoCD51</v>
      </c>
      <c r="R240" t="str">
        <f>VLOOKUP(Tableau35676910[[#This Row],[coca]],Table1[ID],1,FALSE)</f>
        <v>Democratic Republic of CongoCD51</v>
      </c>
      <c r="S240">
        <f>VLOOKUP(Tableau35676910[[#This Row],[coca]],Table1[[#All],[ID]:[b]],2,FALSE)</f>
        <v>25.207214197799999</v>
      </c>
      <c r="T240" s="9">
        <f>VLOOKUP(Tableau35676910[[#This Row],[coca]],Table1[[ID]:[b]],3,FALSE)</f>
        <v>0.48122181222900001</v>
      </c>
      <c r="U240" s="9"/>
      <c r="V24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40" s="9"/>
    </row>
    <row r="241" spans="1:23" hidden="1">
      <c r="A241" t="s">
        <v>278</v>
      </c>
      <c r="B241" t="s">
        <v>330</v>
      </c>
      <c r="C241" t="s">
        <v>331</v>
      </c>
      <c r="D241">
        <v>0</v>
      </c>
      <c r="J241" s="1"/>
      <c r="K241" s="1"/>
      <c r="M241" s="10" t="s">
        <v>948</v>
      </c>
      <c r="Q241" t="str">
        <f t="shared" si="3"/>
        <v>Democratic Republic of CongoCD45</v>
      </c>
      <c r="R241" t="str">
        <f>VLOOKUP(Tableau35676910[[#This Row],[coca]],Table1[ID],1,FALSE)</f>
        <v>Democratic Republic of CongoCD45</v>
      </c>
      <c r="S241">
        <f>VLOOKUP(Tableau35676910[[#This Row],[coca]],Table1[[#All],[ID]:[b]],2,FALSE)</f>
        <v>21.756402889099999</v>
      </c>
      <c r="T241" s="9">
        <f>VLOOKUP(Tableau35676910[[#This Row],[coca]],Table1[[ID]:[b]],3,FALSE)</f>
        <v>-0.66756211168199997</v>
      </c>
      <c r="U241" s="9"/>
      <c r="V24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41" s="9"/>
    </row>
    <row r="242" spans="1:23" hidden="1">
      <c r="A242" t="s">
        <v>332</v>
      </c>
      <c r="B242" t="s">
        <v>336</v>
      </c>
      <c r="C242" t="s">
        <v>337</v>
      </c>
      <c r="D242" t="s">
        <v>938</v>
      </c>
      <c r="E242" t="s">
        <v>938</v>
      </c>
      <c r="F242" t="s">
        <v>938</v>
      </c>
      <c r="J242" s="1"/>
      <c r="K242" s="1"/>
      <c r="M242" s="10" t="s">
        <v>948</v>
      </c>
      <c r="Q242" t="str">
        <f t="shared" si="3"/>
        <v>Equatorial GuineaGQ99</v>
      </c>
      <c r="R242" t="str">
        <f>VLOOKUP(Tableau35676910[[#This Row],[coca]],Table1[ID],1,FALSE)</f>
        <v>Equatorial GuineaGQ99</v>
      </c>
      <c r="S242">
        <f>VLOOKUP(Tableau35676910[[#This Row],[coca]],Table1[[#All],[ID]:[b]],2,FALSE)</f>
        <v>8.7902475674399998</v>
      </c>
      <c r="T242" s="9">
        <f>VLOOKUP(Tableau35676910[[#This Row],[coca]],Table1[[ID]:[b]],3,FALSE)</f>
        <v>3.67103305427</v>
      </c>
      <c r="U242" s="9" t="s">
        <v>778</v>
      </c>
      <c r="V24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2" s="9">
        <v>2</v>
      </c>
    </row>
    <row r="243" spans="1:23" hidden="1">
      <c r="A243" t="s">
        <v>332</v>
      </c>
      <c r="B243" t="s">
        <v>25</v>
      </c>
      <c r="C243" t="s">
        <v>344</v>
      </c>
      <c r="D243" t="s">
        <v>938</v>
      </c>
      <c r="E243" t="s">
        <v>938</v>
      </c>
      <c r="F243" t="s">
        <v>938</v>
      </c>
      <c r="J243" s="1"/>
      <c r="K243" s="1"/>
      <c r="M243" s="10" t="s">
        <v>948</v>
      </c>
      <c r="Q243" t="str">
        <f t="shared" si="3"/>
        <v>Equatorial GuineaGQ03</v>
      </c>
      <c r="R243" t="str">
        <f>VLOOKUP(Tableau35676910[[#This Row],[coca]],Table1[ID],1,FALSE)</f>
        <v>Equatorial GuineaGQ03</v>
      </c>
      <c r="S243">
        <f>VLOOKUP(Tableau35676910[[#This Row],[coca]],Table1[[#All],[ID]:[b]],2,FALSE)</f>
        <v>9.8490767341200005</v>
      </c>
      <c r="T243" s="9">
        <f>VLOOKUP(Tableau35676910[[#This Row],[coca]],Table1[[ID]:[b]],3,FALSE)</f>
        <v>1.5200595645199999</v>
      </c>
      <c r="U243" s="9" t="s">
        <v>778</v>
      </c>
      <c r="V24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3" s="9">
        <v>2</v>
      </c>
    </row>
    <row r="244" spans="1:23" hidden="1">
      <c r="A244" t="s">
        <v>332</v>
      </c>
      <c r="B244" t="s">
        <v>334</v>
      </c>
      <c r="C244" t="s">
        <v>335</v>
      </c>
      <c r="D244" t="s">
        <v>938</v>
      </c>
      <c r="E244" t="s">
        <v>938</v>
      </c>
      <c r="F244" t="s">
        <v>938</v>
      </c>
      <c r="J244" s="1"/>
      <c r="K244" s="1"/>
      <c r="M244" s="10" t="s">
        <v>948</v>
      </c>
      <c r="Q244" t="str">
        <f t="shared" si="3"/>
        <v>Equatorial GuineaGQ98</v>
      </c>
      <c r="R244" t="str">
        <f>VLOOKUP(Tableau35676910[[#This Row],[coca]],Table1[ID],1,FALSE)</f>
        <v>Equatorial GuineaGQ98</v>
      </c>
      <c r="S244">
        <f>VLOOKUP(Tableau35676910[[#This Row],[coca]],Table1[[#All],[ID]:[b]],2,FALSE)</f>
        <v>5.6209045828999997</v>
      </c>
      <c r="T244" s="9">
        <f>VLOOKUP(Tableau35676910[[#This Row],[coca]],Table1[[ID]:[b]],3,FALSE)</f>
        <v>-1.43071183647</v>
      </c>
      <c r="U244" s="9"/>
      <c r="V24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4" s="9"/>
    </row>
    <row r="245" spans="1:23" hidden="1">
      <c r="A245" t="s">
        <v>332</v>
      </c>
      <c r="B245" t="s">
        <v>338</v>
      </c>
      <c r="C245" t="s">
        <v>339</v>
      </c>
      <c r="D245" t="s">
        <v>938</v>
      </c>
      <c r="E245" t="s">
        <v>938</v>
      </c>
      <c r="F245" t="s">
        <v>938</v>
      </c>
      <c r="J245" s="1"/>
      <c r="K245" s="1"/>
      <c r="M245" s="10" t="s">
        <v>948</v>
      </c>
      <c r="Q245" t="str">
        <f t="shared" si="3"/>
        <v>Equatorial GuineaGQ00</v>
      </c>
      <c r="R245" t="str">
        <f>VLOOKUP(Tableau35676910[[#This Row],[coca]],Table1[ID],1,FALSE)</f>
        <v>Equatorial GuineaGQ00</v>
      </c>
      <c r="S245">
        <f>VLOOKUP(Tableau35676910[[#This Row],[coca]],Table1[[#All],[ID]:[b]],2,FALSE)</f>
        <v>8.6380358780200002</v>
      </c>
      <c r="T245" s="9">
        <f>VLOOKUP(Tableau35676910[[#This Row],[coca]],Table1[[ID]:[b]],3,FALSE)</f>
        <v>3.41329759494</v>
      </c>
      <c r="U245" s="9"/>
      <c r="V24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5" s="9"/>
    </row>
    <row r="246" spans="1:23" hidden="1">
      <c r="A246" t="s">
        <v>332</v>
      </c>
      <c r="B246" t="s">
        <v>340</v>
      </c>
      <c r="C246" t="s">
        <v>341</v>
      </c>
      <c r="D246" t="s">
        <v>938</v>
      </c>
      <c r="E246" t="s">
        <v>938</v>
      </c>
      <c r="F246" t="s">
        <v>938</v>
      </c>
      <c r="J246" s="1"/>
      <c r="K246" s="1"/>
      <c r="M246" s="10" t="s">
        <v>948</v>
      </c>
      <c r="Q246" t="str">
        <f t="shared" si="3"/>
        <v>Equatorial GuineaGQ01</v>
      </c>
      <c r="R246" t="str">
        <f>VLOOKUP(Tableau35676910[[#This Row],[coca]],Table1[ID],1,FALSE)</f>
        <v>Equatorial GuineaGQ01</v>
      </c>
      <c r="S246">
        <f>VLOOKUP(Tableau35676910[[#This Row],[coca]],Table1[[#All],[ID]:[b]],2,FALSE)</f>
        <v>10.4259756539</v>
      </c>
      <c r="T246" s="9">
        <f>VLOOKUP(Tableau35676910[[#This Row],[coca]],Table1[[ID]:[b]],3,FALSE)</f>
        <v>1.4791739666099999</v>
      </c>
      <c r="U246" s="9"/>
      <c r="V24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6" s="9"/>
    </row>
    <row r="247" spans="1:23" hidden="1">
      <c r="A247" t="s">
        <v>332</v>
      </c>
      <c r="B247" t="s">
        <v>342</v>
      </c>
      <c r="C247" t="s">
        <v>343</v>
      </c>
      <c r="D247" t="s">
        <v>938</v>
      </c>
      <c r="E247" t="s">
        <v>938</v>
      </c>
      <c r="F247" t="s">
        <v>938</v>
      </c>
      <c r="J247" s="1"/>
      <c r="K247" s="1"/>
      <c r="M247" s="10" t="s">
        <v>948</v>
      </c>
      <c r="Q247" t="str">
        <f t="shared" si="3"/>
        <v>Equatorial GuineaGQ02</v>
      </c>
      <c r="R247" t="str">
        <f>VLOOKUP(Tableau35676910[[#This Row],[coca]],Table1[ID],1,FALSE)</f>
        <v>Equatorial GuineaGQ02</v>
      </c>
      <c r="S247">
        <f>VLOOKUP(Tableau35676910[[#This Row],[coca]],Table1[[#All],[ID]:[b]],2,FALSE)</f>
        <v>10.9499009669</v>
      </c>
      <c r="T247" s="9">
        <f>VLOOKUP(Tableau35676910[[#This Row],[coca]],Table1[[ID]:[b]],3,FALSE)</f>
        <v>2.0122475987600001</v>
      </c>
      <c r="U247" s="9"/>
      <c r="V24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7" s="9"/>
    </row>
    <row r="248" spans="1:23" hidden="1">
      <c r="A248" t="s">
        <v>332</v>
      </c>
      <c r="B248" t="s">
        <v>345</v>
      </c>
      <c r="C248" t="s">
        <v>346</v>
      </c>
      <c r="D248" t="s">
        <v>938</v>
      </c>
      <c r="E248" t="s">
        <v>938</v>
      </c>
      <c r="F248" t="s">
        <v>938</v>
      </c>
      <c r="J248" s="1"/>
      <c r="K248" s="1"/>
      <c r="M248" s="10" t="s">
        <v>948</v>
      </c>
      <c r="Q248" t="str">
        <f t="shared" si="3"/>
        <v>Equatorial GuineaGQ04</v>
      </c>
      <c r="R248" t="str">
        <f>VLOOKUP(Tableau35676910[[#This Row],[coca]],Table1[ID],1,FALSE)</f>
        <v>Equatorial GuineaGQ04</v>
      </c>
      <c r="S248">
        <f>VLOOKUP(Tableau35676910[[#This Row],[coca]],Table1[[#All],[ID]:[b]],2,FALSE)</f>
        <v>10.998423620600001</v>
      </c>
      <c r="T248" s="9">
        <f>VLOOKUP(Tableau35676910[[#This Row],[coca]],Table1[[ID]:[b]],3,FALSE)</f>
        <v>1.5024406326999999</v>
      </c>
      <c r="U248" s="9"/>
      <c r="V24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48" s="9"/>
    </row>
    <row r="249" spans="1:23" hidden="1">
      <c r="A249" t="s">
        <v>347</v>
      </c>
      <c r="B249" t="s">
        <v>365</v>
      </c>
      <c r="C249" t="s">
        <v>366</v>
      </c>
      <c r="D249">
        <v>114</v>
      </c>
      <c r="J249" s="1"/>
      <c r="K249" s="1"/>
      <c r="M249" t="s">
        <v>948</v>
      </c>
      <c r="Q249" t="str">
        <f t="shared" si="3"/>
        <v>GabonGA09</v>
      </c>
      <c r="R249" t="str">
        <f>VLOOKUP(Tableau35676910[[#This Row],[coca]],Table1[ID],1,FALSE)</f>
        <v>GabonGA09</v>
      </c>
      <c r="S249">
        <f>VLOOKUP(Tableau35676910[[#This Row],[coca]],Table1[[#All],[ID]:[b]],2,FALSE)</f>
        <v>11.948186615899999</v>
      </c>
      <c r="T249" s="9">
        <f>VLOOKUP(Tableau35676910[[#This Row],[coca]],Table1[[ID]:[b]],3,FALSE)</f>
        <v>1.40687538568</v>
      </c>
      <c r="U249" s="9" t="s">
        <v>775</v>
      </c>
      <c r="V24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49" s="9">
        <v>1</v>
      </c>
    </row>
    <row r="250" spans="1:23" hidden="1">
      <c r="A250" t="s">
        <v>347</v>
      </c>
      <c r="B250" t="s">
        <v>353</v>
      </c>
      <c r="C250" t="s">
        <v>354</v>
      </c>
      <c r="D250">
        <v>0</v>
      </c>
      <c r="J250" s="1"/>
      <c r="K250" s="1"/>
      <c r="M250" t="s">
        <v>948</v>
      </c>
      <c r="Q250" t="str">
        <f t="shared" si="3"/>
        <v>GabonGA03</v>
      </c>
      <c r="R250" t="str">
        <f>VLOOKUP(Tableau35676910[[#This Row],[coca]],Table1[ID],1,FALSE)</f>
        <v>GabonGA03</v>
      </c>
      <c r="S250">
        <f>VLOOKUP(Tableau35676910[[#This Row],[coca]],Table1[[#All],[ID]:[b]],2,FALSE)</f>
        <v>10.5719966609</v>
      </c>
      <c r="T250" s="9">
        <f>VLOOKUP(Tableau35676910[[#This Row],[coca]],Table1[[ID]:[b]],3,FALSE)</f>
        <v>-0.43034593453100001</v>
      </c>
      <c r="U250" s="9" t="s">
        <v>775</v>
      </c>
      <c r="V25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50" s="9">
        <v>1</v>
      </c>
    </row>
    <row r="251" spans="1:23" hidden="1">
      <c r="A251" t="s">
        <v>347</v>
      </c>
      <c r="B251" t="s">
        <v>363</v>
      </c>
      <c r="C251" t="s">
        <v>364</v>
      </c>
      <c r="D251">
        <v>0</v>
      </c>
      <c r="J251" s="1"/>
      <c r="K251" s="1"/>
      <c r="M251" t="s">
        <v>948</v>
      </c>
      <c r="Q251" t="str">
        <f t="shared" si="3"/>
        <v>GabonGA08</v>
      </c>
      <c r="R251" t="str">
        <f>VLOOKUP(Tableau35676910[[#This Row],[coca]],Table1[ID],1,FALSE)</f>
        <v>GabonGA08</v>
      </c>
      <c r="S251">
        <f>VLOOKUP(Tableau35676910[[#This Row],[coca]],Table1[[#All],[ID]:[b]],2,FALSE)</f>
        <v>9.66431002751</v>
      </c>
      <c r="T251" s="9">
        <f>VLOOKUP(Tableau35676910[[#This Row],[coca]],Table1[[ID]:[b]],3,FALSE)</f>
        <v>-1.5808788765499999</v>
      </c>
      <c r="U251" s="9" t="s">
        <v>775</v>
      </c>
      <c r="V25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51" s="9">
        <v>1</v>
      </c>
    </row>
    <row r="252" spans="1:23" hidden="1">
      <c r="A252" t="s">
        <v>347</v>
      </c>
      <c r="B252" t="s">
        <v>349</v>
      </c>
      <c r="C252" t="s">
        <v>350</v>
      </c>
      <c r="D252">
        <v>4270</v>
      </c>
      <c r="E252">
        <v>42</v>
      </c>
      <c r="F252">
        <v>2508</v>
      </c>
      <c r="J252" s="1"/>
      <c r="K252" s="1"/>
      <c r="M252" t="s">
        <v>948</v>
      </c>
      <c r="Q252" t="str">
        <f t="shared" si="3"/>
        <v>GabonGA01</v>
      </c>
      <c r="R252" t="str">
        <f>VLOOKUP(Tableau35676910[[#This Row],[coca]],Table1[ID],1,FALSE)</f>
        <v>GabonGA01</v>
      </c>
      <c r="S252">
        <f>VLOOKUP(Tableau35676910[[#This Row],[coca]],Table1[[#All],[ID]:[b]],2,FALSE)</f>
        <v>10.042836703500001</v>
      </c>
      <c r="T252" s="9">
        <f>VLOOKUP(Tableau35676910[[#This Row],[coca]],Table1[[ID]:[b]],3,FALSE)</f>
        <v>0.30877505808299999</v>
      </c>
      <c r="U252" s="9" t="s">
        <v>779</v>
      </c>
      <c r="V25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52" s="9">
        <v>4</v>
      </c>
    </row>
    <row r="253" spans="1:23" hidden="1">
      <c r="A253" t="s">
        <v>347</v>
      </c>
      <c r="B253" t="s">
        <v>351</v>
      </c>
      <c r="C253" t="s">
        <v>352</v>
      </c>
      <c r="D253">
        <v>820</v>
      </c>
      <c r="J253" s="1"/>
      <c r="K253" s="1"/>
      <c r="M253" t="s">
        <v>948</v>
      </c>
      <c r="Q253" t="str">
        <f t="shared" si="3"/>
        <v>GabonGA02</v>
      </c>
      <c r="R253" t="str">
        <f>VLOOKUP(Tableau35676910[[#This Row],[coca]],Table1[ID],1,FALSE)</f>
        <v>GabonGA02</v>
      </c>
      <c r="S253">
        <f>VLOOKUP(Tableau35676910[[#This Row],[coca]],Table1[[#All],[ID]:[b]],2,FALSE)</f>
        <v>13.725721381</v>
      </c>
      <c r="T253" s="9">
        <f>VLOOKUP(Tableau35676910[[#This Row],[coca]],Table1[[ID]:[b]],3,FALSE)</f>
        <v>-1.3308341425500001</v>
      </c>
      <c r="U253" s="9"/>
      <c r="V25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253" s="9"/>
    </row>
    <row r="254" spans="1:23" hidden="1">
      <c r="A254" t="s">
        <v>347</v>
      </c>
      <c r="B254" t="s">
        <v>355</v>
      </c>
      <c r="C254" t="s">
        <v>356</v>
      </c>
      <c r="D254">
        <v>54</v>
      </c>
      <c r="J254" s="1"/>
      <c r="K254" s="1"/>
      <c r="M254" t="s">
        <v>948</v>
      </c>
      <c r="Q254" t="str">
        <f t="shared" si="3"/>
        <v>GabonGA04</v>
      </c>
      <c r="R254" t="str">
        <f>VLOOKUP(Tableau35676910[[#This Row],[coca]],Table1[ID],1,FALSE)</f>
        <v>GabonGA04</v>
      </c>
      <c r="S254">
        <f>VLOOKUP(Tableau35676910[[#This Row],[coca]],Table1[[#All],[ID]:[b]],2,FALSE)</f>
        <v>11.197467789399999</v>
      </c>
      <c r="T254" s="9">
        <f>VLOOKUP(Tableau35676910[[#This Row],[coca]],Table1[[ID]:[b]],3,FALSE)</f>
        <v>-1.61476650551</v>
      </c>
      <c r="U254" s="9"/>
      <c r="V25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254" s="9"/>
    </row>
    <row r="255" spans="1:23" hidden="1">
      <c r="A255" t="s">
        <v>347</v>
      </c>
      <c r="B255" t="s">
        <v>357</v>
      </c>
      <c r="C255" t="s">
        <v>358</v>
      </c>
      <c r="D255">
        <v>0</v>
      </c>
      <c r="J255" s="1"/>
      <c r="K255" s="1"/>
      <c r="M255" t="s">
        <v>948</v>
      </c>
      <c r="Q255" t="str">
        <f t="shared" si="3"/>
        <v>GabonGA05</v>
      </c>
      <c r="R255" t="str">
        <f>VLOOKUP(Tableau35676910[[#This Row],[coca]],Table1[ID],1,FALSE)</f>
        <v>GabonGA05</v>
      </c>
      <c r="S255">
        <f>VLOOKUP(Tableau35676910[[#This Row],[coca]],Table1[[#All],[ID]:[b]],2,FALSE)</f>
        <v>11.1084090053</v>
      </c>
      <c r="T255" s="9">
        <f>VLOOKUP(Tableau35676910[[#This Row],[coca]],Table1[[ID]:[b]],3,FALSE)</f>
        <v>-3.0313300327800001</v>
      </c>
      <c r="U255" s="9"/>
      <c r="V25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55" s="9"/>
    </row>
    <row r="256" spans="1:23" hidden="1">
      <c r="A256" t="s">
        <v>347</v>
      </c>
      <c r="B256" t="s">
        <v>359</v>
      </c>
      <c r="C256" t="s">
        <v>360</v>
      </c>
      <c r="D256">
        <v>15</v>
      </c>
      <c r="J256" s="1"/>
      <c r="K256" s="1"/>
      <c r="M256" t="s">
        <v>948</v>
      </c>
      <c r="Q256" t="str">
        <f t="shared" si="3"/>
        <v>GabonGA06</v>
      </c>
      <c r="R256" t="str">
        <f>VLOOKUP(Tableau35676910[[#This Row],[coca]],Table1[ID],1,FALSE)</f>
        <v>GabonGA06</v>
      </c>
      <c r="S256">
        <f>VLOOKUP(Tableau35676910[[#This Row],[coca]],Table1[[#All],[ID]:[b]],2,FALSE)</f>
        <v>12.853944283700001</v>
      </c>
      <c r="T256" s="9">
        <f>VLOOKUP(Tableau35676910[[#This Row],[coca]],Table1[[ID]:[b]],3,FALSE)</f>
        <v>0.47572910976499999</v>
      </c>
      <c r="U256" s="9"/>
      <c r="V25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56" s="9"/>
    </row>
    <row r="257" spans="1:23" hidden="1">
      <c r="A257" t="s">
        <v>347</v>
      </c>
      <c r="B257" t="s">
        <v>361</v>
      </c>
      <c r="C257" t="s">
        <v>362</v>
      </c>
      <c r="D257">
        <v>0</v>
      </c>
      <c r="J257" s="1"/>
      <c r="K257" s="1"/>
      <c r="M257" t="s">
        <v>948</v>
      </c>
      <c r="Q257" t="str">
        <f t="shared" si="3"/>
        <v>GabonGA07</v>
      </c>
      <c r="R257" t="str">
        <f>VLOOKUP(Tableau35676910[[#This Row],[coca]],Table1[ID],1,FALSE)</f>
        <v>GabonGA07</v>
      </c>
      <c r="S257">
        <f>VLOOKUP(Tableau35676910[[#This Row],[coca]],Table1[[#All],[ID]:[b]],2,FALSE)</f>
        <v>12.618059257000001</v>
      </c>
      <c r="T257" s="9">
        <f>VLOOKUP(Tableau35676910[[#This Row],[coca]],Table1[[ID]:[b]],3,FALSE)</f>
        <v>-0.85049965150899998</v>
      </c>
      <c r="U257" s="9"/>
      <c r="V25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57" s="9"/>
    </row>
    <row r="258" spans="1:23" hidden="1">
      <c r="A258" t="s">
        <v>367</v>
      </c>
      <c r="B258" t="s">
        <v>369</v>
      </c>
      <c r="C258" t="s">
        <v>370</v>
      </c>
      <c r="D258">
        <v>33</v>
      </c>
      <c r="E258">
        <v>2</v>
      </c>
      <c r="F258">
        <v>19</v>
      </c>
      <c r="J258" s="1"/>
      <c r="K258" s="1"/>
      <c r="M258" s="7" t="s">
        <v>948</v>
      </c>
      <c r="O258" t="s">
        <v>778</v>
      </c>
      <c r="Q258" t="str">
        <f t="shared" ref="Q258:Q266" si="4">_xlfn.CONCAT(A258,C258)</f>
        <v>GambiaGM01</v>
      </c>
      <c r="R258" t="str">
        <f>VLOOKUP(Tableau35676910[[#This Row],[coca]],Table1[ID],1,FALSE)</f>
        <v>GambiaGM01</v>
      </c>
      <c r="S258">
        <f>VLOOKUP(Tableau35676910[[#This Row],[coca]],Table1[[#All],[ID]:[b]],2,FALSE)</f>
        <v>-16.596711579499999</v>
      </c>
      <c r="T258" s="9">
        <f>VLOOKUP(Tableau35676910[[#This Row],[coca]],Table1[[ID]:[b]],3,FALSE)</f>
        <v>13.4508024999</v>
      </c>
      <c r="U258" s="9" t="s">
        <v>778</v>
      </c>
      <c r="V25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58" s="9">
        <v>2</v>
      </c>
    </row>
    <row r="259" spans="1:23" hidden="1">
      <c r="A259" t="s">
        <v>367</v>
      </c>
      <c r="B259" t="s">
        <v>371</v>
      </c>
      <c r="C259" t="s">
        <v>372</v>
      </c>
      <c r="D259">
        <v>2</v>
      </c>
      <c r="E259">
        <v>0</v>
      </c>
      <c r="J259" s="1"/>
      <c r="K259" s="1"/>
      <c r="M259" s="7" t="s">
        <v>948</v>
      </c>
      <c r="O259" t="s">
        <v>775</v>
      </c>
      <c r="Q259" t="str">
        <f t="shared" si="4"/>
        <v>GambiaGM02</v>
      </c>
      <c r="R259" t="str">
        <f>VLOOKUP(Tableau35676910[[#This Row],[coca]],Table1[ID],1,FALSE)</f>
        <v>GambiaGM02</v>
      </c>
      <c r="S259">
        <f>VLOOKUP(Tableau35676910[[#This Row],[coca]],Table1[[#All],[ID]:[b]],2,FALSE)</f>
        <v>-14.1668249875</v>
      </c>
      <c r="T259" s="9">
        <f>VLOOKUP(Tableau35676910[[#This Row],[coca]],Table1[[ID]:[b]],3,FALSE)</f>
        <v>13.3900123142</v>
      </c>
      <c r="U259" t="s">
        <v>775</v>
      </c>
      <c r="V25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59" s="9">
        <v>1</v>
      </c>
    </row>
    <row r="260" spans="1:23" hidden="1">
      <c r="A260" t="s">
        <v>367</v>
      </c>
      <c r="B260" t="s">
        <v>373</v>
      </c>
      <c r="C260" t="s">
        <v>374</v>
      </c>
      <c r="D260">
        <v>4</v>
      </c>
      <c r="E260">
        <v>0</v>
      </c>
      <c r="F260">
        <v>2</v>
      </c>
      <c r="J260" s="1"/>
      <c r="K260" s="1"/>
      <c r="M260" s="7" t="s">
        <v>948</v>
      </c>
      <c r="Q260" t="str">
        <f t="shared" si="4"/>
        <v>GambiaGM03</v>
      </c>
      <c r="R260" t="str">
        <f>VLOOKUP(Tableau35676910[[#This Row],[coca]],Table1[ID],1,FALSE)</f>
        <v>GambiaGM03</v>
      </c>
      <c r="S260">
        <f>VLOOKUP(Tableau35676910[[#This Row],[coca]],Table1[[#All],[ID]:[b]],2,FALSE)</f>
        <v>-16.403357400000001</v>
      </c>
      <c r="T260" s="9">
        <f>VLOOKUP(Tableau35676910[[#This Row],[coca]],Table1[[ID]:[b]],3,FALSE)</f>
        <v>13.2423280611</v>
      </c>
      <c r="V260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0" s="9"/>
    </row>
    <row r="261" spans="1:23" hidden="1">
      <c r="A261" t="s">
        <v>367</v>
      </c>
      <c r="B261" t="s">
        <v>375</v>
      </c>
      <c r="C261" t="s">
        <v>376</v>
      </c>
      <c r="D261">
        <v>6</v>
      </c>
      <c r="E261">
        <v>0</v>
      </c>
      <c r="F261">
        <v>3</v>
      </c>
      <c r="J261" s="1"/>
      <c r="K261" s="1"/>
      <c r="M261" s="7" t="s">
        <v>948</v>
      </c>
      <c r="O261" t="s">
        <v>775</v>
      </c>
      <c r="Q261" t="str">
        <f t="shared" si="4"/>
        <v>GambiaGM04</v>
      </c>
      <c r="R261" t="str">
        <f>VLOOKUP(Tableau35676910[[#This Row],[coca]],Table1[ID],1,FALSE)</f>
        <v>GambiaGM04</v>
      </c>
      <c r="S261">
        <f>VLOOKUP(Tableau35676910[[#This Row],[coca]],Table1[[#All],[ID]:[b]],2,FALSE)</f>
        <v>-14.932206796099999</v>
      </c>
      <c r="T261" s="9">
        <f>VLOOKUP(Tableau35676910[[#This Row],[coca]],Table1[[ID]:[b]],3,FALSE)</f>
        <v>13.5327948288</v>
      </c>
      <c r="U261" t="s">
        <v>775</v>
      </c>
      <c r="V261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1" s="9">
        <v>1</v>
      </c>
    </row>
    <row r="262" spans="1:23" hidden="1">
      <c r="A262" t="s">
        <v>367</v>
      </c>
      <c r="B262" t="s">
        <v>377</v>
      </c>
      <c r="C262" t="s">
        <v>378</v>
      </c>
      <c r="D262">
        <v>1</v>
      </c>
      <c r="E262">
        <v>0</v>
      </c>
      <c r="F262">
        <v>0</v>
      </c>
      <c r="J262" s="1"/>
      <c r="K262" s="1"/>
      <c r="M262" s="7" t="s">
        <v>948</v>
      </c>
      <c r="Q262" t="str">
        <f t="shared" si="4"/>
        <v>GambiaGM05</v>
      </c>
      <c r="R262" t="str">
        <f>VLOOKUP(Tableau35676910[[#This Row],[coca]],Table1[ID],1,FALSE)</f>
        <v>GambiaGM05</v>
      </c>
      <c r="S262">
        <f>VLOOKUP(Tableau35676910[[#This Row],[coca]],Table1[[#All],[ID]:[b]],2,FALSE)</f>
        <v>-16.6610342277</v>
      </c>
      <c r="T262" s="9">
        <f>VLOOKUP(Tableau35676910[[#This Row],[coca]],Table1[[ID]:[b]],3,FALSE)</f>
        <v>13.4415019856</v>
      </c>
      <c r="U262" s="9"/>
      <c r="V26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2" s="9"/>
    </row>
    <row r="263" spans="1:23" hidden="1">
      <c r="A263" t="s">
        <v>367</v>
      </c>
      <c r="B263" t="s">
        <v>379</v>
      </c>
      <c r="C263" t="s">
        <v>380</v>
      </c>
      <c r="D263">
        <v>3</v>
      </c>
      <c r="E263">
        <v>0</v>
      </c>
      <c r="F263">
        <v>2</v>
      </c>
      <c r="J263" s="1"/>
      <c r="K263" s="1"/>
      <c r="M263" s="7" t="s">
        <v>948</v>
      </c>
      <c r="Q263" t="str">
        <f t="shared" si="4"/>
        <v>GambiaGM06</v>
      </c>
      <c r="R263" t="str">
        <f>VLOOKUP(Tableau35676910[[#This Row],[coca]],Table1[ID],1,FALSE)</f>
        <v>GambiaGM06</v>
      </c>
      <c r="S263">
        <f>VLOOKUP(Tableau35676910[[#This Row],[coca]],Table1[[#All],[ID]:[b]],2,FALSE)</f>
        <v>-16.0257756086</v>
      </c>
      <c r="T263" s="9">
        <f>VLOOKUP(Tableau35676910[[#This Row],[coca]],Table1[[ID]:[b]],3,FALSE)</f>
        <v>13.505177853999999</v>
      </c>
      <c r="U263" s="9"/>
      <c r="V26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3" s="9"/>
    </row>
    <row r="264" spans="1:23" hidden="1">
      <c r="A264" t="s">
        <v>367</v>
      </c>
      <c r="B264" t="s">
        <v>381</v>
      </c>
      <c r="C264" t="s">
        <v>382</v>
      </c>
      <c r="D264">
        <v>0</v>
      </c>
      <c r="E264">
        <v>0</v>
      </c>
      <c r="F264">
        <v>0</v>
      </c>
      <c r="J264" s="1"/>
      <c r="K264" s="1"/>
      <c r="M264" s="7" t="s">
        <v>948</v>
      </c>
      <c r="Q264" t="str">
        <f t="shared" si="4"/>
        <v>GambiaGM07</v>
      </c>
      <c r="R264" t="str">
        <f>VLOOKUP(Tableau35676910[[#This Row],[coca]],Table1[ID],1,FALSE)</f>
        <v>GambiaGM07</v>
      </c>
      <c r="S264">
        <f>VLOOKUP(Tableau35676910[[#This Row],[coca]],Table1[[#All],[ID]:[b]],2,FALSE)</f>
        <v>-14.926234666399999</v>
      </c>
      <c r="T264" s="9">
        <f>VLOOKUP(Tableau35676910[[#This Row],[coca]],Table1[[ID]:[b]],3,FALSE)</f>
        <v>13.656260529500001</v>
      </c>
      <c r="U264" s="9"/>
      <c r="V26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4" s="9"/>
    </row>
    <row r="265" spans="1:23" hidden="1">
      <c r="A265" t="s">
        <v>367</v>
      </c>
      <c r="B265" t="s">
        <v>383</v>
      </c>
      <c r="C265" t="s">
        <v>384</v>
      </c>
      <c r="D265">
        <v>0</v>
      </c>
      <c r="E265">
        <v>0</v>
      </c>
      <c r="F265">
        <v>0</v>
      </c>
      <c r="J265" s="1"/>
      <c r="K265" s="1"/>
      <c r="M265" s="7" t="s">
        <v>948</v>
      </c>
      <c r="Q265" t="str">
        <f t="shared" si="4"/>
        <v>GambiaGM08</v>
      </c>
      <c r="R265" t="str">
        <f>VLOOKUP(Tableau35676910[[#This Row],[coca]],Table1[ID],1,FALSE)</f>
        <v>GambiaGM08</v>
      </c>
      <c r="S265">
        <f>VLOOKUP(Tableau35676910[[#This Row],[coca]],Table1[[#All],[ID]:[b]],2,FALSE)</f>
        <v>-15.7358423618</v>
      </c>
      <c r="T265" s="9">
        <f>VLOOKUP(Tableau35676910[[#This Row],[coca]],Table1[[ID]:[b]],3,FALSE)</f>
        <v>13.3852953738</v>
      </c>
      <c r="U265" s="9"/>
      <c r="V26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5" s="9"/>
    </row>
    <row r="266" spans="1:23" hidden="1">
      <c r="A266" t="s">
        <v>385</v>
      </c>
      <c r="B266" t="s">
        <v>405</v>
      </c>
      <c r="C266" t="s">
        <v>406</v>
      </c>
      <c r="D266">
        <v>1556</v>
      </c>
      <c r="J266" s="1"/>
      <c r="K266" s="1"/>
      <c r="M266" s="10" t="s">
        <v>948</v>
      </c>
      <c r="O266" s="5">
        <v>-241292035674</v>
      </c>
      <c r="P266" s="5">
        <v>574251458216</v>
      </c>
      <c r="Q266" t="str">
        <f t="shared" si="4"/>
        <v>GhanaGH33</v>
      </c>
      <c r="R266" t="str">
        <f>VLOOKUP(Tableau35676910[[#This Row],[coca]],Table1[ID],1,FALSE)</f>
        <v>GhanaGH33</v>
      </c>
      <c r="S266">
        <f>VLOOKUP(Tableau35676910[[#This Row],[coca]],Table1[[#All],[ID]:[b]],2,FALSE)</f>
        <v>-2.4129203567399999</v>
      </c>
      <c r="T266" s="9">
        <f>VLOOKUP(Tableau35676910[[#This Row],[coca]],Table1[[ID]:[b]],3,FALSE)</f>
        <v>5.7425145821600001</v>
      </c>
      <c r="U266" s="9" t="s">
        <v>775</v>
      </c>
      <c r="V26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66" s="9">
        <v>1</v>
      </c>
    </row>
    <row r="267" spans="1:23" hidden="1">
      <c r="A267" t="s">
        <v>385</v>
      </c>
      <c r="B267" t="s">
        <v>786</v>
      </c>
      <c r="D267">
        <v>102</v>
      </c>
      <c r="J267" s="1"/>
      <c r="K267" s="1"/>
      <c r="M267" s="10" t="s">
        <v>948</v>
      </c>
      <c r="Q267" s="9" t="str">
        <f>_xlfn.CONCAT(B267,C267)</f>
        <v>Western North Region</v>
      </c>
      <c r="R267" s="9" t="e">
        <f>VLOOKUP(Tableau35676910[[#This Row],[coca]],Table1[ID],1,FALSE)</f>
        <v>#N/A</v>
      </c>
      <c r="S267" s="9" t="e">
        <f>VLOOKUP(Tableau35676910[[#This Row],[coca]],Table1[[#All],[ID]:[b]],2,FALSE)</f>
        <v>#N/A</v>
      </c>
      <c r="T267" s="9" t="e">
        <f>VLOOKUP(Tableau35676910[[#This Row],[coca]],Table1[[ID]:[b]],3,FALSE)</f>
        <v>#N/A</v>
      </c>
      <c r="U267" s="9" t="s">
        <v>775</v>
      </c>
      <c r="V26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67" s="9">
        <v>1</v>
      </c>
    </row>
    <row r="268" spans="1:23" hidden="1">
      <c r="A268" t="s">
        <v>385</v>
      </c>
      <c r="B268" t="s">
        <v>787</v>
      </c>
      <c r="D268">
        <v>6</v>
      </c>
      <c r="J268" s="1"/>
      <c r="K268" s="1"/>
      <c r="M268" s="10" t="s">
        <v>948</v>
      </c>
      <c r="Q268" s="9" t="str">
        <f t="shared" ref="Q268:Q331" si="5">_xlfn.CONCAT(A268,C268)</f>
        <v>Ghana</v>
      </c>
      <c r="R268" s="9" t="e">
        <f>VLOOKUP(Tableau35676910[[#This Row],[coca]],Table1[ID],1,FALSE)</f>
        <v>#N/A</v>
      </c>
      <c r="S268" s="9" t="e">
        <f>VLOOKUP(Tableau35676910[[#This Row],[coca]],Table1[[#All],[ID]:[b]],2,FALSE)</f>
        <v>#N/A</v>
      </c>
      <c r="T268" s="9" t="e">
        <f>VLOOKUP(Tableau35676910[[#This Row],[coca]],Table1[[ID]:[b]],3,FALSE)</f>
        <v>#N/A</v>
      </c>
      <c r="U268" s="9" t="s">
        <v>775</v>
      </c>
      <c r="V26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68" s="9">
        <v>1</v>
      </c>
    </row>
    <row r="269" spans="1:23" hidden="1">
      <c r="A269" t="s">
        <v>385</v>
      </c>
      <c r="B269" t="s">
        <v>395</v>
      </c>
      <c r="C269" t="s">
        <v>396</v>
      </c>
      <c r="D269">
        <v>10087</v>
      </c>
      <c r="E269">
        <v>117</v>
      </c>
      <c r="F269">
        <v>13550</v>
      </c>
      <c r="J269" s="1"/>
      <c r="K269" s="1"/>
      <c r="M269" s="10" t="s">
        <v>948</v>
      </c>
      <c r="N269" s="4"/>
      <c r="O269" t="s">
        <v>788</v>
      </c>
      <c r="P269" s="5">
        <v>580396008178</v>
      </c>
      <c r="Q269" t="str">
        <f t="shared" si="5"/>
        <v>GhanaGH28</v>
      </c>
      <c r="R269" t="str">
        <f>VLOOKUP(Tableau35676910[[#This Row],[coca]],Table1[ID],1,FALSE)</f>
        <v>GhanaGH28</v>
      </c>
      <c r="S269">
        <f>VLOOKUP(Tableau35676910[[#This Row],[coca]],Table1[[#All],[ID]:[b]],2,FALSE)</f>
        <v>5.93983602588E-2</v>
      </c>
      <c r="T269" s="9">
        <f>VLOOKUP(Tableau35676910[[#This Row],[coca]],Table1[[ID]:[b]],3,FALSE)</f>
        <v>5.8039600817799997</v>
      </c>
      <c r="U269" s="9" t="s">
        <v>780</v>
      </c>
      <c r="V26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69" s="9">
        <v>7</v>
      </c>
    </row>
    <row r="270" spans="1:23" hidden="1">
      <c r="A270" t="s">
        <v>385</v>
      </c>
      <c r="B270" t="s">
        <v>393</v>
      </c>
      <c r="C270" t="s">
        <v>394</v>
      </c>
      <c r="D270">
        <v>668</v>
      </c>
      <c r="J270" s="1"/>
      <c r="K270" s="1"/>
      <c r="M270" s="10" t="s">
        <v>948</v>
      </c>
      <c r="O270" t="s">
        <v>789</v>
      </c>
      <c r="P270" s="5">
        <v>641358310957</v>
      </c>
      <c r="Q270" t="str">
        <f t="shared" si="5"/>
        <v>GhanaGH27</v>
      </c>
      <c r="R270" t="str">
        <f>VLOOKUP(Tableau35676910[[#This Row],[coca]],Table1[ID],1,FALSE)</f>
        <v>GhanaGH27</v>
      </c>
      <c r="S270">
        <f>VLOOKUP(Tableau35676910[[#This Row],[coca]],Table1[[#All],[ID]:[b]],2,FALSE)</f>
        <v>-0.44777250588500001</v>
      </c>
      <c r="T270" s="9">
        <f>VLOOKUP(Tableau35676910[[#This Row],[coca]],Table1[[ID]:[b]],3,FALSE)</f>
        <v>6.4135831095700002</v>
      </c>
      <c r="U270" s="9" t="s">
        <v>774</v>
      </c>
      <c r="V27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270" s="9">
        <v>3</v>
      </c>
    </row>
    <row r="271" spans="1:23" hidden="1">
      <c r="A271" t="s">
        <v>385</v>
      </c>
      <c r="B271" t="s">
        <v>387</v>
      </c>
      <c r="C271" t="s">
        <v>388</v>
      </c>
      <c r="D271">
        <v>3676</v>
      </c>
      <c r="J271" s="1"/>
      <c r="K271" s="1"/>
      <c r="M271" s="10" t="s">
        <v>948</v>
      </c>
      <c r="O271" s="5">
        <v>-145465197582</v>
      </c>
      <c r="P271" s="5">
        <v>680233239042</v>
      </c>
      <c r="Q271" t="str">
        <f t="shared" si="5"/>
        <v>GhanaGH24</v>
      </c>
      <c r="R271" t="str">
        <f>VLOOKUP(Tableau35676910[[#This Row],[coca]],Table1[ID],1,FALSE)</f>
        <v>GhanaGH24</v>
      </c>
      <c r="S271">
        <f>VLOOKUP(Tableau35676910[[#This Row],[coca]],Table1[[#All],[ID]:[b]],2,FALSE)</f>
        <v>-1.4546519758200001</v>
      </c>
      <c r="T271" s="9">
        <f>VLOOKUP(Tableau35676910[[#This Row],[coca]],Table1[[ID]:[b]],3,FALSE)</f>
        <v>6.8023323904200002</v>
      </c>
      <c r="U271" s="9" t="s">
        <v>779</v>
      </c>
      <c r="V27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71" s="9">
        <v>4</v>
      </c>
    </row>
    <row r="272" spans="1:23" hidden="1">
      <c r="A272" t="s">
        <v>385</v>
      </c>
      <c r="B272" t="s">
        <v>391</v>
      </c>
      <c r="C272" t="s">
        <v>392</v>
      </c>
      <c r="D272">
        <v>973</v>
      </c>
      <c r="J272" s="1"/>
      <c r="K272" s="1"/>
      <c r="M272" s="10" t="s">
        <v>948</v>
      </c>
      <c r="O272" s="5">
        <v>-121158138876</v>
      </c>
      <c r="P272" s="5">
        <v>556583208459</v>
      </c>
      <c r="Q272" t="str">
        <f t="shared" si="5"/>
        <v>GhanaGH26</v>
      </c>
      <c r="R272" t="str">
        <f>VLOOKUP(Tableau35676910[[#This Row],[coca]],Table1[ID],1,FALSE)</f>
        <v>GhanaGH26</v>
      </c>
      <c r="S272">
        <f>VLOOKUP(Tableau35676910[[#This Row],[coca]],Table1[[#All],[ID]:[b]],2,FALSE)</f>
        <v>-1.21158138876</v>
      </c>
      <c r="T272" s="9">
        <f>VLOOKUP(Tableau35676910[[#This Row],[coca]],Table1[[ID]:[b]],3,FALSE)</f>
        <v>5.5658320845900002</v>
      </c>
      <c r="U272" s="9" t="s">
        <v>778</v>
      </c>
      <c r="V27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272" s="9">
        <v>2</v>
      </c>
    </row>
    <row r="273" spans="1:23" hidden="1">
      <c r="A273" t="s">
        <v>385</v>
      </c>
      <c r="B273" t="s">
        <v>399</v>
      </c>
      <c r="C273" t="s">
        <v>400</v>
      </c>
      <c r="D273">
        <v>274</v>
      </c>
      <c r="J273" s="1"/>
      <c r="K273" s="1"/>
      <c r="M273" s="10" t="s">
        <v>948</v>
      </c>
      <c r="O273" t="s">
        <v>790</v>
      </c>
      <c r="P273" s="5">
        <v>1077930798300</v>
      </c>
      <c r="Q273" t="str">
        <f t="shared" si="5"/>
        <v>GhanaGH30</v>
      </c>
      <c r="R273" t="str">
        <f>VLOOKUP(Tableau35676910[[#This Row],[coca]],Table1[ID],1,FALSE)</f>
        <v>GhanaGH30</v>
      </c>
      <c r="S273">
        <f>VLOOKUP(Tableau35676910[[#This Row],[coca]],Table1[[#All],[ID]:[b]],2,FALSE)</f>
        <v>-0.80372017444999999</v>
      </c>
      <c r="T273" s="9">
        <f>VLOOKUP(Tableau35676910[[#This Row],[coca]],Table1[[ID]:[b]],3,FALSE)</f>
        <v>10.779307983000001</v>
      </c>
      <c r="U273" s="9" t="s">
        <v>778</v>
      </c>
      <c r="V27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273" s="9">
        <v>2</v>
      </c>
    </row>
    <row r="274" spans="1:23" hidden="1">
      <c r="A274" t="s">
        <v>385</v>
      </c>
      <c r="B274" t="s">
        <v>791</v>
      </c>
      <c r="D274">
        <v>112</v>
      </c>
      <c r="J274" s="1"/>
      <c r="K274" s="1"/>
      <c r="M274" s="10" t="s">
        <v>948</v>
      </c>
      <c r="Q274" t="str">
        <f t="shared" si="5"/>
        <v>Ghana</v>
      </c>
      <c r="R274" t="e">
        <f>VLOOKUP(Tableau35676910[[#This Row],[coca]],Table1[ID],1,FALSE)</f>
        <v>#N/A</v>
      </c>
      <c r="S274" t="e">
        <f>VLOOKUP(Tableau35676910[[#This Row],[coca]],Table1[[#All],[ID]:[b]],2,FALSE)</f>
        <v>#N/A</v>
      </c>
      <c r="T274" s="9" t="e">
        <f>VLOOKUP(Tableau35676910[[#This Row],[coca]],Table1[[ID]:[b]],3,FALSE)</f>
        <v>#N/A</v>
      </c>
      <c r="U274" s="9" t="s">
        <v>778</v>
      </c>
      <c r="V27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74" s="9">
        <v>2</v>
      </c>
    </row>
    <row r="275" spans="1:23" hidden="1">
      <c r="A275" t="s">
        <v>385</v>
      </c>
      <c r="B275" t="s">
        <v>403</v>
      </c>
      <c r="C275" t="s">
        <v>404</v>
      </c>
      <c r="D275">
        <v>346</v>
      </c>
      <c r="J275" s="1"/>
      <c r="K275" s="1"/>
      <c r="M275" s="10" t="s">
        <v>948</v>
      </c>
      <c r="O275" t="s">
        <v>792</v>
      </c>
      <c r="P275" s="5">
        <v>723735932736</v>
      </c>
      <c r="Q275" t="str">
        <f t="shared" si="5"/>
        <v>GhanaGH32</v>
      </c>
      <c r="R275" t="str">
        <f>VLOOKUP(Tableau35676910[[#This Row],[coca]],Table1[ID],1,FALSE)</f>
        <v>GhanaGH32</v>
      </c>
      <c r="S275">
        <f>VLOOKUP(Tableau35676910[[#This Row],[coca]],Table1[[#All],[ID]:[b]],2,FALSE)</f>
        <v>0.40650791106</v>
      </c>
      <c r="T275" s="9">
        <f>VLOOKUP(Tableau35676910[[#This Row],[coca]],Table1[[ID]:[b]],3,FALSE)</f>
        <v>7.2373593273600001</v>
      </c>
      <c r="U275" s="9" t="s">
        <v>778</v>
      </c>
      <c r="V27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275" s="9">
        <v>2</v>
      </c>
    </row>
    <row r="276" spans="1:23" hidden="1">
      <c r="A276" t="s">
        <v>385</v>
      </c>
      <c r="B276" t="s">
        <v>397</v>
      </c>
      <c r="C276" t="s">
        <v>398</v>
      </c>
      <c r="D276">
        <v>137</v>
      </c>
      <c r="J276" s="1"/>
      <c r="K276" s="1"/>
      <c r="M276" s="10" t="s">
        <v>948</v>
      </c>
      <c r="O276" t="s">
        <v>793</v>
      </c>
      <c r="P276" s="5">
        <v>935318776009</v>
      </c>
      <c r="Q276" t="str">
        <f t="shared" si="5"/>
        <v>GhanaGH29</v>
      </c>
      <c r="R276" t="str">
        <f>VLOOKUP(Tableau35676910[[#This Row],[coca]],Table1[ID],1,FALSE)</f>
        <v>GhanaGH29</v>
      </c>
      <c r="S276">
        <f>VLOOKUP(Tableau35676910[[#This Row],[coca]],Table1[[#All],[ID]:[b]],2,FALSE)</f>
        <v>-0.968127684002</v>
      </c>
      <c r="T276" s="9">
        <f>VLOOKUP(Tableau35676910[[#This Row],[coca]],Table1[[ID]:[b]],3,FALSE)</f>
        <v>9.35318776009</v>
      </c>
      <c r="U276" s="9" t="s">
        <v>778</v>
      </c>
      <c r="V27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76" s="9">
        <v>2</v>
      </c>
    </row>
    <row r="277" spans="1:23" hidden="1">
      <c r="A277" t="s">
        <v>385</v>
      </c>
      <c r="B277" t="s">
        <v>401</v>
      </c>
      <c r="C277" t="s">
        <v>402</v>
      </c>
      <c r="D277">
        <v>40</v>
      </c>
      <c r="J277" s="1"/>
      <c r="K277" s="1"/>
      <c r="M277" s="10" t="s">
        <v>948</v>
      </c>
      <c r="O277" s="5">
        <v>-221686530251</v>
      </c>
      <c r="P277" s="5">
        <v>1041127367870</v>
      </c>
      <c r="Q277" t="str">
        <f t="shared" si="5"/>
        <v>GhanaGH31</v>
      </c>
      <c r="R277" t="str">
        <f>VLOOKUP(Tableau35676910[[#This Row],[coca]],Table1[ID],1,FALSE)</f>
        <v>GhanaGH31</v>
      </c>
      <c r="S277">
        <f>VLOOKUP(Tableau35676910[[#This Row],[coca]],Table1[[#All],[ID]:[b]],2,FALSE)</f>
        <v>-2.21686530251</v>
      </c>
      <c r="T277" s="9">
        <f>VLOOKUP(Tableau35676910[[#This Row],[coca]],Table1[[ID]:[b]],3,FALSE)</f>
        <v>10.411273678700001</v>
      </c>
      <c r="U277" s="9" t="s">
        <v>778</v>
      </c>
      <c r="V27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77" s="9">
        <v>2</v>
      </c>
    </row>
    <row r="278" spans="1:23" hidden="1">
      <c r="A278" t="s">
        <v>385</v>
      </c>
      <c r="B278" t="s">
        <v>389</v>
      </c>
      <c r="C278" t="s">
        <v>390</v>
      </c>
      <c r="D278">
        <f>8+18+42+89</f>
        <v>157</v>
      </c>
      <c r="J278" s="1"/>
      <c r="K278" s="1"/>
      <c r="M278" s="10" t="s">
        <v>948</v>
      </c>
      <c r="Q278" t="str">
        <f t="shared" si="5"/>
        <v>GhanaGH25</v>
      </c>
      <c r="R278" t="str">
        <f>VLOOKUP(Tableau35676910[[#This Row],[coca]],Table1[ID],1,FALSE)</f>
        <v>GhanaGH25</v>
      </c>
      <c r="S278">
        <f>VLOOKUP(Tableau35676910[[#This Row],[coca]],Table1[[#All],[ID]:[b]],2,FALSE)</f>
        <v>-1.65352147739</v>
      </c>
      <c r="T278" s="9">
        <f>VLOOKUP(Tableau35676910[[#This Row],[coca]],Table1[[ID]:[b]],3,FALSE)</f>
        <v>7.7004400667099997</v>
      </c>
      <c r="U278" s="9"/>
      <c r="V27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78" s="9"/>
    </row>
    <row r="279" spans="1:23" hidden="1">
      <c r="A279" t="s">
        <v>407</v>
      </c>
      <c r="B279" t="s">
        <v>411</v>
      </c>
      <c r="C279" t="s">
        <v>412</v>
      </c>
      <c r="D279">
        <v>4678</v>
      </c>
      <c r="J279" s="1"/>
      <c r="K279" s="1"/>
      <c r="M279" s="10" t="s">
        <v>948</v>
      </c>
      <c r="Q279" t="str">
        <f t="shared" si="5"/>
        <v>GuineaGN02</v>
      </c>
      <c r="R279" t="str">
        <f>VLOOKUP(Tableau35676910[[#This Row],[coca]],Table1[ID],1,FALSE)</f>
        <v>GuineaGN02</v>
      </c>
      <c r="S279">
        <f>VLOOKUP(Tableau35676910[[#This Row],[coca]],Table1[[#All],[ID]:[b]],2,FALSE)</f>
        <v>-13.5749244131</v>
      </c>
      <c r="T279" s="9">
        <f>VLOOKUP(Tableau35676910[[#This Row],[coca]],Table1[[ID]:[b]],3,FALSE)</f>
        <v>9.6198873874899995</v>
      </c>
      <c r="U279" s="9" t="s">
        <v>780</v>
      </c>
      <c r="V27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79" s="9">
        <v>7</v>
      </c>
    </row>
    <row r="280" spans="1:23" hidden="1">
      <c r="A280" t="s">
        <v>407</v>
      </c>
      <c r="B280" t="s">
        <v>409</v>
      </c>
      <c r="C280" t="s">
        <v>410</v>
      </c>
      <c r="D280">
        <v>110</v>
      </c>
      <c r="J280" s="1"/>
      <c r="K280" s="1"/>
      <c r="M280" s="10" t="s">
        <v>948</v>
      </c>
      <c r="Q280" t="str">
        <f t="shared" si="5"/>
        <v>GuineaGN01</v>
      </c>
      <c r="R280" t="str">
        <f>VLOOKUP(Tableau35676910[[#This Row],[coca]],Table1[ID],1,FALSE)</f>
        <v>GuineaGN01</v>
      </c>
      <c r="S280">
        <f>VLOOKUP(Tableau35676910[[#This Row],[coca]],Table1[[#All],[ID]:[b]],2,FALSE)</f>
        <v>-13.7682855511</v>
      </c>
      <c r="T280" s="9">
        <f>VLOOKUP(Tableau35676910[[#This Row],[coca]],Table1[[ID]:[b]],3,FALSE)</f>
        <v>11.3555707663</v>
      </c>
      <c r="U280" s="9"/>
      <c r="V28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280" s="9"/>
    </row>
    <row r="281" spans="1:23" hidden="1">
      <c r="A281" t="s">
        <v>407</v>
      </c>
      <c r="B281" t="s">
        <v>413</v>
      </c>
      <c r="C281" t="s">
        <v>414</v>
      </c>
      <c r="D281">
        <v>1</v>
      </c>
      <c r="J281" s="1"/>
      <c r="K281" s="1"/>
      <c r="M281" s="10" t="s">
        <v>948</v>
      </c>
      <c r="Q281" t="str">
        <f t="shared" si="5"/>
        <v>GuineaGN03</v>
      </c>
      <c r="R281" t="str">
        <f>VLOOKUP(Tableau35676910[[#This Row],[coca]],Table1[ID],1,FALSE)</f>
        <v>GuineaGN03</v>
      </c>
      <c r="S281">
        <f>VLOOKUP(Tableau35676910[[#This Row],[coca]],Table1[[#All],[ID]:[b]],2,FALSE)</f>
        <v>-10.6586826166</v>
      </c>
      <c r="T281" s="9">
        <f>VLOOKUP(Tableau35676910[[#This Row],[coca]],Table1[[ID]:[b]],3,FALSE)</f>
        <v>10.491887890599999</v>
      </c>
      <c r="U281" s="9"/>
      <c r="V28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81" s="9"/>
    </row>
    <row r="282" spans="1:23" hidden="1">
      <c r="A282" t="s">
        <v>407</v>
      </c>
      <c r="B282" t="s">
        <v>415</v>
      </c>
      <c r="C282" t="s">
        <v>416</v>
      </c>
      <c r="D282">
        <v>3</v>
      </c>
      <c r="J282" s="1"/>
      <c r="K282" s="1"/>
      <c r="M282" s="10" t="s">
        <v>948</v>
      </c>
      <c r="Q282" t="str">
        <f t="shared" si="5"/>
        <v>GuineaGN04</v>
      </c>
      <c r="R282" t="str">
        <f>VLOOKUP(Tableau35676910[[#This Row],[coca]],Table1[ID],1,FALSE)</f>
        <v>GuineaGN04</v>
      </c>
      <c r="S282">
        <f>VLOOKUP(Tableau35676910[[#This Row],[coca]],Table1[[#All],[ID]:[b]],2,FALSE)</f>
        <v>-9.3346776663599993</v>
      </c>
      <c r="T282" s="9">
        <f>VLOOKUP(Tableau35676910[[#This Row],[coca]],Table1[[ID]:[b]],3,FALSE)</f>
        <v>10.586139791700001</v>
      </c>
      <c r="U282" s="9"/>
      <c r="V28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82" s="9"/>
    </row>
    <row r="283" spans="1:23" hidden="1">
      <c r="A283" t="s">
        <v>407</v>
      </c>
      <c r="B283" t="s">
        <v>417</v>
      </c>
      <c r="C283" t="s">
        <v>418</v>
      </c>
      <c r="D283">
        <v>550</v>
      </c>
      <c r="J283" s="1"/>
      <c r="K283" s="1"/>
      <c r="M283" s="10" t="s">
        <v>948</v>
      </c>
      <c r="Q283" t="str">
        <f t="shared" si="5"/>
        <v>GuineaGN05</v>
      </c>
      <c r="R283" t="str">
        <f>VLOOKUP(Tableau35676910[[#This Row],[coca]],Table1[ID],1,FALSE)</f>
        <v>GuineaGN05</v>
      </c>
      <c r="S283">
        <f>VLOOKUP(Tableau35676910[[#This Row],[coca]],Table1[[#All],[ID]:[b]],2,FALSE)</f>
        <v>-13.119334112000001</v>
      </c>
      <c r="T283" s="9">
        <f>VLOOKUP(Tableau35676910[[#This Row],[coca]],Table1[[ID]:[b]],3,FALSE)</f>
        <v>10.214007778099999</v>
      </c>
      <c r="U283" s="9"/>
      <c r="V28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283" s="9"/>
    </row>
    <row r="284" spans="1:23" hidden="1">
      <c r="A284" t="s">
        <v>407</v>
      </c>
      <c r="B284" t="s">
        <v>419</v>
      </c>
      <c r="C284" t="s">
        <v>420</v>
      </c>
      <c r="D284">
        <v>1</v>
      </c>
      <c r="J284" s="1"/>
      <c r="K284" s="1"/>
      <c r="M284" s="10" t="s">
        <v>948</v>
      </c>
      <c r="Q284" t="str">
        <f t="shared" si="5"/>
        <v>GuineaGN06</v>
      </c>
      <c r="R284" t="str">
        <f>VLOOKUP(Tableau35676910[[#This Row],[coca]],Table1[ID],1,FALSE)</f>
        <v>GuineaGN06</v>
      </c>
      <c r="S284">
        <f>VLOOKUP(Tableau35676910[[#This Row],[coca]],Table1[[#All],[ID]:[b]],2,FALSE)</f>
        <v>-12.0154963352</v>
      </c>
      <c r="T284" s="9">
        <f>VLOOKUP(Tableau35676910[[#This Row],[coca]],Table1[[ID]:[b]],3,FALSE)</f>
        <v>11.7523757046</v>
      </c>
      <c r="U284" s="9"/>
      <c r="V28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84" s="9"/>
    </row>
    <row r="285" spans="1:23" hidden="1">
      <c r="A285" t="s">
        <v>407</v>
      </c>
      <c r="B285" t="s">
        <v>421</v>
      </c>
      <c r="C285" t="s">
        <v>422</v>
      </c>
      <c r="D285">
        <v>2</v>
      </c>
      <c r="J285" s="1"/>
      <c r="K285" s="1"/>
      <c r="M285" s="10" t="s">
        <v>948</v>
      </c>
      <c r="Q285" t="str">
        <f t="shared" si="5"/>
        <v>GuineaGN07</v>
      </c>
      <c r="R285" t="str">
        <f>VLOOKUP(Tableau35676910[[#This Row],[coca]],Table1[ID],1,FALSE)</f>
        <v>GuineaGN07</v>
      </c>
      <c r="S285">
        <f>VLOOKUP(Tableau35676910[[#This Row],[coca]],Table1[[#All],[ID]:[b]],2,FALSE)</f>
        <v>-12.0740685303</v>
      </c>
      <c r="T285" s="9">
        <f>VLOOKUP(Tableau35676910[[#This Row],[coca]],Table1[[ID]:[b]],3,FALSE)</f>
        <v>10.669852945500001</v>
      </c>
      <c r="U285" s="9"/>
      <c r="V28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85" s="9"/>
    </row>
    <row r="286" spans="1:23" hidden="1">
      <c r="A286" t="s">
        <v>407</v>
      </c>
      <c r="B286" t="s">
        <v>423</v>
      </c>
      <c r="C286" t="s">
        <v>424</v>
      </c>
      <c r="D286">
        <v>6</v>
      </c>
      <c r="J286" s="1"/>
      <c r="K286" s="1"/>
      <c r="M286" s="10" t="s">
        <v>948</v>
      </c>
      <c r="Q286" t="str">
        <f t="shared" si="5"/>
        <v>GuineaGN08</v>
      </c>
      <c r="R286" t="str">
        <f>VLOOKUP(Tableau35676910[[#This Row],[coca]],Table1[ID],1,FALSE)</f>
        <v>GuineaGN08</v>
      </c>
      <c r="S286">
        <f>VLOOKUP(Tableau35676910[[#This Row],[coca]],Table1[[#All],[ID]:[b]],2,FALSE)</f>
        <v>-8.8920086635600004</v>
      </c>
      <c r="T286" s="9">
        <f>VLOOKUP(Tableau35676910[[#This Row],[coca]],Table1[[ID]:[b]],3,FALSE)</f>
        <v>8.4413049633000004</v>
      </c>
      <c r="U286" s="9"/>
      <c r="V28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86" s="9"/>
    </row>
    <row r="287" spans="1:23" hidden="1">
      <c r="A287" t="s">
        <v>425</v>
      </c>
      <c r="B287" t="s">
        <v>431</v>
      </c>
      <c r="C287" t="s">
        <v>432</v>
      </c>
      <c r="D287">
        <v>1515</v>
      </c>
      <c r="E287">
        <v>20</v>
      </c>
      <c r="F287">
        <v>159</v>
      </c>
      <c r="J287" s="1"/>
      <c r="K287" s="1"/>
      <c r="M287" s="10" t="s">
        <v>948</v>
      </c>
      <c r="Q287" t="str">
        <f t="shared" si="5"/>
        <v>Guinea BissauGW08</v>
      </c>
      <c r="R287" t="str">
        <f>VLOOKUP(Tableau35676910[[#This Row],[coca]],Table1[ID],1,FALSE)</f>
        <v>Guinea BissauGW08</v>
      </c>
      <c r="S287">
        <f>VLOOKUP(Tableau35676910[[#This Row],[coca]],Table1[[#All],[ID]:[b]],2,FALSE)</f>
        <v>-15.6106516759</v>
      </c>
      <c r="T287" s="9">
        <f>VLOOKUP(Tableau35676910[[#This Row],[coca]],Table1[[ID]:[b]],3,FALSE)</f>
        <v>11.875642397</v>
      </c>
      <c r="U287" s="9" t="s">
        <v>777</v>
      </c>
      <c r="V28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287" s="9">
        <v>5</v>
      </c>
    </row>
    <row r="288" spans="1:23" hidden="1">
      <c r="A288" t="s">
        <v>425</v>
      </c>
      <c r="B288" t="s">
        <v>427</v>
      </c>
      <c r="C288" t="s">
        <v>428</v>
      </c>
      <c r="D288">
        <v>10</v>
      </c>
      <c r="E288">
        <v>1</v>
      </c>
      <c r="F288">
        <v>0</v>
      </c>
      <c r="J288" s="1"/>
      <c r="K288" s="1"/>
      <c r="M288" s="10" t="s">
        <v>948</v>
      </c>
      <c r="Q288" t="str">
        <f t="shared" si="5"/>
        <v>Guinea BissauGW01</v>
      </c>
      <c r="R288" t="str">
        <f>VLOOKUP(Tableau35676910[[#This Row],[coca]],Table1[ID],1,FALSE)</f>
        <v>Guinea BissauGW01</v>
      </c>
      <c r="S288">
        <f>VLOOKUP(Tableau35676910[[#This Row],[coca]],Table1[[#All],[ID]:[b]],2,FALSE)</f>
        <v>-14.707570712800001</v>
      </c>
      <c r="T288" s="9">
        <f>VLOOKUP(Tableau35676910[[#This Row],[coca]],Table1[[ID]:[b]],3,FALSE)</f>
        <v>12.1616942034</v>
      </c>
      <c r="U288" s="9"/>
      <c r="V28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88" s="9"/>
    </row>
    <row r="289" spans="1:23" hidden="1">
      <c r="A289" t="s">
        <v>425</v>
      </c>
      <c r="B289" t="s">
        <v>429</v>
      </c>
      <c r="C289" t="s">
        <v>430</v>
      </c>
      <c r="D289">
        <v>57</v>
      </c>
      <c r="E289">
        <v>0</v>
      </c>
      <c r="F289">
        <v>15</v>
      </c>
      <c r="J289" s="1"/>
      <c r="K289" s="1"/>
      <c r="M289" s="10" t="s">
        <v>948</v>
      </c>
      <c r="Q289" t="str">
        <f t="shared" si="5"/>
        <v>Guinea BissauGW02</v>
      </c>
      <c r="R289" t="str">
        <f>VLOOKUP(Tableau35676910[[#This Row],[coca]],Table1[ID],1,FALSE)</f>
        <v>Guinea BissauGW02</v>
      </c>
      <c r="S289">
        <f>VLOOKUP(Tableau35676910[[#This Row],[coca]],Table1[[#All],[ID]:[b]],2,FALSE)</f>
        <v>-15.7860710669</v>
      </c>
      <c r="T289" s="9">
        <f>VLOOKUP(Tableau35676910[[#This Row],[coca]],Table1[[ID]:[b]],3,FALSE)</f>
        <v>11.883298998100001</v>
      </c>
      <c r="U289" s="9"/>
      <c r="V28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289" s="9"/>
    </row>
    <row r="290" spans="1:23" hidden="1">
      <c r="A290" t="s">
        <v>425</v>
      </c>
      <c r="B290" t="s">
        <v>433</v>
      </c>
      <c r="C290" t="s">
        <v>434</v>
      </c>
      <c r="D290">
        <v>0</v>
      </c>
      <c r="E290">
        <v>0</v>
      </c>
      <c r="F290">
        <v>0</v>
      </c>
      <c r="J290" s="1"/>
      <c r="K290" s="1"/>
      <c r="M290" s="10" t="s">
        <v>948</v>
      </c>
      <c r="Q290" t="str">
        <f t="shared" si="5"/>
        <v>Guinea BissauGW03</v>
      </c>
      <c r="R290" t="str">
        <f>VLOOKUP(Tableau35676910[[#This Row],[coca]],Table1[ID],1,FALSE)</f>
        <v>Guinea BissauGW03</v>
      </c>
      <c r="S290">
        <f>VLOOKUP(Tableau35676910[[#This Row],[coca]],Table1[[#All],[ID]:[b]],2,FALSE)</f>
        <v>-15.970272488399999</v>
      </c>
      <c r="T290" s="9">
        <f>VLOOKUP(Tableau35676910[[#This Row],[coca]],Table1[[ID]:[b]],3,FALSE)</f>
        <v>11.3343515791</v>
      </c>
      <c r="U290" s="9"/>
      <c r="V29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0" s="9"/>
    </row>
    <row r="291" spans="1:23" hidden="1">
      <c r="A291" t="s">
        <v>425</v>
      </c>
      <c r="B291" t="s">
        <v>435</v>
      </c>
      <c r="C291" t="s">
        <v>436</v>
      </c>
      <c r="D291">
        <v>26</v>
      </c>
      <c r="E291">
        <v>0</v>
      </c>
      <c r="F291">
        <v>6</v>
      </c>
      <c r="J291" s="1"/>
      <c r="K291" s="1"/>
      <c r="M291" s="10" t="s">
        <v>948</v>
      </c>
      <c r="Q291" t="str">
        <f t="shared" si="5"/>
        <v>Guinea BissauGW04</v>
      </c>
      <c r="R291" t="str">
        <f>VLOOKUP(Tableau35676910[[#This Row],[coca]],Table1[ID],1,FALSE)</f>
        <v>Guinea BissauGW04</v>
      </c>
      <c r="S291">
        <f>VLOOKUP(Tableau35676910[[#This Row],[coca]],Table1[[#All],[ID]:[b]],2,FALSE)</f>
        <v>-16.0507752581</v>
      </c>
      <c r="T291" s="9">
        <f>VLOOKUP(Tableau35676910[[#This Row],[coca]],Table1[[ID]:[b]],3,FALSE)</f>
        <v>12.1920039873</v>
      </c>
      <c r="U291" s="9"/>
      <c r="V29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91" s="9"/>
    </row>
    <row r="292" spans="1:23" hidden="1">
      <c r="A292" t="s">
        <v>425</v>
      </c>
      <c r="B292" t="s">
        <v>437</v>
      </c>
      <c r="C292" t="s">
        <v>438</v>
      </c>
      <c r="D292">
        <v>2</v>
      </c>
      <c r="E292">
        <v>0</v>
      </c>
      <c r="F292">
        <v>0</v>
      </c>
      <c r="J292" s="1"/>
      <c r="K292" s="1"/>
      <c r="M292" s="10" t="s">
        <v>948</v>
      </c>
      <c r="Q292" t="str">
        <f t="shared" si="5"/>
        <v>Guinea BissauGW05</v>
      </c>
      <c r="R292" t="str">
        <f>VLOOKUP(Tableau35676910[[#This Row],[coca]],Table1[ID],1,FALSE)</f>
        <v>Guinea BissauGW05</v>
      </c>
      <c r="S292">
        <f>VLOOKUP(Tableau35676910[[#This Row],[coca]],Table1[[#All],[ID]:[b]],2,FALSE)</f>
        <v>-14.11020268</v>
      </c>
      <c r="T292" s="9">
        <f>VLOOKUP(Tableau35676910[[#This Row],[coca]],Table1[[ID]:[b]],3,FALSE)</f>
        <v>12.1632467851</v>
      </c>
      <c r="U292" s="9"/>
      <c r="V29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2" s="9"/>
    </row>
    <row r="293" spans="1:23" hidden="1">
      <c r="A293" t="s">
        <v>425</v>
      </c>
      <c r="B293" t="s">
        <v>439</v>
      </c>
      <c r="C293" t="s">
        <v>440</v>
      </c>
      <c r="D293">
        <v>4</v>
      </c>
      <c r="E293">
        <v>0</v>
      </c>
      <c r="F293">
        <v>0</v>
      </c>
      <c r="J293" s="1"/>
      <c r="K293" s="1"/>
      <c r="M293" s="10" t="s">
        <v>948</v>
      </c>
      <c r="Q293" t="str">
        <f t="shared" si="5"/>
        <v>Guinea BissauGW06</v>
      </c>
      <c r="R293" t="str">
        <f>VLOOKUP(Tableau35676910[[#This Row],[coca]],Table1[ID],1,FALSE)</f>
        <v>Guinea BissauGW06</v>
      </c>
      <c r="S293">
        <f>VLOOKUP(Tableau35676910[[#This Row],[coca]],Table1[[#All],[ID]:[b]],2,FALSE)</f>
        <v>-15.270771178</v>
      </c>
      <c r="T293" s="9">
        <f>VLOOKUP(Tableau35676910[[#This Row],[coca]],Table1[[ID]:[b]],3,FALSE)</f>
        <v>12.285839340000001</v>
      </c>
      <c r="U293" s="9"/>
      <c r="V29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3" s="9"/>
    </row>
    <row r="294" spans="1:23" hidden="1">
      <c r="A294" t="s">
        <v>425</v>
      </c>
      <c r="B294" t="s">
        <v>441</v>
      </c>
      <c r="C294" t="s">
        <v>442</v>
      </c>
      <c r="D294">
        <v>0</v>
      </c>
      <c r="E294">
        <v>0</v>
      </c>
      <c r="F294">
        <v>0</v>
      </c>
      <c r="J294" s="1"/>
      <c r="K294" s="1"/>
      <c r="M294" s="10" t="s">
        <v>948</v>
      </c>
      <c r="Q294" t="str">
        <f t="shared" si="5"/>
        <v>Guinea BissauGW07</v>
      </c>
      <c r="R294" t="str">
        <f>VLOOKUP(Tableau35676910[[#This Row],[coca]],Table1[ID],1,FALSE)</f>
        <v>Guinea BissauGW07</v>
      </c>
      <c r="S294">
        <f>VLOOKUP(Tableau35676910[[#This Row],[coca]],Table1[[#All],[ID]:[b]],2,FALSE)</f>
        <v>-15.1793478855</v>
      </c>
      <c r="T294" s="9">
        <f>VLOOKUP(Tableau35676910[[#This Row],[coca]],Table1[[ID]:[b]],3,FALSE)</f>
        <v>11.665156119500001</v>
      </c>
      <c r="U294" s="9"/>
      <c r="V29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4" s="9"/>
    </row>
    <row r="295" spans="1:23" hidden="1">
      <c r="A295" t="s">
        <v>425</v>
      </c>
      <c r="B295" t="s">
        <v>443</v>
      </c>
      <c r="C295" t="s">
        <v>444</v>
      </c>
      <c r="D295">
        <v>0</v>
      </c>
      <c r="E295">
        <v>0</v>
      </c>
      <c r="F295">
        <v>0</v>
      </c>
      <c r="J295" s="1"/>
      <c r="K295" s="1"/>
      <c r="M295" s="10" t="s">
        <v>948</v>
      </c>
      <c r="Q295" t="str">
        <f t="shared" si="5"/>
        <v>Guinea BissauGW09</v>
      </c>
      <c r="R295" t="str">
        <f>VLOOKUP(Tableau35676910[[#This Row],[coca]],Table1[ID],1,FALSE)</f>
        <v>Guinea BissauGW09</v>
      </c>
      <c r="S295">
        <f>VLOOKUP(Tableau35676910[[#This Row],[coca]],Table1[[#All],[ID]:[b]],2,FALSE)</f>
        <v>-14.992859600099999</v>
      </c>
      <c r="T295" s="9">
        <f>VLOOKUP(Tableau35676910[[#This Row],[coca]],Table1[[ID]:[b]],3,FALSE)</f>
        <v>11.3286335105</v>
      </c>
      <c r="U295" s="9"/>
      <c r="V29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5" s="9"/>
    </row>
    <row r="296" spans="1:23" hidden="1">
      <c r="A296" t="s">
        <v>445</v>
      </c>
      <c r="B296" t="s">
        <v>455</v>
      </c>
      <c r="C296" t="s">
        <v>456</v>
      </c>
      <c r="D296">
        <v>1</v>
      </c>
      <c r="E296">
        <v>0</v>
      </c>
      <c r="F296">
        <v>0</v>
      </c>
      <c r="J296" s="1"/>
      <c r="K296" s="1"/>
      <c r="M296" s="7" t="s">
        <v>948</v>
      </c>
      <c r="Q296" t="str">
        <f t="shared" si="5"/>
        <v>LiberiaLR05</v>
      </c>
      <c r="R296" t="str">
        <f>VLOOKUP(Tableau35676910[[#This Row],[coca]],Table1[ID],1,FALSE)</f>
        <v>LiberiaLR05</v>
      </c>
      <c r="S296">
        <f>VLOOKUP(Tableau35676910[[#This Row],[coca]],Table1[[#All],[ID]:[b]],2,FALSE)</f>
        <v>-11.0507034215</v>
      </c>
      <c r="T296" s="9">
        <f>VLOOKUP(Tableau35676910[[#This Row],[coca]],Table1[[ID]:[b]],3,FALSE)</f>
        <v>7.0807055692900001</v>
      </c>
      <c r="U296" s="9"/>
      <c r="V29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6" s="9"/>
    </row>
    <row r="297" spans="1:23" hidden="1">
      <c r="A297" t="s">
        <v>445</v>
      </c>
      <c r="B297" t="s">
        <v>447</v>
      </c>
      <c r="C297" t="s">
        <v>448</v>
      </c>
      <c r="D297">
        <v>4</v>
      </c>
      <c r="E297">
        <v>0</v>
      </c>
      <c r="F297">
        <v>0</v>
      </c>
      <c r="J297" s="1"/>
      <c r="K297" s="1"/>
      <c r="M297" s="7" t="s">
        <v>948</v>
      </c>
      <c r="Q297" t="str">
        <f t="shared" si="5"/>
        <v>LiberiaLR01</v>
      </c>
      <c r="R297" t="str">
        <f>VLOOKUP(Tableau35676910[[#This Row],[coca]],Table1[ID],1,FALSE)</f>
        <v>LiberiaLR01</v>
      </c>
      <c r="S297">
        <f>VLOOKUP(Tableau35676910[[#This Row],[coca]],Table1[[#All],[ID]:[b]],2,FALSE)</f>
        <v>-10.8116798612</v>
      </c>
      <c r="T297" s="9">
        <f>VLOOKUP(Tableau35676910[[#This Row],[coca]],Table1[[ID]:[b]],3,FALSE)</f>
        <v>6.7321604172700003</v>
      </c>
      <c r="U297" s="9"/>
      <c r="V29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7" s="9"/>
    </row>
    <row r="298" spans="1:23" hidden="1">
      <c r="A298" t="s">
        <v>445</v>
      </c>
      <c r="B298" t="s">
        <v>449</v>
      </c>
      <c r="C298" t="s">
        <v>450</v>
      </c>
      <c r="D298">
        <v>26</v>
      </c>
      <c r="E298">
        <v>4</v>
      </c>
      <c r="F298">
        <v>0</v>
      </c>
      <c r="J298" s="1"/>
      <c r="K298" s="1"/>
      <c r="M298" s="7" t="s">
        <v>948</v>
      </c>
      <c r="Q298" t="str">
        <f t="shared" si="5"/>
        <v>LiberiaLR02</v>
      </c>
      <c r="R298" t="str">
        <f>VLOOKUP(Tableau35676910[[#This Row],[coca]],Table1[ID],1,FALSE)</f>
        <v>LiberiaLR02</v>
      </c>
      <c r="S298">
        <f>VLOOKUP(Tableau35676910[[#This Row],[coca]],Table1[[#All],[ID]:[b]],2,FALSE)</f>
        <v>-9.6469163579899995</v>
      </c>
      <c r="T298" s="9">
        <f>VLOOKUP(Tableau35676910[[#This Row],[coca]],Table1[[ID]:[b]],3,FALSE)</f>
        <v>6.9424798014200002</v>
      </c>
      <c r="U298" s="9"/>
      <c r="V29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298" s="9"/>
    </row>
    <row r="299" spans="1:23" hidden="1">
      <c r="A299" t="s">
        <v>445</v>
      </c>
      <c r="B299" t="s">
        <v>451</v>
      </c>
      <c r="C299" t="s">
        <v>452</v>
      </c>
      <c r="D299">
        <v>10</v>
      </c>
      <c r="E299">
        <v>2</v>
      </c>
      <c r="F299">
        <v>1</v>
      </c>
      <c r="J299" s="1"/>
      <c r="K299" s="1"/>
      <c r="M299" s="7" t="s">
        <v>948</v>
      </c>
      <c r="Q299" t="str">
        <f t="shared" si="5"/>
        <v>LiberiaLR03</v>
      </c>
      <c r="R299" t="str">
        <f>VLOOKUP(Tableau35676910[[#This Row],[coca]],Table1[ID],1,FALSE)</f>
        <v>LiberiaLR03</v>
      </c>
      <c r="S299">
        <f>VLOOKUP(Tableau35676910[[#This Row],[coca]],Table1[[#All],[ID]:[b]],2,FALSE)</f>
        <v>-10.3107885562</v>
      </c>
      <c r="T299" s="9">
        <f>VLOOKUP(Tableau35676910[[#This Row],[coca]],Table1[[ID]:[b]],3,FALSE)</f>
        <v>7.4177628563400004</v>
      </c>
      <c r="U299" s="9"/>
      <c r="V29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299" s="9"/>
    </row>
    <row r="300" spans="1:23" hidden="1">
      <c r="A300" t="s">
        <v>445</v>
      </c>
      <c r="B300" t="s">
        <v>453</v>
      </c>
      <c r="C300" t="s">
        <v>454</v>
      </c>
      <c r="D300">
        <v>10</v>
      </c>
      <c r="E300">
        <v>0</v>
      </c>
      <c r="F300">
        <v>6</v>
      </c>
      <c r="J300" s="1"/>
      <c r="K300" s="1"/>
      <c r="M300" s="7" t="s">
        <v>948</v>
      </c>
      <c r="Q300" t="str">
        <f t="shared" si="5"/>
        <v>LiberiaLR04</v>
      </c>
      <c r="R300" t="str">
        <f>VLOOKUP(Tableau35676910[[#This Row],[coca]],Table1[ID],1,FALSE)</f>
        <v>LiberiaLR04</v>
      </c>
      <c r="S300">
        <f>VLOOKUP(Tableau35676910[[#This Row],[coca]],Table1[[#All],[ID]:[b]],2,FALSE)</f>
        <v>-9.8115528493900008</v>
      </c>
      <c r="T300" s="9">
        <f>VLOOKUP(Tableau35676910[[#This Row],[coca]],Table1[[ID]:[b]],3,FALSE)</f>
        <v>6.2282305573099999</v>
      </c>
      <c r="U300" s="9"/>
      <c r="V30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00" s="9"/>
    </row>
    <row r="301" spans="1:23" hidden="1">
      <c r="A301" t="s">
        <v>445</v>
      </c>
      <c r="B301" t="s">
        <v>457</v>
      </c>
      <c r="C301" t="s">
        <v>458</v>
      </c>
      <c r="D301">
        <v>1</v>
      </c>
      <c r="E301">
        <v>0</v>
      </c>
      <c r="F301">
        <v>1</v>
      </c>
      <c r="J301" s="1"/>
      <c r="K301" s="1"/>
      <c r="M301" s="7" t="s">
        <v>948</v>
      </c>
      <c r="Q301" t="str">
        <f t="shared" si="5"/>
        <v>LiberiaLR06</v>
      </c>
      <c r="R301" t="str">
        <f>VLOOKUP(Tableau35676910[[#This Row],[coca]],Table1[ID],1,FALSE)</f>
        <v>LiberiaLR06</v>
      </c>
      <c r="S301">
        <f>VLOOKUP(Tableau35676910[[#This Row],[coca]],Table1[[#All],[ID]:[b]],2,FALSE)</f>
        <v>-8.2295556132600005</v>
      </c>
      <c r="T301" s="9">
        <f>VLOOKUP(Tableau35676910[[#This Row],[coca]],Table1[[ID]:[b]],3,FALSE)</f>
        <v>5.9568001756399998</v>
      </c>
      <c r="U301" s="9"/>
      <c r="V30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01" s="9"/>
    </row>
    <row r="302" spans="1:23" hidden="1">
      <c r="A302" t="s">
        <v>445</v>
      </c>
      <c r="B302" t="s">
        <v>459</v>
      </c>
      <c r="C302" t="s">
        <v>460</v>
      </c>
      <c r="D302">
        <v>0</v>
      </c>
      <c r="E302">
        <v>0</v>
      </c>
      <c r="F302">
        <v>0</v>
      </c>
      <c r="J302" s="1"/>
      <c r="K302" s="1"/>
      <c r="M302" s="7" t="s">
        <v>948</v>
      </c>
      <c r="Q302" t="str">
        <f t="shared" si="5"/>
        <v>LiberiaLR07</v>
      </c>
      <c r="R302" t="str">
        <f>VLOOKUP(Tableau35676910[[#This Row],[coca]],Table1[ID],1,FALSE)</f>
        <v>LiberiaLR07</v>
      </c>
      <c r="S302">
        <f>VLOOKUP(Tableau35676910[[#This Row],[coca]],Table1[[#All],[ID]:[b]],2,FALSE)</f>
        <v>-8.2031024136300008</v>
      </c>
      <c r="T302" s="9">
        <f>VLOOKUP(Tableau35676910[[#This Row],[coca]],Table1[[ID]:[b]],3,FALSE)</f>
        <v>4.7983509608399997</v>
      </c>
      <c r="U302" s="9"/>
      <c r="V30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02" s="9"/>
    </row>
    <row r="303" spans="1:23" hidden="1">
      <c r="A303" t="s">
        <v>445</v>
      </c>
      <c r="B303" t="s">
        <v>461</v>
      </c>
      <c r="C303" t="s">
        <v>462</v>
      </c>
      <c r="D303">
        <v>12</v>
      </c>
      <c r="E303">
        <v>3</v>
      </c>
      <c r="F303">
        <v>2</v>
      </c>
      <c r="J303" s="1"/>
      <c r="K303" s="1"/>
      <c r="M303" s="7" t="s">
        <v>948</v>
      </c>
      <c r="Q303" t="str">
        <f t="shared" si="5"/>
        <v>LiberiaLR08</v>
      </c>
      <c r="R303" t="str">
        <f>VLOOKUP(Tableau35676910[[#This Row],[coca]],Table1[ID],1,FALSE)</f>
        <v>LiberiaLR08</v>
      </c>
      <c r="S303">
        <f>VLOOKUP(Tableau35676910[[#This Row],[coca]],Table1[[#All],[ID]:[b]],2,FALSE)</f>
        <v>-9.8576508160399996</v>
      </c>
      <c r="T303" s="9">
        <f>VLOOKUP(Tableau35676910[[#This Row],[coca]],Table1[[ID]:[b]],3,FALSE)</f>
        <v>7.9937911225900002</v>
      </c>
      <c r="U303" s="9"/>
      <c r="V30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03" s="9"/>
    </row>
    <row r="304" spans="1:23" hidden="1">
      <c r="A304" t="s">
        <v>445</v>
      </c>
      <c r="B304" t="s">
        <v>463</v>
      </c>
      <c r="C304" t="s">
        <v>464</v>
      </c>
      <c r="D304">
        <v>45</v>
      </c>
      <c r="E304">
        <v>1</v>
      </c>
      <c r="F304">
        <v>16</v>
      </c>
      <c r="J304" s="1"/>
      <c r="K304" s="1"/>
      <c r="M304" s="7" t="s">
        <v>948</v>
      </c>
      <c r="Q304" t="str">
        <f t="shared" si="5"/>
        <v>LiberiaLR09</v>
      </c>
      <c r="R304" t="str">
        <f>VLOOKUP(Tableau35676910[[#This Row],[coca]],Table1[ID],1,FALSE)</f>
        <v>LiberiaLR09</v>
      </c>
      <c r="S304">
        <f>VLOOKUP(Tableau35676910[[#This Row],[coca]],Table1[[#All],[ID]:[b]],2,FALSE)</f>
        <v>-10.2736785934</v>
      </c>
      <c r="T304" s="9">
        <f>VLOOKUP(Tableau35676910[[#This Row],[coca]],Table1[[ID]:[b]],3,FALSE)</f>
        <v>6.5160213196600001</v>
      </c>
      <c r="U304" s="9"/>
      <c r="V30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04" s="9"/>
    </row>
    <row r="305" spans="1:23" hidden="1">
      <c r="A305" t="s">
        <v>445</v>
      </c>
      <c r="B305" t="s">
        <v>465</v>
      </c>
      <c r="C305" t="s">
        <v>466</v>
      </c>
      <c r="D305">
        <v>2</v>
      </c>
      <c r="E305">
        <v>1</v>
      </c>
      <c r="F305">
        <v>1</v>
      </c>
      <c r="J305" s="1"/>
      <c r="K305" s="1"/>
      <c r="M305" s="7" t="s">
        <v>948</v>
      </c>
      <c r="Q305" t="str">
        <f t="shared" si="5"/>
        <v>LiberiaLR10</v>
      </c>
      <c r="R305" t="str">
        <f>VLOOKUP(Tableau35676910[[#This Row],[coca]],Table1[ID],1,FALSE)</f>
        <v>LiberiaLR10</v>
      </c>
      <c r="S305">
        <f>VLOOKUP(Tableau35676910[[#This Row],[coca]],Table1[[#All],[ID]:[b]],2,FALSE)</f>
        <v>-7.7724962190799998</v>
      </c>
      <c r="T305" s="9">
        <f>VLOOKUP(Tableau35676910[[#This Row],[coca]],Table1[[ID]:[b]],3,FALSE)</f>
        <v>4.7256502341199997</v>
      </c>
      <c r="U305" s="9"/>
      <c r="V30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05" s="9"/>
    </row>
    <row r="306" spans="1:23" hidden="1">
      <c r="A306" t="s">
        <v>445</v>
      </c>
      <c r="B306" t="s">
        <v>467</v>
      </c>
      <c r="C306" t="s">
        <v>468</v>
      </c>
      <c r="D306">
        <v>649</v>
      </c>
      <c r="E306">
        <v>21</v>
      </c>
      <c r="F306">
        <v>304</v>
      </c>
      <c r="J306" s="1"/>
      <c r="K306" s="1"/>
      <c r="M306" s="7" t="s">
        <v>948</v>
      </c>
      <c r="Q306" t="str">
        <f t="shared" si="5"/>
        <v>LiberiaLR11</v>
      </c>
      <c r="R306" t="str">
        <f>VLOOKUP(Tableau35676910[[#This Row],[coca]],Table1[ID],1,FALSE)</f>
        <v>LiberiaLR11</v>
      </c>
      <c r="S306">
        <f>VLOOKUP(Tableau35676910[[#This Row],[coca]],Table1[[#All],[ID]:[b]],2,FALSE)</f>
        <v>-10.5979990297</v>
      </c>
      <c r="T306" s="9">
        <f>VLOOKUP(Tableau35676910[[#This Row],[coca]],Table1[[ID]:[b]],3,FALSE)</f>
        <v>6.5151599303500003</v>
      </c>
      <c r="U306" s="9"/>
      <c r="V30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06" s="9"/>
    </row>
    <row r="307" spans="1:23" hidden="1">
      <c r="A307" t="s">
        <v>445</v>
      </c>
      <c r="B307" t="s">
        <v>469</v>
      </c>
      <c r="C307" t="s">
        <v>470</v>
      </c>
      <c r="D307">
        <v>33</v>
      </c>
      <c r="E307">
        <v>4</v>
      </c>
      <c r="F307">
        <v>2</v>
      </c>
      <c r="J307" s="1"/>
      <c r="K307" s="1"/>
      <c r="M307" s="7" t="s">
        <v>948</v>
      </c>
      <c r="Q307" t="str">
        <f t="shared" si="5"/>
        <v>LiberiaLR12</v>
      </c>
      <c r="R307" t="str">
        <f>VLOOKUP(Tableau35676910[[#This Row],[coca]],Table1[ID],1,FALSE)</f>
        <v>LiberiaLR12</v>
      </c>
      <c r="S307">
        <f>VLOOKUP(Tableau35676910[[#This Row],[coca]],Table1[[#All],[ID]:[b]],2,FALSE)</f>
        <v>-8.7776881387000003</v>
      </c>
      <c r="T307" s="9">
        <f>VLOOKUP(Tableau35676910[[#This Row],[coca]],Table1[[ID]:[b]],3,FALSE)</f>
        <v>6.8261835800500004</v>
      </c>
      <c r="U307" s="9"/>
      <c r="V30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07" s="9"/>
    </row>
    <row r="308" spans="1:23" hidden="1">
      <c r="A308" t="s">
        <v>445</v>
      </c>
      <c r="B308" t="s">
        <v>471</v>
      </c>
      <c r="C308" t="s">
        <v>472</v>
      </c>
      <c r="D308">
        <v>7</v>
      </c>
      <c r="E308">
        <v>0</v>
      </c>
      <c r="F308">
        <v>1</v>
      </c>
      <c r="J308" s="1"/>
      <c r="K308" s="1"/>
      <c r="M308" s="7" t="s">
        <v>948</v>
      </c>
      <c r="Q308" t="str">
        <f t="shared" si="5"/>
        <v>LiberiaLR13</v>
      </c>
      <c r="R308" t="str">
        <f>VLOOKUP(Tableau35676910[[#This Row],[coca]],Table1[ID],1,FALSE)</f>
        <v>LiberiaLR13</v>
      </c>
      <c r="S308">
        <f>VLOOKUP(Tableau35676910[[#This Row],[coca]],Table1[[#All],[ID]:[b]],2,FALSE)</f>
        <v>-7.8073987769700004</v>
      </c>
      <c r="T308" s="9">
        <f>VLOOKUP(Tableau35676910[[#This Row],[coca]],Table1[[ID]:[b]],3,FALSE)</f>
        <v>5.2735435510100004</v>
      </c>
      <c r="U308" s="9"/>
      <c r="V30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08" s="9"/>
    </row>
    <row r="309" spans="1:23" hidden="1">
      <c r="A309" t="s">
        <v>445</v>
      </c>
      <c r="B309" t="s">
        <v>473</v>
      </c>
      <c r="C309" t="s">
        <v>474</v>
      </c>
      <c r="D309">
        <v>0</v>
      </c>
      <c r="E309">
        <v>0</v>
      </c>
      <c r="F309">
        <v>0</v>
      </c>
      <c r="J309" s="1"/>
      <c r="K309" s="1"/>
      <c r="M309" s="7" t="s">
        <v>948</v>
      </c>
      <c r="Q309" t="str">
        <f t="shared" si="5"/>
        <v>LiberiaLR14</v>
      </c>
      <c r="R309" t="str">
        <f>VLOOKUP(Tableau35676910[[#This Row],[coca]],Table1[ID],1,FALSE)</f>
        <v>LiberiaLR14</v>
      </c>
      <c r="S309">
        <f>VLOOKUP(Tableau35676910[[#This Row],[coca]],Table1[[#All],[ID]:[b]],2,FALSE)</f>
        <v>-9.3764596500100001</v>
      </c>
      <c r="T309" s="9">
        <f>VLOOKUP(Tableau35676910[[#This Row],[coca]],Table1[[ID]:[b]],3,FALSE)</f>
        <v>5.8551518971599998</v>
      </c>
      <c r="U309" s="9"/>
      <c r="V30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09" s="9"/>
    </row>
    <row r="310" spans="1:23" hidden="1">
      <c r="A310" t="s">
        <v>445</v>
      </c>
      <c r="B310" t="s">
        <v>475</v>
      </c>
      <c r="C310" t="s">
        <v>476</v>
      </c>
      <c r="D310">
        <v>4</v>
      </c>
      <c r="E310">
        <v>1</v>
      </c>
      <c r="F310">
        <v>1</v>
      </c>
      <c r="J310" s="1"/>
      <c r="K310" s="1"/>
      <c r="M310" s="7" t="s">
        <v>948</v>
      </c>
      <c r="Q310" t="str">
        <f t="shared" si="5"/>
        <v>LiberiaLR15</v>
      </c>
      <c r="R310" t="str">
        <f>VLOOKUP(Tableau35676910[[#This Row],[coca]],Table1[ID],1,FALSE)</f>
        <v>LiberiaLR15</v>
      </c>
      <c r="S310">
        <f>VLOOKUP(Tableau35676910[[#This Row],[coca]],Table1[[#All],[ID]:[b]],2,FALSE)</f>
        <v>-8.7581670727100001</v>
      </c>
      <c r="T310" s="9">
        <f>VLOOKUP(Tableau35676910[[#This Row],[coca]],Table1[[ID]:[b]],3,FALSE)</f>
        <v>5.3455766213400002</v>
      </c>
      <c r="U310" s="9"/>
      <c r="V31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10" s="9"/>
    </row>
    <row r="311" spans="1:23" hidden="1">
      <c r="A311" t="s">
        <v>477</v>
      </c>
      <c r="B311" t="s">
        <v>485</v>
      </c>
      <c r="C311" t="s">
        <v>486</v>
      </c>
      <c r="D311">
        <v>47</v>
      </c>
      <c r="E311">
        <v>0</v>
      </c>
      <c r="J311" s="1"/>
      <c r="K311" s="1"/>
      <c r="M311" t="s">
        <v>948</v>
      </c>
      <c r="O311" s="5">
        <v>110236739574</v>
      </c>
      <c r="P311" s="5">
        <v>1946609530280</v>
      </c>
      <c r="Q311" t="str">
        <f t="shared" si="5"/>
        <v>MaliML08</v>
      </c>
      <c r="R311" t="str">
        <f>VLOOKUP(Tableau35676910[[#This Row],[coca]],Table1[ID],1,FALSE)</f>
        <v>MaliML08</v>
      </c>
      <c r="S311">
        <f>VLOOKUP(Tableau35676910[[#This Row],[coca]],Table1[[#All],[ID]:[b]],2,FALSE)</f>
        <v>1.10236739574</v>
      </c>
      <c r="T311" s="9">
        <f>VLOOKUP(Tableau35676910[[#This Row],[coca]],Table1[[ID]:[b]],3,FALSE)</f>
        <v>19.466095302799999</v>
      </c>
      <c r="U311" s="9" t="s">
        <v>775</v>
      </c>
      <c r="V31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11" s="9">
        <v>1</v>
      </c>
    </row>
    <row r="312" spans="1:23" hidden="1">
      <c r="A312" t="s">
        <v>477</v>
      </c>
      <c r="B312" t="s">
        <v>491</v>
      </c>
      <c r="C312" t="s">
        <v>492</v>
      </c>
      <c r="D312">
        <v>23</v>
      </c>
      <c r="E312">
        <v>5</v>
      </c>
      <c r="J312" s="1"/>
      <c r="K312" s="1"/>
      <c r="M312" t="s">
        <v>948</v>
      </c>
      <c r="O312" s="5">
        <v>-570087854865</v>
      </c>
      <c r="P312" s="5">
        <v>1380901910620</v>
      </c>
      <c r="Q312" t="str">
        <f t="shared" si="5"/>
        <v>MaliML04</v>
      </c>
      <c r="R312" t="str">
        <f>VLOOKUP(Tableau35676910[[#This Row],[coca]],Table1[ID],1,FALSE)</f>
        <v>MaliML04</v>
      </c>
      <c r="S312">
        <f>VLOOKUP(Tableau35676910[[#This Row],[coca]],Table1[[#All],[ID]:[b]],2,FALSE)</f>
        <v>-5.7008785486500004</v>
      </c>
      <c r="T312" s="9">
        <f>VLOOKUP(Tableau35676910[[#This Row],[coca]],Table1[[ID]:[b]],3,FALSE)</f>
        <v>13.809019106199999</v>
      </c>
      <c r="U312" s="9" t="s">
        <v>775</v>
      </c>
      <c r="V31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12" s="9">
        <v>1</v>
      </c>
    </row>
    <row r="313" spans="1:23" hidden="1">
      <c r="A313" t="s">
        <v>477</v>
      </c>
      <c r="B313" t="s">
        <v>493</v>
      </c>
      <c r="C313" t="s">
        <v>494</v>
      </c>
      <c r="D313">
        <v>40</v>
      </c>
      <c r="E313">
        <v>4</v>
      </c>
      <c r="J313" s="1"/>
      <c r="K313" s="1"/>
      <c r="M313" t="s">
        <v>948</v>
      </c>
      <c r="O313" s="5">
        <v>-655482001313</v>
      </c>
      <c r="P313" s="5">
        <v>1142885516000</v>
      </c>
      <c r="Q313" t="str">
        <f t="shared" si="5"/>
        <v>MaliML03</v>
      </c>
      <c r="R313" t="str">
        <f>VLOOKUP(Tableau35676910[[#This Row],[coca]],Table1[ID],1,FALSE)</f>
        <v>MaliML03</v>
      </c>
      <c r="S313">
        <f>VLOOKUP(Tableau35676910[[#This Row],[coca]],Table1[[#All],[ID]:[b]],2,FALSE)</f>
        <v>-6.5548200131299996</v>
      </c>
      <c r="T313" s="9">
        <f>VLOOKUP(Tableau35676910[[#This Row],[coca]],Table1[[ID]:[b]],3,FALSE)</f>
        <v>11.428855159999999</v>
      </c>
      <c r="U313" s="9" t="s">
        <v>775</v>
      </c>
      <c r="V31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13" s="9">
        <v>1</v>
      </c>
    </row>
    <row r="314" spans="1:23" hidden="1">
      <c r="A314" t="s">
        <v>477</v>
      </c>
      <c r="B314" t="s">
        <v>487</v>
      </c>
      <c r="C314" t="s">
        <v>488</v>
      </c>
      <c r="D314">
        <v>152</v>
      </c>
      <c r="E314">
        <v>3</v>
      </c>
      <c r="J314" s="1"/>
      <c r="K314" s="1"/>
      <c r="M314" t="s">
        <v>948</v>
      </c>
      <c r="O314" s="5">
        <v>-764484111272</v>
      </c>
      <c r="P314" s="5">
        <v>1362409375750</v>
      </c>
      <c r="Q314" t="str">
        <f t="shared" si="5"/>
        <v>MaliML02</v>
      </c>
      <c r="R314" t="str">
        <f>VLOOKUP(Tableau35676910[[#This Row],[coca]],Table1[ID],1,FALSE)</f>
        <v>MaliML02</v>
      </c>
      <c r="S314">
        <f>VLOOKUP(Tableau35676910[[#This Row],[coca]],Table1[[#All],[ID]:[b]],2,FALSE)</f>
        <v>-7.64484111272</v>
      </c>
      <c r="T314" s="9">
        <f>VLOOKUP(Tableau35676910[[#This Row],[coca]],Table1[[ID]:[b]],3,FALSE)</f>
        <v>13.624093757500001</v>
      </c>
      <c r="U314" s="9" t="s">
        <v>774</v>
      </c>
      <c r="V31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14" s="9">
        <v>3</v>
      </c>
    </row>
    <row r="315" spans="1:23" hidden="1">
      <c r="A315" t="s">
        <v>477</v>
      </c>
      <c r="B315" t="s">
        <v>479</v>
      </c>
      <c r="C315" t="s">
        <v>480</v>
      </c>
      <c r="D315">
        <v>970</v>
      </c>
      <c r="E315">
        <v>67</v>
      </c>
      <c r="F315">
        <v>1387</v>
      </c>
      <c r="J315" s="1"/>
      <c r="K315" s="1"/>
      <c r="L315" s="1"/>
      <c r="M315" t="s">
        <v>948</v>
      </c>
      <c r="O315" s="5">
        <v>-798004129420</v>
      </c>
      <c r="P315" s="5">
        <v>1260921254760</v>
      </c>
      <c r="Q315" t="str">
        <f t="shared" si="5"/>
        <v>MaliML09</v>
      </c>
      <c r="R315" t="str">
        <f>VLOOKUP(Tableau35676910[[#This Row],[coca]],Table1[ID],1,FALSE)</f>
        <v>MaliML09</v>
      </c>
      <c r="S315">
        <f>VLOOKUP(Tableau35676910[[#This Row],[coca]],Table1[[#All],[ID]:[b]],2,FALSE)</f>
        <v>-7.9800412942000003</v>
      </c>
      <c r="T315" s="9">
        <f>VLOOKUP(Tableau35676910[[#This Row],[coca]],Table1[[ID]:[b]],3,FALSE)</f>
        <v>12.6092125476</v>
      </c>
      <c r="U315" s="9" t="s">
        <v>777</v>
      </c>
      <c r="V31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15" s="9">
        <v>5</v>
      </c>
    </row>
    <row r="316" spans="1:23" ht="12.75" hidden="1" customHeight="1">
      <c r="A316" t="s">
        <v>477</v>
      </c>
      <c r="B316" t="s">
        <v>489</v>
      </c>
      <c r="C316" t="s">
        <v>490</v>
      </c>
      <c r="D316">
        <v>209</v>
      </c>
      <c r="E316">
        <v>19</v>
      </c>
      <c r="J316" s="1"/>
      <c r="K316" s="1"/>
      <c r="M316" t="s">
        <v>948</v>
      </c>
      <c r="O316" s="6" t="s">
        <v>794</v>
      </c>
      <c r="P316" s="5">
        <v>1469075057090</v>
      </c>
      <c r="Q316" t="str">
        <f t="shared" si="5"/>
        <v>MaliML05</v>
      </c>
      <c r="R316" t="str">
        <f>VLOOKUP(Tableau35676910[[#This Row],[coca]],Table1[ID],1,FALSE)</f>
        <v>MaliML05</v>
      </c>
      <c r="S316">
        <f>VLOOKUP(Tableau35676910[[#This Row],[coca]],Table1[[#All],[ID]:[b]],2,FALSE)</f>
        <v>-3.5446957209500001</v>
      </c>
      <c r="T316" s="9">
        <f>VLOOKUP(Tableau35676910[[#This Row],[coca]],Table1[[ID]:[b]],3,FALSE)</f>
        <v>14.690750570900001</v>
      </c>
      <c r="U316" s="9" t="s">
        <v>778</v>
      </c>
      <c r="V31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16" s="9">
        <v>2</v>
      </c>
    </row>
    <row r="317" spans="1:23" hidden="1">
      <c r="A317" t="s">
        <v>477</v>
      </c>
      <c r="B317" t="s">
        <v>483</v>
      </c>
      <c r="C317" t="s">
        <v>484</v>
      </c>
      <c r="D317">
        <v>99</v>
      </c>
      <c r="E317">
        <v>4</v>
      </c>
      <c r="J317" s="1"/>
      <c r="K317" s="1"/>
      <c r="M317" t="s">
        <v>948</v>
      </c>
      <c r="O317" s="5">
        <v>-1023220774830</v>
      </c>
      <c r="P317" s="5">
        <v>1387653187180</v>
      </c>
      <c r="Q317" t="str">
        <f t="shared" si="5"/>
        <v>MaliML01</v>
      </c>
      <c r="R317" t="str">
        <f>VLOOKUP(Tableau35676910[[#This Row],[coca]],Table1[ID],1,FALSE)</f>
        <v>MaliML01</v>
      </c>
      <c r="S317">
        <f>VLOOKUP(Tableau35676910[[#This Row],[coca]],Table1[[#All],[ID]:[b]],2,FALSE)</f>
        <v>-10.2322077483</v>
      </c>
      <c r="T317" s="9">
        <f>VLOOKUP(Tableau35676910[[#This Row],[coca]],Table1[[ID]:[b]],3,FALSE)</f>
        <v>13.876531871799999</v>
      </c>
      <c r="U317" s="9" t="s">
        <v>778</v>
      </c>
      <c r="V31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17" s="9">
        <v>2</v>
      </c>
    </row>
    <row r="318" spans="1:23" hidden="1">
      <c r="A318" t="s">
        <v>477</v>
      </c>
      <c r="B318" t="s">
        <v>481</v>
      </c>
      <c r="C318" t="s">
        <v>482</v>
      </c>
      <c r="D318">
        <v>32</v>
      </c>
      <c r="E318">
        <v>2</v>
      </c>
      <c r="J318" s="1"/>
      <c r="K318" s="1"/>
      <c r="M318" t="s">
        <v>948</v>
      </c>
      <c r="O318" s="5">
        <v>131033928185</v>
      </c>
      <c r="P318" s="5">
        <v>1677227014430</v>
      </c>
      <c r="Q318" t="str">
        <f t="shared" si="5"/>
        <v>MaliML07</v>
      </c>
      <c r="R318" t="str">
        <f>VLOOKUP(Tableau35676910[[#This Row],[coca]],Table1[ID],1,FALSE)</f>
        <v>MaliML07</v>
      </c>
      <c r="S318">
        <f>VLOOKUP(Tableau35676910[[#This Row],[coca]],Table1[[#All],[ID]:[b]],2,FALSE)</f>
        <v>1.3103392818499999</v>
      </c>
      <c r="T318" s="9">
        <f>VLOOKUP(Tableau35676910[[#This Row],[coca]],Table1[[ID]:[b]],3,FALSE)</f>
        <v>16.772270144299998</v>
      </c>
      <c r="U318" s="9" t="s">
        <v>778</v>
      </c>
      <c r="V31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18" s="9">
        <v>2</v>
      </c>
    </row>
    <row r="319" spans="1:23" hidden="1">
      <c r="A319" t="s">
        <v>477</v>
      </c>
      <c r="B319" t="s">
        <v>495</v>
      </c>
      <c r="C319" t="s">
        <v>496</v>
      </c>
      <c r="D319">
        <v>488</v>
      </c>
      <c r="E319">
        <v>9</v>
      </c>
      <c r="J319" s="1"/>
      <c r="K319" s="1"/>
      <c r="M319" t="s">
        <v>948</v>
      </c>
      <c r="Q319" t="str">
        <f t="shared" si="5"/>
        <v>MaliML06</v>
      </c>
      <c r="R319" t="str">
        <f>VLOOKUP(Tableau35676910[[#This Row],[coca]],Table1[ID],1,FALSE)</f>
        <v>MaliML06</v>
      </c>
      <c r="S319">
        <f>VLOOKUP(Tableau35676910[[#This Row],[coca]],Table1[[#All],[ID]:[b]],2,FALSE)</f>
        <v>-3.5948224401700002</v>
      </c>
      <c r="T319" s="9">
        <f>VLOOKUP(Tableau35676910[[#This Row],[coca]],Table1[[ID]:[b]],3,FALSE)</f>
        <v>20.062364735100001</v>
      </c>
      <c r="U319" s="9"/>
      <c r="V31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19" s="9"/>
    </row>
    <row r="320" spans="1:23" hidden="1">
      <c r="A320" t="s">
        <v>497</v>
      </c>
      <c r="B320" t="s">
        <v>517</v>
      </c>
      <c r="C320" t="s">
        <v>518</v>
      </c>
      <c r="D320">
        <f>883+834+566+109+1697</f>
        <v>4089</v>
      </c>
      <c r="E320">
        <f>42+22+53</f>
        <v>117</v>
      </c>
      <c r="F320">
        <f>595+295+623+30</f>
        <v>1543</v>
      </c>
      <c r="J320" s="1"/>
      <c r="K320" s="1"/>
      <c r="M320" s="7" t="s">
        <v>948</v>
      </c>
      <c r="O320" s="5">
        <v>-1595468221230</v>
      </c>
      <c r="P320" s="5">
        <v>1816007641140</v>
      </c>
      <c r="Q320" t="str">
        <f t="shared" si="5"/>
        <v>MauritaniaMR10</v>
      </c>
      <c r="R320" t="str">
        <f>VLOOKUP(Tableau35676910[[#This Row],[coca]],Table1[ID],1,FALSE)</f>
        <v>MauritaniaMR10</v>
      </c>
      <c r="S320">
        <f>VLOOKUP(Tableau35676910[[#This Row],[coca]],Table1[[#All],[ID]:[b]],2,FALSE)</f>
        <v>-15.9546822123</v>
      </c>
      <c r="T320" s="9">
        <f>VLOOKUP(Tableau35676910[[#This Row],[coca]],Table1[[ID]:[b]],3,FALSE)</f>
        <v>18.160076411399999</v>
      </c>
      <c r="U320" s="9" t="s">
        <v>775</v>
      </c>
      <c r="V32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20" s="9">
        <v>1</v>
      </c>
    </row>
    <row r="321" spans="1:23" hidden="1">
      <c r="A321" t="s">
        <v>497</v>
      </c>
      <c r="B321" t="s">
        <v>499</v>
      </c>
      <c r="C321" t="s">
        <v>500</v>
      </c>
      <c r="D321">
        <v>16</v>
      </c>
      <c r="E321">
        <v>0</v>
      </c>
      <c r="F321">
        <v>2</v>
      </c>
      <c r="J321" s="1"/>
      <c r="K321" s="1"/>
      <c r="M321" s="10" t="s">
        <v>948</v>
      </c>
      <c r="Q321" t="str">
        <f t="shared" si="5"/>
        <v>MauritaniaMR01</v>
      </c>
      <c r="R321" t="str">
        <f>VLOOKUP(Tableau35676910[[#This Row],[coca]],Table1[ID],1,FALSE)</f>
        <v>MauritaniaMR01</v>
      </c>
      <c r="S321">
        <f>VLOOKUP(Tableau35676910[[#This Row],[coca]],Table1[[#All],[ID]:[b]],2,FALSE)</f>
        <v>-10.1238044518</v>
      </c>
      <c r="T321" s="9">
        <f>VLOOKUP(Tableau35676910[[#This Row],[coca]],Table1[[ID]:[b]],3,FALSE)</f>
        <v>21.0509373905</v>
      </c>
      <c r="U321" s="9"/>
      <c r="V32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1" s="9"/>
    </row>
    <row r="322" spans="1:23" hidden="1">
      <c r="A322" t="s">
        <v>497</v>
      </c>
      <c r="B322" t="s">
        <v>501</v>
      </c>
      <c r="C322" t="s">
        <v>502</v>
      </c>
      <c r="D322">
        <v>96</v>
      </c>
      <c r="E322">
        <v>2</v>
      </c>
      <c r="F322">
        <v>25</v>
      </c>
      <c r="J322" s="1"/>
      <c r="K322" s="1"/>
      <c r="M322" s="7" t="s">
        <v>948</v>
      </c>
      <c r="Q322" t="str">
        <f t="shared" si="5"/>
        <v>MauritaniaMR02</v>
      </c>
      <c r="R322" t="str">
        <f>VLOOKUP(Tableau35676910[[#This Row],[coca]],Table1[ID],1,FALSE)</f>
        <v>MauritaniaMR02</v>
      </c>
      <c r="S322">
        <f>VLOOKUP(Tableau35676910[[#This Row],[coca]],Table1[[#All],[ID]:[b]],2,FALSE)</f>
        <v>-11.5373063746</v>
      </c>
      <c r="T322" s="9">
        <f>VLOOKUP(Tableau35676910[[#This Row],[coca]],Table1[[ID]:[b]],3,FALSE)</f>
        <v>16.581080536200002</v>
      </c>
      <c r="U322" s="9"/>
      <c r="V32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22" s="9"/>
    </row>
    <row r="323" spans="1:23" hidden="1">
      <c r="A323" t="s">
        <v>497</v>
      </c>
      <c r="B323" t="s">
        <v>503</v>
      </c>
      <c r="C323" t="s">
        <v>504</v>
      </c>
      <c r="D323">
        <v>24</v>
      </c>
      <c r="E323">
        <v>0</v>
      </c>
      <c r="F323">
        <v>2</v>
      </c>
      <c r="J323" s="1"/>
      <c r="K323" s="1"/>
      <c r="M323" s="7" t="s">
        <v>948</v>
      </c>
      <c r="Q323" t="str">
        <f t="shared" si="5"/>
        <v>MauritaniaMR03</v>
      </c>
      <c r="R323" t="str">
        <f>VLOOKUP(Tableau35676910[[#This Row],[coca]],Table1[ID],1,FALSE)</f>
        <v>MauritaniaMR03</v>
      </c>
      <c r="S323">
        <f>VLOOKUP(Tableau35676910[[#This Row],[coca]],Table1[[#All],[ID]:[b]],2,FALSE)</f>
        <v>-13.405517976800001</v>
      </c>
      <c r="T323" s="9">
        <f>VLOOKUP(Tableau35676910[[#This Row],[coca]],Table1[[ID]:[b]],3,FALSE)</f>
        <v>17.250016250000002</v>
      </c>
      <c r="U323" s="9"/>
      <c r="V32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3" s="9"/>
    </row>
    <row r="324" spans="1:23" hidden="1">
      <c r="A324" t="s">
        <v>497</v>
      </c>
      <c r="B324" t="s">
        <v>505</v>
      </c>
      <c r="C324" t="s">
        <v>506</v>
      </c>
      <c r="D324">
        <v>19</v>
      </c>
      <c r="E324">
        <v>0</v>
      </c>
      <c r="F324">
        <v>3</v>
      </c>
      <c r="J324" s="1"/>
      <c r="K324" s="1"/>
      <c r="M324" s="7" t="s">
        <v>948</v>
      </c>
      <c r="Q324" t="str">
        <f t="shared" si="5"/>
        <v>MauritaniaMR04</v>
      </c>
      <c r="R324" t="str">
        <f>VLOOKUP(Tableau35676910[[#This Row],[coca]],Table1[ID],1,FALSE)</f>
        <v>MauritaniaMR04</v>
      </c>
      <c r="S324">
        <f>VLOOKUP(Tableau35676910[[#This Row],[coca]],Table1[[#All],[ID]:[b]],2,FALSE)</f>
        <v>-15.6118324286</v>
      </c>
      <c r="T324" s="9">
        <f>VLOOKUP(Tableau35676910[[#This Row],[coca]],Table1[[ID]:[b]],3,FALSE)</f>
        <v>20.587272925899999</v>
      </c>
      <c r="U324" s="9"/>
      <c r="V32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4" s="9"/>
    </row>
    <row r="325" spans="1:23" hidden="1">
      <c r="A325" t="s">
        <v>497</v>
      </c>
      <c r="B325" t="s">
        <v>507</v>
      </c>
      <c r="C325" t="s">
        <v>508</v>
      </c>
      <c r="D325">
        <v>23</v>
      </c>
      <c r="E325">
        <v>1</v>
      </c>
      <c r="F325">
        <v>19</v>
      </c>
      <c r="J325" s="1"/>
      <c r="K325" s="1"/>
      <c r="M325" s="7" t="s">
        <v>948</v>
      </c>
      <c r="Q325" t="str">
        <f t="shared" si="5"/>
        <v>MauritaniaMR05</v>
      </c>
      <c r="R325" t="str">
        <f>VLOOKUP(Tableau35676910[[#This Row],[coca]],Table1[ID],1,FALSE)</f>
        <v>MauritaniaMR05</v>
      </c>
      <c r="S325">
        <f>VLOOKUP(Tableau35676910[[#This Row],[coca]],Table1[[#All],[ID]:[b]],2,FALSE)</f>
        <v>-12.837689767200001</v>
      </c>
      <c r="T325" s="9">
        <f>VLOOKUP(Tableau35676910[[#This Row],[coca]],Table1[[ID]:[b]],3,FALSE)</f>
        <v>16.011680958399999</v>
      </c>
      <c r="U325" s="9"/>
      <c r="V32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5" s="9"/>
    </row>
    <row r="326" spans="1:23" hidden="1">
      <c r="A326" t="s">
        <v>497</v>
      </c>
      <c r="B326" t="s">
        <v>509</v>
      </c>
      <c r="C326" t="s">
        <v>510</v>
      </c>
      <c r="D326">
        <v>18</v>
      </c>
      <c r="E326">
        <v>0</v>
      </c>
      <c r="F326">
        <v>10</v>
      </c>
      <c r="J326" s="1"/>
      <c r="K326" s="1"/>
      <c r="M326" s="7" t="s">
        <v>948</v>
      </c>
      <c r="Q326" t="str">
        <f t="shared" si="5"/>
        <v>MauritaniaMR06</v>
      </c>
      <c r="R326" t="str">
        <f>VLOOKUP(Tableau35676910[[#This Row],[coca]],Table1[ID],1,FALSE)</f>
        <v>MauritaniaMR06</v>
      </c>
      <c r="S326">
        <f>VLOOKUP(Tableau35676910[[#This Row],[coca]],Table1[[#All],[ID]:[b]],2,FALSE)</f>
        <v>-12.1366164953</v>
      </c>
      <c r="T326" s="9">
        <f>VLOOKUP(Tableau35676910[[#This Row],[coca]],Table1[[ID]:[b]],3,FALSE)</f>
        <v>15.372254310900001</v>
      </c>
      <c r="U326" s="9"/>
      <c r="V32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6" s="9"/>
    </row>
    <row r="327" spans="1:23" hidden="1">
      <c r="A327" t="s">
        <v>497</v>
      </c>
      <c r="B327" t="s">
        <v>511</v>
      </c>
      <c r="C327" t="s">
        <v>512</v>
      </c>
      <c r="D327">
        <v>33</v>
      </c>
      <c r="E327">
        <v>6</v>
      </c>
      <c r="F327">
        <v>4</v>
      </c>
      <c r="J327" s="1"/>
      <c r="K327" s="1"/>
      <c r="M327" s="7" t="s">
        <v>948</v>
      </c>
      <c r="Q327" t="str">
        <f t="shared" si="5"/>
        <v>MauritaniaMR07</v>
      </c>
      <c r="R327" t="str">
        <f>VLOOKUP(Tableau35676910[[#This Row],[coca]],Table1[ID],1,FALSE)</f>
        <v>MauritaniaMR07</v>
      </c>
      <c r="S327">
        <f>VLOOKUP(Tableau35676910[[#This Row],[coca]],Table1[[#All],[ID]:[b]],2,FALSE)</f>
        <v>-7.0630373582099999</v>
      </c>
      <c r="T327" s="9">
        <f>VLOOKUP(Tableau35676910[[#This Row],[coca]],Table1[[ID]:[b]],3,FALSE)</f>
        <v>18.169551672800001</v>
      </c>
      <c r="U327" s="9"/>
      <c r="V32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7" s="9"/>
    </row>
    <row r="328" spans="1:23" hidden="1">
      <c r="A328" t="s">
        <v>497</v>
      </c>
      <c r="B328" t="s">
        <v>513</v>
      </c>
      <c r="C328" t="s">
        <v>514</v>
      </c>
      <c r="D328">
        <v>9</v>
      </c>
      <c r="E328">
        <v>0</v>
      </c>
      <c r="F328">
        <v>5</v>
      </c>
      <c r="J328" s="1"/>
      <c r="K328" s="1"/>
      <c r="M328" s="7" t="s">
        <v>948</v>
      </c>
      <c r="Q328" t="str">
        <f t="shared" si="5"/>
        <v>MauritaniaMR08</v>
      </c>
      <c r="R328" t="str">
        <f>VLOOKUP(Tableau35676910[[#This Row],[coca]],Table1[ID],1,FALSE)</f>
        <v>MauritaniaMR08</v>
      </c>
      <c r="S328">
        <f>VLOOKUP(Tableau35676910[[#This Row],[coca]],Table1[[#All],[ID]:[b]],2,FALSE)</f>
        <v>-9.8306939755199991</v>
      </c>
      <c r="T328" s="9">
        <f>VLOOKUP(Tableau35676910[[#This Row],[coca]],Table1[[ID]:[b]],3,FALSE)</f>
        <v>16.573272420399999</v>
      </c>
      <c r="U328" s="9"/>
      <c r="V32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28" s="9"/>
    </row>
    <row r="329" spans="1:23" hidden="1">
      <c r="A329" t="s">
        <v>497</v>
      </c>
      <c r="B329" t="s">
        <v>515</v>
      </c>
      <c r="C329" t="s">
        <v>516</v>
      </c>
      <c r="D329">
        <v>12</v>
      </c>
      <c r="E329">
        <v>1</v>
      </c>
      <c r="F329">
        <v>9</v>
      </c>
      <c r="J329" s="1"/>
      <c r="K329" s="1"/>
      <c r="M329" s="7" t="s">
        <v>948</v>
      </c>
      <c r="Q329" t="str">
        <f t="shared" si="5"/>
        <v>MauritaniaMR09</v>
      </c>
      <c r="R329" t="str">
        <f>VLOOKUP(Tableau35676910[[#This Row],[coca]],Table1[ID],1,FALSE)</f>
        <v>MauritaniaMR09</v>
      </c>
      <c r="S329">
        <f>VLOOKUP(Tableau35676910[[#This Row],[coca]],Table1[[#All],[ID]:[b]],2,FALSE)</f>
        <v>-14.9533964731</v>
      </c>
      <c r="T329" s="9">
        <f>VLOOKUP(Tableau35676910[[#This Row],[coca]],Table1[[ID]:[b]],3,FALSE)</f>
        <v>19.678693459200002</v>
      </c>
      <c r="U329" s="9"/>
      <c r="V32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29" s="9"/>
    </row>
    <row r="330" spans="1:23" hidden="1">
      <c r="A330" t="s">
        <v>497</v>
      </c>
      <c r="B330" t="s">
        <v>519</v>
      </c>
      <c r="C330" t="s">
        <v>520</v>
      </c>
      <c r="D330">
        <v>8</v>
      </c>
      <c r="E330">
        <v>0</v>
      </c>
      <c r="F330">
        <v>0</v>
      </c>
      <c r="J330" s="1"/>
      <c r="K330" s="1"/>
      <c r="M330" s="7" t="s">
        <v>948</v>
      </c>
      <c r="Q330" t="str">
        <f t="shared" si="5"/>
        <v>MauritaniaMR11</v>
      </c>
      <c r="R330" t="str">
        <f>VLOOKUP(Tableau35676910[[#This Row],[coca]],Table1[ID],1,FALSE)</f>
        <v>MauritaniaMR11</v>
      </c>
      <c r="S330">
        <f>VLOOKUP(Tableau35676910[[#This Row],[coca]],Table1[[#All],[ID]:[b]],2,FALSE)</f>
        <v>-10.3254814049</v>
      </c>
      <c r="T330" s="9">
        <f>VLOOKUP(Tableau35676910[[#This Row],[coca]],Table1[[ID]:[b]],3,FALSE)</f>
        <v>18.5912809561</v>
      </c>
      <c r="U330" s="9"/>
      <c r="V33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30" s="9"/>
    </row>
    <row r="331" spans="1:23" hidden="1">
      <c r="A331" t="s">
        <v>497</v>
      </c>
      <c r="B331" t="s">
        <v>521</v>
      </c>
      <c r="C331" t="s">
        <v>522</v>
      </c>
      <c r="D331">
        <v>24</v>
      </c>
      <c r="E331">
        <v>0</v>
      </c>
      <c r="F331">
        <v>23</v>
      </c>
      <c r="J331" s="1"/>
      <c r="K331" s="1"/>
      <c r="M331" s="7" t="s">
        <v>948</v>
      </c>
      <c r="Q331" t="str">
        <f t="shared" si="5"/>
        <v>MauritaniaMR12</v>
      </c>
      <c r="R331" t="str">
        <f>VLOOKUP(Tableau35676910[[#This Row],[coca]],Table1[ID],1,FALSE)</f>
        <v>MauritaniaMR12</v>
      </c>
      <c r="S331">
        <f>VLOOKUP(Tableau35676910[[#This Row],[coca]],Table1[[#All],[ID]:[b]],2,FALSE)</f>
        <v>-9.6873420357699995</v>
      </c>
      <c r="T331" s="9">
        <f>VLOOKUP(Tableau35676910[[#This Row],[coca]],Table1[[ID]:[b]],3,FALSE)</f>
        <v>24.2159009915</v>
      </c>
      <c r="U331" s="9"/>
      <c r="V33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31" s="9"/>
    </row>
    <row r="332" spans="1:23" hidden="1">
      <c r="A332" t="s">
        <v>497</v>
      </c>
      <c r="B332" t="s">
        <v>523</v>
      </c>
      <c r="C332" t="s">
        <v>524</v>
      </c>
      <c r="D332">
        <v>101</v>
      </c>
      <c r="E332">
        <v>2</v>
      </c>
      <c r="F332">
        <v>32</v>
      </c>
      <c r="J332" s="1"/>
      <c r="K332" s="1"/>
      <c r="M332" s="7" t="s">
        <v>948</v>
      </c>
      <c r="Q332" t="str">
        <f t="shared" ref="Q332:Q395" si="6">_xlfn.CONCAT(A332,C332)</f>
        <v>MauritaniaMR13</v>
      </c>
      <c r="R332" t="str">
        <f>VLOOKUP(Tableau35676910[[#This Row],[coca]],Table1[ID],1,FALSE)</f>
        <v>MauritaniaMR13</v>
      </c>
      <c r="S332">
        <f>VLOOKUP(Tableau35676910[[#This Row],[coca]],Table1[[#All],[ID]:[b]],2,FALSE)</f>
        <v>-14.7959959975</v>
      </c>
      <c r="T332" s="9">
        <f>VLOOKUP(Tableau35676910[[#This Row],[coca]],Table1[[ID]:[b]],3,FALSE)</f>
        <v>17.886520478600001</v>
      </c>
      <c r="U332" s="9"/>
      <c r="V33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32" s="9"/>
    </row>
    <row r="333" spans="1:23" hidden="1">
      <c r="A333" t="s">
        <v>525</v>
      </c>
      <c r="B333" t="s">
        <v>795</v>
      </c>
      <c r="C333" t="s">
        <v>540</v>
      </c>
      <c r="D333">
        <v>9</v>
      </c>
      <c r="E333">
        <v>0</v>
      </c>
      <c r="J333" s="1"/>
      <c r="K333" s="1"/>
      <c r="M333" s="7" t="s">
        <v>948</v>
      </c>
      <c r="Q333" t="str">
        <f t="shared" si="6"/>
        <v>NigerNE06</v>
      </c>
      <c r="R333" t="str">
        <f>VLOOKUP(Tableau35676910[[#This Row],[coca]],Table1[ID],1,FALSE)</f>
        <v>NigerNE06</v>
      </c>
      <c r="S333">
        <f>VLOOKUP(Tableau35676910[[#This Row],[coca]],Table1[[#All],[ID]:[b]],2,FALSE)</f>
        <v>2.1907094112499998</v>
      </c>
      <c r="T333" s="9">
        <f>VLOOKUP(Tableau35676910[[#This Row],[coca]],Table1[[ID]:[b]],3,FALSE)</f>
        <v>14.1857370649</v>
      </c>
      <c r="U333" s="9" t="s">
        <v>775</v>
      </c>
      <c r="V33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33" s="9">
        <v>1</v>
      </c>
    </row>
    <row r="334" spans="1:23" hidden="1">
      <c r="A334" t="s">
        <v>525</v>
      </c>
      <c r="B334" t="s">
        <v>533</v>
      </c>
      <c r="C334" t="s">
        <v>534</v>
      </c>
      <c r="D334">
        <v>11</v>
      </c>
      <c r="E334">
        <v>4</v>
      </c>
      <c r="J334" s="1"/>
      <c r="K334" s="1"/>
      <c r="M334" s="7" t="s">
        <v>948</v>
      </c>
      <c r="Q334" t="str">
        <f t="shared" si="6"/>
        <v>NigerNE04</v>
      </c>
      <c r="R334" t="str">
        <f>VLOOKUP(Tableau35676910[[#This Row],[coca]],Table1[ID],1,FALSE)</f>
        <v>NigerNE04</v>
      </c>
      <c r="S334">
        <f>VLOOKUP(Tableau35676910[[#This Row],[coca]],Table1[[#All],[ID]:[b]],2,FALSE)</f>
        <v>7.3081928964299996</v>
      </c>
      <c r="T334" s="9">
        <f>VLOOKUP(Tableau35676910[[#This Row],[coca]],Table1[[ID]:[b]],3,FALSE)</f>
        <v>14.1135015911</v>
      </c>
      <c r="U334" s="9" t="s">
        <v>775</v>
      </c>
      <c r="V33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34" s="9">
        <v>1</v>
      </c>
    </row>
    <row r="335" spans="1:23" hidden="1">
      <c r="A335" t="s">
        <v>525</v>
      </c>
      <c r="B335" t="s">
        <v>535</v>
      </c>
      <c r="C335" t="s">
        <v>536</v>
      </c>
      <c r="D335">
        <v>809</v>
      </c>
      <c r="E335">
        <v>43</v>
      </c>
      <c r="F335">
        <v>947</v>
      </c>
      <c r="J335" s="1"/>
      <c r="K335" s="1"/>
      <c r="M335" s="7" t="s">
        <v>948</v>
      </c>
      <c r="O335" s="5">
        <v>210605042654</v>
      </c>
      <c r="P335" s="5">
        <v>1352834035680</v>
      </c>
      <c r="Q335" t="str">
        <f t="shared" si="6"/>
        <v>NigerNE08</v>
      </c>
      <c r="R335" t="str">
        <f>VLOOKUP(Tableau35676910[[#This Row],[coca]],Table1[ID],1,FALSE)</f>
        <v>NigerNE08</v>
      </c>
      <c r="S335">
        <f>VLOOKUP(Tableau35676910[[#This Row],[coca]],Table1[[#All],[ID]:[b]],2,FALSE)</f>
        <v>2.10605042654</v>
      </c>
      <c r="T335" s="9">
        <f>VLOOKUP(Tableau35676910[[#This Row],[coca]],Table1[[ID]:[b]],3,FALSE)</f>
        <v>13.528340356799999</v>
      </c>
      <c r="U335" s="9" t="s">
        <v>776</v>
      </c>
      <c r="V33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35" s="9">
        <v>6</v>
      </c>
    </row>
    <row r="336" spans="1:23" hidden="1">
      <c r="A336" t="s">
        <v>525</v>
      </c>
      <c r="B336" t="s">
        <v>541</v>
      </c>
      <c r="C336" t="s">
        <v>542</v>
      </c>
      <c r="D336">
        <v>138</v>
      </c>
      <c r="E336">
        <v>19</v>
      </c>
      <c r="J336" s="1"/>
      <c r="K336" s="1"/>
      <c r="M336" s="7" t="s">
        <v>948</v>
      </c>
      <c r="O336" s="5">
        <v>1003967721700</v>
      </c>
      <c r="P336" s="5">
        <v>1499383609790</v>
      </c>
      <c r="Q336" t="str">
        <f t="shared" si="6"/>
        <v>NigerNE07</v>
      </c>
      <c r="R336" t="str">
        <f>VLOOKUP(Tableau35676910[[#This Row],[coca]],Table1[ID],1,FALSE)</f>
        <v>NigerNE07</v>
      </c>
      <c r="S336">
        <f>VLOOKUP(Tableau35676910[[#This Row],[coca]],Table1[[#All],[ID]:[b]],2,FALSE)</f>
        <v>10.039677216999999</v>
      </c>
      <c r="T336" s="9">
        <f>VLOOKUP(Tableau35676910[[#This Row],[coca]],Table1[[ID]:[b]],3,FALSE)</f>
        <v>14.993836097899999</v>
      </c>
      <c r="U336" s="9" t="s">
        <v>778</v>
      </c>
      <c r="V33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36" s="9">
        <v>2</v>
      </c>
    </row>
    <row r="337" spans="1:23" hidden="1">
      <c r="A337" t="s">
        <v>525</v>
      </c>
      <c r="B337" t="s">
        <v>537</v>
      </c>
      <c r="C337" t="s">
        <v>538</v>
      </c>
      <c r="D337">
        <v>19</v>
      </c>
      <c r="E337">
        <v>0</v>
      </c>
      <c r="J337" s="1"/>
      <c r="K337" s="1"/>
      <c r="M337" s="7" t="s">
        <v>948</v>
      </c>
      <c r="O337" s="5">
        <v>524738101093</v>
      </c>
      <c r="P337" s="5">
        <v>1577177812080</v>
      </c>
      <c r="Q337" t="str">
        <f t="shared" si="6"/>
        <v>NigerNE05</v>
      </c>
      <c r="R337" t="str">
        <f>VLOOKUP(Tableau35676910[[#This Row],[coca]],Table1[ID],1,FALSE)</f>
        <v>NigerNE05</v>
      </c>
      <c r="S337">
        <f>VLOOKUP(Tableau35676910[[#This Row],[coca]],Table1[[#All],[ID]:[b]],2,FALSE)</f>
        <v>5.2473810109299999</v>
      </c>
      <c r="T337" s="9">
        <f>VLOOKUP(Tableau35676910[[#This Row],[coca]],Table1[[ID]:[b]],3,FALSE)</f>
        <v>15.771778120800001</v>
      </c>
      <c r="U337" s="9" t="s">
        <v>778</v>
      </c>
      <c r="V33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37" s="9">
        <v>2</v>
      </c>
    </row>
    <row r="338" spans="1:23" hidden="1">
      <c r="A338" t="s">
        <v>525</v>
      </c>
      <c r="B338" t="s">
        <v>531</v>
      </c>
      <c r="C338" t="s">
        <v>532</v>
      </c>
      <c r="D338">
        <v>16</v>
      </c>
      <c r="E338">
        <v>0</v>
      </c>
      <c r="J338" s="1"/>
      <c r="K338" s="1"/>
      <c r="M338" s="7" t="s">
        <v>948</v>
      </c>
      <c r="O338" s="5">
        <v>354233023246</v>
      </c>
      <c r="P338" s="5">
        <v>1319445714090</v>
      </c>
      <c r="Q338" t="str">
        <f t="shared" si="6"/>
        <v>NigerNE03</v>
      </c>
      <c r="R338" t="str">
        <f>VLOOKUP(Tableau35676910[[#This Row],[coca]],Table1[ID],1,FALSE)</f>
        <v>NigerNE03</v>
      </c>
      <c r="S338">
        <f>VLOOKUP(Tableau35676910[[#This Row],[coca]],Table1[[#All],[ID]:[b]],2,FALSE)</f>
        <v>3.5423302324599999</v>
      </c>
      <c r="T338" s="9">
        <f>VLOOKUP(Tableau35676910[[#This Row],[coca]],Table1[[ID]:[b]],3,FALSE)</f>
        <v>13.194457140900001</v>
      </c>
      <c r="U338" s="9" t="s">
        <v>778</v>
      </c>
      <c r="V33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38" s="9">
        <v>2</v>
      </c>
    </row>
    <row r="339" spans="1:23" hidden="1">
      <c r="A339" t="s">
        <v>525</v>
      </c>
      <c r="B339" t="s">
        <v>527</v>
      </c>
      <c r="C339" t="s">
        <v>528</v>
      </c>
      <c r="D339">
        <v>66</v>
      </c>
      <c r="E339">
        <v>1</v>
      </c>
      <c r="J339" s="1"/>
      <c r="K339" s="1"/>
      <c r="M339" s="7" t="s">
        <v>948</v>
      </c>
      <c r="Q339" t="str">
        <f t="shared" si="6"/>
        <v>NigerNE01</v>
      </c>
      <c r="R339" t="str">
        <f>VLOOKUP(Tableau35676910[[#This Row],[coca]],Table1[ID],1,FALSE)</f>
        <v>NigerNE01</v>
      </c>
      <c r="S339">
        <f>VLOOKUP(Tableau35676910[[#This Row],[coca]],Table1[[#All],[ID]:[b]],2,FALSE)</f>
        <v>10.523131019399999</v>
      </c>
      <c r="T339" s="9">
        <f>VLOOKUP(Tableau35676910[[#This Row],[coca]],Table1[[ID]:[b]],3,FALSE)</f>
        <v>19.494378824399998</v>
      </c>
      <c r="U339" s="9"/>
      <c r="V33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39" s="9"/>
    </row>
    <row r="340" spans="1:23" hidden="1">
      <c r="A340" t="s">
        <v>525</v>
      </c>
      <c r="B340" t="s">
        <v>529</v>
      </c>
      <c r="C340" t="s">
        <v>530</v>
      </c>
      <c r="D340">
        <v>7</v>
      </c>
      <c r="E340">
        <v>0</v>
      </c>
      <c r="J340" s="1"/>
      <c r="K340" s="1"/>
      <c r="M340" s="7" t="s">
        <v>948</v>
      </c>
      <c r="Q340" t="str">
        <f t="shared" si="6"/>
        <v>NigerNE02</v>
      </c>
      <c r="R340" t="str">
        <f>VLOOKUP(Tableau35676910[[#This Row],[coca]],Table1[ID],1,FALSE)</f>
        <v>NigerNE02</v>
      </c>
      <c r="S340">
        <f>VLOOKUP(Tableau35676910[[#This Row],[coca]],Table1[[#All],[ID]:[b]],2,FALSE)</f>
        <v>13.2173876636</v>
      </c>
      <c r="T340" s="9">
        <f>VLOOKUP(Tableau35676910[[#This Row],[coca]],Table1[[ID]:[b]],3,FALSE)</f>
        <v>15.8663397098</v>
      </c>
      <c r="U340" s="9"/>
      <c r="V34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40" s="9"/>
    </row>
    <row r="341" spans="1:23" hidden="1">
      <c r="A341" t="s">
        <v>543</v>
      </c>
      <c r="B341" t="s">
        <v>545</v>
      </c>
      <c r="C341" t="s">
        <v>546</v>
      </c>
      <c r="D341">
        <v>320</v>
      </c>
      <c r="E341">
        <v>3</v>
      </c>
      <c r="F341">
        <v>207</v>
      </c>
      <c r="J341" s="1"/>
      <c r="K341" s="1"/>
      <c r="M341" s="10" t="s">
        <v>948</v>
      </c>
      <c r="O341" s="5">
        <v>752318998197</v>
      </c>
      <c r="P341" s="5">
        <v>545330211892</v>
      </c>
      <c r="Q341" t="str">
        <f t="shared" si="6"/>
        <v>NigeriaNG01</v>
      </c>
      <c r="R341" t="str">
        <f>VLOOKUP(Tableau35676910[[#This Row],[coca]],Table1[ID],1,FALSE)</f>
        <v>NigeriaNG01</v>
      </c>
      <c r="S341">
        <f>VLOOKUP(Tableau35676910[[#This Row],[coca]],Table1[[#All],[ID]:[b]],2,FALSE)</f>
        <v>7.5231899819699999</v>
      </c>
      <c r="T341" s="9">
        <f>VLOOKUP(Tableau35676910[[#This Row],[coca]],Table1[[ID]:[b]],3,FALSE)</f>
        <v>5.4533021189199999</v>
      </c>
      <c r="U341" s="9" t="s">
        <v>775</v>
      </c>
      <c r="V34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41" s="9">
        <v>1</v>
      </c>
    </row>
    <row r="342" spans="1:23" hidden="1">
      <c r="A342" t="s">
        <v>543</v>
      </c>
      <c r="B342" t="s">
        <v>547</v>
      </c>
      <c r="C342" t="s">
        <v>548</v>
      </c>
      <c r="D342">
        <v>84</v>
      </c>
      <c r="E342">
        <v>6</v>
      </c>
      <c r="F342">
        <v>47</v>
      </c>
      <c r="J342" s="1"/>
      <c r="K342" s="1"/>
      <c r="M342" s="10" t="s">
        <v>948</v>
      </c>
      <c r="O342" s="5">
        <v>1240015131340</v>
      </c>
      <c r="P342" s="5">
        <v>932348820479</v>
      </c>
      <c r="Q342" t="str">
        <f t="shared" si="6"/>
        <v>NigeriaNG02</v>
      </c>
      <c r="R342" t="str">
        <f>VLOOKUP(Tableau35676910[[#This Row],[coca]],Table1[ID],1,FALSE)</f>
        <v>NigeriaNG02</v>
      </c>
      <c r="S342">
        <f>VLOOKUP(Tableau35676910[[#This Row],[coca]],Table1[[#All],[ID]:[b]],2,FALSE)</f>
        <v>12.4001513134</v>
      </c>
      <c r="T342" s="9">
        <f>VLOOKUP(Tableau35676910[[#This Row],[coca]],Table1[[ID]:[b]],3,FALSE)</f>
        <v>9.3234882047899994</v>
      </c>
      <c r="U342" s="9" t="s">
        <v>775</v>
      </c>
      <c r="V34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42" s="9">
        <v>1</v>
      </c>
    </row>
    <row r="343" spans="1:23" hidden="1">
      <c r="A343" t="s">
        <v>543</v>
      </c>
      <c r="B343" t="s">
        <v>549</v>
      </c>
      <c r="C343" t="s">
        <v>550</v>
      </c>
      <c r="D343">
        <v>86</v>
      </c>
      <c r="E343">
        <v>2</v>
      </c>
      <c r="F343">
        <v>54</v>
      </c>
      <c r="J343" s="1"/>
      <c r="K343" s="1"/>
      <c r="M343" s="10" t="s">
        <v>948</v>
      </c>
      <c r="O343" s="5">
        <v>784736624649</v>
      </c>
      <c r="P343" s="5">
        <v>490664313456</v>
      </c>
      <c r="Q343" t="str">
        <f t="shared" si="6"/>
        <v>NigeriaNG03</v>
      </c>
      <c r="R343" t="str">
        <f>VLOOKUP(Tableau35676910[[#This Row],[coca]],Table1[ID],1,FALSE)</f>
        <v>NigeriaNG03</v>
      </c>
      <c r="S343">
        <f>VLOOKUP(Tableau35676910[[#This Row],[coca]],Table1[[#All],[ID]:[b]],2,FALSE)</f>
        <v>7.84736624649</v>
      </c>
      <c r="T343" s="9">
        <f>VLOOKUP(Tableau35676910[[#This Row],[coca]],Table1[[ID]:[b]],3,FALSE)</f>
        <v>4.9066431345600003</v>
      </c>
      <c r="U343" s="9" t="s">
        <v>778</v>
      </c>
      <c r="V34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43" s="9">
        <v>2</v>
      </c>
    </row>
    <row r="344" spans="1:23" hidden="1">
      <c r="A344" t="s">
        <v>543</v>
      </c>
      <c r="B344" t="s">
        <v>551</v>
      </c>
      <c r="C344" t="s">
        <v>552</v>
      </c>
      <c r="D344">
        <v>73</v>
      </c>
      <c r="E344">
        <v>9</v>
      </c>
      <c r="F344">
        <v>57</v>
      </c>
      <c r="J344" s="1"/>
      <c r="K344" s="1"/>
      <c r="M344" s="10" t="s">
        <v>948</v>
      </c>
      <c r="O344" s="5">
        <v>693218608803</v>
      </c>
      <c r="P344" s="5">
        <v>622277587647</v>
      </c>
      <c r="Q344" t="str">
        <f t="shared" si="6"/>
        <v>NigeriaNG04</v>
      </c>
      <c r="R344" t="str">
        <f>VLOOKUP(Tableau35676910[[#This Row],[coca]],Table1[ID],1,FALSE)</f>
        <v>NigeriaNG04</v>
      </c>
      <c r="S344">
        <f>VLOOKUP(Tableau35676910[[#This Row],[coca]],Table1[[#All],[ID]:[b]],2,FALSE)</f>
        <v>6.9321860880299999</v>
      </c>
      <c r="T344" s="9">
        <f>VLOOKUP(Tableau35676910[[#This Row],[coca]],Table1[[ID]:[b]],3,FALSE)</f>
        <v>6.2227758764700001</v>
      </c>
      <c r="U344" s="9" t="s">
        <v>775</v>
      </c>
      <c r="V34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44" s="9">
        <v>1</v>
      </c>
    </row>
    <row r="345" spans="1:23" hidden="1">
      <c r="A345" t="s">
        <v>543</v>
      </c>
      <c r="B345" t="s">
        <v>553</v>
      </c>
      <c r="C345" t="s">
        <v>554</v>
      </c>
      <c r="D345">
        <v>505</v>
      </c>
      <c r="E345">
        <v>12</v>
      </c>
      <c r="F345">
        <v>461</v>
      </c>
      <c r="J345" s="1"/>
      <c r="K345" s="1"/>
      <c r="M345" s="10" t="s">
        <v>948</v>
      </c>
      <c r="O345" s="5">
        <v>999058823411</v>
      </c>
      <c r="P345" s="5">
        <v>1079664716490</v>
      </c>
      <c r="Q345" t="str">
        <f t="shared" si="6"/>
        <v>NigeriaNG05</v>
      </c>
      <c r="R345" t="str">
        <f>VLOOKUP(Tableau35676910[[#This Row],[coca]],Table1[ID],1,FALSE)</f>
        <v>NigeriaNG05</v>
      </c>
      <c r="S345">
        <f>VLOOKUP(Tableau35676910[[#This Row],[coca]],Table1[[#All],[ID]:[b]],2,FALSE)</f>
        <v>9.9905882341099996</v>
      </c>
      <c r="T345" s="9">
        <f>VLOOKUP(Tableau35676910[[#This Row],[coca]],Table1[[ID]:[b]],3,FALSE)</f>
        <v>10.7966471649</v>
      </c>
      <c r="U345" s="9" t="s">
        <v>774</v>
      </c>
      <c r="V34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45" s="9">
        <v>3</v>
      </c>
    </row>
    <row r="346" spans="1:23" hidden="1">
      <c r="A346" t="s">
        <v>543</v>
      </c>
      <c r="B346" t="s">
        <v>555</v>
      </c>
      <c r="C346" t="s">
        <v>556</v>
      </c>
      <c r="D346">
        <v>234</v>
      </c>
      <c r="E346">
        <v>15</v>
      </c>
      <c r="F346">
        <v>105</v>
      </c>
      <c r="J346" s="1"/>
      <c r="K346" s="1"/>
      <c r="M346" s="10" t="s">
        <v>948</v>
      </c>
      <c r="O346" s="5">
        <v>608041766839</v>
      </c>
      <c r="P346" s="5">
        <v>476631539288</v>
      </c>
      <c r="Q346" t="str">
        <f t="shared" si="6"/>
        <v>NigeriaNG06</v>
      </c>
      <c r="R346" t="str">
        <f>VLOOKUP(Tableau35676910[[#This Row],[coca]],Table1[ID],1,FALSE)</f>
        <v>NigeriaNG06</v>
      </c>
      <c r="S346">
        <f>VLOOKUP(Tableau35676910[[#This Row],[coca]],Table1[[#All],[ID]:[b]],2,FALSE)</f>
        <v>6.08041766839</v>
      </c>
      <c r="T346" s="9">
        <f>VLOOKUP(Tableau35676910[[#This Row],[coca]],Table1[[ID]:[b]],3,FALSE)</f>
        <v>4.7663153928800002</v>
      </c>
      <c r="U346" s="9" t="s">
        <v>775</v>
      </c>
      <c r="V34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46" s="9">
        <v>1</v>
      </c>
    </row>
    <row r="347" spans="1:23" hidden="1">
      <c r="A347" t="s">
        <v>543</v>
      </c>
      <c r="B347" t="s">
        <v>557</v>
      </c>
      <c r="C347" t="s">
        <v>558</v>
      </c>
      <c r="D347">
        <v>65</v>
      </c>
      <c r="E347">
        <v>1</v>
      </c>
      <c r="F347">
        <v>30</v>
      </c>
      <c r="J347" s="1"/>
      <c r="K347" s="1"/>
      <c r="M347" s="10" t="s">
        <v>948</v>
      </c>
      <c r="O347" s="5">
        <v>875188118576</v>
      </c>
      <c r="P347" s="5">
        <v>734111621317</v>
      </c>
      <c r="Q347" t="str">
        <f t="shared" si="6"/>
        <v>NigeriaNG07</v>
      </c>
      <c r="R347" t="str">
        <f>VLOOKUP(Tableau35676910[[#This Row],[coca]],Table1[ID],1,FALSE)</f>
        <v>NigeriaNG07</v>
      </c>
      <c r="S347">
        <f>VLOOKUP(Tableau35676910[[#This Row],[coca]],Table1[[#All],[ID]:[b]],2,FALSE)</f>
        <v>8.7518811857600003</v>
      </c>
      <c r="T347" s="9">
        <f>VLOOKUP(Tableau35676910[[#This Row],[coca]],Table1[[ID]:[b]],3,FALSE)</f>
        <v>7.3411162131700003</v>
      </c>
      <c r="U347" s="9" t="s">
        <v>775</v>
      </c>
      <c r="V34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47" s="9">
        <v>1</v>
      </c>
    </row>
    <row r="348" spans="1:23" hidden="1">
      <c r="A348" t="s">
        <v>543</v>
      </c>
      <c r="B348" t="s">
        <v>559</v>
      </c>
      <c r="C348" t="s">
        <v>560</v>
      </c>
      <c r="D348">
        <v>493</v>
      </c>
      <c r="E348">
        <v>32</v>
      </c>
      <c r="F348">
        <v>432</v>
      </c>
      <c r="J348" s="1"/>
      <c r="K348" s="1"/>
      <c r="M348" s="10" t="s">
        <v>948</v>
      </c>
      <c r="O348" s="5">
        <v>1315232165840</v>
      </c>
      <c r="P348" s="5">
        <v>1188956933540</v>
      </c>
      <c r="Q348" t="str">
        <f t="shared" si="6"/>
        <v>NigeriaNG08</v>
      </c>
      <c r="R348" t="str">
        <f>VLOOKUP(Tableau35676910[[#This Row],[coca]],Table1[ID],1,FALSE)</f>
        <v>NigeriaNG08</v>
      </c>
      <c r="S348">
        <f>VLOOKUP(Tableau35676910[[#This Row],[coca]],Table1[[#All],[ID]:[b]],2,FALSE)</f>
        <v>13.1523216584</v>
      </c>
      <c r="T348" s="9">
        <f>VLOOKUP(Tableau35676910[[#This Row],[coca]],Table1[[ID]:[b]],3,FALSE)</f>
        <v>11.889569335399999</v>
      </c>
      <c r="U348" s="9" t="s">
        <v>774</v>
      </c>
      <c r="V34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48" s="9">
        <v>3</v>
      </c>
    </row>
    <row r="349" spans="1:23" hidden="1">
      <c r="A349" t="s">
        <v>543</v>
      </c>
      <c r="B349" t="s">
        <v>561</v>
      </c>
      <c r="C349" t="s">
        <v>562</v>
      </c>
      <c r="D349">
        <v>0</v>
      </c>
      <c r="E349">
        <v>0</v>
      </c>
      <c r="F349">
        <v>0</v>
      </c>
      <c r="J349" s="1"/>
      <c r="K349" s="1"/>
      <c r="M349" s="10" t="s">
        <v>948</v>
      </c>
      <c r="Q349" t="str">
        <f t="shared" si="6"/>
        <v>NigeriaNG09</v>
      </c>
      <c r="R349" t="str">
        <f>VLOOKUP(Tableau35676910[[#This Row],[coca]],Table1[ID],1,FALSE)</f>
        <v>NigeriaNG09</v>
      </c>
      <c r="S349">
        <f>VLOOKUP(Tableau35676910[[#This Row],[coca]],Table1[[#All],[ID]:[b]],2,FALSE)</f>
        <v>8.6000015962400003</v>
      </c>
      <c r="T349" s="9">
        <f>VLOOKUP(Tableau35676910[[#This Row],[coca]],Table1[[ID]:[b]],3,FALSE)</f>
        <v>5.8741745102699996</v>
      </c>
      <c r="U349" s="9" t="s">
        <v>778</v>
      </c>
      <c r="V34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49" s="9">
        <v>2</v>
      </c>
    </row>
    <row r="350" spans="1:23" hidden="1">
      <c r="A350" t="s">
        <v>543</v>
      </c>
      <c r="B350" t="s">
        <v>563</v>
      </c>
      <c r="C350" t="s">
        <v>564</v>
      </c>
      <c r="D350">
        <v>1131</v>
      </c>
      <c r="E350">
        <v>23</v>
      </c>
      <c r="F350">
        <v>190</v>
      </c>
      <c r="J350" s="1"/>
      <c r="K350" s="1"/>
      <c r="M350" s="10" t="s">
        <v>948</v>
      </c>
      <c r="O350" s="5">
        <v>593692959819</v>
      </c>
      <c r="P350" s="5">
        <v>570489823485</v>
      </c>
      <c r="Q350" t="str">
        <f t="shared" si="6"/>
        <v>NigeriaNG10</v>
      </c>
      <c r="R350" t="str">
        <f>VLOOKUP(Tableau35676910[[#This Row],[coca]],Table1[ID],1,FALSE)</f>
        <v>NigeriaNG10</v>
      </c>
      <c r="S350">
        <f>VLOOKUP(Tableau35676910[[#This Row],[coca]],Table1[[#All],[ID]:[b]],2,FALSE)</f>
        <v>5.9369295981899999</v>
      </c>
      <c r="T350" s="9">
        <f>VLOOKUP(Tableau35676910[[#This Row],[coca]],Table1[[ID]:[b]],3,FALSE)</f>
        <v>5.7048982348499999</v>
      </c>
      <c r="U350" s="9" t="s">
        <v>778</v>
      </c>
      <c r="V35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50" s="9">
        <v>2</v>
      </c>
    </row>
    <row r="351" spans="1:23" hidden="1">
      <c r="A351" t="s">
        <v>543</v>
      </c>
      <c r="B351" t="s">
        <v>565</v>
      </c>
      <c r="C351" t="s">
        <v>566</v>
      </c>
      <c r="D351">
        <v>438</v>
      </c>
      <c r="E351">
        <v>3</v>
      </c>
      <c r="F351">
        <v>357</v>
      </c>
      <c r="J351" s="1"/>
      <c r="K351" s="1"/>
      <c r="M351" s="10" t="s">
        <v>948</v>
      </c>
      <c r="O351" s="5">
        <v>801626626255</v>
      </c>
      <c r="P351" s="5">
        <v>626202724928</v>
      </c>
      <c r="Q351" t="str">
        <f t="shared" si="6"/>
        <v>NigeriaNG11</v>
      </c>
      <c r="R351" t="str">
        <f>VLOOKUP(Tableau35676910[[#This Row],[coca]],Table1[ID],1,FALSE)</f>
        <v>NigeriaNG11</v>
      </c>
      <c r="S351">
        <f>VLOOKUP(Tableau35676910[[#This Row],[coca]],Table1[[#All],[ID]:[b]],2,FALSE)</f>
        <v>8.0162662625499994</v>
      </c>
      <c r="T351" s="9">
        <f>VLOOKUP(Tableau35676910[[#This Row],[coca]],Table1[[ID]:[b]],3,FALSE)</f>
        <v>6.26202724928</v>
      </c>
      <c r="U351" s="9" t="s">
        <v>775</v>
      </c>
      <c r="V35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51" s="9">
        <v>1</v>
      </c>
    </row>
    <row r="352" spans="1:23" hidden="1">
      <c r="A352" t="s">
        <v>543</v>
      </c>
      <c r="B352" t="s">
        <v>567</v>
      </c>
      <c r="C352" t="s">
        <v>568</v>
      </c>
      <c r="D352">
        <v>1165</v>
      </c>
      <c r="E352">
        <v>40</v>
      </c>
      <c r="F352">
        <v>418</v>
      </c>
      <c r="J352" s="1"/>
      <c r="K352" s="1"/>
      <c r="M352" s="10" t="s">
        <v>948</v>
      </c>
      <c r="Q352" t="str">
        <f t="shared" si="6"/>
        <v>NigeriaNG12</v>
      </c>
      <c r="R352" t="str">
        <f>VLOOKUP(Tableau35676910[[#This Row],[coca]],Table1[ID],1,FALSE)</f>
        <v>NigeriaNG12</v>
      </c>
      <c r="S352">
        <f>VLOOKUP(Tableau35676910[[#This Row],[coca]],Table1[[#All],[ID]:[b]],2,FALSE)</f>
        <v>5.9302146597799998</v>
      </c>
      <c r="T352" s="9">
        <f>VLOOKUP(Tableau35676910[[#This Row],[coca]],Table1[[ID]:[b]],3,FALSE)</f>
        <v>6.6335372644200001</v>
      </c>
      <c r="U352" s="9" t="s">
        <v>774</v>
      </c>
      <c r="V35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52" s="9">
        <v>3</v>
      </c>
    </row>
    <row r="353" spans="1:23" hidden="1">
      <c r="A353" t="s">
        <v>543</v>
      </c>
      <c r="B353" t="s">
        <v>569</v>
      </c>
      <c r="C353" t="s">
        <v>570</v>
      </c>
      <c r="D353">
        <v>43</v>
      </c>
      <c r="E353">
        <v>2</v>
      </c>
      <c r="F353">
        <v>40</v>
      </c>
      <c r="J353" s="1"/>
      <c r="K353" s="1"/>
      <c r="M353" s="10" t="s">
        <v>948</v>
      </c>
      <c r="O353" s="5">
        <v>530951552644</v>
      </c>
      <c r="P353" s="5">
        <v>772008040372</v>
      </c>
      <c r="Q353" t="str">
        <f t="shared" si="6"/>
        <v>NigeriaNG13</v>
      </c>
      <c r="R353" t="str">
        <f>VLOOKUP(Tableau35676910[[#This Row],[coca]],Table1[ID],1,FALSE)</f>
        <v>NigeriaNG13</v>
      </c>
      <c r="S353">
        <f>VLOOKUP(Tableau35676910[[#This Row],[coca]],Table1[[#All],[ID]:[b]],2,FALSE)</f>
        <v>5.3095155264400002</v>
      </c>
      <c r="T353" s="9">
        <f>VLOOKUP(Tableau35676910[[#This Row],[coca]],Table1[[ID]:[b]],3,FALSE)</f>
        <v>7.7200804037199999</v>
      </c>
      <c r="U353" s="9" t="s">
        <v>778</v>
      </c>
      <c r="V35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53" s="9">
        <v>2</v>
      </c>
    </row>
    <row r="354" spans="1:23" hidden="1">
      <c r="A354" t="s">
        <v>543</v>
      </c>
      <c r="B354" t="s">
        <v>571</v>
      </c>
      <c r="C354" t="s">
        <v>572</v>
      </c>
      <c r="D354">
        <v>327</v>
      </c>
      <c r="E354">
        <v>9</v>
      </c>
      <c r="F354">
        <v>126</v>
      </c>
      <c r="J354" s="1"/>
      <c r="K354" s="1"/>
      <c r="M354" s="10" t="s">
        <v>948</v>
      </c>
      <c r="O354" s="5">
        <v>744061116263</v>
      </c>
      <c r="P354" s="5">
        <v>653624489622</v>
      </c>
      <c r="Q354" t="str">
        <f t="shared" si="6"/>
        <v>NigeriaNG14</v>
      </c>
      <c r="R354" t="str">
        <f>VLOOKUP(Tableau35676910[[#This Row],[coca]],Table1[ID],1,FALSE)</f>
        <v>NigeriaNG14</v>
      </c>
      <c r="S354">
        <f>VLOOKUP(Tableau35676910[[#This Row],[coca]],Table1[[#All],[ID]:[b]],2,FALSE)</f>
        <v>7.4406111626299998</v>
      </c>
      <c r="T354" s="9">
        <f>VLOOKUP(Tableau35676910[[#This Row],[coca]],Table1[[ID]:[b]],3,FALSE)</f>
        <v>6.5362448962200004</v>
      </c>
      <c r="U354" s="9" t="s">
        <v>775</v>
      </c>
      <c r="V35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54" s="9">
        <v>1</v>
      </c>
    </row>
    <row r="355" spans="1:23" hidden="1">
      <c r="A355" t="s">
        <v>543</v>
      </c>
      <c r="B355" t="s">
        <v>573</v>
      </c>
      <c r="C355" t="s">
        <v>574</v>
      </c>
      <c r="D355">
        <v>1935</v>
      </c>
      <c r="E355">
        <v>34</v>
      </c>
      <c r="F355">
        <v>588</v>
      </c>
      <c r="J355" s="1"/>
      <c r="K355" s="1"/>
      <c r="M355" s="10" t="s">
        <v>948</v>
      </c>
      <c r="Q355" t="str">
        <f t="shared" si="6"/>
        <v>NigeriaNG15</v>
      </c>
      <c r="R355" t="str">
        <f>VLOOKUP(Tableau35676910[[#This Row],[coca]],Table1[ID],1,FALSE)</f>
        <v>NigeriaNG15</v>
      </c>
      <c r="S355">
        <f>VLOOKUP(Tableau35676910[[#This Row],[coca]],Table1[[#All],[ID]:[b]],2,FALSE)</f>
        <v>7.1955572002399997</v>
      </c>
      <c r="T355" s="9">
        <f>VLOOKUP(Tableau35676910[[#This Row],[coca]],Table1[[ID]:[b]],3,FALSE)</f>
        <v>8.8976172470300003</v>
      </c>
      <c r="U355" s="9" t="s">
        <v>777</v>
      </c>
      <c r="V35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55" s="9">
        <v>5</v>
      </c>
    </row>
    <row r="356" spans="1:23" hidden="1">
      <c r="A356" t="s">
        <v>543</v>
      </c>
      <c r="B356" t="s">
        <v>575</v>
      </c>
      <c r="C356" t="s">
        <v>576</v>
      </c>
      <c r="D356">
        <v>507</v>
      </c>
      <c r="E356">
        <v>19</v>
      </c>
      <c r="F356">
        <v>363</v>
      </c>
      <c r="J356" s="1"/>
      <c r="K356" s="1"/>
      <c r="M356" s="10" t="s">
        <v>948</v>
      </c>
      <c r="O356" s="5">
        <v>1119199513760</v>
      </c>
      <c r="P356" s="5">
        <v>1038358785210</v>
      </c>
      <c r="Q356" t="str">
        <f t="shared" si="6"/>
        <v>NigeriaNG16</v>
      </c>
      <c r="R356" t="str">
        <f>VLOOKUP(Tableau35676910[[#This Row],[coca]],Table1[ID],1,FALSE)</f>
        <v>NigeriaNG16</v>
      </c>
      <c r="S356">
        <f>VLOOKUP(Tableau35676910[[#This Row],[coca]],Table1[[#All],[ID]:[b]],2,FALSE)</f>
        <v>11.191995137599999</v>
      </c>
      <c r="T356" s="9">
        <f>VLOOKUP(Tableau35676910[[#This Row],[coca]],Table1[[ID]:[b]],3,FALSE)</f>
        <v>10.3835878521</v>
      </c>
      <c r="U356" s="9" t="s">
        <v>774</v>
      </c>
      <c r="V35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56" s="9">
        <v>3</v>
      </c>
    </row>
    <row r="357" spans="1:23" hidden="1">
      <c r="A357" t="s">
        <v>543</v>
      </c>
      <c r="B357" t="s">
        <v>577</v>
      </c>
      <c r="C357" t="s">
        <v>578</v>
      </c>
      <c r="D357">
        <v>352</v>
      </c>
      <c r="E357">
        <v>6</v>
      </c>
      <c r="F357">
        <v>50</v>
      </c>
      <c r="J357" s="1"/>
      <c r="K357" s="1"/>
      <c r="M357" s="10" t="s">
        <v>948</v>
      </c>
      <c r="O357" s="5">
        <v>706230759079</v>
      </c>
      <c r="P357" s="5">
        <v>557302002044</v>
      </c>
      <c r="Q357" t="str">
        <f t="shared" si="6"/>
        <v>NigeriaNG17</v>
      </c>
      <c r="R357" t="str">
        <f>VLOOKUP(Tableau35676910[[#This Row],[coca]],Table1[ID],1,FALSE)</f>
        <v>NigeriaNG17</v>
      </c>
      <c r="S357">
        <f>VLOOKUP(Tableau35676910[[#This Row],[coca]],Table1[[#All],[ID]:[b]],2,FALSE)</f>
        <v>7.0623075907899997</v>
      </c>
      <c r="T357" s="9">
        <f>VLOOKUP(Tableau35676910[[#This Row],[coca]],Table1[[ID]:[b]],3,FALSE)</f>
        <v>5.5730200204400004</v>
      </c>
      <c r="U357" s="9" t="s">
        <v>775</v>
      </c>
      <c r="V35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57" s="9">
        <v>1</v>
      </c>
    </row>
    <row r="358" spans="1:23" hidden="1">
      <c r="A358" t="s">
        <v>543</v>
      </c>
      <c r="B358" t="s">
        <v>579</v>
      </c>
      <c r="C358" t="s">
        <v>580</v>
      </c>
      <c r="D358">
        <v>318</v>
      </c>
      <c r="E358">
        <v>9</v>
      </c>
      <c r="F358">
        <v>308</v>
      </c>
      <c r="J358" s="1"/>
      <c r="K358" s="1"/>
      <c r="M358" s="10" t="s">
        <v>948</v>
      </c>
      <c r="O358" s="5">
        <v>956353314445</v>
      </c>
      <c r="P358" s="5">
        <v>1223847582910</v>
      </c>
      <c r="Q358" t="str">
        <f t="shared" si="6"/>
        <v>NigeriaNG18</v>
      </c>
      <c r="R358" t="str">
        <f>VLOOKUP(Tableau35676910[[#This Row],[coca]],Table1[ID],1,FALSE)</f>
        <v>NigeriaNG18</v>
      </c>
      <c r="S358">
        <f>VLOOKUP(Tableau35676910[[#This Row],[coca]],Table1[[#All],[ID]:[b]],2,FALSE)</f>
        <v>9.56353314445</v>
      </c>
      <c r="T358" s="9">
        <f>VLOOKUP(Tableau35676910[[#This Row],[coca]],Table1[[ID]:[b]],3,FALSE)</f>
        <v>12.2384758291</v>
      </c>
      <c r="U358" s="9" t="s">
        <v>775</v>
      </c>
      <c r="V35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58" s="9">
        <v>1</v>
      </c>
    </row>
    <row r="359" spans="1:23" hidden="1">
      <c r="A359" t="s">
        <v>543</v>
      </c>
      <c r="B359" t="s">
        <v>581</v>
      </c>
      <c r="C359" t="s">
        <v>582</v>
      </c>
      <c r="D359">
        <v>805</v>
      </c>
      <c r="E359">
        <v>12</v>
      </c>
      <c r="F359">
        <v>552</v>
      </c>
      <c r="J359" s="1"/>
      <c r="K359" s="1"/>
      <c r="M359" s="10" t="s">
        <v>948</v>
      </c>
      <c r="O359" s="5">
        <v>770597854752</v>
      </c>
      <c r="P359" s="5">
        <v>1039236701050</v>
      </c>
      <c r="Q359" t="str">
        <f t="shared" si="6"/>
        <v>NigeriaNG19</v>
      </c>
      <c r="R359" t="str">
        <f>VLOOKUP(Tableau35676910[[#This Row],[coca]],Table1[ID],1,FALSE)</f>
        <v>NigeriaNG19</v>
      </c>
      <c r="S359">
        <f>VLOOKUP(Tableau35676910[[#This Row],[coca]],Table1[[#All],[ID]:[b]],2,FALSE)</f>
        <v>7.70597854752</v>
      </c>
      <c r="T359" s="9">
        <f>VLOOKUP(Tableau35676910[[#This Row],[coca]],Table1[[ID]:[b]],3,FALSE)</f>
        <v>10.392367010499999</v>
      </c>
      <c r="U359" s="9" t="s">
        <v>774</v>
      </c>
      <c r="V35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59" s="9">
        <v>3</v>
      </c>
    </row>
    <row r="360" spans="1:23" hidden="1">
      <c r="A360" t="s">
        <v>543</v>
      </c>
      <c r="B360" t="s">
        <v>583</v>
      </c>
      <c r="C360" t="s">
        <v>584</v>
      </c>
      <c r="D360">
        <v>1257</v>
      </c>
      <c r="E360">
        <v>52</v>
      </c>
      <c r="F360">
        <v>958</v>
      </c>
      <c r="J360" s="1"/>
      <c r="K360" s="1"/>
      <c r="M360" s="10" t="s">
        <v>948</v>
      </c>
      <c r="Q360" t="str">
        <f t="shared" si="6"/>
        <v>NigeriaNG20</v>
      </c>
      <c r="R360" t="str">
        <f>VLOOKUP(Tableau35676910[[#This Row],[coca]],Table1[ID],1,FALSE)</f>
        <v>NigeriaNG20</v>
      </c>
      <c r="S360">
        <f>VLOOKUP(Tableau35676910[[#This Row],[coca]],Table1[[#All],[ID]:[b]],2,FALSE)</f>
        <v>8.5295571831500006</v>
      </c>
      <c r="T360" s="9">
        <f>VLOOKUP(Tableau35676910[[#This Row],[coca]],Table1[[ID]:[b]],3,FALSE)</f>
        <v>11.745201935100001</v>
      </c>
      <c r="U360" s="9" t="s">
        <v>777</v>
      </c>
      <c r="V36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60" s="9">
        <v>5</v>
      </c>
    </row>
    <row r="361" spans="1:23" hidden="1">
      <c r="A361" t="s">
        <v>543</v>
      </c>
      <c r="B361" t="s">
        <v>585</v>
      </c>
      <c r="C361" t="s">
        <v>586</v>
      </c>
      <c r="D361">
        <v>578</v>
      </c>
      <c r="E361">
        <v>23</v>
      </c>
      <c r="F361">
        <v>285</v>
      </c>
      <c r="J361" s="1"/>
      <c r="K361" s="1"/>
      <c r="M361" s="10" t="s">
        <v>948</v>
      </c>
      <c r="Q361" t="str">
        <f t="shared" si="6"/>
        <v>NigeriaNG21</v>
      </c>
      <c r="R361" t="str">
        <f>VLOOKUP(Tableau35676910[[#This Row],[coca]],Table1[ID],1,FALSE)</f>
        <v>NigeriaNG21</v>
      </c>
      <c r="S361">
        <f>VLOOKUP(Tableau35676910[[#This Row],[coca]],Table1[[#All],[ID]:[b]],2,FALSE)</f>
        <v>7.6293326341099998</v>
      </c>
      <c r="T361" s="9">
        <f>VLOOKUP(Tableau35676910[[#This Row],[coca]],Table1[[ID]:[b]],3,FALSE)</f>
        <v>12.380913190999999</v>
      </c>
      <c r="U361" s="9" t="s">
        <v>778</v>
      </c>
      <c r="V36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61" s="9">
        <v>2</v>
      </c>
    </row>
    <row r="362" spans="1:23" hidden="1">
      <c r="A362" t="s">
        <v>543</v>
      </c>
      <c r="B362" t="s">
        <v>587</v>
      </c>
      <c r="C362" t="s">
        <v>588</v>
      </c>
      <c r="D362">
        <v>81</v>
      </c>
      <c r="E362">
        <v>7</v>
      </c>
      <c r="F362">
        <v>58</v>
      </c>
      <c r="J362" s="1"/>
      <c r="K362" s="1"/>
      <c r="M362" s="10" t="s">
        <v>948</v>
      </c>
      <c r="O362" s="5">
        <v>452131280055</v>
      </c>
      <c r="P362" s="5">
        <v>1174498508210</v>
      </c>
      <c r="Q362" t="str">
        <f t="shared" si="6"/>
        <v>NigeriaNG22</v>
      </c>
      <c r="R362" t="str">
        <f>VLOOKUP(Tableau35676910[[#This Row],[coca]],Table1[ID],1,FALSE)</f>
        <v>NigeriaNG22</v>
      </c>
      <c r="S362">
        <f>VLOOKUP(Tableau35676910[[#This Row],[coca]],Table1[[#All],[ID]:[b]],2,FALSE)</f>
        <v>4.5213128005499996</v>
      </c>
      <c r="T362" s="9">
        <f>VLOOKUP(Tableau35676910[[#This Row],[coca]],Table1[[ID]:[b]],3,FALSE)</f>
        <v>11.744985082099999</v>
      </c>
      <c r="U362" s="9" t="s">
        <v>778</v>
      </c>
      <c r="V36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62" s="9">
        <v>2</v>
      </c>
    </row>
    <row r="363" spans="1:23" hidden="1">
      <c r="A363" t="s">
        <v>543</v>
      </c>
      <c r="B363" t="s">
        <v>589</v>
      </c>
      <c r="C363" t="s">
        <v>590</v>
      </c>
      <c r="D363">
        <v>4</v>
      </c>
      <c r="E363">
        <v>0</v>
      </c>
      <c r="F363">
        <v>0</v>
      </c>
      <c r="J363" s="1"/>
      <c r="K363" s="1"/>
      <c r="M363" s="10" t="s">
        <v>948</v>
      </c>
      <c r="Q363" t="str">
        <f t="shared" si="6"/>
        <v>NigeriaNG23</v>
      </c>
      <c r="R363" t="str">
        <f>VLOOKUP(Tableau35676910[[#This Row],[coca]],Table1[ID],1,FALSE)</f>
        <v>NigeriaNG23</v>
      </c>
      <c r="S363">
        <f>VLOOKUP(Tableau35676910[[#This Row],[coca]],Table1[[#All],[ID]:[b]],2,FALSE)</f>
        <v>6.6867543364699999</v>
      </c>
      <c r="T363" s="9">
        <f>VLOOKUP(Tableau35676910[[#This Row],[coca]],Table1[[ID]:[b]],3,FALSE)</f>
        <v>7.7366078859999998</v>
      </c>
      <c r="U363" s="9"/>
      <c r="V36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63" s="9"/>
    </row>
    <row r="364" spans="1:23" hidden="1">
      <c r="A364" t="s">
        <v>543</v>
      </c>
      <c r="B364" t="s">
        <v>591</v>
      </c>
      <c r="C364" t="s">
        <v>592</v>
      </c>
      <c r="D364">
        <v>235</v>
      </c>
      <c r="E364">
        <v>9</v>
      </c>
      <c r="F364">
        <v>135</v>
      </c>
      <c r="J364" s="1"/>
      <c r="K364" s="1"/>
      <c r="M364" s="10" t="s">
        <v>948</v>
      </c>
      <c r="Q364" t="str">
        <f t="shared" si="6"/>
        <v>NigeriaNG24</v>
      </c>
      <c r="R364" t="str">
        <f>VLOOKUP(Tableau35676910[[#This Row],[coca]],Table1[ID],1,FALSE)</f>
        <v>NigeriaNG24</v>
      </c>
      <c r="S364">
        <f>VLOOKUP(Tableau35676910[[#This Row],[coca]],Table1[[#All],[ID]:[b]],2,FALSE)</f>
        <v>4.3851428276100002</v>
      </c>
      <c r="T364" s="9">
        <f>VLOOKUP(Tableau35676910[[#This Row],[coca]],Table1[[ID]:[b]],3,FALSE)</f>
        <v>8.9659627695699999</v>
      </c>
      <c r="U364" s="9" t="s">
        <v>778</v>
      </c>
      <c r="V36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64" s="9">
        <v>2</v>
      </c>
    </row>
    <row r="365" spans="1:23" hidden="1">
      <c r="A365" t="s">
        <v>543</v>
      </c>
      <c r="B365" t="s">
        <v>593</v>
      </c>
      <c r="C365" t="s">
        <v>594</v>
      </c>
      <c r="D365">
        <v>10630</v>
      </c>
      <c r="E365">
        <v>129</v>
      </c>
      <c r="F365">
        <v>1610</v>
      </c>
      <c r="J365" s="1"/>
      <c r="K365" s="1"/>
      <c r="M365" s="10" t="s">
        <v>948</v>
      </c>
      <c r="Q365" t="str">
        <f t="shared" si="6"/>
        <v>NigeriaNG25</v>
      </c>
      <c r="R365" t="str">
        <f>VLOOKUP(Tableau35676910[[#This Row],[coca]],Table1[ID],1,FALSE)</f>
        <v>NigeriaNG25</v>
      </c>
      <c r="S365">
        <f>VLOOKUP(Tableau35676910[[#This Row],[coca]],Table1[[#All],[ID]:[b]],2,FALSE)</f>
        <v>3.5931922849100002</v>
      </c>
      <c r="T365" s="9">
        <f>VLOOKUP(Tableau35676910[[#This Row],[coca]],Table1[[ID]:[b]],3,FALSE)</f>
        <v>6.5230529007099998</v>
      </c>
      <c r="U365" s="9" t="s">
        <v>780</v>
      </c>
      <c r="V36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65" s="9">
        <v>7</v>
      </c>
    </row>
    <row r="366" spans="1:23" hidden="1">
      <c r="A366" t="s">
        <v>543</v>
      </c>
      <c r="B366" t="s">
        <v>595</v>
      </c>
      <c r="C366" t="s">
        <v>596</v>
      </c>
      <c r="D366">
        <v>213</v>
      </c>
      <c r="E366">
        <v>8</v>
      </c>
      <c r="F366">
        <v>113</v>
      </c>
      <c r="J366" s="1"/>
      <c r="K366" s="1"/>
      <c r="M366" s="10" t="s">
        <v>948</v>
      </c>
      <c r="O366" s="5">
        <v>819796255875</v>
      </c>
      <c r="P366" s="5">
        <v>851044735014</v>
      </c>
      <c r="Q366" t="str">
        <f t="shared" si="6"/>
        <v>NigeriaNG26</v>
      </c>
      <c r="R366" t="str">
        <f>VLOOKUP(Tableau35676910[[#This Row],[coca]],Table1[ID],1,FALSE)</f>
        <v>NigeriaNG26</v>
      </c>
      <c r="S366">
        <f>VLOOKUP(Tableau35676910[[#This Row],[coca]],Table1[[#All],[ID]:[b]],2,FALSE)</f>
        <v>8.1979625587499996</v>
      </c>
      <c r="T366" s="9">
        <f>VLOOKUP(Tableau35676910[[#This Row],[coca]],Table1[[ID]:[b]],3,FALSE)</f>
        <v>8.5104473501399998</v>
      </c>
      <c r="U366" s="9" t="s">
        <v>778</v>
      </c>
      <c r="V36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66" s="9">
        <v>2</v>
      </c>
    </row>
    <row r="367" spans="1:23" hidden="1">
      <c r="A367" t="s">
        <v>543</v>
      </c>
      <c r="B367" t="s">
        <v>525</v>
      </c>
      <c r="C367" t="s">
        <v>597</v>
      </c>
      <c r="D367">
        <v>116</v>
      </c>
      <c r="E367">
        <v>7</v>
      </c>
      <c r="F367">
        <v>45</v>
      </c>
      <c r="J367" s="1"/>
      <c r="K367" s="1"/>
      <c r="M367" s="10" t="s">
        <v>948</v>
      </c>
      <c r="O367" s="5">
        <v>559037927596</v>
      </c>
      <c r="P367" s="5">
        <v>993324019799</v>
      </c>
      <c r="Q367" t="str">
        <f t="shared" si="6"/>
        <v>NigeriaNG27</v>
      </c>
      <c r="R367" t="str">
        <f>VLOOKUP(Tableau35676910[[#This Row],[coca]],Table1[ID],1,FALSE)</f>
        <v>NigeriaNG27</v>
      </c>
      <c r="S367">
        <f>VLOOKUP(Tableau35676910[[#This Row],[coca]],Table1[[#All],[ID]:[b]],2,FALSE)</f>
        <v>5.5903792759600002</v>
      </c>
      <c r="T367" s="9">
        <f>VLOOKUP(Tableau35676910[[#This Row],[coca]],Table1[[ID]:[b]],3,FALSE)</f>
        <v>9.9332401979899991</v>
      </c>
      <c r="U367" s="9" t="s">
        <v>775</v>
      </c>
      <c r="V36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67" s="9">
        <v>1</v>
      </c>
    </row>
    <row r="368" spans="1:23" hidden="1">
      <c r="A368" t="s">
        <v>543</v>
      </c>
      <c r="B368" t="s">
        <v>598</v>
      </c>
      <c r="C368" t="s">
        <v>599</v>
      </c>
      <c r="D368">
        <v>869</v>
      </c>
      <c r="E368">
        <v>19</v>
      </c>
      <c r="F368">
        <v>609</v>
      </c>
      <c r="J368" s="1"/>
      <c r="K368" s="1"/>
      <c r="M368" s="10" t="s">
        <v>948</v>
      </c>
      <c r="Q368" t="str">
        <f t="shared" si="6"/>
        <v>NigeriaNG28</v>
      </c>
      <c r="R368" t="str">
        <f>VLOOKUP(Tableau35676910[[#This Row],[coca]],Table1[ID],1,FALSE)</f>
        <v>NigeriaNG28</v>
      </c>
      <c r="S368">
        <f>VLOOKUP(Tableau35676910[[#This Row],[coca]],Table1[[#All],[ID]:[b]],2,FALSE)</f>
        <v>3.4765285757900002</v>
      </c>
      <c r="T368" s="9">
        <f>VLOOKUP(Tableau35676910[[#This Row],[coca]],Table1[[ID]:[b]],3,FALSE)</f>
        <v>6.9963819335000004</v>
      </c>
      <c r="U368" s="9" t="s">
        <v>774</v>
      </c>
      <c r="V36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68" s="9">
        <v>3</v>
      </c>
    </row>
    <row r="369" spans="1:23" hidden="1">
      <c r="A369" t="s">
        <v>543</v>
      </c>
      <c r="B369" t="s">
        <v>600</v>
      </c>
      <c r="C369" t="s">
        <v>601</v>
      </c>
      <c r="D369">
        <v>325</v>
      </c>
      <c r="E369">
        <v>19</v>
      </c>
      <c r="F369">
        <v>110</v>
      </c>
      <c r="J369" s="1"/>
      <c r="K369" s="1"/>
      <c r="M369" s="10" t="s">
        <v>948</v>
      </c>
      <c r="O369" s="5">
        <v>515060921170</v>
      </c>
      <c r="P369" s="5">
        <v>691799534261</v>
      </c>
      <c r="Q369" t="str">
        <f t="shared" si="6"/>
        <v>NigeriaNG29</v>
      </c>
      <c r="R369" t="str">
        <f>VLOOKUP(Tableau35676910[[#This Row],[coca]],Table1[ID],1,FALSE)</f>
        <v>NigeriaNG29</v>
      </c>
      <c r="S369">
        <f>VLOOKUP(Tableau35676910[[#This Row],[coca]],Table1[[#All],[ID]:[b]],2,FALSE)</f>
        <v>5.1506092117</v>
      </c>
      <c r="T369" s="9">
        <f>VLOOKUP(Tableau35676910[[#This Row],[coca]],Table1[[ID]:[b]],3,FALSE)</f>
        <v>6.9179953426100003</v>
      </c>
      <c r="U369" s="9" t="s">
        <v>778</v>
      </c>
      <c r="V36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69" s="9">
        <v>2</v>
      </c>
    </row>
    <row r="370" spans="1:23" hidden="1">
      <c r="A370" t="s">
        <v>543</v>
      </c>
      <c r="B370" t="s">
        <v>602</v>
      </c>
      <c r="C370" t="s">
        <v>603</v>
      </c>
      <c r="D370">
        <v>127</v>
      </c>
      <c r="E370">
        <v>5</v>
      </c>
      <c r="F370">
        <v>48</v>
      </c>
      <c r="J370" s="1"/>
      <c r="K370" s="1"/>
      <c r="M370" s="10" t="s">
        <v>948</v>
      </c>
      <c r="Q370" t="str">
        <f t="shared" si="6"/>
        <v>NigeriaNG30</v>
      </c>
      <c r="R370" t="str">
        <f>VLOOKUP(Tableau35676910[[#This Row],[coca]],Table1[ID],1,FALSE)</f>
        <v>NigeriaNG30</v>
      </c>
      <c r="S370">
        <f>VLOOKUP(Tableau35676910[[#This Row],[coca]],Table1[[#All],[ID]:[b]],2,FALSE)</f>
        <v>4.5177622700300004</v>
      </c>
      <c r="T370" s="9">
        <f>VLOOKUP(Tableau35676910[[#This Row],[coca]],Table1[[ID]:[b]],3,FALSE)</f>
        <v>7.5629185187600001</v>
      </c>
      <c r="U370" s="9" t="s">
        <v>778</v>
      </c>
      <c r="V37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70" s="9">
        <v>2</v>
      </c>
    </row>
    <row r="371" spans="1:23" hidden="1">
      <c r="A371" t="s">
        <v>543</v>
      </c>
      <c r="B371" t="s">
        <v>604</v>
      </c>
      <c r="C371" t="s">
        <v>605</v>
      </c>
      <c r="D371">
        <v>1391</v>
      </c>
      <c r="E371">
        <v>12</v>
      </c>
      <c r="F371">
        <v>703</v>
      </c>
      <c r="J371" s="1"/>
      <c r="K371" s="1"/>
      <c r="M371" s="10" t="s">
        <v>948</v>
      </c>
      <c r="Q371" t="str">
        <f t="shared" si="6"/>
        <v>NigeriaNG31</v>
      </c>
      <c r="R371" t="str">
        <f>VLOOKUP(Tableau35676910[[#This Row],[coca]],Table1[ID],1,FALSE)</f>
        <v>NigeriaNG31</v>
      </c>
      <c r="S371">
        <f>VLOOKUP(Tableau35676910[[#This Row],[coca]],Table1[[#All],[ID]:[b]],2,FALSE)</f>
        <v>3.6132824712999998</v>
      </c>
      <c r="T371" s="9">
        <f>VLOOKUP(Tableau35676910[[#This Row],[coca]],Table1[[ID]:[b]],3,FALSE)</f>
        <v>8.1588803220799999</v>
      </c>
      <c r="U371" s="9" t="s">
        <v>778</v>
      </c>
      <c r="V37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71" s="9">
        <v>2</v>
      </c>
    </row>
    <row r="372" spans="1:23" hidden="1">
      <c r="A372" t="s">
        <v>543</v>
      </c>
      <c r="B372" t="s">
        <v>31</v>
      </c>
      <c r="C372" t="s">
        <v>606</v>
      </c>
      <c r="D372">
        <v>382</v>
      </c>
      <c r="E372">
        <v>10</v>
      </c>
      <c r="F372">
        <v>197</v>
      </c>
      <c r="J372" s="1"/>
      <c r="K372" s="1"/>
      <c r="M372" s="10" t="s">
        <v>948</v>
      </c>
      <c r="O372" s="5">
        <v>951204950390</v>
      </c>
      <c r="P372" s="5">
        <v>923241615077</v>
      </c>
      <c r="Q372" t="str">
        <f t="shared" si="6"/>
        <v>NigeriaNG32</v>
      </c>
      <c r="R372" t="str">
        <f>VLOOKUP(Tableau35676910[[#This Row],[coca]],Table1[ID],1,FALSE)</f>
        <v>NigeriaNG32</v>
      </c>
      <c r="S372">
        <f>VLOOKUP(Tableau35676910[[#This Row],[coca]],Table1[[#All],[ID]:[b]],2,FALSE)</f>
        <v>9.5120495039000001</v>
      </c>
      <c r="T372" s="9">
        <f>VLOOKUP(Tableau35676910[[#This Row],[coca]],Table1[[ID]:[b]],3,FALSE)</f>
        <v>9.2324161507699998</v>
      </c>
      <c r="U372" s="9" t="s">
        <v>775</v>
      </c>
      <c r="V37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72" s="9">
        <v>1</v>
      </c>
    </row>
    <row r="373" spans="1:23" hidden="1">
      <c r="A373" t="s">
        <v>543</v>
      </c>
      <c r="B373" t="s">
        <v>607</v>
      </c>
      <c r="C373" t="s">
        <v>608</v>
      </c>
      <c r="D373">
        <v>1088</v>
      </c>
      <c r="E373">
        <v>38</v>
      </c>
      <c r="F373">
        <v>648</v>
      </c>
      <c r="J373" s="1"/>
      <c r="K373" s="1"/>
      <c r="M373" s="10" t="s">
        <v>948</v>
      </c>
      <c r="O373" s="5">
        <v>691818145467</v>
      </c>
      <c r="P373" s="5">
        <v>484539231548</v>
      </c>
      <c r="Q373" t="str">
        <f t="shared" si="6"/>
        <v>NigeriaNG33</v>
      </c>
      <c r="R373" t="str">
        <f>VLOOKUP(Tableau35676910[[#This Row],[coca]],Table1[ID],1,FALSE)</f>
        <v>NigeriaNG33</v>
      </c>
      <c r="S373">
        <f>VLOOKUP(Tableau35676910[[#This Row],[coca]],Table1[[#All],[ID]:[b]],2,FALSE)</f>
        <v>6.91818145467</v>
      </c>
      <c r="T373" s="9">
        <f>VLOOKUP(Tableau35676910[[#This Row],[coca]],Table1[[ID]:[b]],3,FALSE)</f>
        <v>4.8453923154799998</v>
      </c>
      <c r="U373" s="9" t="s">
        <v>778</v>
      </c>
      <c r="V37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73" s="9">
        <v>2</v>
      </c>
    </row>
    <row r="374" spans="1:23" hidden="1">
      <c r="A374" t="s">
        <v>543</v>
      </c>
      <c r="B374" t="s">
        <v>609</v>
      </c>
      <c r="C374" t="s">
        <v>610</v>
      </c>
      <c r="D374">
        <v>151</v>
      </c>
      <c r="E374">
        <v>15</v>
      </c>
      <c r="F374">
        <v>119</v>
      </c>
      <c r="J374" s="1"/>
      <c r="K374" s="1"/>
      <c r="M374" s="10" t="s">
        <v>948</v>
      </c>
      <c r="O374" s="5">
        <v>531896887151</v>
      </c>
      <c r="P374" s="5">
        <v>1303809176030</v>
      </c>
      <c r="Q374" t="str">
        <f t="shared" si="6"/>
        <v>NigeriaNG34</v>
      </c>
      <c r="R374" t="str">
        <f>VLOOKUP(Tableau35676910[[#This Row],[coca]],Table1[ID],1,FALSE)</f>
        <v>NigeriaNG34</v>
      </c>
      <c r="S374">
        <f>VLOOKUP(Tableau35676910[[#This Row],[coca]],Table1[[#All],[ID]:[b]],2,FALSE)</f>
        <v>5.3189688715100001</v>
      </c>
      <c r="T374" s="9">
        <f>VLOOKUP(Tableau35676910[[#This Row],[coca]],Table1[[ID]:[b]],3,FALSE)</f>
        <v>13.0380917603</v>
      </c>
      <c r="U374" s="9" t="s">
        <v>774</v>
      </c>
      <c r="V37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74" s="9">
        <v>3</v>
      </c>
    </row>
    <row r="375" spans="1:23" hidden="1">
      <c r="A375" t="s">
        <v>543</v>
      </c>
      <c r="B375" t="s">
        <v>611</v>
      </c>
      <c r="C375" t="s">
        <v>612</v>
      </c>
      <c r="D375">
        <v>19</v>
      </c>
      <c r="E375">
        <v>0</v>
      </c>
      <c r="F375">
        <v>10</v>
      </c>
      <c r="J375" s="1"/>
      <c r="K375" s="1"/>
      <c r="M375" s="10" t="s">
        <v>948</v>
      </c>
      <c r="O375" s="5">
        <v>1078648970730</v>
      </c>
      <c r="P375" s="5">
        <v>802320135174</v>
      </c>
      <c r="Q375" t="str">
        <f t="shared" si="6"/>
        <v>NigeriaNG35</v>
      </c>
      <c r="R375" t="str">
        <f>VLOOKUP(Tableau35676910[[#This Row],[coca]],Table1[ID],1,FALSE)</f>
        <v>NigeriaNG35</v>
      </c>
      <c r="S375">
        <f>VLOOKUP(Tableau35676910[[#This Row],[coca]],Table1[[#All],[ID]:[b]],2,FALSE)</f>
        <v>10.786489707299999</v>
      </c>
      <c r="T375" s="9">
        <f>VLOOKUP(Tableau35676910[[#This Row],[coca]],Table1[[ID]:[b]],3,FALSE)</f>
        <v>8.0232013517399992</v>
      </c>
      <c r="U375" s="9" t="s">
        <v>775</v>
      </c>
      <c r="V37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75" s="9">
        <v>1</v>
      </c>
    </row>
    <row r="376" spans="1:23" hidden="1">
      <c r="A376" t="s">
        <v>543</v>
      </c>
      <c r="B376" t="s">
        <v>613</v>
      </c>
      <c r="C376" t="s">
        <v>614</v>
      </c>
      <c r="D376">
        <v>61</v>
      </c>
      <c r="E376">
        <v>8</v>
      </c>
      <c r="F376">
        <v>48</v>
      </c>
      <c r="J376" s="1"/>
      <c r="K376" s="1"/>
      <c r="M376" s="10" t="s">
        <v>948</v>
      </c>
      <c r="Q376" t="str">
        <f t="shared" si="6"/>
        <v>NigeriaNG36</v>
      </c>
      <c r="R376" t="str">
        <f>VLOOKUP(Tableau35676910[[#This Row],[coca]],Table1[ID],1,FALSE)</f>
        <v>NigeriaNG36</v>
      </c>
      <c r="S376">
        <f>VLOOKUP(Tableau35676910[[#This Row],[coca]],Table1[[#All],[ID]:[b]],2,FALSE)</f>
        <v>11.436967088399999</v>
      </c>
      <c r="T376" s="9">
        <f>VLOOKUP(Tableau35676910[[#This Row],[coca]],Table1[[ID]:[b]],3,FALSE)</f>
        <v>12.2988258921</v>
      </c>
      <c r="U376" s="9" t="s">
        <v>778</v>
      </c>
      <c r="V37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76" s="9">
        <v>2</v>
      </c>
    </row>
    <row r="377" spans="1:23" hidden="1">
      <c r="A377" t="s">
        <v>543</v>
      </c>
      <c r="B377" t="s">
        <v>615</v>
      </c>
      <c r="C377" t="s">
        <v>616</v>
      </c>
      <c r="D377">
        <v>76</v>
      </c>
      <c r="E377">
        <v>5</v>
      </c>
      <c r="F377">
        <v>71</v>
      </c>
      <c r="J377" s="1"/>
      <c r="K377" s="1"/>
      <c r="M377" s="10" t="s">
        <v>948</v>
      </c>
      <c r="O377" s="5">
        <v>624654733542</v>
      </c>
      <c r="P377" s="5">
        <v>1210152348420</v>
      </c>
      <c r="Q377" t="str">
        <f t="shared" si="6"/>
        <v>NigeriaNG37</v>
      </c>
      <c r="R377" t="str">
        <f>VLOOKUP(Tableau35676910[[#This Row],[coca]],Table1[ID],1,FALSE)</f>
        <v>NigeriaNG37</v>
      </c>
      <c r="S377">
        <f>VLOOKUP(Tableau35676910[[#This Row],[coca]],Table1[[#All],[ID]:[b]],2,FALSE)</f>
        <v>6.2465473354199998</v>
      </c>
      <c r="T377" s="9">
        <f>VLOOKUP(Tableau35676910[[#This Row],[coca]],Table1[[ID]:[b]],3,FALSE)</f>
        <v>12.101523484199999</v>
      </c>
      <c r="U377" s="9" t="s">
        <v>778</v>
      </c>
      <c r="V37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77" s="9">
        <v>2</v>
      </c>
    </row>
    <row r="378" spans="1:23" hidden="1">
      <c r="A378" t="s">
        <v>617</v>
      </c>
      <c r="B378" t="s">
        <v>639</v>
      </c>
      <c r="C378" t="s">
        <v>640</v>
      </c>
      <c r="D378">
        <v>6</v>
      </c>
      <c r="E378">
        <v>0</v>
      </c>
      <c r="F378">
        <v>5</v>
      </c>
      <c r="J378" s="1"/>
      <c r="K378" s="1"/>
      <c r="M378" s="10" t="s">
        <v>948</v>
      </c>
      <c r="O378" s="5">
        <v>1502627041440</v>
      </c>
      <c r="P378" s="5">
        <v>-369359187391</v>
      </c>
      <c r="Q378" t="str">
        <f t="shared" si="6"/>
        <v>Republic of CongoCG11</v>
      </c>
      <c r="R378" t="str">
        <f>VLOOKUP(Tableau35676910[[#This Row],[coca]],Table1[ID],1,FALSE)</f>
        <v>Republic of CongoCG11</v>
      </c>
      <c r="S378">
        <f>VLOOKUP(Tableau35676910[[#This Row],[coca]],Table1[[#All],[ID]:[b]],2,FALSE)</f>
        <v>15.026270414400001</v>
      </c>
      <c r="T378" s="9">
        <f>VLOOKUP(Tableau35676910[[#This Row],[coca]],Table1[[ID]:[b]],3,FALSE)</f>
        <v>-3.69359187391</v>
      </c>
      <c r="U378" s="9" t="s">
        <v>775</v>
      </c>
      <c r="V37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78" s="9">
        <v>1</v>
      </c>
    </row>
    <row r="379" spans="1:23" hidden="1">
      <c r="A379" t="s">
        <v>617</v>
      </c>
      <c r="B379" t="s">
        <v>627</v>
      </c>
      <c r="C379" t="s">
        <v>628</v>
      </c>
      <c r="D379">
        <v>13</v>
      </c>
      <c r="E379">
        <v>0</v>
      </c>
      <c r="F379">
        <v>6</v>
      </c>
      <c r="J379" s="1"/>
      <c r="K379" s="1"/>
      <c r="M379" s="10" t="s">
        <v>948</v>
      </c>
      <c r="O379" s="5">
        <v>1194638194450</v>
      </c>
      <c r="P379" s="5">
        <v>-422482948187</v>
      </c>
      <c r="Q379" t="str">
        <f t="shared" si="6"/>
        <v>Republic of CongoCG05</v>
      </c>
      <c r="R379" t="str">
        <f>VLOOKUP(Tableau35676910[[#This Row],[coca]],Table1[ID],1,FALSE)</f>
        <v>Republic of CongoCG05</v>
      </c>
      <c r="S379">
        <f>VLOOKUP(Tableau35676910[[#This Row],[coca]],Table1[[#All],[ID]:[b]],2,FALSE)</f>
        <v>11.946381944500001</v>
      </c>
      <c r="T379" s="9">
        <f>VLOOKUP(Tableau35676910[[#This Row],[coca]],Table1[[ID]:[b]],3,FALSE)</f>
        <v>-4.2248294818699996</v>
      </c>
      <c r="U379" s="9" t="s">
        <v>775</v>
      </c>
      <c r="V37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79" s="9">
        <v>1</v>
      </c>
    </row>
    <row r="380" spans="1:23" hidden="1">
      <c r="A380" t="s">
        <v>617</v>
      </c>
      <c r="B380" t="s">
        <v>625</v>
      </c>
      <c r="C380" t="s">
        <v>626</v>
      </c>
      <c r="D380">
        <v>0</v>
      </c>
      <c r="E380">
        <v>0</v>
      </c>
      <c r="F380">
        <v>0</v>
      </c>
      <c r="J380" s="1"/>
      <c r="K380" s="1"/>
      <c r="M380" s="10" t="s">
        <v>948</v>
      </c>
      <c r="O380" s="5">
        <v>1464608616810</v>
      </c>
      <c r="P380" t="s">
        <v>796</v>
      </c>
      <c r="Q380" t="str">
        <f t="shared" si="6"/>
        <v>Republic of CongoCG04</v>
      </c>
      <c r="R380" t="str">
        <f>VLOOKUP(Tableau35676910[[#This Row],[coca]],Table1[ID],1,FALSE)</f>
        <v>Republic of CongoCG04</v>
      </c>
      <c r="S380">
        <f>VLOOKUP(Tableau35676910[[#This Row],[coca]],Table1[[#All],[ID]:[b]],2,FALSE)</f>
        <v>14.6460861681</v>
      </c>
      <c r="T380" s="9">
        <f>VLOOKUP(Tableau35676910[[#This Row],[coca]],Table1[[ID]:[b]],3,FALSE)</f>
        <v>-0.208052589733</v>
      </c>
      <c r="U380" s="9" t="s">
        <v>775</v>
      </c>
      <c r="V38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0" s="9">
        <v>1</v>
      </c>
    </row>
    <row r="381" spans="1:23" hidden="1">
      <c r="A381" t="s">
        <v>617</v>
      </c>
      <c r="B381" t="s">
        <v>641</v>
      </c>
      <c r="C381" t="s">
        <v>642</v>
      </c>
      <c r="D381">
        <v>1</v>
      </c>
      <c r="E381">
        <v>0</v>
      </c>
      <c r="F381">
        <v>1</v>
      </c>
      <c r="J381" s="1"/>
      <c r="K381" s="1"/>
      <c r="M381" s="10" t="s">
        <v>948</v>
      </c>
      <c r="O381" s="5">
        <v>1536175366650</v>
      </c>
      <c r="P381" s="5">
        <v>137379841635</v>
      </c>
      <c r="Q381" t="str">
        <f t="shared" si="6"/>
        <v>Republic of CongoCG12</v>
      </c>
      <c r="R381" t="str">
        <f>VLOOKUP(Tableau35676910[[#This Row],[coca]],Table1[ID],1,FALSE)</f>
        <v>Republic of CongoCG12</v>
      </c>
      <c r="S381">
        <f>VLOOKUP(Tableau35676910[[#This Row],[coca]],Table1[[#All],[ID]:[b]],2,FALSE)</f>
        <v>15.3617536665</v>
      </c>
      <c r="T381" s="9">
        <f>VLOOKUP(Tableau35676910[[#This Row],[coca]],Table1[[ID]:[b]],3,FALSE)</f>
        <v>1.3737984163500001</v>
      </c>
      <c r="U381" s="9" t="s">
        <v>775</v>
      </c>
      <c r="V38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1" s="9">
        <v>1</v>
      </c>
    </row>
    <row r="382" spans="1:23" hidden="1">
      <c r="A382" t="s">
        <v>617</v>
      </c>
      <c r="B382" t="s">
        <v>637</v>
      </c>
      <c r="C382" t="s">
        <v>638</v>
      </c>
      <c r="D382">
        <v>486</v>
      </c>
      <c r="E382">
        <v>20</v>
      </c>
      <c r="F382">
        <v>190</v>
      </c>
      <c r="J382" s="1"/>
      <c r="K382" s="1"/>
      <c r="M382" s="10" t="s">
        <v>948</v>
      </c>
      <c r="O382" s="5">
        <v>1189447938870</v>
      </c>
      <c r="P382" s="5">
        <v>-479129405957</v>
      </c>
      <c r="Q382" t="str">
        <f t="shared" si="6"/>
        <v>Republic of CongoCG10</v>
      </c>
      <c r="R382" t="str">
        <f>VLOOKUP(Tableau35676910[[#This Row],[coca]],Table1[ID],1,FALSE)</f>
        <v>Republic of CongoCG10</v>
      </c>
      <c r="S382">
        <f>VLOOKUP(Tableau35676910[[#This Row],[coca]],Table1[[#All],[ID]:[b]],2,FALSE)</f>
        <v>11.894479388700001</v>
      </c>
      <c r="T382" s="9">
        <f>VLOOKUP(Tableau35676910[[#This Row],[coca]],Table1[[ID]:[b]],3,FALSE)</f>
        <v>-4.7912940595700002</v>
      </c>
      <c r="U382" s="9" t="s">
        <v>774</v>
      </c>
      <c r="V38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382" s="9">
        <v>3</v>
      </c>
    </row>
    <row r="383" spans="1:23" hidden="1">
      <c r="A383" t="s">
        <v>617</v>
      </c>
      <c r="B383" t="s">
        <v>621</v>
      </c>
      <c r="C383" t="s">
        <v>622</v>
      </c>
      <c r="D383">
        <v>806</v>
      </c>
      <c r="E383">
        <v>20</v>
      </c>
      <c r="F383">
        <v>283</v>
      </c>
      <c r="J383" s="1"/>
      <c r="K383" s="1"/>
      <c r="M383" s="10" t="s">
        <v>948</v>
      </c>
      <c r="O383" s="5">
        <v>1356076376700</v>
      </c>
      <c r="P383" s="5">
        <v>-407678474577</v>
      </c>
      <c r="Q383" t="str">
        <f t="shared" si="6"/>
        <v>Republic of CongoCG02</v>
      </c>
      <c r="R383" t="str">
        <f>VLOOKUP(Tableau35676910[[#This Row],[coca]],Table1[ID],1,FALSE)</f>
        <v>Republic of CongoCG02</v>
      </c>
      <c r="S383">
        <f>VLOOKUP(Tableau35676910[[#This Row],[coca]],Table1[[#All],[ID]:[b]],2,FALSE)</f>
        <v>15.2584439291</v>
      </c>
      <c r="T383" s="9">
        <f>VLOOKUP(Tableau35676910[[#This Row],[coca]],Table1[[ID]:[b]],3,FALSE)</f>
        <v>-4.24077340849</v>
      </c>
      <c r="U383" s="9" t="s">
        <v>779</v>
      </c>
      <c r="V38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83" s="9">
        <v>4</v>
      </c>
    </row>
    <row r="384" spans="1:23" hidden="1">
      <c r="A384" t="s">
        <v>617</v>
      </c>
      <c r="B384" t="s">
        <v>619</v>
      </c>
      <c r="C384" t="s">
        <v>620</v>
      </c>
      <c r="D384">
        <v>8</v>
      </c>
      <c r="E384">
        <v>0</v>
      </c>
      <c r="F384">
        <v>0</v>
      </c>
      <c r="J384" s="1"/>
      <c r="K384" s="1"/>
      <c r="M384" s="10" t="s">
        <v>948</v>
      </c>
      <c r="Q384" t="str">
        <f t="shared" si="6"/>
        <v>Republic of CongoCG01</v>
      </c>
      <c r="R384" t="str">
        <f>VLOOKUP(Tableau35676910[[#This Row],[coca]],Table1[ID],1,FALSE)</f>
        <v>Republic of CongoCG01</v>
      </c>
      <c r="S384">
        <f>VLOOKUP(Tableau35676910[[#This Row],[coca]],Table1[[#All],[ID]:[b]],2,FALSE)</f>
        <v>13.560763766999999</v>
      </c>
      <c r="T384" s="9">
        <f>VLOOKUP(Tableau35676910[[#This Row],[coca]],Table1[[ID]:[b]],3,FALSE)</f>
        <v>-4.0767847457700004</v>
      </c>
      <c r="U384" s="9"/>
      <c r="V38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4" s="9"/>
    </row>
    <row r="385" spans="1:23" hidden="1">
      <c r="A385" t="s">
        <v>617</v>
      </c>
      <c r="B385" t="s">
        <v>623</v>
      </c>
      <c r="C385" t="s">
        <v>624</v>
      </c>
      <c r="D385">
        <v>3</v>
      </c>
      <c r="E385">
        <v>0</v>
      </c>
      <c r="F385">
        <v>0</v>
      </c>
      <c r="J385" s="1"/>
      <c r="K385" s="1"/>
      <c r="M385" s="10" t="s">
        <v>948</v>
      </c>
      <c r="Q385" t="str">
        <f t="shared" si="6"/>
        <v>Republic of CongoCG03</v>
      </c>
      <c r="R385" t="str">
        <f>VLOOKUP(Tableau35676910[[#This Row],[coca]],Table1[ID],1,FALSE)</f>
        <v>Republic of CongoCG03</v>
      </c>
      <c r="S385">
        <f>VLOOKUP(Tableau35676910[[#This Row],[coca]],Table1[[#All],[ID]:[b]],2,FALSE)</f>
        <v>16.302143451700001</v>
      </c>
      <c r="T385" s="9">
        <f>VLOOKUP(Tableau35676910[[#This Row],[coca]],Table1[[ID]:[b]],3,FALSE)</f>
        <v>-0.454052350321</v>
      </c>
      <c r="U385" s="9"/>
      <c r="V38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5" s="9"/>
    </row>
    <row r="386" spans="1:23" hidden="1">
      <c r="A386" t="s">
        <v>617</v>
      </c>
      <c r="B386" t="s">
        <v>629</v>
      </c>
      <c r="C386" t="s">
        <v>630</v>
      </c>
      <c r="D386">
        <v>1</v>
      </c>
      <c r="E386">
        <v>0</v>
      </c>
      <c r="F386">
        <v>0</v>
      </c>
      <c r="J386" s="1"/>
      <c r="K386" s="1"/>
      <c r="M386" s="10" t="s">
        <v>948</v>
      </c>
      <c r="Q386" t="str">
        <f t="shared" si="6"/>
        <v>Republic of CongoCG06</v>
      </c>
      <c r="R386" t="str">
        <f>VLOOKUP(Tableau35676910[[#This Row],[coca]],Table1[ID],1,FALSE)</f>
        <v>Republic of CongoCG06</v>
      </c>
      <c r="S386">
        <f>VLOOKUP(Tableau35676910[[#This Row],[coca]],Table1[[#All],[ID]:[b]],2,FALSE)</f>
        <v>13.5104363151</v>
      </c>
      <c r="T386" s="9">
        <f>VLOOKUP(Tableau35676910[[#This Row],[coca]],Table1[[ID]:[b]],3,FALSE)</f>
        <v>-3.1070119151900002</v>
      </c>
      <c r="U386" s="9"/>
      <c r="V38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6" s="9"/>
    </row>
    <row r="387" spans="1:23" hidden="1">
      <c r="A387" t="s">
        <v>617</v>
      </c>
      <c r="B387" t="s">
        <v>631</v>
      </c>
      <c r="C387" t="s">
        <v>632</v>
      </c>
      <c r="D387">
        <v>0</v>
      </c>
      <c r="E387">
        <v>0</v>
      </c>
      <c r="J387" s="1"/>
      <c r="K387" s="1"/>
      <c r="M387" s="10" t="s">
        <v>948</v>
      </c>
      <c r="Q387" t="str">
        <f t="shared" si="6"/>
        <v>Republic of CongoCG07</v>
      </c>
      <c r="R387" t="str">
        <f>VLOOKUP(Tableau35676910[[#This Row],[coca]],Table1[ID],1,FALSE)</f>
        <v>Republic of CongoCG07</v>
      </c>
      <c r="S387">
        <f>VLOOKUP(Tableau35676910[[#This Row],[coca]],Table1[[#All],[ID]:[b]],2,FALSE)</f>
        <v>17.451420235699999</v>
      </c>
      <c r="T387" s="9">
        <f>VLOOKUP(Tableau35676910[[#This Row],[coca]],Table1[[ID]:[b]],3,FALSE)</f>
        <v>2.07612085352</v>
      </c>
      <c r="U387" s="9"/>
      <c r="V38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7" s="9"/>
    </row>
    <row r="388" spans="1:23" hidden="1">
      <c r="A388" t="s">
        <v>617</v>
      </c>
      <c r="B388" t="s">
        <v>633</v>
      </c>
      <c r="C388" t="s">
        <v>634</v>
      </c>
      <c r="D388">
        <v>2</v>
      </c>
      <c r="E388">
        <v>0</v>
      </c>
      <c r="F388">
        <v>0</v>
      </c>
      <c r="J388" s="1"/>
      <c r="K388" s="1"/>
      <c r="M388" s="10" t="s">
        <v>948</v>
      </c>
      <c r="Q388" t="str">
        <f t="shared" si="6"/>
        <v>Republic of CongoCG08</v>
      </c>
      <c r="R388" t="str">
        <f>VLOOKUP(Tableau35676910[[#This Row],[coca]],Table1[ID],1,FALSE)</f>
        <v>Republic of CongoCG08</v>
      </c>
      <c r="S388">
        <f>VLOOKUP(Tableau35676910[[#This Row],[coca]],Table1[[#All],[ID]:[b]],2,FALSE)</f>
        <v>12.5119725592</v>
      </c>
      <c r="T388" s="9">
        <f>VLOOKUP(Tableau35676910[[#This Row],[coca]],Table1[[ID]:[b]],3,FALSE)</f>
        <v>-3.1396992407900002</v>
      </c>
      <c r="U388" s="9"/>
      <c r="V38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8" s="9"/>
    </row>
    <row r="389" spans="1:23" hidden="1">
      <c r="A389" t="s">
        <v>617</v>
      </c>
      <c r="B389" t="s">
        <v>635</v>
      </c>
      <c r="C389" t="s">
        <v>636</v>
      </c>
      <c r="D389">
        <v>0</v>
      </c>
      <c r="E389">
        <v>0</v>
      </c>
      <c r="F389">
        <v>0</v>
      </c>
      <c r="J389" s="1"/>
      <c r="K389" s="1"/>
      <c r="M389" s="10" t="s">
        <v>948</v>
      </c>
      <c r="Q389" t="str">
        <f t="shared" si="6"/>
        <v>Republic of CongoCG09</v>
      </c>
      <c r="R389" t="str">
        <f>VLOOKUP(Tableau35676910[[#This Row],[coca]],Table1[ID],1,FALSE)</f>
        <v>Republic of CongoCG09</v>
      </c>
      <c r="S389">
        <f>VLOOKUP(Tableau35676910[[#This Row],[coca]],Table1[[#All],[ID]:[b]],2,FALSE)</f>
        <v>15.387072407</v>
      </c>
      <c r="T389" s="9">
        <f>VLOOKUP(Tableau35676910[[#This Row],[coca]],Table1[[ID]:[b]],3,FALSE)</f>
        <v>-2.1088805395599999</v>
      </c>
      <c r="U389" s="9"/>
      <c r="V38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389" s="9"/>
    </row>
    <row r="390" spans="1:23">
      <c r="A390" t="s">
        <v>643</v>
      </c>
      <c r="B390" t="s">
        <v>647</v>
      </c>
      <c r="C390" t="s">
        <v>648</v>
      </c>
      <c r="D390">
        <v>685</v>
      </c>
      <c r="E390">
        <v>13</v>
      </c>
      <c r="F390">
        <v>222</v>
      </c>
      <c r="J390" s="1"/>
      <c r="K390" s="1"/>
      <c r="M390" s="10" t="s">
        <v>948</v>
      </c>
      <c r="Q390" t="str">
        <f t="shared" si="6"/>
        <v>Sao Tome and PrincipeST02</v>
      </c>
      <c r="R390" t="str">
        <f>VLOOKUP(Tableau35676910[[#This Row],[coca]],Table1[ID],1,FALSE)</f>
        <v>Sao Tome and PrincipeST02</v>
      </c>
      <c r="S390">
        <f>VLOOKUP(Tableau35676910[[#This Row],[coca]],Table1[[#All],[ID]:[b]],2,FALSE)</f>
        <v>6.6020420154500004</v>
      </c>
      <c r="T390" s="9">
        <f>VLOOKUP(Tableau35676910[[#This Row],[coca]],Table1[[ID]:[b]],3,FALSE)</f>
        <v>0.238288343358</v>
      </c>
      <c r="U390" s="9" t="s">
        <v>779</v>
      </c>
      <c r="V39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90" s="9">
        <v>4</v>
      </c>
    </row>
    <row r="391" spans="1:23">
      <c r="A391" t="s">
        <v>643</v>
      </c>
      <c r="B391" t="s">
        <v>645</v>
      </c>
      <c r="C391" t="s">
        <v>646</v>
      </c>
      <c r="D391">
        <v>30</v>
      </c>
      <c r="E391">
        <v>0</v>
      </c>
      <c r="F391">
        <v>30</v>
      </c>
      <c r="J391" s="1"/>
      <c r="K391" s="1"/>
      <c r="M391" s="7" t="s">
        <v>948</v>
      </c>
      <c r="Q391" t="str">
        <f t="shared" si="6"/>
        <v>Sao Tome and PrincipeST01</v>
      </c>
      <c r="R391" t="str">
        <f>VLOOKUP(Tableau35676910[[#This Row],[coca]],Table1[ID],1,FALSE)</f>
        <v>Sao Tome and PrincipeST01</v>
      </c>
      <c r="S391">
        <f>VLOOKUP(Tableau35676910[[#This Row],[coca]],Table1[[#All],[ID]:[b]],2,FALSE)</f>
        <v>7.3969284315600001</v>
      </c>
      <c r="T391" s="9">
        <f>VLOOKUP(Tableau35676910[[#This Row],[coca]],Table1[[ID]:[b]],3,FALSE)</f>
        <v>1.61453875894</v>
      </c>
      <c r="U391" s="9"/>
      <c r="V39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1" s="9"/>
    </row>
    <row r="392" spans="1:23" hidden="1">
      <c r="A392" t="s">
        <v>649</v>
      </c>
      <c r="B392" t="s">
        <v>669</v>
      </c>
      <c r="C392" t="s">
        <v>670</v>
      </c>
      <c r="D392">
        <v>24</v>
      </c>
      <c r="E392">
        <v>0</v>
      </c>
      <c r="J392" s="1"/>
      <c r="K392" s="1"/>
      <c r="M392" s="10" t="s">
        <v>948</v>
      </c>
      <c r="O392" s="5">
        <v>-1503212437680</v>
      </c>
      <c r="P392" s="5">
        <v>1621028379250</v>
      </c>
      <c r="Q392" t="str">
        <f t="shared" si="6"/>
        <v>SenegalSN10</v>
      </c>
      <c r="R392" t="str">
        <f>VLOOKUP(Tableau35676910[[#This Row],[coca]],Table1[ID],1,FALSE)</f>
        <v>SenegalSN10</v>
      </c>
      <c r="S392">
        <f>VLOOKUP(Tableau35676910[[#This Row],[coca]],Table1[[#All],[ID]:[b]],2,FALSE)</f>
        <v>-15.032124376800001</v>
      </c>
      <c r="T392" s="9">
        <f>VLOOKUP(Tableau35676910[[#This Row],[coca]],Table1[[ID]:[b]],3,FALSE)</f>
        <v>16.2102837925</v>
      </c>
      <c r="U392" s="9" t="s">
        <v>775</v>
      </c>
      <c r="V39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2" s="9">
        <v>1</v>
      </c>
    </row>
    <row r="393" spans="1:23" hidden="1">
      <c r="A393" t="s">
        <v>649</v>
      </c>
      <c r="B393" t="s">
        <v>659</v>
      </c>
      <c r="C393" t="s">
        <v>660</v>
      </c>
      <c r="D393">
        <v>46</v>
      </c>
      <c r="E393">
        <v>0</v>
      </c>
      <c r="J393" s="1"/>
      <c r="K393" s="1"/>
      <c r="M393" s="10" t="s">
        <v>948</v>
      </c>
      <c r="O393" s="5">
        <v>-1593328079840</v>
      </c>
      <c r="P393" s="5">
        <v>1396350561120</v>
      </c>
      <c r="Q393" t="str">
        <f t="shared" si="6"/>
        <v>SenegalSN05</v>
      </c>
      <c r="R393" t="str">
        <f>VLOOKUP(Tableau35676910[[#This Row],[coca]],Table1[ID],1,FALSE)</f>
        <v>SenegalSN05</v>
      </c>
      <c r="S393">
        <f>VLOOKUP(Tableau35676910[[#This Row],[coca]],Table1[[#All],[ID]:[b]],2,FALSE)</f>
        <v>-15.9332807984</v>
      </c>
      <c r="T393" s="9">
        <f>VLOOKUP(Tableau35676910[[#This Row],[coca]],Table1[[ID]:[b]],3,FALSE)</f>
        <v>13.9635056112</v>
      </c>
      <c r="U393" s="9" t="s">
        <v>775</v>
      </c>
      <c r="V39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3" s="9">
        <v>1</v>
      </c>
    </row>
    <row r="394" spans="1:23" hidden="1">
      <c r="A394" t="s">
        <v>649</v>
      </c>
      <c r="B394" t="s">
        <v>655</v>
      </c>
      <c r="C394" t="s">
        <v>656</v>
      </c>
      <c r="D394">
        <v>27</v>
      </c>
      <c r="E394">
        <v>0</v>
      </c>
      <c r="J394" s="1"/>
      <c r="K394" s="1"/>
      <c r="M394" s="10" t="s">
        <v>948</v>
      </c>
      <c r="O394" s="5">
        <v>-1633062017730</v>
      </c>
      <c r="P394" s="5">
        <v>1416051173610</v>
      </c>
      <c r="Q394" t="str">
        <f t="shared" si="6"/>
        <v>SenegalSN03</v>
      </c>
      <c r="R394" t="str">
        <f>VLOOKUP(Tableau35676910[[#This Row],[coca]],Table1[ID],1,FALSE)</f>
        <v>SenegalSN03</v>
      </c>
      <c r="S394">
        <f>VLOOKUP(Tableau35676910[[#This Row],[coca]],Table1[[#All],[ID]:[b]],2,FALSE)</f>
        <v>-16.330620177299998</v>
      </c>
      <c r="T394" s="9">
        <f>VLOOKUP(Tableau35676910[[#This Row],[coca]],Table1[[ID]:[b]],3,FALSE)</f>
        <v>14.1605117361</v>
      </c>
      <c r="U394" s="9" t="s">
        <v>775</v>
      </c>
      <c r="V39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394" s="9">
        <v>1</v>
      </c>
    </row>
    <row r="395" spans="1:23" hidden="1">
      <c r="A395" t="s">
        <v>649</v>
      </c>
      <c r="B395" t="s">
        <v>651</v>
      </c>
      <c r="C395" t="s">
        <v>652</v>
      </c>
      <c r="D395">
        <v>5254</v>
      </c>
      <c r="E395">
        <f>15+72</f>
        <v>87</v>
      </c>
      <c r="F395">
        <v>4599</v>
      </c>
      <c r="J395" s="1"/>
      <c r="K395" s="1"/>
      <c r="M395" s="10" t="s">
        <v>948</v>
      </c>
      <c r="O395" s="5">
        <v>-1727422418170</v>
      </c>
      <c r="P395" s="5">
        <v>1475723916340</v>
      </c>
      <c r="Q395" t="str">
        <f t="shared" si="6"/>
        <v>SenegalSN01</v>
      </c>
      <c r="R395" t="str">
        <f>VLOOKUP(Tableau35676910[[#This Row],[coca]],Table1[ID],1,FALSE)</f>
        <v>SenegalSN01</v>
      </c>
      <c r="S395">
        <f>VLOOKUP(Tableau35676910[[#This Row],[coca]],Table1[[#All],[ID]:[b]],2,FALSE)</f>
        <v>-17.274224181699999</v>
      </c>
      <c r="T395" s="9">
        <f>VLOOKUP(Tableau35676910[[#This Row],[coca]],Table1[[ID]:[b]],3,FALSE)</f>
        <v>14.7572391634</v>
      </c>
      <c r="U395" s="9" t="s">
        <v>776</v>
      </c>
      <c r="V39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G:1000 et plus</v>
      </c>
      <c r="W395" s="9">
        <v>6</v>
      </c>
    </row>
    <row r="396" spans="1:23" hidden="1">
      <c r="A396" t="s">
        <v>649</v>
      </c>
      <c r="B396" t="s">
        <v>675</v>
      </c>
      <c r="C396" t="s">
        <v>676</v>
      </c>
      <c r="D396">
        <v>612</v>
      </c>
      <c r="E396">
        <v>3</v>
      </c>
      <c r="J396" s="1"/>
      <c r="K396" s="1"/>
      <c r="M396" s="10" t="s">
        <v>948</v>
      </c>
      <c r="O396" s="5">
        <v>-1675745713040</v>
      </c>
      <c r="P396" s="5">
        <v>1481980570830</v>
      </c>
      <c r="Q396" t="str">
        <f t="shared" ref="Q396:Q425" si="7">_xlfn.CONCAT(A396,C396)</f>
        <v>SenegalSN13</v>
      </c>
      <c r="R396" t="str">
        <f>VLOOKUP(Tableau35676910[[#This Row],[coca]],Table1[ID],1,FALSE)</f>
        <v>SenegalSN13</v>
      </c>
      <c r="S396">
        <f>VLOOKUP(Tableau35676910[[#This Row],[coca]],Table1[[#All],[ID]:[b]],2,FALSE)</f>
        <v>-16.757457130399999</v>
      </c>
      <c r="T396" s="9">
        <f>VLOOKUP(Tableau35676910[[#This Row],[coca]],Table1[[ID]:[b]],3,FALSE)</f>
        <v>14.819805708300001</v>
      </c>
      <c r="U396" s="9" t="s">
        <v>774</v>
      </c>
      <c r="V39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96" s="9">
        <v>3</v>
      </c>
    </row>
    <row r="397" spans="1:23" hidden="1">
      <c r="A397" t="s">
        <v>649</v>
      </c>
      <c r="B397" t="s">
        <v>671</v>
      </c>
      <c r="C397" t="s">
        <v>672</v>
      </c>
      <c r="D397">
        <v>118</v>
      </c>
      <c r="E397">
        <v>0</v>
      </c>
      <c r="J397" s="1"/>
      <c r="K397" s="1"/>
      <c r="M397" s="10" t="s">
        <v>948</v>
      </c>
      <c r="O397" s="5">
        <v>-1558597359590</v>
      </c>
      <c r="P397" s="5">
        <v>1288932372390</v>
      </c>
      <c r="Q397" t="str">
        <f t="shared" si="7"/>
        <v>SenegalSN11</v>
      </c>
      <c r="R397" t="str">
        <f>VLOOKUP(Tableau35676910[[#This Row],[coca]],Table1[ID],1,FALSE)</f>
        <v>SenegalSN11</v>
      </c>
      <c r="S397">
        <f>VLOOKUP(Tableau35676910[[#This Row],[coca]],Table1[[#All],[ID]:[b]],2,FALSE)</f>
        <v>-15.585973595900001</v>
      </c>
      <c r="T397" s="9">
        <f>VLOOKUP(Tableau35676910[[#This Row],[coca]],Table1[[ID]:[b]],3,FALSE)</f>
        <v>12.8893237239</v>
      </c>
      <c r="U397" s="9" t="s">
        <v>774</v>
      </c>
      <c r="V39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397" s="9">
        <v>3</v>
      </c>
    </row>
    <row r="398" spans="1:23" hidden="1">
      <c r="A398" t="s">
        <v>649</v>
      </c>
      <c r="B398" t="s">
        <v>673</v>
      </c>
      <c r="C398" t="s">
        <v>674</v>
      </c>
      <c r="D398">
        <v>87</v>
      </c>
      <c r="E398">
        <v>0</v>
      </c>
      <c r="J398" s="1"/>
      <c r="K398" s="1"/>
      <c r="M398" s="10" t="s">
        <v>948</v>
      </c>
      <c r="O398" s="5">
        <v>-1322607174830</v>
      </c>
      <c r="P398" s="5">
        <v>1388357772430</v>
      </c>
      <c r="Q398" t="str">
        <f t="shared" si="7"/>
        <v>SenegalSN12</v>
      </c>
      <c r="R398" t="str">
        <f>VLOOKUP(Tableau35676910[[#This Row],[coca]],Table1[ID],1,FALSE)</f>
        <v>SenegalSN12</v>
      </c>
      <c r="S398">
        <f>VLOOKUP(Tableau35676910[[#This Row],[coca]],Table1[[#All],[ID]:[b]],2,FALSE)</f>
        <v>-13.226071748300001</v>
      </c>
      <c r="T398" s="9">
        <f>VLOOKUP(Tableau35676910[[#This Row],[coca]],Table1[[ID]:[b]],3,FALSE)</f>
        <v>13.8835777243</v>
      </c>
      <c r="U398" s="9" t="s">
        <v>774</v>
      </c>
      <c r="V39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398" s="9">
        <v>3</v>
      </c>
    </row>
    <row r="399" spans="1:23" hidden="1">
      <c r="A399" t="s">
        <v>649</v>
      </c>
      <c r="B399" t="s">
        <v>653</v>
      </c>
      <c r="C399" t="s">
        <v>654</v>
      </c>
      <c r="D399">
        <v>599</v>
      </c>
      <c r="E399">
        <v>5</v>
      </c>
      <c r="J399" s="1"/>
      <c r="K399" s="1"/>
      <c r="M399" s="10" t="s">
        <v>948</v>
      </c>
      <c r="O399" s="5">
        <v>-1611292578170</v>
      </c>
      <c r="P399" s="5">
        <v>1477878055240</v>
      </c>
      <c r="Q399" t="str">
        <f t="shared" si="7"/>
        <v>SenegalSN02</v>
      </c>
      <c r="R399" t="str">
        <f>VLOOKUP(Tableau35676910[[#This Row],[coca]],Table1[ID],1,FALSE)</f>
        <v>SenegalSN02</v>
      </c>
      <c r="S399">
        <f>VLOOKUP(Tableau35676910[[#This Row],[coca]],Table1[[#All],[ID]:[b]],2,FALSE)</f>
        <v>-16.1129257817</v>
      </c>
      <c r="T399" s="9">
        <f>VLOOKUP(Tableau35676910[[#This Row],[coca]],Table1[[ID]:[b]],3,FALSE)</f>
        <v>14.778780552400001</v>
      </c>
      <c r="U399" s="9" t="s">
        <v>779</v>
      </c>
      <c r="V39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399" s="9">
        <v>4</v>
      </c>
    </row>
    <row r="400" spans="1:23" hidden="1">
      <c r="A400" t="s">
        <v>649</v>
      </c>
      <c r="B400" t="s">
        <v>665</v>
      </c>
      <c r="C400" t="s">
        <v>666</v>
      </c>
      <c r="D400">
        <v>42</v>
      </c>
      <c r="E400">
        <v>0</v>
      </c>
      <c r="J400" s="1"/>
      <c r="K400" s="1"/>
      <c r="M400" s="10" t="s">
        <v>948</v>
      </c>
      <c r="O400" s="5">
        <v>-1552565190290</v>
      </c>
      <c r="P400" s="5">
        <v>1542288376100</v>
      </c>
      <c r="Q400" t="str">
        <f t="shared" si="7"/>
        <v>SenegalSN08</v>
      </c>
      <c r="R400" t="str">
        <f>VLOOKUP(Tableau35676910[[#This Row],[coca]],Table1[ID],1,FALSE)</f>
        <v>SenegalSN08</v>
      </c>
      <c r="S400">
        <f>VLOOKUP(Tableau35676910[[#This Row],[coca]],Table1[[#All],[ID]:[b]],2,FALSE)</f>
        <v>-15.5256519029</v>
      </c>
      <c r="T400" s="9">
        <f>VLOOKUP(Tableau35676910[[#This Row],[coca]],Table1[[ID]:[b]],3,FALSE)</f>
        <v>15.422883761</v>
      </c>
      <c r="U400" s="9" t="s">
        <v>778</v>
      </c>
      <c r="V40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00" s="9">
        <v>2</v>
      </c>
    </row>
    <row r="401" spans="1:23" hidden="1">
      <c r="A401" t="s">
        <v>649</v>
      </c>
      <c r="B401" t="s">
        <v>663</v>
      </c>
      <c r="C401" t="s">
        <v>664</v>
      </c>
      <c r="D401">
        <v>71</v>
      </c>
      <c r="E401">
        <v>0</v>
      </c>
      <c r="J401" s="1"/>
      <c r="K401" s="1"/>
      <c r="M401" s="10" t="s">
        <v>948</v>
      </c>
      <c r="O401" s="5">
        <v>-1441769272400</v>
      </c>
      <c r="P401" s="5">
        <v>1302858477240</v>
      </c>
      <c r="Q401" t="str">
        <f t="shared" si="7"/>
        <v>SenegalSN07</v>
      </c>
      <c r="R401" t="str">
        <f>VLOOKUP(Tableau35676910[[#This Row],[coca]],Table1[ID],1,FALSE)</f>
        <v>SenegalSN07</v>
      </c>
      <c r="S401">
        <f>VLOOKUP(Tableau35676910[[#This Row],[coca]],Table1[[#All],[ID]:[b]],2,FALSE)</f>
        <v>-14.417692724</v>
      </c>
      <c r="T401" s="9">
        <f>VLOOKUP(Tableau35676910[[#This Row],[coca]],Table1[[ID]:[b]],3,FALSE)</f>
        <v>13.0285847724</v>
      </c>
      <c r="U401" s="9" t="s">
        <v>778</v>
      </c>
      <c r="V40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01" s="9">
        <v>2</v>
      </c>
    </row>
    <row r="402" spans="1:23" hidden="1">
      <c r="A402" t="s">
        <v>649</v>
      </c>
      <c r="B402" t="s">
        <v>677</v>
      </c>
      <c r="C402" t="s">
        <v>678</v>
      </c>
      <c r="D402">
        <v>149</v>
      </c>
      <c r="E402">
        <v>1</v>
      </c>
      <c r="J402" s="1"/>
      <c r="K402" s="1"/>
      <c r="M402" s="10" t="s">
        <v>948</v>
      </c>
      <c r="O402" s="5">
        <v>-1637723264440</v>
      </c>
      <c r="P402" s="5">
        <v>1277567433940</v>
      </c>
      <c r="Q402" t="str">
        <f t="shared" si="7"/>
        <v>SenegalSN14</v>
      </c>
      <c r="R402" t="str">
        <f>VLOOKUP(Tableau35676910[[#This Row],[coca]],Table1[ID],1,FALSE)</f>
        <v>SenegalSN14</v>
      </c>
      <c r="S402">
        <f>VLOOKUP(Tableau35676910[[#This Row],[coca]],Table1[[#All],[ID]:[b]],2,FALSE)</f>
        <v>-16.377232644399999</v>
      </c>
      <c r="T402" s="9">
        <f>VLOOKUP(Tableau35676910[[#This Row],[coca]],Table1[[ID]:[b]],3,FALSE)</f>
        <v>12.7756743394</v>
      </c>
      <c r="U402" s="9" t="s">
        <v>778</v>
      </c>
      <c r="V40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02" s="9">
        <v>2</v>
      </c>
    </row>
    <row r="403" spans="1:23" hidden="1">
      <c r="A403" t="s">
        <v>649</v>
      </c>
      <c r="B403" t="s">
        <v>657</v>
      </c>
      <c r="C403" t="s">
        <v>658</v>
      </c>
      <c r="D403">
        <v>5</v>
      </c>
      <c r="E403">
        <v>0</v>
      </c>
      <c r="J403" s="1"/>
      <c r="K403" s="1"/>
      <c r="M403" s="10" t="s">
        <v>948</v>
      </c>
      <c r="Q403" t="str">
        <f t="shared" si="7"/>
        <v>SenegalSN04</v>
      </c>
      <c r="R403" t="str">
        <f>VLOOKUP(Tableau35676910[[#This Row],[coca]],Table1[ID],1,FALSE)</f>
        <v>SenegalSN04</v>
      </c>
      <c r="S403">
        <f>VLOOKUP(Tableau35676910[[#This Row],[coca]],Table1[[#All],[ID]:[b]],2,FALSE)</f>
        <v>-15.1811077856</v>
      </c>
      <c r="T403" s="9">
        <f>VLOOKUP(Tableau35676910[[#This Row],[coca]],Table1[[ID]:[b]],3,FALSE)</f>
        <v>14.2061310746</v>
      </c>
      <c r="U403" s="9"/>
      <c r="V40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03" s="9"/>
    </row>
    <row r="404" spans="1:23" hidden="1">
      <c r="A404" t="s">
        <v>649</v>
      </c>
      <c r="B404" t="s">
        <v>661</v>
      </c>
      <c r="C404" t="s">
        <v>662</v>
      </c>
      <c r="D404">
        <v>1</v>
      </c>
      <c r="E404">
        <v>0</v>
      </c>
      <c r="J404" s="1"/>
      <c r="K404" s="1"/>
      <c r="M404" s="10" t="s">
        <v>948</v>
      </c>
      <c r="Q404" t="str">
        <f t="shared" si="7"/>
        <v>SenegalSN06</v>
      </c>
      <c r="R404" t="str">
        <f>VLOOKUP(Tableau35676910[[#This Row],[coca]],Table1[ID],1,FALSE)</f>
        <v>SenegalSN06</v>
      </c>
      <c r="S404">
        <f>VLOOKUP(Tableau35676910[[#This Row],[coca]],Table1[[#All],[ID]:[b]],2,FALSE)</f>
        <v>-12.202467282000001</v>
      </c>
      <c r="T404" s="9">
        <f>VLOOKUP(Tableau35676910[[#This Row],[coca]],Table1[[ID]:[b]],3,FALSE)</f>
        <v>12.838659013399999</v>
      </c>
      <c r="U404" s="9"/>
      <c r="V40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04" s="9"/>
    </row>
    <row r="405" spans="1:23" hidden="1">
      <c r="A405" t="s">
        <v>649</v>
      </c>
      <c r="B405" t="s">
        <v>667</v>
      </c>
      <c r="C405" t="s">
        <v>668</v>
      </c>
      <c r="D405">
        <v>19</v>
      </c>
      <c r="E405">
        <v>0</v>
      </c>
      <c r="J405" s="1"/>
      <c r="K405" s="1"/>
      <c r="M405" s="10" t="s">
        <v>948</v>
      </c>
      <c r="Q405" t="str">
        <f t="shared" si="7"/>
        <v>SenegalSN09</v>
      </c>
      <c r="R405" t="str">
        <f>VLOOKUP(Tableau35676910[[#This Row],[coca]],Table1[ID],1,FALSE)</f>
        <v>SenegalSN09</v>
      </c>
      <c r="S405">
        <f>VLOOKUP(Tableau35676910[[#This Row],[coca]],Table1[[#All],[ID]:[b]],2,FALSE)</f>
        <v>-13.729665620800001</v>
      </c>
      <c r="T405" s="9">
        <f>VLOOKUP(Tableau35676910[[#This Row],[coca]],Table1[[ID]:[b]],3,FALSE)</f>
        <v>15.149357547799999</v>
      </c>
      <c r="U405" s="9"/>
      <c r="V40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05" s="9"/>
    </row>
    <row r="406" spans="1:23" hidden="1">
      <c r="A406" t="s">
        <v>690</v>
      </c>
      <c r="B406" s="1" t="s">
        <v>694</v>
      </c>
      <c r="C406" s="1" t="s">
        <v>695</v>
      </c>
      <c r="D406">
        <v>27</v>
      </c>
      <c r="E406">
        <v>0</v>
      </c>
      <c r="J406" s="1"/>
      <c r="K406" s="1"/>
      <c r="M406" s="10" t="s">
        <v>948</v>
      </c>
      <c r="O406" s="5">
        <v>-1274347609580</v>
      </c>
      <c r="P406" s="5">
        <v>872577282988</v>
      </c>
      <c r="Q406" t="str">
        <f t="shared" si="7"/>
        <v>Sierra LeoneSL0204</v>
      </c>
      <c r="R406" t="str">
        <f>VLOOKUP(Tableau35676910[[#This Row],[coca]],Table1[ID],1,FALSE)</f>
        <v>Sierra LeoneSL0204</v>
      </c>
      <c r="S406">
        <f>VLOOKUP(Tableau35676910[[#This Row],[coca]],Table1[[#All],[ID]:[b]],2,FALSE)</f>
        <v>-12.7434760958</v>
      </c>
      <c r="T406" s="9">
        <f>VLOOKUP(Tableau35676910[[#This Row],[coca]],Table1[[ID]:[b]],3,FALSE)</f>
        <v>8.7257728298800004</v>
      </c>
      <c r="U406" s="9" t="s">
        <v>775</v>
      </c>
      <c r="V40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06" s="9">
        <v>1</v>
      </c>
    </row>
    <row r="407" spans="1:23" hidden="1">
      <c r="A407" t="s">
        <v>690</v>
      </c>
      <c r="B407" s="1" t="s">
        <v>706</v>
      </c>
      <c r="C407" s="1" t="s">
        <v>707</v>
      </c>
      <c r="D407">
        <v>29</v>
      </c>
      <c r="E407">
        <v>4</v>
      </c>
      <c r="J407" s="1"/>
      <c r="K407" s="1"/>
      <c r="M407" s="10" t="s">
        <v>948</v>
      </c>
      <c r="Q407" t="str">
        <f t="shared" si="7"/>
        <v>Sierra LeoneSL0201</v>
      </c>
      <c r="R407" t="str">
        <f>VLOOKUP(Tableau35676910[[#This Row],[coca]],Table1[ID],1,FALSE)</f>
        <v>Sierra LeoneSL0201</v>
      </c>
      <c r="S407">
        <f>VLOOKUP(Tableau35676910[[#This Row],[coca]],Table1[[#All],[ID]:[b]],2,FALSE)</f>
        <v>-12.1675978047</v>
      </c>
      <c r="T407" s="9">
        <f>VLOOKUP(Tableau35676910[[#This Row],[coca]],Table1[[ID]:[b]],3,FALSE)</f>
        <v>9.31678931139</v>
      </c>
      <c r="U407" s="9" t="s">
        <v>775</v>
      </c>
      <c r="V40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07" s="9">
        <v>1</v>
      </c>
    </row>
    <row r="408" spans="1:23" hidden="1">
      <c r="A408" t="s">
        <v>690</v>
      </c>
      <c r="B408" s="1" t="s">
        <v>710</v>
      </c>
      <c r="C408" s="1" t="s">
        <v>711</v>
      </c>
      <c r="D408">
        <v>103</v>
      </c>
      <c r="E408">
        <v>4</v>
      </c>
      <c r="J408" s="1"/>
      <c r="K408" s="1"/>
      <c r="M408" s="10" t="s">
        <v>948</v>
      </c>
      <c r="O408" s="5">
        <v>-1119614654980</v>
      </c>
      <c r="P408" s="5">
        <v>794618566219</v>
      </c>
      <c r="Q408" t="str">
        <f t="shared" si="7"/>
        <v>Sierra LeoneSL0102</v>
      </c>
      <c r="R408" t="str">
        <f>VLOOKUP(Tableau35676910[[#This Row],[coca]],Table1[ID],1,FALSE)</f>
        <v>Sierra LeoneSL0102</v>
      </c>
      <c r="S408">
        <f>VLOOKUP(Tableau35676910[[#This Row],[coca]],Table1[[#All],[ID]:[b]],2,FALSE)</f>
        <v>-11.1961465498</v>
      </c>
      <c r="T408" s="9">
        <f>VLOOKUP(Tableau35676910[[#This Row],[coca]],Table1[[ID]:[b]],3,FALSE)</f>
        <v>7.9461856621900004</v>
      </c>
      <c r="U408" s="9" t="s">
        <v>775</v>
      </c>
      <c r="V40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08" s="9">
        <v>1</v>
      </c>
    </row>
    <row r="409" spans="1:23" hidden="1">
      <c r="A409" t="s">
        <v>690</v>
      </c>
      <c r="B409" s="1" t="s">
        <v>712</v>
      </c>
      <c r="C409" s="1" t="s">
        <v>713</v>
      </c>
      <c r="D409">
        <v>48</v>
      </c>
      <c r="E409">
        <v>0</v>
      </c>
      <c r="J409" s="1"/>
      <c r="K409" s="1"/>
      <c r="M409" s="10" t="s">
        <v>948</v>
      </c>
      <c r="O409" s="5">
        <v>-1188245425950</v>
      </c>
      <c r="P409" s="5">
        <v>866821753356</v>
      </c>
      <c r="Q409" t="str">
        <f t="shared" si="7"/>
        <v>Sierra LeoneSL0205</v>
      </c>
      <c r="R409" t="str">
        <f>VLOOKUP(Tableau35676910[[#This Row],[coca]],Table1[ID],1,FALSE)</f>
        <v>Sierra LeoneSL0205</v>
      </c>
      <c r="S409">
        <f>VLOOKUP(Tableau35676910[[#This Row],[coca]],Table1[[#All],[ID]:[b]],2,FALSE)</f>
        <v>-11.882454259499999</v>
      </c>
      <c r="T409" s="9">
        <f>VLOOKUP(Tableau35676910[[#This Row],[coca]],Table1[[ID]:[b]],3,FALSE)</f>
        <v>8.66821753356</v>
      </c>
      <c r="U409" s="9" t="s">
        <v>775</v>
      </c>
      <c r="V40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09" s="9">
        <v>1</v>
      </c>
    </row>
    <row r="410" spans="1:23" hidden="1">
      <c r="A410" t="s">
        <v>690</v>
      </c>
      <c r="B410" s="1" t="s">
        <v>718</v>
      </c>
      <c r="C410" s="1" t="s">
        <v>719</v>
      </c>
      <c r="D410">
        <v>751</v>
      </c>
      <c r="E410">
        <v>47</v>
      </c>
      <c r="F410">
        <v>961</v>
      </c>
      <c r="J410" s="1"/>
      <c r="K410" s="1"/>
      <c r="M410" s="10" t="s">
        <v>948</v>
      </c>
      <c r="O410" s="5">
        <v>-1321181117700</v>
      </c>
      <c r="P410" s="5">
        <v>845537546442</v>
      </c>
      <c r="Q410" t="str">
        <f t="shared" si="7"/>
        <v>Sierra LeoneSL0402</v>
      </c>
      <c r="R410" t="str">
        <f>VLOOKUP(Tableau35676910[[#This Row],[coca]],Table1[ID],1,FALSE)</f>
        <v>Sierra LeoneSL0402</v>
      </c>
      <c r="S410">
        <f>VLOOKUP(Tableau35676910[[#This Row],[coca]],Table1[[#All],[ID]:[b]],2,FALSE)</f>
        <v>-13.211811177</v>
      </c>
      <c r="T410" s="9">
        <f>VLOOKUP(Tableau35676910[[#This Row],[coca]],Table1[[ID]:[b]],3,FALSE)</f>
        <v>8.4553754644199994</v>
      </c>
      <c r="U410" s="9" t="s">
        <v>779</v>
      </c>
      <c r="V41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F:500 - 1000</v>
      </c>
      <c r="W410" s="9">
        <v>4</v>
      </c>
    </row>
    <row r="411" spans="1:23" hidden="1">
      <c r="A411" t="s">
        <v>690</v>
      </c>
      <c r="B411" s="1" t="s">
        <v>716</v>
      </c>
      <c r="C411" s="1" t="s">
        <v>717</v>
      </c>
      <c r="D411">
        <v>162</v>
      </c>
      <c r="E411">
        <v>0</v>
      </c>
      <c r="J411" s="1"/>
      <c r="K411" s="1"/>
      <c r="M411" s="10" t="s">
        <v>948</v>
      </c>
      <c r="O411" s="5">
        <v>-1309971935480</v>
      </c>
      <c r="P411" s="5">
        <v>832370413786</v>
      </c>
      <c r="Q411" t="str">
        <f t="shared" si="7"/>
        <v>Sierra LeoneSL0401</v>
      </c>
      <c r="R411" t="str">
        <f>VLOOKUP(Tableau35676910[[#This Row],[coca]],Table1[ID],1,FALSE)</f>
        <v>Sierra LeoneSL0401</v>
      </c>
      <c r="S411">
        <f>VLOOKUP(Tableau35676910[[#This Row],[coca]],Table1[[#All],[ID]:[b]],2,FALSE)</f>
        <v>-13.099719354799999</v>
      </c>
      <c r="T411" s="9">
        <f>VLOOKUP(Tableau35676910[[#This Row],[coca]],Table1[[ID]:[b]],3,FALSE)</f>
        <v>8.3237041378600001</v>
      </c>
      <c r="U411" s="9" t="s">
        <v>778</v>
      </c>
      <c r="V41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D:100 - 250</v>
      </c>
      <c r="W411" s="9">
        <v>2</v>
      </c>
    </row>
    <row r="412" spans="1:23" hidden="1">
      <c r="A412" t="s">
        <v>690</v>
      </c>
      <c r="B412" s="1" t="s">
        <v>696</v>
      </c>
      <c r="C412" s="1" t="s">
        <v>697</v>
      </c>
      <c r="D412">
        <v>47</v>
      </c>
      <c r="E412">
        <v>0</v>
      </c>
      <c r="J412" s="1"/>
      <c r="K412" s="1"/>
      <c r="M412" s="10" t="s">
        <v>948</v>
      </c>
      <c r="Q412" t="str">
        <f t="shared" si="7"/>
        <v>Sierra LeoneSL0302</v>
      </c>
      <c r="R412" t="str">
        <f>VLOOKUP(Tableau35676910[[#This Row],[coca]],Table1[ID],1,FALSE)</f>
        <v>Sierra LeoneSL0302</v>
      </c>
      <c r="S412">
        <f>VLOOKUP(Tableau35676910[[#This Row],[coca]],Table1[[#All],[ID]:[b]],2,FALSE)</f>
        <v>-12.280610123400001</v>
      </c>
      <c r="T412" s="9">
        <f>VLOOKUP(Tableau35676910[[#This Row],[coca]],Table1[[ID]:[b]],3,FALSE)</f>
        <v>7.5028928524299996</v>
      </c>
      <c r="U412" s="9" t="s">
        <v>778</v>
      </c>
      <c r="V41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12" s="9">
        <v>2</v>
      </c>
    </row>
    <row r="413" spans="1:23" hidden="1">
      <c r="A413" t="s">
        <v>690</v>
      </c>
      <c r="B413" s="1" t="s">
        <v>692</v>
      </c>
      <c r="C413" s="1" t="s">
        <v>693</v>
      </c>
      <c r="D413">
        <v>7</v>
      </c>
      <c r="E413">
        <v>0</v>
      </c>
      <c r="J413" s="1"/>
      <c r="K413" s="1"/>
      <c r="M413" s="10" t="s">
        <v>948</v>
      </c>
      <c r="Q413" t="str">
        <f t="shared" si="7"/>
        <v>Sierra LeoneSL0304</v>
      </c>
      <c r="R413" t="str">
        <f>VLOOKUP(Tableau35676910[[#This Row],[coca]],Table1[ID],1,FALSE)</f>
        <v>Sierra LeoneSL0304</v>
      </c>
      <c r="S413">
        <f>VLOOKUP(Tableau35676910[[#This Row],[coca]],Table1[[#All],[ID]:[b]],2,FALSE)</f>
        <v>-11.573140710600001</v>
      </c>
      <c r="T413" s="9">
        <f>VLOOKUP(Tableau35676910[[#This Row],[coca]],Table1[[ID]:[b]],3,FALSE)</f>
        <v>7.3098042223900004</v>
      </c>
      <c r="U413" s="9"/>
      <c r="V41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13" s="9"/>
    </row>
    <row r="414" spans="1:23" hidden="1">
      <c r="A414" t="s">
        <v>690</v>
      </c>
      <c r="B414" s="1" t="s">
        <v>698</v>
      </c>
      <c r="C414" s="1" t="s">
        <v>699</v>
      </c>
      <c r="D414">
        <v>97</v>
      </c>
      <c r="E414">
        <v>0</v>
      </c>
      <c r="J414" s="1"/>
      <c r="K414" s="1"/>
      <c r="M414" s="10" t="s">
        <v>948</v>
      </c>
      <c r="Q414" t="str">
        <f t="shared" si="7"/>
        <v>Sierra LeoneSL0301</v>
      </c>
      <c r="R414" t="str">
        <f>VLOOKUP(Tableau35676910[[#This Row],[coca]],Table1[ID],1,FALSE)</f>
        <v>Sierra LeoneSL0301</v>
      </c>
      <c r="S414">
        <f>VLOOKUP(Tableau35676910[[#This Row],[coca]],Table1[[#All],[ID]:[b]],2,FALSE)</f>
        <v>-11.719691319500001</v>
      </c>
      <c r="T414" s="9">
        <f>VLOOKUP(Tableau35676910[[#This Row],[coca]],Table1[[ID]:[b]],3,FALSE)</f>
        <v>7.9627642158</v>
      </c>
      <c r="U414" s="9"/>
      <c r="V41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14" s="9"/>
    </row>
    <row r="415" spans="1:23" hidden="1">
      <c r="A415" t="s">
        <v>690</v>
      </c>
      <c r="B415" s="1" t="s">
        <v>700</v>
      </c>
      <c r="C415" s="1" t="s">
        <v>701</v>
      </c>
      <c r="D415">
        <v>28</v>
      </c>
      <c r="E415">
        <v>0</v>
      </c>
      <c r="J415" s="1"/>
      <c r="K415" s="1"/>
      <c r="M415" s="10" t="s">
        <v>948</v>
      </c>
      <c r="Q415" t="str">
        <f t="shared" si="7"/>
        <v>Sierra LeoneSL0202</v>
      </c>
      <c r="R415" t="str">
        <f>VLOOKUP(Tableau35676910[[#This Row],[coca]],Table1[ID],1,FALSE)</f>
        <v>Sierra LeoneSL0202</v>
      </c>
      <c r="S415">
        <f>VLOOKUP(Tableau35676910[[#This Row],[coca]],Table1[[#All],[ID]:[b]],2,FALSE)</f>
        <v>-12.806460753</v>
      </c>
      <c r="T415" s="9">
        <f>VLOOKUP(Tableau35676910[[#This Row],[coca]],Table1[[ID]:[b]],3,FALSE)</f>
        <v>9.1843028342200004</v>
      </c>
      <c r="U415" s="9"/>
      <c r="V41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15" s="9"/>
    </row>
    <row r="416" spans="1:23" hidden="1">
      <c r="A416" t="s">
        <v>690</v>
      </c>
      <c r="B416" s="1" t="s">
        <v>702</v>
      </c>
      <c r="C416" s="1" t="s">
        <v>703</v>
      </c>
      <c r="D416">
        <v>23</v>
      </c>
      <c r="E416">
        <v>0</v>
      </c>
      <c r="J416" s="1"/>
      <c r="K416" s="1"/>
      <c r="M416" s="10" t="s">
        <v>948</v>
      </c>
      <c r="Q416" t="str">
        <f t="shared" si="7"/>
        <v>Sierra LeoneSL0101</v>
      </c>
      <c r="R416" t="str">
        <f>VLOOKUP(Tableau35676910[[#This Row],[coca]],Table1[ID],1,FALSE)</f>
        <v>Sierra LeoneSL0101</v>
      </c>
      <c r="S416">
        <f>VLOOKUP(Tableau35676910[[#This Row],[coca]],Table1[[#All],[ID]:[b]],2,FALSE)</f>
        <v>-10.693878204100001</v>
      </c>
      <c r="T416" s="9">
        <f>VLOOKUP(Tableau35676910[[#This Row],[coca]],Table1[[ID]:[b]],3,FALSE)</f>
        <v>8.0875414025700003</v>
      </c>
      <c r="U416" s="9"/>
      <c r="V416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16" s="9"/>
    </row>
    <row r="417" spans="1:23" hidden="1">
      <c r="A417" t="s">
        <v>690</v>
      </c>
      <c r="B417" s="1" t="s">
        <v>704</v>
      </c>
      <c r="C417" s="1" t="s">
        <v>705</v>
      </c>
      <c r="D417">
        <v>7</v>
      </c>
      <c r="E417">
        <v>0</v>
      </c>
      <c r="J417" s="1"/>
      <c r="K417" s="1"/>
      <c r="M417" s="10" t="s">
        <v>948</v>
      </c>
      <c r="Q417" t="str">
        <f t="shared" si="7"/>
        <v>Sierra LeoneSL0203</v>
      </c>
      <c r="R417" t="str">
        <f>VLOOKUP(Tableau35676910[[#This Row],[coca]],Table1[ID],1,FALSE)</f>
        <v>Sierra LeoneSL0203</v>
      </c>
      <c r="S417">
        <f>VLOOKUP(Tableau35676910[[#This Row],[coca]],Table1[[#All],[ID]:[b]],2,FALSE)</f>
        <v>-11.3429507661</v>
      </c>
      <c r="T417" s="9">
        <f>VLOOKUP(Tableau35676910[[#This Row],[coca]],Table1[[ID]:[b]],3,FALSE)</f>
        <v>9.4519737931499996</v>
      </c>
      <c r="U417" s="9"/>
      <c r="V417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17" s="9"/>
    </row>
    <row r="418" spans="1:23" hidden="1">
      <c r="A418" t="s">
        <v>690</v>
      </c>
      <c r="B418" s="1" t="s">
        <v>708</v>
      </c>
      <c r="C418" s="1" t="s">
        <v>709</v>
      </c>
      <c r="D418">
        <v>46</v>
      </c>
      <c r="E418">
        <v>0</v>
      </c>
      <c r="J418" s="1"/>
      <c r="K418" s="1"/>
      <c r="M418" s="10" t="s">
        <v>948</v>
      </c>
      <c r="Q418" t="str">
        <f t="shared" si="7"/>
        <v>Sierra LeoneSL0303</v>
      </c>
      <c r="R418" t="str">
        <f>VLOOKUP(Tableau35676910[[#This Row],[coca]],Table1[ID],1,FALSE)</f>
        <v>Sierra LeoneSL0303</v>
      </c>
      <c r="S418">
        <f>VLOOKUP(Tableau35676910[[#This Row],[coca]],Table1[[#All],[ID]:[b]],2,FALSE)</f>
        <v>-12.4261838544</v>
      </c>
      <c r="T418" s="9">
        <f>VLOOKUP(Tableau35676910[[#This Row],[coca]],Table1[[ID]:[b]],3,FALSE)</f>
        <v>8.0636534224300007</v>
      </c>
      <c r="U418" s="9"/>
      <c r="V418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18" s="9"/>
    </row>
    <row r="419" spans="1:23" hidden="1">
      <c r="A419" t="s">
        <v>690</v>
      </c>
      <c r="B419" s="1" t="s">
        <v>714</v>
      </c>
      <c r="C419" s="1" t="s">
        <v>715</v>
      </c>
      <c r="D419">
        <v>62</v>
      </c>
      <c r="E419">
        <v>2</v>
      </c>
      <c r="J419" s="1"/>
      <c r="K419" s="1"/>
      <c r="M419" s="10" t="s">
        <v>948</v>
      </c>
      <c r="Q419" t="str">
        <f t="shared" si="7"/>
        <v>Sierra LeoneSL0103</v>
      </c>
      <c r="R419" t="str">
        <f>VLOOKUP(Tableau35676910[[#This Row],[coca]],Table1[ID],1,FALSE)</f>
        <v>Sierra LeoneSL0103</v>
      </c>
      <c r="S419">
        <f>VLOOKUP(Tableau35676910[[#This Row],[coca]],Table1[[#All],[ID]:[b]],2,FALSE)</f>
        <v>-10.9394432911</v>
      </c>
      <c r="T419" s="9">
        <f>VLOOKUP(Tableau35676910[[#This Row],[coca]],Table1[[ID]:[b]],3,FALSE)</f>
        <v>8.6933339965900007</v>
      </c>
      <c r="U419" s="9"/>
      <c r="V419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19" s="9"/>
    </row>
    <row r="420" spans="1:23" hidden="1">
      <c r="A420" t="s">
        <v>690</v>
      </c>
      <c r="B420" s="1" t="s">
        <v>934</v>
      </c>
      <c r="C420" s="1"/>
      <c r="D420">
        <v>4</v>
      </c>
      <c r="E420">
        <v>0</v>
      </c>
      <c r="J420" s="1"/>
      <c r="K420" s="1"/>
      <c r="M420" s="10" t="s">
        <v>948</v>
      </c>
      <c r="Q420" s="9" t="str">
        <f t="shared" si="7"/>
        <v>Sierra Leone</v>
      </c>
      <c r="R420" s="9" t="e">
        <f>VLOOKUP(Tableau35676910[[#This Row],[coca]],Table1[ID],1,FALSE)</f>
        <v>#N/A</v>
      </c>
      <c r="S420" s="9" t="e">
        <f>VLOOKUP(Tableau35676910[[#This Row],[coca]],Table1[[#All],[ID]:[b]],2,FALSE)</f>
        <v>#N/A</v>
      </c>
      <c r="T420" s="9" t="e">
        <f>VLOOKUP(Tableau35676910[[#This Row],[coca]],Table1[[ID]:[b]],3,FALSE)</f>
        <v>#N/A</v>
      </c>
      <c r="U420" s="9"/>
      <c r="V420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A:&lt;10</v>
      </c>
      <c r="W420" s="9"/>
    </row>
    <row r="421" spans="1:23" hidden="1">
      <c r="A421" t="s">
        <v>679</v>
      </c>
      <c r="B421" t="s">
        <v>688</v>
      </c>
      <c r="C421" t="s">
        <v>689</v>
      </c>
      <c r="D421">
        <v>50</v>
      </c>
      <c r="J421" s="1"/>
      <c r="K421" s="1"/>
      <c r="M421" s="10" t="s">
        <v>948</v>
      </c>
      <c r="Q421" t="str">
        <f t="shared" si="7"/>
        <v>TogoTG05</v>
      </c>
      <c r="R421" t="str">
        <f>VLOOKUP(Tableau35676910[[#This Row],[coca]],Table1[ID],1,FALSE)</f>
        <v>TogoTG05</v>
      </c>
      <c r="S421">
        <f>VLOOKUP(Tableau35676910[[#This Row],[coca]],Table1[[#All],[ID]:[b]],2,FALSE)</f>
        <v>0.44881387854299998</v>
      </c>
      <c r="T421" s="9">
        <f>VLOOKUP(Tableau35676910[[#This Row],[coca]],Table1[[ID]:[b]],3,FALSE)</f>
        <v>10.5925979672</v>
      </c>
      <c r="U421" s="9" t="s">
        <v>775</v>
      </c>
      <c r="V421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21" s="9">
        <v>1</v>
      </c>
    </row>
    <row r="422" spans="1:23" hidden="1">
      <c r="A422" t="s">
        <v>679</v>
      </c>
      <c r="B422" t="s">
        <v>683</v>
      </c>
      <c r="C422" t="s">
        <v>684</v>
      </c>
      <c r="D422">
        <v>24</v>
      </c>
      <c r="J422" s="1"/>
      <c r="K422" s="1"/>
      <c r="M422" s="10" t="s">
        <v>948</v>
      </c>
      <c r="Q422" t="str">
        <f t="shared" si="7"/>
        <v>TogoTG02</v>
      </c>
      <c r="R422" t="str">
        <f>VLOOKUP(Tableau35676910[[#This Row],[coca]],Table1[ID],1,FALSE)</f>
        <v>TogoTG02</v>
      </c>
      <c r="S422">
        <f>VLOOKUP(Tableau35676910[[#This Row],[coca]],Table1[[#All],[ID]:[b]],2,FALSE)</f>
        <v>0.87057946210100001</v>
      </c>
      <c r="T422" s="9">
        <f>VLOOKUP(Tableau35676910[[#This Row],[coca]],Table1[[ID]:[b]],3,FALSE)</f>
        <v>9.60514805669</v>
      </c>
      <c r="U422" s="9" t="s">
        <v>775</v>
      </c>
      <c r="V422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B:10-50</v>
      </c>
      <c r="W422" s="9">
        <v>1</v>
      </c>
    </row>
    <row r="423" spans="1:23" hidden="1">
      <c r="A423" t="s">
        <v>679</v>
      </c>
      <c r="B423" t="s">
        <v>635</v>
      </c>
      <c r="C423" t="s">
        <v>687</v>
      </c>
      <c r="D423">
        <v>55</v>
      </c>
      <c r="J423" s="1"/>
      <c r="K423" s="1"/>
      <c r="M423" s="10" t="s">
        <v>948</v>
      </c>
      <c r="Q423" t="str">
        <f t="shared" si="7"/>
        <v>TogoTG04</v>
      </c>
      <c r="R423" t="str">
        <f>VLOOKUP(Tableau35676910[[#This Row],[coca]],Table1[ID],1,FALSE)</f>
        <v>TogoTG04</v>
      </c>
      <c r="S423">
        <f>VLOOKUP(Tableau35676910[[#This Row],[coca]],Table1[[#All],[ID]:[b]],2,FALSE)</f>
        <v>1.13212525762</v>
      </c>
      <c r="T423" s="9">
        <f>VLOOKUP(Tableau35676910[[#This Row],[coca]],Table1[[ID]:[b]],3,FALSE)</f>
        <v>7.4536701055199996</v>
      </c>
      <c r="U423" s="9" t="s">
        <v>775</v>
      </c>
      <c r="V423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23" s="9">
        <v>1</v>
      </c>
    </row>
    <row r="424" spans="1:23" hidden="1">
      <c r="A424" t="s">
        <v>679</v>
      </c>
      <c r="B424" t="s">
        <v>685</v>
      </c>
      <c r="C424" t="s">
        <v>686</v>
      </c>
      <c r="D424">
        <f>294+160</f>
        <v>454</v>
      </c>
      <c r="E424">
        <v>14</v>
      </c>
      <c r="F424">
        <v>402</v>
      </c>
      <c r="J424" s="1"/>
      <c r="K424" s="1"/>
      <c r="M424" s="10" t="s">
        <v>948</v>
      </c>
      <c r="Q424" t="str">
        <f t="shared" si="7"/>
        <v>TogoTG03</v>
      </c>
      <c r="R424" t="str">
        <f>VLOOKUP(Tableau35676910[[#This Row],[coca]],Table1[ID],1,FALSE)</f>
        <v>TogoTG03</v>
      </c>
      <c r="S424">
        <f>VLOOKUP(Tableau35676910[[#This Row],[coca]],Table1[[#All],[ID]:[b]],2,FALSE)</f>
        <v>1.27783037549</v>
      </c>
      <c r="T424" s="9">
        <f>VLOOKUP(Tableau35676910[[#This Row],[coca]],Table1[[ID]:[b]],3,FALSE)</f>
        <v>6.4973658735499997</v>
      </c>
      <c r="U424" s="9" t="s">
        <v>778</v>
      </c>
      <c r="V424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E:250 - 500</v>
      </c>
      <c r="W424" s="9">
        <v>2</v>
      </c>
    </row>
    <row r="425" spans="1:23" hidden="1">
      <c r="A425" t="s">
        <v>679</v>
      </c>
      <c r="B425" t="s">
        <v>681</v>
      </c>
      <c r="C425" t="s">
        <v>682</v>
      </c>
      <c r="D425">
        <v>67</v>
      </c>
      <c r="J425" s="1"/>
      <c r="K425" s="1"/>
      <c r="M425" s="10" t="s">
        <v>948</v>
      </c>
      <c r="Q425" t="str">
        <f t="shared" si="7"/>
        <v>TogoTG01</v>
      </c>
      <c r="R425" t="str">
        <f>VLOOKUP(Tableau35676910[[#This Row],[coca]],Table1[ID],1,FALSE)</f>
        <v>TogoTG01</v>
      </c>
      <c r="S425">
        <f>VLOOKUP(Tableau35676910[[#This Row],[coca]],Table1[[#All],[ID]:[b]],2,FALSE)</f>
        <v>1.06886363219</v>
      </c>
      <c r="T425" s="9">
        <f>VLOOKUP(Tableau35676910[[#This Row],[coca]],Table1[[ID]:[b]],3,FALSE)</f>
        <v>8.6264213859099996</v>
      </c>
      <c r="U425" s="9" t="s">
        <v>778</v>
      </c>
      <c r="V425" s="9" t="str">
        <f>IF(Tableau35676910[[#This Row],[cas_confirmés]]&lt;=10,"A:&lt;10",IF(Tableau35676910[[#This Row],[cas_confirmés]]&lt;=50,"B:10-50",IF(Tableau35676910[[#This Row],[cas_confirmés]]&lt;=100,"C:50 - 100",IF(Tableau35676910[[#This Row],[cas_confirmés]]&lt;=250,"D:100 - 250",IF(Tableau35676910[[#This Row],[cas_confirmés]]&lt;=500,"E:250 - 500",IF(Tableau35676910[[#This Row],[cas_confirmés]]&lt;=1000,"F:500 - 1000","G:1000 et plus"))))))</f>
        <v>C:50 - 100</v>
      </c>
      <c r="W425" s="9">
        <v>2</v>
      </c>
    </row>
    <row r="426" spans="1:23">
      <c r="Q426" s="9"/>
      <c r="R426" s="9"/>
      <c r="S426" s="9"/>
      <c r="T426" s="9"/>
      <c r="U426" s="9"/>
      <c r="V426" s="9"/>
      <c r="W426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4bd7185-3ccc-47d5-be69-542fd420c7c8">
      <UserInfo>
        <DisplayName>Oumou Khayry Sy</DisplayName>
        <AccountId>55</AccountId>
        <AccountType/>
      </UserInfo>
      <UserInfo>
        <DisplayName>Roberto Colombo Llimona</DisplayName>
        <AccountId>16</AccountId>
        <AccountType/>
      </UserInfo>
      <UserInfo>
        <DisplayName>Ndeye Fatou Dieme</DisplayName>
        <AccountId>609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17EF69-B5D2-4962-B621-71694656E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57C512-824E-436A-B455-951EC6FDE89D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4bd7185-3ccc-47d5-be69-542fd420c7c8"/>
    <ds:schemaRef ds:uri="2d04cdad-faad-4bbc-9725-fbca26071be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55CEC9-8914-43A5-B324-E97D90D49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wca_2</vt:lpstr>
      <vt:lpstr>cases_data_23042020</vt:lpstr>
      <vt:lpstr>W22</vt:lpstr>
      <vt:lpstr>W23</vt:lpstr>
      <vt:lpstr>W24</vt:lpstr>
      <vt:lpstr>W25</vt:lpstr>
      <vt:lpstr>W26</vt:lpstr>
      <vt:lpstr>W27</vt:lpstr>
      <vt:lpstr>W28</vt:lpstr>
      <vt:lpstr>Feuil1</vt:lpstr>
      <vt:lpstr>wca_2!Database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Oumou Khayry Sy</dc:creator>
  <cp:keywords/>
  <dc:description/>
  <cp:lastModifiedBy>Amadou Ndong</cp:lastModifiedBy>
  <cp:revision/>
  <dcterms:created xsi:type="dcterms:W3CDTF">2019-03-15T12:39:52Z</dcterms:created>
  <dcterms:modified xsi:type="dcterms:W3CDTF">2020-07-15T14:47:00Z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  <property fmtid="{D5CDD505-2E9C-101B-9397-08002B2CF9AE}" pid="3" name="AuthorIds_UIVersion_2048">
    <vt:lpwstr>55</vt:lpwstr>
  </property>
  <property fmtid="{D5CDD505-2E9C-101B-9397-08002B2CF9AE}" pid="4" name="Workbook id">
    <vt:lpwstr>fe969ec2-3178-41de-9dae-28ead6c4fbb3</vt:lpwstr>
  </property>
  <property fmtid="{D5CDD505-2E9C-101B-9397-08002B2CF9AE}" pid="5" name="Workbook type">
    <vt:lpwstr>Custom</vt:lpwstr>
  </property>
  <property fmtid="{D5CDD505-2E9C-101B-9397-08002B2CF9AE}" pid="6" name="Workbook version">
    <vt:lpwstr>Custom</vt:lpwstr>
  </property>
</Properties>
</file>