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ila.pietroni\Dropbox (Net4Partners)\ProMa\05_Progetto\Variazioni\VARIAZIONE BUDGET\"/>
    </mc:Choice>
  </mc:AlternateContent>
  <bookViews>
    <workbookView xWindow="0" yWindow="0" windowWidth="24000" windowHeight="9735" tabRatio="599" activeTab="1"/>
  </bookViews>
  <sheets>
    <sheet name="Copertina" sheetId="8" r:id="rId1"/>
    <sheet name="Modifica budget" sheetId="6" r:id="rId2"/>
    <sheet name="Verifica rispetto vincoli" sheetId="5" r:id="rId3"/>
  </sheets>
  <externalReferences>
    <externalReference r:id="rId4"/>
  </externalReferences>
  <definedNames>
    <definedName name="_xlnm.Print_Area" localSheetId="0">Copertina!$A$1:$A$25</definedName>
    <definedName name="_xlnm.Print_Area" localSheetId="1">'Modifica budget'!$A$1:$G$58</definedName>
    <definedName name="DG">[1]DG!$A$1:$B$11</definedName>
    <definedName name="Direzione_competente">[1]DG!$A$2:$A$11</definedName>
    <definedName name="Strumento_di_programmazione">'[1]tipologia di operazione'!$A$2:$A$3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6" l="1"/>
  <c r="D55" i="6"/>
  <c r="C55" i="6"/>
  <c r="R3" i="5" s="1"/>
  <c r="C27" i="6"/>
  <c r="Q3" i="5" s="1"/>
  <c r="AA9" i="5" l="1"/>
  <c r="AA10" i="5"/>
  <c r="AG10" i="5" s="1"/>
  <c r="AA11" i="5"/>
  <c r="AG11" i="5" s="1"/>
  <c r="Y9" i="5"/>
  <c r="AF9" i="5" s="1"/>
  <c r="Y10" i="5"/>
  <c r="AF10" i="5" s="1"/>
  <c r="Y11" i="5"/>
  <c r="AF11" i="5" s="1"/>
  <c r="X9" i="5"/>
  <c r="X10" i="5"/>
  <c r="X11" i="5"/>
  <c r="E52" i="6"/>
  <c r="Z9" i="5" s="1"/>
  <c r="E53" i="6"/>
  <c r="Z10" i="5" s="1"/>
  <c r="E54" i="6"/>
  <c r="G54" i="6" s="1"/>
  <c r="D27" i="6"/>
  <c r="Q4" i="5" s="1"/>
  <c r="F27" i="6"/>
  <c r="G25" i="6"/>
  <c r="AC10" i="5" s="1"/>
  <c r="G26" i="6"/>
  <c r="AC11" i="5" s="1"/>
  <c r="E24" i="6"/>
  <c r="G24" i="6" s="1"/>
  <c r="AC9" i="5" s="1"/>
  <c r="E25" i="6"/>
  <c r="E26" i="6"/>
  <c r="E12" i="6"/>
  <c r="G53" i="6" l="1"/>
  <c r="Z11" i="5"/>
  <c r="G52" i="6"/>
  <c r="AB11" i="5"/>
  <c r="AB9" i="5"/>
  <c r="AD9" i="5" s="1"/>
  <c r="AB10" i="5"/>
  <c r="AD10" i="5" s="1"/>
  <c r="AE10" i="5" s="1"/>
  <c r="AO25" i="5" s="1"/>
  <c r="AG9" i="5"/>
  <c r="E19" i="6"/>
  <c r="E20" i="6"/>
  <c r="E21" i="6"/>
  <c r="E22" i="6"/>
  <c r="E23" i="6"/>
  <c r="G23" i="6" s="1"/>
  <c r="AC8" i="5" s="1"/>
  <c r="E18" i="6"/>
  <c r="B1" i="5"/>
  <c r="E27" i="6" l="1"/>
  <c r="AD11" i="5"/>
  <c r="AE11" i="5" s="1"/>
  <c r="AO26" i="5" s="1"/>
  <c r="AE9" i="5"/>
  <c r="AO24" i="5" s="1"/>
  <c r="E40" i="6" l="1"/>
  <c r="C3" i="6" l="1"/>
  <c r="B3" i="5"/>
  <c r="E51" i="6"/>
  <c r="G51" i="6" s="1"/>
  <c r="E50" i="6"/>
  <c r="G50" i="6" s="1"/>
  <c r="E49" i="6"/>
  <c r="G49" i="6" s="1"/>
  <c r="E48" i="6"/>
  <c r="G48" i="6" s="1"/>
  <c r="E47" i="6"/>
  <c r="G47" i="6" s="1"/>
  <c r="E46" i="6"/>
  <c r="G46" i="6" s="1"/>
  <c r="X3" i="5"/>
  <c r="N4" i="5"/>
  <c r="N5" i="5"/>
  <c r="N6" i="5"/>
  <c r="N7" i="5"/>
  <c r="N3" i="5"/>
  <c r="M4" i="5"/>
  <c r="M5" i="5"/>
  <c r="M6" i="5"/>
  <c r="M7" i="5"/>
  <c r="M3" i="5"/>
  <c r="AA4" i="5"/>
  <c r="AA5" i="5"/>
  <c r="AA6" i="5"/>
  <c r="AA7" i="5"/>
  <c r="AA8" i="5"/>
  <c r="Y4" i="5"/>
  <c r="Y5" i="5"/>
  <c r="Y6" i="5"/>
  <c r="Y7" i="5"/>
  <c r="Y8" i="5"/>
  <c r="X4" i="5"/>
  <c r="X5" i="5"/>
  <c r="X6" i="5"/>
  <c r="X7" i="5"/>
  <c r="X8" i="5"/>
  <c r="Y3" i="5"/>
  <c r="AA3" i="5"/>
  <c r="G22" i="6"/>
  <c r="AC7" i="5" s="1"/>
  <c r="G21" i="6"/>
  <c r="AC6" i="5" s="1"/>
  <c r="G20" i="6"/>
  <c r="AC5" i="5" s="1"/>
  <c r="G19" i="6"/>
  <c r="AC4" i="5" s="1"/>
  <c r="G18" i="6"/>
  <c r="O3" i="5" l="1"/>
  <c r="O4" i="5"/>
  <c r="G27" i="6"/>
  <c r="B2" i="5" s="1"/>
  <c r="E55" i="6"/>
  <c r="G55" i="6" s="1"/>
  <c r="X12" i="5"/>
  <c r="AA12" i="5"/>
  <c r="Y12" i="5"/>
  <c r="AC3" i="5"/>
  <c r="M8" i="5"/>
  <c r="N8" i="5"/>
  <c r="H55" i="6" l="1"/>
  <c r="Z5" i="5"/>
  <c r="Z3" i="5"/>
  <c r="Z8" i="5" l="1"/>
  <c r="Z7" i="5"/>
  <c r="Z6" i="5"/>
  <c r="Z4" i="5"/>
  <c r="Z12" i="5" l="1"/>
  <c r="R6" i="5"/>
  <c r="T6" i="5" s="1"/>
  <c r="R4" i="5"/>
  <c r="R5" i="5" l="1"/>
  <c r="T5" i="5" s="1"/>
  <c r="AB6" i="5" l="1"/>
  <c r="AB7" i="5"/>
  <c r="Q6" i="5"/>
  <c r="AB5" i="5"/>
  <c r="AD5" i="5" s="1"/>
  <c r="AB8" i="5"/>
  <c r="S4" i="5"/>
  <c r="S5" i="5"/>
  <c r="S6" i="5"/>
  <c r="S3" i="5"/>
  <c r="R8" i="5"/>
  <c r="U3" i="5" s="1"/>
  <c r="Q5" i="5" l="1"/>
  <c r="AD6" i="5"/>
  <c r="AE6" i="5" s="1"/>
  <c r="AD8" i="5"/>
  <c r="AE8" i="5" s="1"/>
  <c r="AD7" i="5"/>
  <c r="AE7" i="5" s="1"/>
  <c r="AC12" i="5"/>
  <c r="Q8" i="5" l="1"/>
  <c r="AN16" i="5"/>
  <c r="AN17" i="5"/>
  <c r="AO21" i="5"/>
  <c r="AE5" i="5"/>
  <c r="AO22" i="5"/>
  <c r="AO23" i="5"/>
  <c r="AM19" i="5"/>
  <c r="O7" i="5"/>
  <c r="AL21" i="5" s="1"/>
  <c r="O6" i="5"/>
  <c r="AL20" i="5" s="1"/>
  <c r="O5" i="5"/>
  <c r="AL18" i="5"/>
  <c r="AL17" i="5"/>
  <c r="AG8" i="5"/>
  <c r="AQ23" i="5" s="1"/>
  <c r="AF8" i="5"/>
  <c r="AP23" i="5" s="1"/>
  <c r="AG7" i="5"/>
  <c r="AQ22" i="5" s="1"/>
  <c r="AF7" i="5"/>
  <c r="AP22" i="5" s="1"/>
  <c r="AG6" i="5"/>
  <c r="AQ21" i="5" s="1"/>
  <c r="AF6" i="5"/>
  <c r="AP21" i="5" s="1"/>
  <c r="AG5" i="5"/>
  <c r="AQ20" i="5" s="1"/>
  <c r="AF5" i="5"/>
  <c r="AP20" i="5" s="1"/>
  <c r="AG4" i="5"/>
  <c r="AQ19" i="5" s="1"/>
  <c r="AF4" i="5"/>
  <c r="AP19" i="5" s="1"/>
  <c r="AG3" i="5"/>
  <c r="AF3" i="5"/>
  <c r="U6" i="5"/>
  <c r="AN21" i="5" s="1"/>
  <c r="AM18" i="5"/>
  <c r="U5" i="5"/>
  <c r="AN20" i="5" s="1"/>
  <c r="U4" i="5"/>
  <c r="AN19" i="5" s="1"/>
  <c r="AL19" i="5" l="1"/>
  <c r="AL22" i="5" s="1"/>
  <c r="O8" i="5"/>
  <c r="AP18" i="5"/>
  <c r="AP27" i="5" s="1"/>
  <c r="AF12" i="5"/>
  <c r="AQ18" i="5"/>
  <c r="AQ27" i="5" s="1"/>
  <c r="AG12" i="5"/>
  <c r="AO20" i="5"/>
  <c r="AM20" i="5"/>
  <c r="AN18" i="5"/>
  <c r="T8" i="5"/>
  <c r="L39" i="6" s="1"/>
  <c r="L38" i="6" l="1"/>
  <c r="D3" i="5"/>
  <c r="H3" i="5"/>
  <c r="L42" i="6"/>
  <c r="I3" i="5"/>
  <c r="L43" i="6"/>
  <c r="E3" i="5"/>
  <c r="U8" i="5"/>
  <c r="L40" i="6" s="1"/>
  <c r="AN22" i="5"/>
  <c r="F3" i="5" l="1"/>
  <c r="AB3" i="5" l="1"/>
  <c r="AD3" i="5" s="1"/>
  <c r="AE3" i="5" s="1"/>
  <c r="AB4" i="5" l="1"/>
  <c r="AO18" i="5" l="1"/>
  <c r="AD4" i="5"/>
  <c r="AD12" i="5" s="1"/>
  <c r="AB12" i="5"/>
  <c r="AE4" i="5" l="1"/>
  <c r="AE12" i="5" s="1"/>
  <c r="AO19" i="5" l="1"/>
  <c r="AO27" i="5" s="1"/>
  <c r="G3" i="5" l="1"/>
  <c r="L41" i="6"/>
  <c r="L44" i="6" s="1"/>
  <c r="B60" i="6" s="1"/>
</calcChain>
</file>

<file path=xl/sharedStrings.xml><?xml version="1.0" encoding="utf-8"?>
<sst xmlns="http://schemas.openxmlformats.org/spreadsheetml/2006/main" count="133" uniqueCount="79">
  <si>
    <t>Personale Esterno</t>
  </si>
  <si>
    <t>Totale</t>
  </si>
  <si>
    <t xml:space="preserve"> </t>
  </si>
  <si>
    <t xml:space="preserve">Totale </t>
  </si>
  <si>
    <t>Azione</t>
  </si>
  <si>
    <t>Progettazione, direzione, coordinamento e monitoraggio dell'intervento finanziato</t>
  </si>
  <si>
    <t>Individuazione di tutte le componenti del “kit del riuso” della buona pratica</t>
  </si>
  <si>
    <t>Trasferimento della buona pratica tra Ente/i Cedente/i ed Enti Riusanti</t>
  </si>
  <si>
    <t>Evoluzione della buona pratica oggetto di trasferimento attraverso Open Community PA 2020</t>
  </si>
  <si>
    <t>Promozione, comunicazione e disseminazione dell’intervento</t>
  </si>
  <si>
    <t>A2 (10 - 15%)</t>
  </si>
  <si>
    <t>A3 (40 - 45%)</t>
  </si>
  <si>
    <t>A4 (25 - 35%)</t>
  </si>
  <si>
    <t xml:space="preserve">Spese per acquisizione beni e servizi
(max 35%) </t>
  </si>
  <si>
    <t xml:space="preserve">Spese generali di funzionamento
(15% di a+b)
</t>
  </si>
  <si>
    <t>Totale budget per azione</t>
  </si>
  <si>
    <t>Totale budget per tipologia di spesa</t>
  </si>
  <si>
    <t xml:space="preserve">Denominazione progetto </t>
  </si>
  <si>
    <t xml:space="preserve">totale </t>
  </si>
  <si>
    <t>_</t>
  </si>
  <si>
    <t xml:space="preserve">
A5 (5 - 15%)</t>
  </si>
  <si>
    <t xml:space="preserve">
- Spese per acquisizione beni e servizi 
(max 35 %)</t>
  </si>
  <si>
    <t xml:space="preserve">
A4 (25 - 35%)</t>
  </si>
  <si>
    <t xml:space="preserve">
- Spese generali di funzionamento 
(pari al 15% di a+b)</t>
  </si>
  <si>
    <t xml:space="preserve">
A3 (40 - 45%)</t>
  </si>
  <si>
    <t>n.a</t>
  </si>
  <si>
    <t xml:space="preserve">
- Personale esterno</t>
  </si>
  <si>
    <t xml:space="preserve">
A2 (10 - 15%)</t>
  </si>
  <si>
    <t xml:space="preserve">
- Personale interno</t>
  </si>
  <si>
    <t xml:space="preserve">
A1 (max 10%)</t>
  </si>
  <si>
    <t>(5b)  Ammissibilità ripartizione categorie di spesa tra partner (spese per acquisizione beni e servizi)</t>
  </si>
  <si>
    <t>(5a) Ammissibilità ripartizione categorie di spesa tra partner (spese personale esterno)</t>
  </si>
  <si>
    <t>(4) 10% riallocazione tra partner</t>
  </si>
  <si>
    <t>(3) 10% tipologia di spesa</t>
  </si>
  <si>
    <t>(2) % tipologia di spesa</t>
  </si>
  <si>
    <t xml:space="preserve">
(1) % tipologia di azione
</t>
  </si>
  <si>
    <t xml:space="preserve">Budget rimodulato </t>
  </si>
  <si>
    <t xml:space="preserve">Budget ammesso </t>
  </si>
  <si>
    <t>(5a) Rispetto del vincolo Personale esterno</t>
  </si>
  <si>
    <t>Spese per acquisizione beni e servizi</t>
  </si>
  <si>
    <t>Spese generali di funzionamento</t>
  </si>
  <si>
    <t>Personale Interno</t>
  </si>
  <si>
    <t>(3) Rispetto del vincolo del 10%</t>
  </si>
  <si>
    <t xml:space="preserve">(2) Rispetto del vincolo per tipologia di spesa </t>
  </si>
  <si>
    <t xml:space="preserve">Variazione importo </t>
  </si>
  <si>
    <t>Rimodulazione</t>
  </si>
  <si>
    <t>Tipologia di spesa</t>
  </si>
  <si>
    <t xml:space="preserve">(1) Rispetto del vincolo per singola azione </t>
  </si>
  <si>
    <t>AZIONE</t>
  </si>
  <si>
    <t xml:space="preserve">ANALISI RIMODULAZIONE - verifica vincolo (1) (2) (3) </t>
  </si>
  <si>
    <t>Progetto</t>
  </si>
  <si>
    <t>Variazione importo</t>
  </si>
  <si>
    <t>Budget approvato</t>
  </si>
  <si>
    <t xml:space="preserve">TOTALE BUDGET PER PARTNER E PER TIPOLOGIA DI SPESA - verifica vincolo (4) e (5) </t>
  </si>
  <si>
    <t>Personale Esterno (b)</t>
  </si>
  <si>
    <t>Personale interno (a)</t>
  </si>
  <si>
    <t xml:space="preserve">Quadro economico - finanziario approvato </t>
  </si>
  <si>
    <t>VERIFICA RISPETTO VINCOLI</t>
  </si>
  <si>
    <t>Beneficiario (Ente Capofila)</t>
  </si>
  <si>
    <t>4 (Rispetto del vincolo del 10%)</t>
  </si>
  <si>
    <t>A1 (max 10%)</t>
  </si>
  <si>
    <t>Agenzia per la Coesione Territoriale
Programma Operativo Governance e Capacità Istituzionale 2014-2020
FESR 2014-2020</t>
  </si>
  <si>
    <t>Quadro economico - finanziario modificato</t>
  </si>
  <si>
    <t xml:space="preserve">Esito Verifica Rispetto Vincoli da Avviso </t>
  </si>
  <si>
    <t>Allegato 1: Piano economico – finanziario con il dettaglio delle singole voci di spesa delle quali si richiede la riallocazione</t>
  </si>
  <si>
    <t>A5 (5% - 15%)</t>
  </si>
  <si>
    <t>(5b) Rispetto del vincolo Spese per acquisizione beni e servizi</t>
  </si>
  <si>
    <t>Importo complessivo budget</t>
  </si>
  <si>
    <t xml:space="preserve">Partner </t>
  </si>
  <si>
    <t>ProMa - Property Management</t>
  </si>
  <si>
    <t>Unione Montana del Catria e del Nerone</t>
  </si>
  <si>
    <t>Comune di Perugia</t>
  </si>
  <si>
    <t>Comune di Maiolati Spontini</t>
  </si>
  <si>
    <t>Comune di Castiglione del Lago</t>
  </si>
  <si>
    <t>Comune di Castel Madama</t>
  </si>
  <si>
    <t>Comune di Marino</t>
  </si>
  <si>
    <t>Unione Montana dell'Esino-Frasassi</t>
  </si>
  <si>
    <t>Comune di Gioia del Colle</t>
  </si>
  <si>
    <t>Comune di Caserta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</si>
</sst>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€&quot;\ #,##0.00"/>
    <numFmt numFmtId="165" formatCode="#,##0.00\ &quot;€&quot;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b/>
      <sz val="10"/>
      <color rgb="FF244061"/>
      <name val="Calibri"/>
      <family val="2"/>
      <scheme val="minor"/>
    </font>
    <font>
      <b/>
      <sz val="14"/>
      <color rgb="FF244061"/>
      <name val="Calibri"/>
      <family val="2"/>
      <scheme val="minor"/>
    </font>
    <font>
      <b/>
      <sz val="12"/>
      <color rgb="FF244061"/>
      <name val="Calibri"/>
      <family val="2"/>
      <scheme val="minor"/>
    </font>
    <font>
      <b/>
      <i/>
      <sz val="14"/>
      <color indexed="12"/>
      <name val="Calibri"/>
      <family val="2"/>
    </font>
    <font>
      <b/>
      <sz val="18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20"/>
      <name val="Calibri"/>
      <family val="2"/>
      <scheme val="minor"/>
    </font>
    <font>
      <sz val="10"/>
      <color rgb="FF24406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0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i/>
      <sz val="20"/>
      <name val="Arial"/>
      <family val="2"/>
    </font>
    <font>
      <b/>
      <i/>
      <sz val="10"/>
      <color rgb="FF244061"/>
      <name val="Calibri"/>
      <family val="2"/>
      <scheme val="minor"/>
    </font>
    <font>
      <b/>
      <i/>
      <sz val="14"/>
      <color rgb="FF24406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textRotation="90"/>
    </xf>
    <xf numFmtId="0" fontId="0" fillId="0" borderId="0" xfId="0" applyBorder="1" applyAlignment="1"/>
    <xf numFmtId="164" fontId="1" fillId="0" borderId="0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6" fillId="3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" xfId="0" quotePrefix="1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 applyProtection="1">
      <alignment horizontal="center" vertical="top" wrapText="1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164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0" fontId="12" fillId="3" borderId="0" xfId="0" applyFont="1" applyFill="1" applyBorder="1" applyAlignment="1">
      <alignment horizontal="center" vertical="center" wrapText="1"/>
    </xf>
    <xf numFmtId="0" fontId="14" fillId="3" borderId="5" xfId="0" applyFont="1" applyFill="1" applyBorder="1"/>
    <xf numFmtId="0" fontId="14" fillId="3" borderId="0" xfId="0" applyFont="1" applyFill="1"/>
    <xf numFmtId="0" fontId="14" fillId="3" borderId="6" xfId="0" applyFont="1" applyFill="1" applyBorder="1"/>
    <xf numFmtId="0" fontId="15" fillId="3" borderId="6" xfId="0" applyFont="1" applyFill="1" applyBorder="1" applyAlignment="1">
      <alignment horizontal="left"/>
    </xf>
    <xf numFmtId="0" fontId="17" fillId="3" borderId="6" xfId="0" applyFont="1" applyFill="1" applyBorder="1" applyAlignment="1">
      <alignment horizontal="left"/>
    </xf>
    <xf numFmtId="0" fontId="16" fillId="3" borderId="6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/>
    </xf>
    <xf numFmtId="0" fontId="14" fillId="3" borderId="7" xfId="0" applyFont="1" applyFill="1" applyBorder="1"/>
    <xf numFmtId="0" fontId="15" fillId="3" borderId="0" xfId="0" applyFont="1" applyFill="1" applyBorder="1" applyAlignment="1">
      <alignment horizontal="left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65" fontId="10" fillId="3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Border="1" applyAlignment="1" applyProtection="1">
      <alignment vertical="center"/>
    </xf>
    <xf numFmtId="164" fontId="21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164" fontId="22" fillId="3" borderId="1" xfId="0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center" vertical="top" wrapText="1"/>
    </xf>
    <xf numFmtId="0" fontId="0" fillId="3" borderId="0" xfId="0" applyFill="1"/>
    <xf numFmtId="0" fontId="18" fillId="3" borderId="6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1" applyBorder="1" applyAlignment="1" applyProtection="1">
      <alignment horizontal="center" vertical="center"/>
      <protection locked="0"/>
    </xf>
    <xf numFmtId="0" fontId="13" fillId="0" borderId="3" xfId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5" fillId="3" borderId="0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2">
    <cellStyle name="Collegamento ipertestuale" xfId="1" builtinId="8"/>
    <cellStyle name="Normale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C00000"/>
      </font>
    </dxf>
    <dxf>
      <font>
        <b/>
        <i val="0"/>
        <color theme="9" tint="-0.499984740745262"/>
      </font>
    </dxf>
    <dxf>
      <font>
        <color theme="0"/>
      </font>
      <numFmt numFmtId="0" formatCode="General"/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1781736</xdr:colOff>
      <xdr:row>0</xdr:row>
      <xdr:rowOff>179295</xdr:rowOff>
    </xdr:from>
    <xdr:to>
      <xdr:col>0</xdr:col>
      <xdr:colOff>9480176</xdr:colOff>
      <xdr:row>4</xdr:row>
      <xdr:rowOff>156882</xdr:rowOff>
    </xdr:to>
    <xdr:pic>
      <xdr:nvPicPr>
        <xdr:cNvPr id="7" name="Picture 6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8" r="842"/>
        <a:stretch/>
      </xdr:blipFill>
      <xdr:spPr bwMode="auto">
        <a:xfrm>
          <a:off x="1781736" y="179295"/>
          <a:ext cx="7698440" cy="96370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la.carbone/Downloads/Regione%20Campania/Santa%20Lucia/Universiadi/Schede%20Interventi%20ARU/Scheda%20intervento%20FSC_UNA.IN-AV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scheda"/>
      <sheetName val="IMP.PR-AV.01A(1)"/>
      <sheetName val="Istruzioni per la compilazione"/>
      <sheetName val="&gt;&gt;&gt;&gt;&gt;&gt;&gt;"/>
      <sheetName val="Fonti finanziarie"/>
      <sheetName val="procedure di aggiudicazione"/>
      <sheetName val="indicatorifisici"/>
      <sheetName val="ggmmaa"/>
      <sheetName val="Voci di spesa"/>
      <sheetName val="DG"/>
      <sheetName val="Piste procedurali"/>
      <sheetName val="Comuni"/>
      <sheetName val="Comuni2"/>
      <sheetName val="tipologia di operazione"/>
      <sheetName val="attività economica"/>
      <sheetName val="settore C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DIREZIONE GENERALE</v>
          </cell>
          <cell r="B1" t="str">
            <v>RESPONSABILE ACCORDO</v>
          </cell>
        </row>
        <row r="2">
          <cell r="A2" t="str">
            <v>Direzione Generale per la Programmazione Economica e il Turismo</v>
          </cell>
          <cell r="B2" t="str">
            <v>Maria Somma</v>
          </cell>
        </row>
        <row r="3">
          <cell r="A3" t="str">
            <v>Direzione Generale per lo Sviluppo Economico e le Attività produttive</v>
          </cell>
          <cell r="B3" t="str">
            <v>Roberta Esposito</v>
          </cell>
        </row>
        <row r="4">
          <cell r="A4" t="str">
            <v>Direzione Generale per la Tutela della salute e il Coordinamento del Sistema Sanitario regionale</v>
          </cell>
          <cell r="B4" t="str">
            <v>Antonio Postiglione</v>
          </cell>
        </row>
        <row r="5">
          <cell r="A5" t="str">
            <v>Direzione Generale per l'Ambiente e l'Ecosistema</v>
          </cell>
          <cell r="B5" t="str">
            <v xml:space="preserve">Michele Palmieri </v>
          </cell>
        </row>
        <row r="6">
          <cell r="A6" t="str">
            <v>Direzione Generale per le Politiche agricole alimentari e forestali</v>
          </cell>
          <cell r="B6" t="str">
            <v>Filippo Diasco</v>
          </cell>
        </row>
        <row r="7">
          <cell r="A7" t="str">
            <v>Direzione Generale per la Mobilità</v>
          </cell>
          <cell r="B7" t="str">
            <v>Maria Sofia Di Grado</v>
          </cell>
        </row>
        <row r="8">
          <cell r="A8" t="str">
            <v>Direzione Generale per i Lavori pubblici e la Protezione Civile</v>
          </cell>
          <cell r="B8" t="str">
            <v>Italo Giulivo</v>
          </cell>
        </row>
        <row r="9">
          <cell r="A9" t="str">
            <v>Direzione Generale per l'Università, la Ricerca e l'Innovazione</v>
          </cell>
          <cell r="B9" t="str">
            <v>Antonio Oddati</v>
          </cell>
        </row>
        <row r="10">
          <cell r="A10" t="str">
            <v>Direzione Generale per le politiche sociali, le politiche culturali, le pari opportunità e il tempo libero</v>
          </cell>
          <cell r="B10" t="str">
            <v>Rosanna Romano</v>
          </cell>
        </row>
        <row r="11">
          <cell r="A11" t="str">
            <v>Ufficio per il federalismo</v>
          </cell>
          <cell r="B11" t="str">
            <v>Francesco Del Vecchio</v>
          </cell>
        </row>
      </sheetData>
      <sheetData sheetId="10"/>
      <sheetData sheetId="11"/>
      <sheetData sheetId="12"/>
      <sheetData sheetId="13">
        <row r="2">
          <cell r="A2" t="str">
            <v>Accordo di programma Quadro</v>
          </cell>
        </row>
        <row r="3">
          <cell r="A3" t="str">
            <v>Strumento di Attuazione diretta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81"/>
  <sheetViews>
    <sheetView zoomScale="85" zoomScaleNormal="100" workbookViewId="0">
      <selection activeCell="A16" sqref="A16"/>
    </sheetView>
  </sheetViews>
  <sheetFormatPr defaultColWidth="9.140625" defaultRowHeight="12.75" x14ac:dyDescent="0.2"/>
  <cols>
    <col min="1" max="1" width="164.42578125" style="31" customWidth="1"/>
    <col min="2" max="16384" width="9.140625" style="31"/>
  </cols>
  <sheetData>
    <row r="1" spans="1:1" ht="20.100000000000001" customHeight="1" x14ac:dyDescent="0.2">
      <c r="A1" s="30"/>
    </row>
    <row r="2" spans="1:1" ht="20.100000000000001" customHeight="1" x14ac:dyDescent="0.2">
      <c r="A2" s="32"/>
    </row>
    <row r="3" spans="1:1" ht="19.5" customHeight="1" x14ac:dyDescent="0.2">
      <c r="A3" s="32"/>
    </row>
    <row r="4" spans="1:1" ht="20.100000000000001" customHeight="1" x14ac:dyDescent="0.2">
      <c r="A4" s="32"/>
    </row>
    <row r="5" spans="1:1" ht="19.5" customHeight="1" x14ac:dyDescent="0.2">
      <c r="A5" s="32"/>
    </row>
    <row r="6" spans="1:1" ht="20.100000000000001" customHeight="1" x14ac:dyDescent="0.2">
      <c r="A6" s="32"/>
    </row>
    <row r="7" spans="1:1" ht="20.100000000000001" customHeight="1" x14ac:dyDescent="0.2">
      <c r="A7" s="32"/>
    </row>
    <row r="8" spans="1:1" ht="20.100000000000001" customHeight="1" x14ac:dyDescent="0.2">
      <c r="A8" s="63" t="s">
        <v>61</v>
      </c>
    </row>
    <row r="9" spans="1:1" ht="20.100000000000001" customHeight="1" x14ac:dyDescent="0.2">
      <c r="A9" s="63"/>
    </row>
    <row r="10" spans="1:1" ht="32.25" customHeight="1" x14ac:dyDescent="0.2">
      <c r="A10" s="63"/>
    </row>
    <row r="11" spans="1:1" ht="20.100000000000001" customHeight="1" x14ac:dyDescent="0.2">
      <c r="A11" s="33"/>
    </row>
    <row r="12" spans="1:1" ht="19.5" customHeight="1" x14ac:dyDescent="0.2">
      <c r="A12" s="33"/>
    </row>
    <row r="13" spans="1:1" ht="20.100000000000001" customHeight="1" x14ac:dyDescent="0.2">
      <c r="A13" s="64" t="s">
        <v>64</v>
      </c>
    </row>
    <row r="14" spans="1:1" ht="72" customHeight="1" x14ac:dyDescent="0.2">
      <c r="A14" s="64"/>
    </row>
    <row r="15" spans="1:1" ht="20.100000000000001" customHeight="1" x14ac:dyDescent="0.2">
      <c r="A15" s="34"/>
    </row>
    <row r="16" spans="1:1" ht="20.100000000000001" customHeight="1" x14ac:dyDescent="0.2">
      <c r="A16" s="34"/>
    </row>
    <row r="17" spans="1:1" ht="20.100000000000001" customHeight="1" x14ac:dyDescent="0.2">
      <c r="A17" s="35"/>
    </row>
    <row r="18" spans="1:1" ht="20.100000000000001" customHeight="1" x14ac:dyDescent="0.2">
      <c r="A18" s="36"/>
    </row>
    <row r="19" spans="1:1" ht="20.100000000000001" customHeight="1" x14ac:dyDescent="0.25">
      <c r="A19" s="37"/>
    </row>
    <row r="20" spans="1:1" ht="20.100000000000001" customHeight="1" x14ac:dyDescent="0.25">
      <c r="A20" s="37"/>
    </row>
    <row r="21" spans="1:1" ht="20.100000000000001" customHeight="1" x14ac:dyDescent="0.25">
      <c r="A21" s="37"/>
    </row>
    <row r="22" spans="1:1" ht="20.100000000000001" customHeight="1" x14ac:dyDescent="0.25">
      <c r="A22" s="37"/>
    </row>
    <row r="23" spans="1:1" ht="20.100000000000001" customHeight="1" x14ac:dyDescent="0.2">
      <c r="A23" s="32"/>
    </row>
    <row r="24" spans="1:1" ht="20.100000000000001" customHeight="1" x14ac:dyDescent="0.2">
      <c r="A24" s="32"/>
    </row>
    <row r="25" spans="1:1" ht="20.100000000000001" customHeight="1" thickBot="1" x14ac:dyDescent="0.25">
      <c r="A25" s="38"/>
    </row>
    <row r="26" spans="1:1" x14ac:dyDescent="0.2">
      <c r="A26" s="39"/>
    </row>
    <row r="27" spans="1:1" x14ac:dyDescent="0.2">
      <c r="A27" s="39"/>
    </row>
    <row r="28" spans="1:1" x14ac:dyDescent="0.2">
      <c r="A28" s="39"/>
    </row>
    <row r="29" spans="1:1" x14ac:dyDescent="0.2">
      <c r="A29" s="39"/>
    </row>
    <row r="30" spans="1:1" x14ac:dyDescent="0.2">
      <c r="A30" s="39"/>
    </row>
    <row r="31" spans="1:1" x14ac:dyDescent="0.2">
      <c r="A31" s="39"/>
    </row>
    <row r="32" spans="1:1" x14ac:dyDescent="0.2">
      <c r="A32" s="40"/>
    </row>
    <row r="33" spans="1:1" x14ac:dyDescent="0.2">
      <c r="A33" s="40"/>
    </row>
    <row r="34" spans="1:1" x14ac:dyDescent="0.2">
      <c r="A34" s="40"/>
    </row>
    <row r="35" spans="1:1" x14ac:dyDescent="0.2">
      <c r="A35" s="41"/>
    </row>
    <row r="36" spans="1:1" x14ac:dyDescent="0.2">
      <c r="A36" s="41"/>
    </row>
    <row r="37" spans="1:1" x14ac:dyDescent="0.2">
      <c r="A37" s="41"/>
    </row>
    <row r="38" spans="1:1" x14ac:dyDescent="0.2">
      <c r="A38" s="41"/>
    </row>
    <row r="39" spans="1:1" x14ac:dyDescent="0.2">
      <c r="A39" s="41"/>
    </row>
    <row r="40" spans="1:1" x14ac:dyDescent="0.2">
      <c r="A40" s="41"/>
    </row>
    <row r="41" spans="1:1" x14ac:dyDescent="0.2">
      <c r="A41" s="40"/>
    </row>
    <row r="42" spans="1:1" x14ac:dyDescent="0.2">
      <c r="A42" s="40"/>
    </row>
    <row r="43" spans="1:1" x14ac:dyDescent="0.2">
      <c r="A43" s="40"/>
    </row>
    <row r="44" spans="1:1" x14ac:dyDescent="0.2">
      <c r="A44" s="40"/>
    </row>
    <row r="45" spans="1:1" x14ac:dyDescent="0.2">
      <c r="A45" s="40"/>
    </row>
    <row r="46" spans="1:1" x14ac:dyDescent="0.2">
      <c r="A46" s="40"/>
    </row>
    <row r="47" spans="1:1" x14ac:dyDescent="0.2">
      <c r="A47" s="40"/>
    </row>
    <row r="48" spans="1:1" x14ac:dyDescent="0.2">
      <c r="A48" s="40"/>
    </row>
    <row r="49" spans="1:1" x14ac:dyDescent="0.2">
      <c r="A49" s="40"/>
    </row>
    <row r="50" spans="1:1" x14ac:dyDescent="0.2">
      <c r="A50" s="40"/>
    </row>
    <row r="51" spans="1:1" x14ac:dyDescent="0.2">
      <c r="A51" s="40"/>
    </row>
    <row r="52" spans="1:1" x14ac:dyDescent="0.2">
      <c r="A52" s="40"/>
    </row>
    <row r="53" spans="1:1" x14ac:dyDescent="0.2">
      <c r="A53" s="40"/>
    </row>
    <row r="54" spans="1:1" x14ac:dyDescent="0.2">
      <c r="A54" s="40"/>
    </row>
    <row r="55" spans="1:1" x14ac:dyDescent="0.2">
      <c r="A55" s="40"/>
    </row>
    <row r="56" spans="1:1" x14ac:dyDescent="0.2">
      <c r="A56" s="40"/>
    </row>
    <row r="57" spans="1:1" x14ac:dyDescent="0.2">
      <c r="A57" s="40"/>
    </row>
    <row r="58" spans="1:1" x14ac:dyDescent="0.2">
      <c r="A58" s="40"/>
    </row>
    <row r="59" spans="1:1" x14ac:dyDescent="0.2">
      <c r="A59" s="40"/>
    </row>
    <row r="60" spans="1:1" x14ac:dyDescent="0.2">
      <c r="A60" s="40"/>
    </row>
    <row r="61" spans="1:1" x14ac:dyDescent="0.2">
      <c r="A61" s="40"/>
    </row>
    <row r="62" spans="1:1" x14ac:dyDescent="0.2">
      <c r="A62" s="40"/>
    </row>
    <row r="63" spans="1:1" x14ac:dyDescent="0.2">
      <c r="A63" s="40"/>
    </row>
    <row r="64" spans="1:1" x14ac:dyDescent="0.2">
      <c r="A64" s="40"/>
    </row>
    <row r="65" spans="1:1" x14ac:dyDescent="0.2">
      <c r="A65" s="40"/>
    </row>
    <row r="66" spans="1:1" x14ac:dyDescent="0.2">
      <c r="A66" s="40"/>
    </row>
    <row r="67" spans="1:1" x14ac:dyDescent="0.2">
      <c r="A67" s="40"/>
    </row>
    <row r="68" spans="1:1" x14ac:dyDescent="0.2">
      <c r="A68" s="40"/>
    </row>
    <row r="69" spans="1:1" x14ac:dyDescent="0.2">
      <c r="A69" s="40"/>
    </row>
    <row r="70" spans="1:1" x14ac:dyDescent="0.2">
      <c r="A70" s="40"/>
    </row>
    <row r="71" spans="1:1" x14ac:dyDescent="0.2">
      <c r="A71" s="40"/>
    </row>
    <row r="72" spans="1:1" x14ac:dyDescent="0.2">
      <c r="A72" s="40"/>
    </row>
    <row r="73" spans="1:1" x14ac:dyDescent="0.2">
      <c r="A73" s="40"/>
    </row>
    <row r="74" spans="1:1" x14ac:dyDescent="0.2">
      <c r="A74" s="40"/>
    </row>
    <row r="75" spans="1:1" x14ac:dyDescent="0.2">
      <c r="A75" s="40"/>
    </row>
    <row r="76" spans="1:1" x14ac:dyDescent="0.2">
      <c r="A76" s="40"/>
    </row>
    <row r="77" spans="1:1" x14ac:dyDescent="0.2">
      <c r="A77" s="40"/>
    </row>
    <row r="78" spans="1:1" x14ac:dyDescent="0.2">
      <c r="A78" s="40"/>
    </row>
    <row r="79" spans="1:1" x14ac:dyDescent="0.2">
      <c r="A79" s="40"/>
    </row>
    <row r="80" spans="1:1" x14ac:dyDescent="0.2">
      <c r="A80" s="40"/>
    </row>
    <row r="81" spans="1:1" x14ac:dyDescent="0.2">
      <c r="A81" s="40"/>
    </row>
  </sheetData>
  <mergeCells count="2">
    <mergeCell ref="A8:A10"/>
    <mergeCell ref="A13:A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7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60"/>
  <sheetViews>
    <sheetView showGridLines="0" tabSelected="1" topLeftCell="A44" zoomScale="90" zoomScaleNormal="90" workbookViewId="0">
      <selection activeCell="C47" sqref="C47"/>
    </sheetView>
  </sheetViews>
  <sheetFormatPr defaultColWidth="8.85546875" defaultRowHeight="15" x14ac:dyDescent="0.25"/>
  <cols>
    <col min="1" max="1" width="15.42578125" style="3" customWidth="1"/>
    <col min="2" max="2" width="24.28515625" style="3" customWidth="1"/>
    <col min="3" max="3" width="43.140625" style="3" customWidth="1"/>
    <col min="4" max="4" width="27" style="3" customWidth="1"/>
    <col min="5" max="5" width="29.140625" style="3" customWidth="1"/>
    <col min="6" max="6" width="32.42578125" style="3" customWidth="1"/>
    <col min="7" max="7" width="28.7109375" style="3" customWidth="1"/>
    <col min="8" max="8" width="28.28515625" style="3" customWidth="1"/>
    <col min="9" max="9" width="12.140625" style="3" customWidth="1"/>
    <col min="10" max="10" width="29.42578125" style="3" customWidth="1"/>
    <col min="11" max="11" width="27.28515625" style="3" customWidth="1"/>
    <col min="12" max="12" width="23.140625" style="3" customWidth="1"/>
    <col min="13" max="13" width="23.42578125" style="3" customWidth="1"/>
    <col min="14" max="14" width="30" style="3" customWidth="1"/>
    <col min="15" max="15" width="30.85546875" style="3" customWidth="1"/>
    <col min="16" max="16" width="28.7109375" style="3" customWidth="1"/>
    <col min="17" max="16384" width="8.85546875" style="3"/>
  </cols>
  <sheetData>
    <row r="1" spans="1:17" ht="36" customHeight="1" x14ac:dyDescent="0.25">
      <c r="A1" s="79" t="s">
        <v>17</v>
      </c>
      <c r="B1" s="79"/>
      <c r="C1" s="54" t="s">
        <v>69</v>
      </c>
      <c r="D1" s="51"/>
    </row>
    <row r="2" spans="1:17" ht="36" customHeight="1" x14ac:dyDescent="0.25">
      <c r="A2" s="80" t="s">
        <v>58</v>
      </c>
      <c r="B2" s="81"/>
      <c r="C2" s="54" t="s">
        <v>70</v>
      </c>
      <c r="D2" s="51"/>
    </row>
    <row r="3" spans="1:17" ht="39" customHeight="1" x14ac:dyDescent="0.25">
      <c r="A3" s="79" t="s">
        <v>67</v>
      </c>
      <c r="B3" s="79"/>
      <c r="C3" s="56">
        <f>E40</f>
        <v>698250</v>
      </c>
      <c r="D3" s="52"/>
      <c r="E3" s="10"/>
      <c r="F3" s="10"/>
      <c r="G3" s="10"/>
      <c r="H3" s="11"/>
      <c r="I3" s="11"/>
      <c r="J3" s="10"/>
      <c r="K3" s="10"/>
      <c r="L3" s="10"/>
      <c r="M3" s="10"/>
      <c r="N3" s="10"/>
      <c r="O3" s="10"/>
      <c r="P3" s="10"/>
    </row>
    <row r="4" spans="1:17" ht="39" customHeight="1" x14ac:dyDescent="0.25">
      <c r="A4" s="12"/>
      <c r="B4" s="12"/>
      <c r="C4" s="10"/>
      <c r="D4" s="10"/>
      <c r="E4" s="10"/>
      <c r="F4" s="10"/>
      <c r="G4" s="10"/>
      <c r="H4" s="11"/>
      <c r="I4" s="11"/>
      <c r="J4" s="10"/>
      <c r="K4" s="10"/>
      <c r="L4" s="10"/>
      <c r="M4" s="10"/>
      <c r="N4" s="10"/>
      <c r="O4" s="10"/>
      <c r="P4" s="10"/>
    </row>
    <row r="5" spans="1:17" ht="39.75" customHeight="1" x14ac:dyDescent="0.25">
      <c r="A5" s="77" t="s">
        <v>56</v>
      </c>
      <c r="B5" s="72" t="s">
        <v>15</v>
      </c>
      <c r="C5" s="72"/>
      <c r="D5" s="72"/>
      <c r="E5" s="72"/>
      <c r="F5" s="9" t="s">
        <v>2</v>
      </c>
      <c r="G5" s="9"/>
      <c r="H5" s="11"/>
      <c r="I5" s="11"/>
    </row>
    <row r="6" spans="1:17" ht="35.1" customHeight="1" x14ac:dyDescent="0.25">
      <c r="A6" s="77"/>
      <c r="B6" s="1"/>
      <c r="C6" s="75" t="s">
        <v>4</v>
      </c>
      <c r="D6" s="75"/>
      <c r="E6" s="4" t="s">
        <v>1</v>
      </c>
      <c r="F6" s="9"/>
      <c r="G6" s="9"/>
      <c r="H6" s="11"/>
      <c r="I6" s="11"/>
    </row>
    <row r="7" spans="1:17" ht="32.1" customHeight="1" x14ac:dyDescent="0.25">
      <c r="A7" s="77"/>
      <c r="B7" s="2" t="s">
        <v>60</v>
      </c>
      <c r="C7" s="82" t="s">
        <v>5</v>
      </c>
      <c r="D7" s="82"/>
      <c r="E7" s="20">
        <v>69819.149999999994</v>
      </c>
      <c r="F7" s="9"/>
      <c r="G7" s="9"/>
      <c r="H7" s="11"/>
      <c r="I7" s="11"/>
    </row>
    <row r="8" spans="1:17" ht="33.75" customHeight="1" x14ac:dyDescent="0.25">
      <c r="A8" s="77"/>
      <c r="B8" s="2" t="s">
        <v>10</v>
      </c>
      <c r="C8" s="65" t="s">
        <v>6</v>
      </c>
      <c r="D8" s="66"/>
      <c r="E8" s="20">
        <v>72961.350000000006</v>
      </c>
      <c r="F8" s="9"/>
      <c r="G8" s="9"/>
      <c r="H8" s="11"/>
      <c r="I8" s="11"/>
    </row>
    <row r="9" spans="1:17" ht="32.1" customHeight="1" x14ac:dyDescent="0.25">
      <c r="A9" s="77"/>
      <c r="B9" s="2" t="s">
        <v>11</v>
      </c>
      <c r="C9" s="65" t="s">
        <v>7</v>
      </c>
      <c r="D9" s="66"/>
      <c r="E9" s="20">
        <v>302474.40000000002</v>
      </c>
      <c r="F9" s="9"/>
      <c r="G9" s="9"/>
      <c r="H9" s="11"/>
      <c r="I9" s="11"/>
    </row>
    <row r="10" spans="1:17" ht="36.75" customHeight="1" x14ac:dyDescent="0.25">
      <c r="A10" s="77"/>
      <c r="B10" s="2" t="s">
        <v>12</v>
      </c>
      <c r="C10" s="65" t="s">
        <v>8</v>
      </c>
      <c r="D10" s="66"/>
      <c r="E10" s="20">
        <v>194957.1</v>
      </c>
      <c r="F10" s="9"/>
      <c r="G10" s="9"/>
      <c r="H10" s="11"/>
      <c r="I10" s="11"/>
    </row>
    <row r="11" spans="1:17" ht="32.1" customHeight="1" x14ac:dyDescent="0.25">
      <c r="A11" s="77"/>
      <c r="B11" s="2" t="s">
        <v>65</v>
      </c>
      <c r="C11" s="65" t="s">
        <v>9</v>
      </c>
      <c r="D11" s="66"/>
      <c r="E11" s="20">
        <v>58038</v>
      </c>
      <c r="F11" s="9"/>
      <c r="G11" s="9"/>
      <c r="H11" s="11"/>
      <c r="I11" s="11"/>
    </row>
    <row r="12" spans="1:17" ht="41.25" customHeight="1" x14ac:dyDescent="0.25">
      <c r="A12" s="77"/>
      <c r="B12" s="2" t="s">
        <v>1</v>
      </c>
      <c r="C12" s="73"/>
      <c r="D12" s="74"/>
      <c r="E12" s="20">
        <f>SUM(E7:E11)</f>
        <v>698250</v>
      </c>
      <c r="F12" s="42"/>
      <c r="G12" s="9"/>
      <c r="H12" s="11"/>
      <c r="I12" s="11"/>
    </row>
    <row r="13" spans="1:17" ht="15" customHeight="1" x14ac:dyDescent="0.25">
      <c r="A13" s="77"/>
      <c r="B13" s="11"/>
      <c r="C13" s="11"/>
      <c r="D13" s="55"/>
      <c r="E13" s="11"/>
      <c r="F13" s="11"/>
      <c r="G13" s="11"/>
      <c r="Q13" s="8"/>
    </row>
    <row r="14" spans="1:17" ht="15" customHeight="1" x14ac:dyDescent="0.25">
      <c r="A14" s="77"/>
      <c r="B14" s="11"/>
      <c r="C14" s="11"/>
      <c r="D14" s="11"/>
      <c r="E14" s="11"/>
      <c r="F14" s="11"/>
      <c r="G14" s="11"/>
      <c r="Q14" s="8"/>
    </row>
    <row r="15" spans="1:17" ht="15" customHeight="1" x14ac:dyDescent="0.25">
      <c r="A15" s="77"/>
      <c r="B15" s="11"/>
      <c r="C15" s="11"/>
      <c r="D15" s="11"/>
      <c r="E15" s="11"/>
      <c r="F15" s="11"/>
      <c r="G15" s="11"/>
      <c r="Q15" s="8"/>
    </row>
    <row r="16" spans="1:17" ht="23.25" x14ac:dyDescent="0.25">
      <c r="A16" s="77"/>
      <c r="B16" s="72" t="s">
        <v>16</v>
      </c>
      <c r="C16" s="72"/>
      <c r="D16" s="72"/>
      <c r="E16" s="72"/>
      <c r="F16" s="6"/>
      <c r="G16" s="6"/>
      <c r="Q16" s="8"/>
    </row>
    <row r="17" spans="1:8" ht="66" customHeight="1" x14ac:dyDescent="0.25">
      <c r="A17" s="77"/>
      <c r="B17" s="49" t="s">
        <v>68</v>
      </c>
      <c r="C17" s="48" t="s">
        <v>55</v>
      </c>
      <c r="D17" s="24" t="s">
        <v>54</v>
      </c>
      <c r="E17" s="5" t="s">
        <v>14</v>
      </c>
      <c r="F17" s="4" t="s">
        <v>13</v>
      </c>
      <c r="G17" s="4" t="s">
        <v>1</v>
      </c>
    </row>
    <row r="18" spans="1:8" ht="45" customHeight="1" x14ac:dyDescent="0.25">
      <c r="A18" s="77"/>
      <c r="B18" s="2" t="s">
        <v>70</v>
      </c>
      <c r="C18" s="20">
        <v>69911</v>
      </c>
      <c r="D18" s="20">
        <v>90000</v>
      </c>
      <c r="E18" s="20">
        <f>15%*(C18+D18)</f>
        <v>23986.649999999998</v>
      </c>
      <c r="F18" s="20">
        <v>244000</v>
      </c>
      <c r="G18" s="20">
        <f>SUM(C18:F18)</f>
        <v>427897.65</v>
      </c>
    </row>
    <row r="19" spans="1:8" ht="45" customHeight="1" x14ac:dyDescent="0.25">
      <c r="A19" s="77"/>
      <c r="B19" s="49" t="s">
        <v>71</v>
      </c>
      <c r="C19" s="20">
        <v>62782</v>
      </c>
      <c r="D19" s="20">
        <v>0</v>
      </c>
      <c r="E19" s="20">
        <f t="shared" ref="E19:E26" si="0">15%*(C19+D19)</f>
        <v>9417.2999999999993</v>
      </c>
      <c r="F19" s="20">
        <v>0</v>
      </c>
      <c r="G19" s="20">
        <f t="shared" ref="G19:G22" si="1">SUM(C19:F19)</f>
        <v>72199.3</v>
      </c>
    </row>
    <row r="20" spans="1:8" ht="37.5" customHeight="1" x14ac:dyDescent="0.25">
      <c r="A20" s="77"/>
      <c r="B20" s="49" t="s">
        <v>72</v>
      </c>
      <c r="C20" s="20">
        <v>25537</v>
      </c>
      <c r="D20" s="20">
        <v>0</v>
      </c>
      <c r="E20" s="20">
        <f t="shared" si="0"/>
        <v>3830.5499999999997</v>
      </c>
      <c r="F20" s="20">
        <v>0</v>
      </c>
      <c r="G20" s="20">
        <f t="shared" si="1"/>
        <v>29367.55</v>
      </c>
    </row>
    <row r="21" spans="1:8" ht="37.5" customHeight="1" x14ac:dyDescent="0.25">
      <c r="A21" s="77"/>
      <c r="B21" s="49" t="s">
        <v>73</v>
      </c>
      <c r="C21" s="20">
        <v>27909</v>
      </c>
      <c r="D21" s="20">
        <v>0</v>
      </c>
      <c r="E21" s="20">
        <f t="shared" si="0"/>
        <v>4186.3499999999995</v>
      </c>
      <c r="F21" s="20">
        <v>0</v>
      </c>
      <c r="G21" s="20">
        <f t="shared" si="1"/>
        <v>32095.35</v>
      </c>
    </row>
    <row r="22" spans="1:8" ht="34.5" customHeight="1" x14ac:dyDescent="0.25">
      <c r="A22" s="77"/>
      <c r="B22" s="49" t="s">
        <v>74</v>
      </c>
      <c r="C22" s="20">
        <v>6508</v>
      </c>
      <c r="D22" s="20">
        <v>0</v>
      </c>
      <c r="E22" s="20">
        <f t="shared" si="0"/>
        <v>976.19999999999993</v>
      </c>
      <c r="F22" s="20">
        <v>0</v>
      </c>
      <c r="G22" s="20">
        <f t="shared" si="1"/>
        <v>7484.2</v>
      </c>
    </row>
    <row r="23" spans="1:8" ht="34.5" customHeight="1" x14ac:dyDescent="0.25">
      <c r="A23" s="77"/>
      <c r="B23" s="49" t="s">
        <v>75</v>
      </c>
      <c r="C23" s="20">
        <v>25648</v>
      </c>
      <c r="D23" s="20">
        <v>0</v>
      </c>
      <c r="E23" s="20">
        <f t="shared" si="0"/>
        <v>3847.2</v>
      </c>
      <c r="F23" s="20">
        <v>0</v>
      </c>
      <c r="G23" s="20">
        <f>SUM(C23:F23)</f>
        <v>29495.200000000001</v>
      </c>
    </row>
    <row r="24" spans="1:8" ht="34.5" customHeight="1" x14ac:dyDescent="0.25">
      <c r="A24" s="77"/>
      <c r="B24" s="50" t="s">
        <v>76</v>
      </c>
      <c r="C24" s="20">
        <v>34030</v>
      </c>
      <c r="D24" s="20">
        <v>0</v>
      </c>
      <c r="E24" s="20">
        <f t="shared" si="0"/>
        <v>5104.5</v>
      </c>
      <c r="F24" s="20">
        <v>0</v>
      </c>
      <c r="G24" s="20">
        <f t="shared" ref="G24:G26" si="2">SUM(C24:F24)</f>
        <v>39134.5</v>
      </c>
    </row>
    <row r="25" spans="1:8" ht="34.5" customHeight="1" x14ac:dyDescent="0.25">
      <c r="A25" s="77"/>
      <c r="B25" s="50" t="s">
        <v>77</v>
      </c>
      <c r="C25" s="20">
        <v>17485</v>
      </c>
      <c r="D25" s="20">
        <v>0</v>
      </c>
      <c r="E25" s="20">
        <f t="shared" si="0"/>
        <v>2622.75</v>
      </c>
      <c r="F25" s="20">
        <v>0</v>
      </c>
      <c r="G25" s="20">
        <f t="shared" si="2"/>
        <v>20107.75</v>
      </c>
    </row>
    <row r="26" spans="1:8" ht="34.5" customHeight="1" x14ac:dyDescent="0.25">
      <c r="A26" s="77"/>
      <c r="B26" s="50" t="s">
        <v>78</v>
      </c>
      <c r="C26" s="20">
        <v>35190</v>
      </c>
      <c r="D26" s="20">
        <v>0</v>
      </c>
      <c r="E26" s="20">
        <f t="shared" si="0"/>
        <v>5278.5</v>
      </c>
      <c r="F26" s="20">
        <v>0</v>
      </c>
      <c r="G26" s="20">
        <f t="shared" si="2"/>
        <v>40468.5</v>
      </c>
    </row>
    <row r="27" spans="1:8" ht="45" customHeight="1" x14ac:dyDescent="0.25">
      <c r="A27" s="77"/>
      <c r="B27" s="49" t="s">
        <v>3</v>
      </c>
      <c r="C27" s="20">
        <f>SUM(C18:C26)</f>
        <v>305000</v>
      </c>
      <c r="D27" s="20">
        <f>SUM(D18:D26)</f>
        <v>90000</v>
      </c>
      <c r="E27" s="20">
        <f>SUM(E18:E26)</f>
        <v>59249.999999999993</v>
      </c>
      <c r="F27" s="20">
        <f>SUM(F18:F26)</f>
        <v>244000</v>
      </c>
      <c r="G27" s="20">
        <f>SUM(G18:G26)</f>
        <v>698249.99999999988</v>
      </c>
      <c r="H27" s="42"/>
    </row>
    <row r="28" spans="1:8" ht="15" customHeight="1" x14ac:dyDescent="0.25">
      <c r="A28" s="77"/>
    </row>
    <row r="29" spans="1:8" ht="15" customHeight="1" x14ac:dyDescent="0.25">
      <c r="A29" s="7"/>
    </row>
    <row r="30" spans="1:8" ht="15" customHeight="1" x14ac:dyDescent="0.25">
      <c r="A30" s="7"/>
    </row>
    <row r="33" spans="1:12" ht="24" customHeight="1" x14ac:dyDescent="0.25">
      <c r="A33" s="77" t="s">
        <v>62</v>
      </c>
      <c r="B33" s="72" t="s">
        <v>15</v>
      </c>
      <c r="C33" s="72"/>
      <c r="D33" s="72"/>
      <c r="E33" s="72"/>
      <c r="F33" s="9" t="s">
        <v>2</v>
      </c>
      <c r="G33" s="9"/>
    </row>
    <row r="34" spans="1:12" ht="35.1" customHeight="1" x14ac:dyDescent="0.25">
      <c r="A34" s="77"/>
      <c r="B34" s="1"/>
      <c r="C34" s="75" t="s">
        <v>4</v>
      </c>
      <c r="D34" s="75"/>
      <c r="E34" s="4" t="s">
        <v>1</v>
      </c>
      <c r="F34" s="9"/>
      <c r="G34" s="9"/>
    </row>
    <row r="35" spans="1:12" ht="32.1" customHeight="1" x14ac:dyDescent="0.25">
      <c r="A35" s="77"/>
      <c r="B35" s="43" t="s">
        <v>60</v>
      </c>
      <c r="C35" s="82" t="s">
        <v>5</v>
      </c>
      <c r="D35" s="82"/>
      <c r="E35" s="22">
        <v>68599</v>
      </c>
      <c r="F35" s="9"/>
      <c r="G35" s="9"/>
    </row>
    <row r="36" spans="1:12" ht="32.1" customHeight="1" x14ac:dyDescent="0.25">
      <c r="A36" s="77"/>
      <c r="B36" s="43" t="s">
        <v>10</v>
      </c>
      <c r="C36" s="65" t="s">
        <v>6</v>
      </c>
      <c r="D36" s="66"/>
      <c r="E36" s="22">
        <v>71360.5</v>
      </c>
      <c r="F36" s="9"/>
      <c r="G36" s="9"/>
    </row>
    <row r="37" spans="1:12" ht="32.1" customHeight="1" x14ac:dyDescent="0.25">
      <c r="A37" s="77"/>
      <c r="B37" s="43" t="s">
        <v>11</v>
      </c>
      <c r="C37" s="65" t="s">
        <v>7</v>
      </c>
      <c r="D37" s="66"/>
      <c r="E37" s="22">
        <v>285014.40000000002</v>
      </c>
      <c r="G37" s="9"/>
    </row>
    <row r="38" spans="1:12" ht="40.5" customHeight="1" x14ac:dyDescent="0.25">
      <c r="A38" s="77"/>
      <c r="B38" s="43" t="s">
        <v>12</v>
      </c>
      <c r="C38" s="65" t="s">
        <v>8</v>
      </c>
      <c r="D38" s="66"/>
      <c r="E38" s="22">
        <v>215238.1</v>
      </c>
      <c r="F38" s="9"/>
      <c r="G38" s="9"/>
      <c r="L38" s="27" t="str">
        <f>IF('Verifica rispetto vincoli'!O8=0,"0","1")</f>
        <v>0</v>
      </c>
    </row>
    <row r="39" spans="1:12" ht="32.1" customHeight="1" x14ac:dyDescent="0.25">
      <c r="A39" s="77"/>
      <c r="B39" s="43" t="s">
        <v>65</v>
      </c>
      <c r="C39" s="65" t="s">
        <v>9</v>
      </c>
      <c r="D39" s="66"/>
      <c r="E39" s="22">
        <v>58038</v>
      </c>
      <c r="F39" s="9"/>
      <c r="G39" s="9"/>
      <c r="L39" s="27" t="str">
        <f>IF('Verifica rispetto vincoli'!T8=0,"0","1")</f>
        <v>0</v>
      </c>
    </row>
    <row r="40" spans="1:12" ht="32.1" customHeight="1" x14ac:dyDescent="0.25">
      <c r="A40" s="77"/>
      <c r="B40" s="43" t="s">
        <v>1</v>
      </c>
      <c r="C40" s="73"/>
      <c r="D40" s="74"/>
      <c r="E40" s="20">
        <f>SUM(E35:E39)</f>
        <v>698250</v>
      </c>
      <c r="F40" s="26"/>
      <c r="G40" s="9"/>
      <c r="L40" s="27" t="str">
        <f>IF('Verifica rispetto vincoli'!U8=0,"0","1")</f>
        <v>0</v>
      </c>
    </row>
    <row r="41" spans="1:12" ht="15" customHeight="1" x14ac:dyDescent="0.25">
      <c r="A41" s="77"/>
      <c r="B41" s="72"/>
      <c r="C41" s="72"/>
      <c r="D41" s="72"/>
      <c r="E41" s="72"/>
      <c r="F41" s="72"/>
      <c r="G41" s="72"/>
      <c r="L41" s="27" t="str">
        <f>IF('Verifica rispetto vincoli'!AE12=0,"0","1")</f>
        <v>0</v>
      </c>
    </row>
    <row r="42" spans="1:12" ht="15" customHeight="1" x14ac:dyDescent="0.25">
      <c r="A42" s="77"/>
      <c r="B42" s="72"/>
      <c r="C42" s="72"/>
      <c r="D42" s="72"/>
      <c r="E42" s="72"/>
      <c r="F42" s="72"/>
      <c r="G42" s="72"/>
      <c r="L42" s="27" t="str">
        <f>IF('Verifica rispetto vincoli'!AF12=0,"0","1")</f>
        <v>0</v>
      </c>
    </row>
    <row r="43" spans="1:12" ht="15" customHeight="1" x14ac:dyDescent="0.25">
      <c r="A43" s="77"/>
      <c r="B43" s="72"/>
      <c r="C43" s="72"/>
      <c r="D43" s="72"/>
      <c r="E43" s="72"/>
      <c r="F43" s="72"/>
      <c r="G43" s="72"/>
      <c r="L43" s="27" t="str">
        <f>IF('Verifica rispetto vincoli'!AG12=0,"0","1")</f>
        <v>0</v>
      </c>
    </row>
    <row r="44" spans="1:12" ht="26.25" x14ac:dyDescent="0.25">
      <c r="A44" s="77"/>
      <c r="B44" s="78" t="s">
        <v>16</v>
      </c>
      <c r="C44" s="78"/>
      <c r="D44" s="78"/>
      <c r="E44" s="78"/>
      <c r="F44" s="78"/>
      <c r="G44" s="78"/>
      <c r="L44" s="29">
        <f>COUNTIF(L38:L43,"1")</f>
        <v>0</v>
      </c>
    </row>
    <row r="45" spans="1:12" ht="66" customHeight="1" x14ac:dyDescent="0.25">
      <c r="A45" s="77"/>
      <c r="B45" s="49" t="s">
        <v>68</v>
      </c>
      <c r="C45" s="4" t="s">
        <v>55</v>
      </c>
      <c r="D45" s="4" t="s">
        <v>54</v>
      </c>
      <c r="E45" s="5" t="s">
        <v>14</v>
      </c>
      <c r="F45" s="4" t="s">
        <v>13</v>
      </c>
      <c r="G45" s="4" t="s">
        <v>1</v>
      </c>
      <c r="L45" s="28"/>
    </row>
    <row r="46" spans="1:12" ht="45" customHeight="1" x14ac:dyDescent="0.25">
      <c r="A46" s="77"/>
      <c r="B46" s="50" t="s">
        <v>70</v>
      </c>
      <c r="C46" s="22">
        <v>69911</v>
      </c>
      <c r="D46" s="22">
        <v>90000</v>
      </c>
      <c r="E46" s="20">
        <f t="shared" ref="E46:E54" si="3">15%*(C46+D46)</f>
        <v>23986.649999999998</v>
      </c>
      <c r="F46" s="22">
        <v>244000</v>
      </c>
      <c r="G46" s="20">
        <f>SUM(C46:F46)</f>
        <v>427897.65</v>
      </c>
      <c r="H46" s="26"/>
    </row>
    <row r="47" spans="1:12" ht="45" customHeight="1" x14ac:dyDescent="0.25">
      <c r="A47" s="77"/>
      <c r="B47" s="50" t="s">
        <v>71</v>
      </c>
      <c r="C47" s="22">
        <v>62782</v>
      </c>
      <c r="D47" s="22">
        <v>0</v>
      </c>
      <c r="E47" s="20">
        <f t="shared" si="3"/>
        <v>9417.2999999999993</v>
      </c>
      <c r="F47" s="22">
        <v>0</v>
      </c>
      <c r="G47" s="20">
        <f t="shared" ref="G47:G54" si="4">SUM(C47:F47)</f>
        <v>72199.3</v>
      </c>
      <c r="H47" s="26"/>
    </row>
    <row r="48" spans="1:12" ht="45" customHeight="1" x14ac:dyDescent="0.25">
      <c r="A48" s="77"/>
      <c r="B48" s="50" t="s">
        <v>72</v>
      </c>
      <c r="C48" s="22">
        <v>25537</v>
      </c>
      <c r="D48" s="22">
        <v>0</v>
      </c>
      <c r="E48" s="20">
        <f t="shared" si="3"/>
        <v>3830.5499999999997</v>
      </c>
      <c r="F48" s="22">
        <v>0</v>
      </c>
      <c r="G48" s="20">
        <f t="shared" si="4"/>
        <v>29367.55</v>
      </c>
      <c r="H48" s="26"/>
    </row>
    <row r="49" spans="1:12" ht="45" customHeight="1" x14ac:dyDescent="0.25">
      <c r="A49" s="77"/>
      <c r="B49" s="50" t="s">
        <v>73</v>
      </c>
      <c r="C49" s="22">
        <v>27909</v>
      </c>
      <c r="D49" s="22">
        <v>0</v>
      </c>
      <c r="E49" s="20">
        <f t="shared" si="3"/>
        <v>4186.3499999999995</v>
      </c>
      <c r="F49" s="22">
        <v>0</v>
      </c>
      <c r="G49" s="20">
        <f t="shared" si="4"/>
        <v>32095.35</v>
      </c>
      <c r="H49" s="26"/>
      <c r="J49" s="67"/>
      <c r="K49" s="67"/>
      <c r="L49" s="67"/>
    </row>
    <row r="50" spans="1:12" ht="45" customHeight="1" x14ac:dyDescent="0.25">
      <c r="A50" s="77"/>
      <c r="B50" s="50" t="s">
        <v>74</v>
      </c>
      <c r="C50" s="22">
        <v>6508</v>
      </c>
      <c r="D50" s="22">
        <v>0</v>
      </c>
      <c r="E50" s="20">
        <f t="shared" si="3"/>
        <v>976.19999999999993</v>
      </c>
      <c r="F50" s="22">
        <v>0</v>
      </c>
      <c r="G50" s="20">
        <f t="shared" si="4"/>
        <v>7484.2</v>
      </c>
      <c r="H50" s="26"/>
      <c r="J50" s="8"/>
      <c r="K50" s="8"/>
      <c r="L50" s="8"/>
    </row>
    <row r="51" spans="1:12" ht="45" customHeight="1" x14ac:dyDescent="0.25">
      <c r="A51" s="77"/>
      <c r="B51" s="50" t="s">
        <v>75</v>
      </c>
      <c r="C51" s="22">
        <v>25648</v>
      </c>
      <c r="D51" s="22">
        <v>0</v>
      </c>
      <c r="E51" s="20">
        <f t="shared" si="3"/>
        <v>3847.2</v>
      </c>
      <c r="F51" s="22">
        <v>0</v>
      </c>
      <c r="G51" s="20">
        <f t="shared" si="4"/>
        <v>29495.200000000001</v>
      </c>
      <c r="J51" s="8"/>
      <c r="K51" s="8"/>
      <c r="L51" s="8"/>
    </row>
    <row r="52" spans="1:12" ht="45" customHeight="1" x14ac:dyDescent="0.25">
      <c r="A52" s="77"/>
      <c r="B52" s="50" t="s">
        <v>76</v>
      </c>
      <c r="C52" s="22">
        <v>34030</v>
      </c>
      <c r="D52" s="22">
        <v>0</v>
      </c>
      <c r="E52" s="20">
        <f t="shared" si="3"/>
        <v>5104.5</v>
      </c>
      <c r="F52" s="22">
        <v>0</v>
      </c>
      <c r="G52" s="20">
        <f t="shared" si="4"/>
        <v>39134.5</v>
      </c>
      <c r="J52" s="8"/>
      <c r="K52" s="8"/>
      <c r="L52" s="8"/>
    </row>
    <row r="53" spans="1:12" ht="45" customHeight="1" x14ac:dyDescent="0.25">
      <c r="A53" s="77"/>
      <c r="B53" s="50" t="s">
        <v>77</v>
      </c>
      <c r="C53" s="22">
        <v>17485</v>
      </c>
      <c r="D53" s="22">
        <v>0</v>
      </c>
      <c r="E53" s="20">
        <f t="shared" si="3"/>
        <v>2622.75</v>
      </c>
      <c r="F53" s="22">
        <v>0</v>
      </c>
      <c r="G53" s="20">
        <f t="shared" si="4"/>
        <v>20107.75</v>
      </c>
      <c r="J53" s="8"/>
      <c r="K53" s="8"/>
      <c r="L53" s="8"/>
    </row>
    <row r="54" spans="1:12" ht="45" customHeight="1" x14ac:dyDescent="0.25">
      <c r="A54" s="77"/>
      <c r="B54" s="50" t="s">
        <v>78</v>
      </c>
      <c r="C54" s="22">
        <v>35190</v>
      </c>
      <c r="D54" s="22">
        <v>0</v>
      </c>
      <c r="E54" s="20">
        <f t="shared" si="3"/>
        <v>5278.5</v>
      </c>
      <c r="F54" s="22">
        <v>0</v>
      </c>
      <c r="G54" s="20">
        <f t="shared" si="4"/>
        <v>40468.5</v>
      </c>
      <c r="J54" s="8"/>
      <c r="K54" s="8"/>
      <c r="L54" s="8"/>
    </row>
    <row r="55" spans="1:12" ht="45" customHeight="1" x14ac:dyDescent="0.25">
      <c r="A55" s="77"/>
      <c r="B55" s="49" t="s">
        <v>3</v>
      </c>
      <c r="C55" s="20">
        <f>SUM(C46:C54)</f>
        <v>305000</v>
      </c>
      <c r="D55" s="20">
        <f>SUM(D46:D54)</f>
        <v>90000</v>
      </c>
      <c r="E55" s="20">
        <f>SUM(E46:E54)</f>
        <v>59249.999999999993</v>
      </c>
      <c r="F55" s="25">
        <f>SUM(F46:F54)</f>
        <v>244000</v>
      </c>
      <c r="G55" s="20">
        <f>SUM(C55:F55)</f>
        <v>698250</v>
      </c>
      <c r="H55" s="42" t="str">
        <f>IF(G55=E40,"ok","verificare importo - non coincide con il totale budget per azione")</f>
        <v>ok</v>
      </c>
      <c r="J55" s="8"/>
      <c r="K55" s="8"/>
      <c r="L55" s="8"/>
    </row>
    <row r="56" spans="1:12" x14ac:dyDescent="0.25">
      <c r="A56" s="77"/>
    </row>
    <row r="57" spans="1:12" x14ac:dyDescent="0.25">
      <c r="A57" s="77"/>
      <c r="G57" s="76"/>
      <c r="H57" s="76"/>
    </row>
    <row r="58" spans="1:12" x14ac:dyDescent="0.25">
      <c r="A58" s="77"/>
    </row>
    <row r="59" spans="1:12" ht="37.5" customHeight="1" x14ac:dyDescent="0.25">
      <c r="B59" s="68" t="s">
        <v>57</v>
      </c>
      <c r="C59" s="69"/>
    </row>
    <row r="60" spans="1:12" ht="70.5" customHeight="1" x14ac:dyDescent="0.25">
      <c r="B60" s="70" t="str">
        <f>IF(L44&gt;=1,"esito verifica vincoli da avviso negativo","esito verifica vincoli da avviso positivo")</f>
        <v>esito verifica vincoli da avviso positivo</v>
      </c>
      <c r="C60" s="71"/>
      <c r="D60" s="21"/>
    </row>
  </sheetData>
  <sheetProtection selectLockedCells="1"/>
  <mergeCells count="28">
    <mergeCell ref="A5:A28"/>
    <mergeCell ref="A33:A58"/>
    <mergeCell ref="B5:E5"/>
    <mergeCell ref="B44:G44"/>
    <mergeCell ref="A1:B1"/>
    <mergeCell ref="A3:B3"/>
    <mergeCell ref="A2:B2"/>
    <mergeCell ref="C11:D11"/>
    <mergeCell ref="C12:D12"/>
    <mergeCell ref="C35:D35"/>
    <mergeCell ref="C36:D36"/>
    <mergeCell ref="C37:D37"/>
    <mergeCell ref="C6:D6"/>
    <mergeCell ref="C7:D7"/>
    <mergeCell ref="C8:D8"/>
    <mergeCell ref="C9:D9"/>
    <mergeCell ref="C10:D10"/>
    <mergeCell ref="J49:L49"/>
    <mergeCell ref="B59:C59"/>
    <mergeCell ref="B60:C60"/>
    <mergeCell ref="B41:G43"/>
    <mergeCell ref="B16:E16"/>
    <mergeCell ref="C38:D38"/>
    <mergeCell ref="C39:D39"/>
    <mergeCell ref="C40:D40"/>
    <mergeCell ref="B33:E33"/>
    <mergeCell ref="C34:D34"/>
    <mergeCell ref="G57:H57"/>
  </mergeCells>
  <conditionalFormatting sqref="F40">
    <cfRule type="containsText" dxfId="27" priority="30" operator="containsText" text="vedi vincolo 1">
      <formula>NOT(ISERROR(SEARCH("vedi vincolo 1",F40)))</formula>
    </cfRule>
  </conditionalFormatting>
  <conditionalFormatting sqref="H46">
    <cfRule type="containsText" dxfId="26" priority="27" operator="containsText" text="vedi vincolo 2">
      <formula>NOT(ISERROR(SEARCH("vedi vincolo 2",H46)))</formula>
    </cfRule>
  </conditionalFormatting>
  <conditionalFormatting sqref="H48">
    <cfRule type="containsText" dxfId="25" priority="25" operator="containsText" text="vedi vincolo 4">
      <formula>NOT(ISERROR(SEARCH("vedi vincolo 4",H48)))</formula>
    </cfRule>
  </conditionalFormatting>
  <conditionalFormatting sqref="H47">
    <cfRule type="containsText" dxfId="24" priority="23" operator="containsText" text="vedi vincolo 3">
      <formula>NOT(ISERROR(SEARCH("vedi vincolo 3",H47)))</formula>
    </cfRule>
    <cfRule type="containsText" dxfId="23" priority="24" operator="containsText" text="OK">
      <formula>NOT(ISERROR(SEARCH("OK",H47)))</formula>
    </cfRule>
  </conditionalFormatting>
  <conditionalFormatting sqref="H46">
    <cfRule type="containsText" dxfId="22" priority="22" operator="containsText" text="OK">
      <formula>NOT(ISERROR(SEARCH("OK",H46)))</formula>
    </cfRule>
  </conditionalFormatting>
  <conditionalFormatting sqref="H49">
    <cfRule type="containsText" dxfId="21" priority="20" operator="containsText" text="vedi vincolo 3">
      <formula>NOT(ISERROR(SEARCH("vedi vincolo 3",H49)))</formula>
    </cfRule>
    <cfRule type="containsText" dxfId="20" priority="21" operator="containsText" text="OK">
      <formula>NOT(ISERROR(SEARCH("OK",H49)))</formula>
    </cfRule>
  </conditionalFormatting>
  <conditionalFormatting sqref="H50">
    <cfRule type="containsText" dxfId="19" priority="19" operator="containsText" text="vedi vincolo 5b">
      <formula>NOT(ISERROR(SEARCH("vedi vincolo 5b",H50)))</formula>
    </cfRule>
  </conditionalFormatting>
  <conditionalFormatting sqref="L38">
    <cfRule type="containsText" dxfId="18" priority="17" operator="containsText" text="vedi vincolo 1">
      <formula>NOT(ISERROR(SEARCH("vedi vincolo 1",L38)))</formula>
    </cfRule>
  </conditionalFormatting>
  <conditionalFormatting sqref="L39">
    <cfRule type="containsText" dxfId="17" priority="16" operator="containsText" text="vedi vincolo 2">
      <formula>NOT(ISERROR(SEARCH("vedi vincolo 2",L39)))</formula>
    </cfRule>
  </conditionalFormatting>
  <conditionalFormatting sqref="L41">
    <cfRule type="containsText" dxfId="16" priority="15" operator="containsText" text="vedi vincolo 4">
      <formula>NOT(ISERROR(SEARCH("vedi vincolo 4",L41)))</formula>
    </cfRule>
  </conditionalFormatting>
  <conditionalFormatting sqref="L40">
    <cfRule type="containsText" dxfId="15" priority="13" operator="containsText" text="vedi vincolo 3">
      <formula>NOT(ISERROR(SEARCH("vedi vincolo 3",L40)))</formula>
    </cfRule>
    <cfRule type="containsText" dxfId="14" priority="14" operator="containsText" text="OK">
      <formula>NOT(ISERROR(SEARCH("OK",L40)))</formula>
    </cfRule>
  </conditionalFormatting>
  <conditionalFormatting sqref="L39">
    <cfRule type="containsText" dxfId="13" priority="12" operator="containsText" text="OK">
      <formula>NOT(ISERROR(SEARCH("OK",L39)))</formula>
    </cfRule>
  </conditionalFormatting>
  <conditionalFormatting sqref="L42">
    <cfRule type="containsText" dxfId="12" priority="10" operator="containsText" text="vedi vincolo 3">
      <formula>NOT(ISERROR(SEARCH("vedi vincolo 3",L42)))</formula>
    </cfRule>
    <cfRule type="containsText" dxfId="11" priority="11" operator="containsText" text="OK">
      <formula>NOT(ISERROR(SEARCH("OK",L42)))</formula>
    </cfRule>
  </conditionalFormatting>
  <conditionalFormatting sqref="L43">
    <cfRule type="containsText" dxfId="10" priority="9" operator="containsText" text="vedi vincolo 5b">
      <formula>NOT(ISERROR(SEARCH("vedi vincolo 5b",L43)))</formula>
    </cfRule>
  </conditionalFormatting>
  <conditionalFormatting sqref="K50">
    <cfRule type="containsText" dxfId="9" priority="5" operator="containsText" text="controllo vincoli negativo">
      <formula>NOT(ISERROR(SEARCH("controllo vincoli negativo",K50)))</formula>
    </cfRule>
    <cfRule type="containsText" dxfId="8" priority="6" operator="containsText" text="controllo vincoli positivo">
      <formula>NOT(ISERROR(SEARCH("controllo vincoli positivo",K50)))</formula>
    </cfRule>
  </conditionalFormatting>
  <conditionalFormatting sqref="B60">
    <cfRule type="containsText" dxfId="7" priority="3" operator="containsText" text="esito verifica vincoli da avviso negativo">
      <formula>NOT(ISERROR(SEARCH("esito verifica vincoli da avviso negativo",B60)))</formula>
    </cfRule>
    <cfRule type="containsText" dxfId="6" priority="4" operator="containsText" text="esito verifica vincoli da avviso positivo">
      <formula>NOT(ISERROR(SEARCH("esito verifica vincoli da avviso positivo",B60)))</formula>
    </cfRule>
  </conditionalFormatting>
  <conditionalFormatting sqref="H55">
    <cfRule type="containsText" dxfId="5" priority="1" operator="containsText" text="verificare importo - non coincide con il totale budget per azione">
      <formula>NOT(ISERROR(SEARCH("verificare importo - non coincide con il totale budget per azione",H55)))</formula>
    </cfRule>
    <cfRule type="containsText" dxfId="4" priority="2" operator="containsText" text="ok">
      <formula>NOT(ISERROR(SEARCH("ok",H55)))</formula>
    </cfRule>
  </conditionalFormatting>
  <hyperlinks>
    <hyperlink ref="B60:C60" location="'Verifica rispetto vincoli'!A1" display="'Verifica rispetto vincoli'!A1"/>
  </hyperlinks>
  <pageMargins left="0.70866141732283472" right="0.70866141732283472" top="0.74803149606299213" bottom="0.74803149606299213" header="0.31496062992125984" footer="0.31496062992125984"/>
  <pageSetup paperSize="9" scale="58" fitToHeight="2" orientation="landscape" horizontalDpi="0" verticalDpi="0" r:id="rId1"/>
  <rowBreaks count="1" manualBreakCount="1">
    <brk id="29" max="6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29D4473C-EC0F-43CA-BE3A-FF1109F59DC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1"/>
              <x14:cfIcon iconSet="3Symbols2" iconId="1"/>
              <x14:cfIcon iconSet="3Symbols2" iconId="2"/>
            </x14:iconSet>
          </x14:cfRule>
          <xm:sqref>F40</xm:sqref>
        </x14:conditionalFormatting>
        <x14:conditionalFormatting xmlns:xm="http://schemas.microsoft.com/office/excel/2006/main">
          <x14:cfRule type="iconSet" priority="18" id="{2945E1B1-1367-4429-81B8-8962DC95DE4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1"/>
              <x14:cfIcon iconSet="3Symbols2" iconId="1"/>
              <x14:cfIcon iconSet="3Symbols2" iconId="2"/>
            </x14:iconSet>
          </x14:cfRule>
          <xm:sqref>L38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Z29"/>
  <sheetViews>
    <sheetView zoomScale="80" zoomScaleNormal="80" workbookViewId="0">
      <selection activeCell="B3" sqref="B3"/>
    </sheetView>
  </sheetViews>
  <sheetFormatPr defaultColWidth="8.85546875" defaultRowHeight="15" x14ac:dyDescent="0.25"/>
  <cols>
    <col min="1" max="1" width="27.7109375" style="3" customWidth="1"/>
    <col min="2" max="2" width="31" style="3" customWidth="1"/>
    <col min="3" max="3" width="15.140625" style="3" customWidth="1"/>
    <col min="4" max="4" width="25.28515625" customWidth="1"/>
    <col min="5" max="5" width="24.140625" customWidth="1"/>
    <col min="6" max="6" width="20.140625" customWidth="1"/>
    <col min="7" max="7" width="25.140625" customWidth="1"/>
    <col min="8" max="8" width="22.42578125" customWidth="1"/>
    <col min="9" max="9" width="28.42578125" customWidth="1"/>
    <col min="10" max="10" width="11.42578125" customWidth="1"/>
    <col min="11" max="11" width="13.140625" hidden="1" customWidth="1"/>
    <col min="12" max="12" width="18.7109375" hidden="1" customWidth="1"/>
    <col min="13" max="13" width="22" style="3" hidden="1" customWidth="1"/>
    <col min="14" max="14" width="18.42578125" hidden="1" customWidth="1"/>
    <col min="15" max="15" width="25.85546875" hidden="1" customWidth="1"/>
    <col min="16" max="16" width="16.7109375" hidden="1" customWidth="1"/>
    <col min="17" max="17" width="17.28515625" hidden="1" customWidth="1"/>
    <col min="18" max="18" width="18.7109375" hidden="1" customWidth="1"/>
    <col min="19" max="19" width="18.28515625" hidden="1" customWidth="1"/>
    <col min="20" max="20" width="21.7109375" hidden="1" customWidth="1"/>
    <col min="21" max="21" width="20.42578125" hidden="1" customWidth="1"/>
    <col min="22" max="22" width="8.85546875" hidden="1" customWidth="1"/>
    <col min="23" max="23" width="19.42578125" hidden="1" customWidth="1"/>
    <col min="24" max="24" width="18.28515625" hidden="1" customWidth="1"/>
    <col min="25" max="25" width="17.140625" hidden="1" customWidth="1"/>
    <col min="26" max="26" width="19.7109375" hidden="1" customWidth="1"/>
    <col min="27" max="27" width="19.28515625" hidden="1" customWidth="1"/>
    <col min="28" max="28" width="18.7109375" hidden="1" customWidth="1"/>
    <col min="29" max="31" width="18.7109375" style="3" hidden="1" customWidth="1"/>
    <col min="32" max="32" width="24.28515625" hidden="1" customWidth="1"/>
    <col min="33" max="34" width="31.85546875" hidden="1" customWidth="1"/>
    <col min="35" max="35" width="11.42578125" customWidth="1"/>
    <col min="36" max="62" width="8.85546875" customWidth="1"/>
  </cols>
  <sheetData>
    <row r="1" spans="1:52" ht="44.25" customHeight="1" x14ac:dyDescent="0.25">
      <c r="A1" s="4" t="s">
        <v>50</v>
      </c>
      <c r="B1" s="57" t="str">
        <f>'Modifica budget'!C1</f>
        <v>ProMa - Property Management</v>
      </c>
      <c r="D1" s="83" t="s">
        <v>63</v>
      </c>
      <c r="E1" s="83"/>
      <c r="F1" s="83"/>
      <c r="G1" s="83"/>
      <c r="H1" s="83"/>
      <c r="I1" s="83"/>
      <c r="L1" s="78" t="s">
        <v>49</v>
      </c>
      <c r="M1" s="78"/>
      <c r="N1" s="78"/>
      <c r="O1" s="78"/>
      <c r="P1" s="78"/>
      <c r="Q1" s="78"/>
      <c r="R1" s="78"/>
      <c r="S1" s="78"/>
      <c r="T1" s="78"/>
      <c r="U1" s="78"/>
      <c r="W1" s="78" t="s">
        <v>53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13"/>
      <c r="AI1" s="13"/>
      <c r="AJ1" s="13"/>
    </row>
    <row r="2" spans="1:52" ht="68.25" customHeight="1" x14ac:dyDescent="0.25">
      <c r="A2" s="4" t="s">
        <v>37</v>
      </c>
      <c r="B2" s="53">
        <f>'Modifica budget'!G27</f>
        <v>698249.99999999988</v>
      </c>
      <c r="D2" s="1" t="s">
        <v>35</v>
      </c>
      <c r="E2" s="1" t="s">
        <v>34</v>
      </c>
      <c r="F2" s="1" t="s">
        <v>33</v>
      </c>
      <c r="G2" s="1" t="s">
        <v>32</v>
      </c>
      <c r="H2" s="1" t="s">
        <v>31</v>
      </c>
      <c r="I2" s="1" t="s">
        <v>30</v>
      </c>
      <c r="L2" s="4" t="s">
        <v>48</v>
      </c>
      <c r="M2" s="4" t="s">
        <v>52</v>
      </c>
      <c r="N2" s="4" t="s">
        <v>45</v>
      </c>
      <c r="O2" s="16" t="s">
        <v>47</v>
      </c>
      <c r="P2" s="4" t="s">
        <v>46</v>
      </c>
      <c r="Q2" s="17" t="s">
        <v>52</v>
      </c>
      <c r="R2" s="17" t="s">
        <v>45</v>
      </c>
      <c r="S2" s="17" t="s">
        <v>44</v>
      </c>
      <c r="T2" s="16" t="s">
        <v>43</v>
      </c>
      <c r="U2" s="16" t="s">
        <v>42</v>
      </c>
      <c r="W2" s="1"/>
      <c r="X2" s="4" t="s">
        <v>41</v>
      </c>
      <c r="Y2" s="4" t="s">
        <v>0</v>
      </c>
      <c r="Z2" s="4" t="s">
        <v>40</v>
      </c>
      <c r="AA2" s="4" t="s">
        <v>39</v>
      </c>
      <c r="AB2" s="4" t="s">
        <v>1</v>
      </c>
      <c r="AC2" s="4" t="s">
        <v>52</v>
      </c>
      <c r="AD2" s="4" t="s">
        <v>51</v>
      </c>
      <c r="AE2" s="4" t="s">
        <v>59</v>
      </c>
      <c r="AF2" s="16" t="s">
        <v>38</v>
      </c>
      <c r="AG2" s="16" t="s">
        <v>66</v>
      </c>
      <c r="AH2" s="13"/>
      <c r="AI2" s="13"/>
      <c r="AJ2" s="13"/>
    </row>
    <row r="3" spans="1:52" ht="112.5" customHeight="1" x14ac:dyDescent="0.25">
      <c r="A3" s="4" t="s">
        <v>36</v>
      </c>
      <c r="B3" s="53">
        <f>'Modifica budget'!E40</f>
        <v>698250</v>
      </c>
      <c r="D3" s="15" t="str">
        <f>IF(O8=0, "OK","KO: 
"&amp;AL22)</f>
        <v>OK</v>
      </c>
      <c r="E3" s="15" t="str">
        <f>IF(T8=0, "OK","KO: 
"&amp;AM20)</f>
        <v>OK</v>
      </c>
      <c r="F3" s="15" t="str">
        <f>IF(U8=0, "OK","KO: 
"&amp;AN20)</f>
        <v>OK</v>
      </c>
      <c r="G3" s="15" t="str">
        <f>IF(AE12=0, "OK","KO: 
"&amp;AO27)</f>
        <v>OK</v>
      </c>
      <c r="H3" s="15" t="str">
        <f>IF(AF12=0, "OK","KO: 
"&amp;AP27)</f>
        <v>OK</v>
      </c>
      <c r="I3" s="15" t="str">
        <f>IF(AG12=0, "OK","KO: 
"&amp;AQ27)</f>
        <v>OK</v>
      </c>
      <c r="L3" s="1" t="s">
        <v>29</v>
      </c>
      <c r="M3" s="20">
        <f>'Modifica budget'!E7</f>
        <v>69819.149999999994</v>
      </c>
      <c r="N3" s="20">
        <f>'Modifica budget'!E35</f>
        <v>68599</v>
      </c>
      <c r="O3" s="23" t="str">
        <f>IF(N3&lt;=(10.5%*B3),"OK","KO")</f>
        <v>OK</v>
      </c>
      <c r="P3" s="18" t="s">
        <v>28</v>
      </c>
      <c r="Q3" s="20">
        <f>'Modifica budget'!C27</f>
        <v>305000</v>
      </c>
      <c r="R3" s="20">
        <f>'Modifica budget'!C55</f>
        <v>305000</v>
      </c>
      <c r="S3" s="20">
        <f>ABS(AQ3-AR3)</f>
        <v>0</v>
      </c>
      <c r="T3" s="23" t="s">
        <v>25</v>
      </c>
      <c r="U3" s="23" t="str">
        <f>IF(S3&lt;=(10%*R8),"OK","KO")</f>
        <v>OK</v>
      </c>
      <c r="W3" s="50" t="s">
        <v>70</v>
      </c>
      <c r="X3" s="20">
        <f>'Modifica budget'!C46</f>
        <v>69911</v>
      </c>
      <c r="Y3" s="20">
        <f>'Modifica budget'!D46</f>
        <v>90000</v>
      </c>
      <c r="Z3" s="20">
        <f>'Modifica budget'!E46</f>
        <v>23986.649999999998</v>
      </c>
      <c r="AA3" s="20">
        <f>'Modifica budget'!F46</f>
        <v>244000</v>
      </c>
      <c r="AB3" s="20">
        <f>SUM(X3:AA3)</f>
        <v>427897.65</v>
      </c>
      <c r="AC3" s="20">
        <f>'Modifica budget'!G18</f>
        <v>427897.65</v>
      </c>
      <c r="AD3" s="20">
        <f>ABS(AC3-AB3)</f>
        <v>0</v>
      </c>
      <c r="AE3" s="20" t="str">
        <f>IF(AD3&lt;=(10%*B3),"OK","KO")</f>
        <v>OK</v>
      </c>
      <c r="AF3" s="23" t="str">
        <f>IF(Y3=Y12,"OK","KO")</f>
        <v>OK</v>
      </c>
      <c r="AG3" s="23" t="str">
        <f>IF(AA3=AA12,"OK","KO")</f>
        <v>OK</v>
      </c>
      <c r="AH3" s="13"/>
      <c r="AI3" s="13"/>
      <c r="AJ3" s="13"/>
    </row>
    <row r="4" spans="1:52" ht="80.25" customHeight="1" x14ac:dyDescent="0.25">
      <c r="L4" s="1" t="s">
        <v>27</v>
      </c>
      <c r="M4" s="20">
        <f>'Modifica budget'!E8</f>
        <v>72961.350000000006</v>
      </c>
      <c r="N4" s="20">
        <f>'Modifica budget'!E36</f>
        <v>71360.5</v>
      </c>
      <c r="O4" s="23" t="str">
        <f>IF((AND(10%*B3&lt;=N4,N4&lt;=15%*B3)),"OK","KO")</f>
        <v>OK</v>
      </c>
      <c r="P4" s="18" t="s">
        <v>26</v>
      </c>
      <c r="Q4" s="20">
        <f>'Modifica budget'!D27</f>
        <v>90000</v>
      </c>
      <c r="R4" s="20">
        <f>'Modifica budget'!D55</f>
        <v>90000</v>
      </c>
      <c r="S4" s="20">
        <f t="shared" ref="S4:S6" si="0">ABS(AQ4-AR4)</f>
        <v>0</v>
      </c>
      <c r="T4" s="23" t="s">
        <v>25</v>
      </c>
      <c r="U4" s="23" t="str">
        <f>IF(S4&lt;=(10%*R8),"OK","KO")</f>
        <v>OK</v>
      </c>
      <c r="W4" s="50" t="s">
        <v>71</v>
      </c>
      <c r="X4" s="20">
        <f>'Modifica budget'!C47</f>
        <v>62782</v>
      </c>
      <c r="Y4" s="20">
        <f>'Modifica budget'!D47</f>
        <v>0</v>
      </c>
      <c r="Z4" s="20">
        <f>'Modifica budget'!E47</f>
        <v>9417.2999999999993</v>
      </c>
      <c r="AA4" s="20">
        <f>'Modifica budget'!F47</f>
        <v>0</v>
      </c>
      <c r="AB4" s="20">
        <f t="shared" ref="AB4:AB12" si="1">SUM(X4:AA4)</f>
        <v>72199.3</v>
      </c>
      <c r="AC4" s="20">
        <f>'Modifica budget'!G19</f>
        <v>72199.3</v>
      </c>
      <c r="AD4" s="20">
        <f>ABS(AC4-AB4)</f>
        <v>0</v>
      </c>
      <c r="AE4" s="20" t="str">
        <f>IF(AD4&lt;=(10%*B3),"OK","KO")</f>
        <v>OK</v>
      </c>
      <c r="AF4" s="23" t="str">
        <f>IF(Y4=0,"OK","KO")</f>
        <v>OK</v>
      </c>
      <c r="AG4" s="23" t="str">
        <f>IF(AA4=0,"OK","KO")</f>
        <v>OK</v>
      </c>
      <c r="AH4" s="13"/>
      <c r="AI4" s="13"/>
      <c r="AJ4" s="13"/>
    </row>
    <row r="5" spans="1:52" ht="94.5" x14ac:dyDescent="0.25">
      <c r="L5" s="1" t="s">
        <v>24</v>
      </c>
      <c r="M5" s="20">
        <f>'Modifica budget'!E9</f>
        <v>302474.40000000002</v>
      </c>
      <c r="N5" s="20">
        <f>'Modifica budget'!E37</f>
        <v>285014.40000000002</v>
      </c>
      <c r="O5" s="23" t="str">
        <f>IF((AND(40%*B3&lt;=N5,N5&lt;=45%*B3)),"OK","KO")</f>
        <v>OK</v>
      </c>
      <c r="P5" s="18" t="s">
        <v>23</v>
      </c>
      <c r="Q5" s="20">
        <f>(Q3+Q4)*15%</f>
        <v>59250</v>
      </c>
      <c r="R5" s="20">
        <f>'Modifica budget'!E55</f>
        <v>59249.999999999993</v>
      </c>
      <c r="S5" s="20">
        <f t="shared" si="0"/>
        <v>0</v>
      </c>
      <c r="T5" s="23" t="str">
        <f>IF(R5=(15%*(R3+R4)),"OK","KO")</f>
        <v>OK</v>
      </c>
      <c r="U5" s="23" t="str">
        <f>IF(S5&lt;=(10%*R8),"OK","KO")</f>
        <v>OK</v>
      </c>
      <c r="W5" s="50" t="s">
        <v>72</v>
      </c>
      <c r="X5" s="20">
        <f>'Modifica budget'!C48</f>
        <v>25537</v>
      </c>
      <c r="Y5" s="20">
        <f>'Modifica budget'!D48</f>
        <v>0</v>
      </c>
      <c r="Z5" s="20">
        <f>'Modifica budget'!E48</f>
        <v>3830.5499999999997</v>
      </c>
      <c r="AA5" s="20">
        <f>'Modifica budget'!F48</f>
        <v>0</v>
      </c>
      <c r="AB5" s="20">
        <f t="shared" si="1"/>
        <v>29367.55</v>
      </c>
      <c r="AC5" s="20">
        <f>'Modifica budget'!G20</f>
        <v>29367.55</v>
      </c>
      <c r="AD5" s="20">
        <f t="shared" ref="AD5:AD10" si="2">ABS(AC5-AB5)</f>
        <v>0</v>
      </c>
      <c r="AE5" s="20" t="str">
        <f>IF(AD5&lt;=(10%*B3),"OK","KO")</f>
        <v>OK</v>
      </c>
      <c r="AF5" s="23" t="str">
        <f>IF(Y5=0,"OK","KO")</f>
        <v>OK</v>
      </c>
      <c r="AG5" s="23" t="str">
        <f>IF(AA5=0,"OK","KO")</f>
        <v>OK</v>
      </c>
      <c r="AH5" s="13"/>
      <c r="AI5" s="13"/>
      <c r="AJ5" s="13"/>
    </row>
    <row r="6" spans="1:52" ht="78.75" x14ac:dyDescent="0.25">
      <c r="L6" s="1" t="s">
        <v>22</v>
      </c>
      <c r="M6" s="20">
        <f>'Modifica budget'!E10</f>
        <v>194957.1</v>
      </c>
      <c r="N6" s="20">
        <f>'Modifica budget'!E38</f>
        <v>215238.1</v>
      </c>
      <c r="O6" s="23" t="str">
        <f>IF((AND(25%*B3&lt;=N6,N6&lt;=35%*B3)),"OK","KO")</f>
        <v>OK</v>
      </c>
      <c r="P6" s="18" t="s">
        <v>21</v>
      </c>
      <c r="Q6" s="20">
        <f>'Modifica budget'!F27</f>
        <v>244000</v>
      </c>
      <c r="R6" s="20">
        <f>'Modifica budget'!F55</f>
        <v>244000</v>
      </c>
      <c r="S6" s="20">
        <f t="shared" si="0"/>
        <v>0</v>
      </c>
      <c r="T6" s="23" t="str">
        <f>IF(R6&lt;=(35%*B3),"OK","KO")</f>
        <v>OK</v>
      </c>
      <c r="U6" s="23" t="str">
        <f>IF(S6&lt;=(10%*R8),"OK","KO")</f>
        <v>OK</v>
      </c>
      <c r="W6" s="50" t="s">
        <v>73</v>
      </c>
      <c r="X6" s="20">
        <f>'Modifica budget'!C49</f>
        <v>27909</v>
      </c>
      <c r="Y6" s="20">
        <f>'Modifica budget'!D49</f>
        <v>0</v>
      </c>
      <c r="Z6" s="20">
        <f>'Modifica budget'!E49</f>
        <v>4186.3499999999995</v>
      </c>
      <c r="AA6" s="20">
        <f>'Modifica budget'!F49</f>
        <v>0</v>
      </c>
      <c r="AB6" s="20">
        <f t="shared" si="1"/>
        <v>32095.35</v>
      </c>
      <c r="AC6" s="20">
        <f>'Modifica budget'!G21</f>
        <v>32095.35</v>
      </c>
      <c r="AD6" s="20">
        <f t="shared" si="2"/>
        <v>0</v>
      </c>
      <c r="AE6" s="20" t="str">
        <f>IF(AD6&lt;=(10%*B3),"OK","KO")</f>
        <v>OK</v>
      </c>
      <c r="AF6" s="23" t="str">
        <f>IF(Y6=0,"OK","KO")</f>
        <v>OK</v>
      </c>
      <c r="AG6" s="23" t="str">
        <f>IF(AA6=0,"OK","KO")</f>
        <v>OK</v>
      </c>
      <c r="AH6" s="13"/>
      <c r="AI6" s="13"/>
      <c r="AJ6" s="13"/>
    </row>
    <row r="7" spans="1:52" ht="43.5" customHeight="1" x14ac:dyDescent="0.25">
      <c r="L7" s="1" t="s">
        <v>20</v>
      </c>
      <c r="M7" s="20">
        <f>'Modifica budget'!E11</f>
        <v>58038</v>
      </c>
      <c r="N7" s="20">
        <f>'Modifica budget'!E39</f>
        <v>58038</v>
      </c>
      <c r="O7" s="23" t="str">
        <f>IF((AND(5%*B3&lt;=N7,N7&lt;=15%*B3)),"OK","KO")</f>
        <v>OK</v>
      </c>
      <c r="P7" s="19" t="s">
        <v>19</v>
      </c>
      <c r="Q7" s="20" t="s">
        <v>19</v>
      </c>
      <c r="R7" s="20"/>
      <c r="S7" s="23"/>
      <c r="T7" s="23" t="s">
        <v>19</v>
      </c>
      <c r="U7" s="23" t="s">
        <v>19</v>
      </c>
      <c r="W7" s="50" t="s">
        <v>74</v>
      </c>
      <c r="X7" s="20">
        <f>'Modifica budget'!C50</f>
        <v>6508</v>
      </c>
      <c r="Y7" s="20">
        <f>'Modifica budget'!D50</f>
        <v>0</v>
      </c>
      <c r="Z7" s="20">
        <f>'Modifica budget'!E50</f>
        <v>976.19999999999993</v>
      </c>
      <c r="AA7" s="20">
        <f>'Modifica budget'!F50</f>
        <v>0</v>
      </c>
      <c r="AB7" s="20">
        <f t="shared" si="1"/>
        <v>7484.2</v>
      </c>
      <c r="AC7" s="20">
        <f>'Modifica budget'!G22</f>
        <v>7484.2</v>
      </c>
      <c r="AD7" s="20">
        <f t="shared" si="2"/>
        <v>0</v>
      </c>
      <c r="AE7" s="20" t="str">
        <f>IF(AD7&lt;=(10%*B3),"OK","KO")</f>
        <v>OK</v>
      </c>
      <c r="AF7" s="23" t="str">
        <f>IF(Y7=0,"OK","KO")</f>
        <v>OK</v>
      </c>
      <c r="AG7" s="23" t="str">
        <f>IF(AA7=0,"OK","KO")</f>
        <v>OK</v>
      </c>
      <c r="AH7" s="13"/>
      <c r="AI7" s="13"/>
      <c r="AJ7" s="13"/>
    </row>
    <row r="8" spans="1:52" ht="26.25" x14ac:dyDescent="0.25">
      <c r="L8" s="1" t="s">
        <v>18</v>
      </c>
      <c r="M8" s="20">
        <f>SUM(M3:M7)</f>
        <v>698250</v>
      </c>
      <c r="N8" s="20">
        <f>SUM(N3:N7)</f>
        <v>698250</v>
      </c>
      <c r="O8" s="14">
        <f>COUNTIF(O3:O7,"KO")</f>
        <v>0</v>
      </c>
      <c r="P8" s="19" t="s">
        <v>3</v>
      </c>
      <c r="Q8" s="20">
        <f>SUM(Q3:Q6)</f>
        <v>698250</v>
      </c>
      <c r="R8" s="20">
        <f>SUM(R3:R6)</f>
        <v>698250</v>
      </c>
      <c r="S8" s="20"/>
      <c r="T8" s="23">
        <f>COUNTIF(T5:T6,"KO")</f>
        <v>0</v>
      </c>
      <c r="U8" s="23">
        <f>COUNTIF(U3:U6,"KO")</f>
        <v>0</v>
      </c>
      <c r="W8" s="50" t="s">
        <v>75</v>
      </c>
      <c r="X8" s="20">
        <f>'Modifica budget'!C51</f>
        <v>25648</v>
      </c>
      <c r="Y8" s="20">
        <f>'Modifica budget'!D51</f>
        <v>0</v>
      </c>
      <c r="Z8" s="20">
        <f>'Modifica budget'!E51</f>
        <v>3847.2</v>
      </c>
      <c r="AA8" s="20">
        <f>'Modifica budget'!F51</f>
        <v>0</v>
      </c>
      <c r="AB8" s="20">
        <f t="shared" si="1"/>
        <v>29495.200000000001</v>
      </c>
      <c r="AC8" s="20">
        <f>'Modifica budget'!G23</f>
        <v>29495.200000000001</v>
      </c>
      <c r="AD8" s="20">
        <f t="shared" si="2"/>
        <v>0</v>
      </c>
      <c r="AE8" s="20" t="str">
        <f>IF(AD8&lt;=(10%*B3),"OK","KO")</f>
        <v>OK</v>
      </c>
      <c r="AF8" s="23" t="str">
        <f>IF(Y8=0,"OK","KO")</f>
        <v>OK</v>
      </c>
      <c r="AG8" s="23" t="str">
        <f>IF(AA8=0,"OK","KO")</f>
        <v>OK</v>
      </c>
      <c r="AH8" s="13"/>
      <c r="AI8" s="13"/>
      <c r="AJ8" s="13"/>
    </row>
    <row r="9" spans="1:52" s="3" customFormat="1" ht="50.25" customHeight="1" x14ac:dyDescent="0.25">
      <c r="L9" s="60"/>
      <c r="M9" s="42"/>
      <c r="N9" s="42"/>
      <c r="O9" s="58"/>
      <c r="P9" s="61"/>
      <c r="Q9" s="42"/>
      <c r="R9" s="42"/>
      <c r="S9" s="42"/>
      <c r="T9" s="59"/>
      <c r="U9" s="59"/>
      <c r="W9" s="50" t="s">
        <v>76</v>
      </c>
      <c r="X9" s="20">
        <f>'Modifica budget'!C52</f>
        <v>34030</v>
      </c>
      <c r="Y9" s="20">
        <f>'Modifica budget'!D52</f>
        <v>0</v>
      </c>
      <c r="Z9" s="20">
        <f>'Modifica budget'!E52</f>
        <v>5104.5</v>
      </c>
      <c r="AA9" s="20">
        <f>'Modifica budget'!F52</f>
        <v>0</v>
      </c>
      <c r="AB9" s="20">
        <f t="shared" si="1"/>
        <v>39134.5</v>
      </c>
      <c r="AC9" s="20">
        <f>'Modifica budget'!G24</f>
        <v>39134.5</v>
      </c>
      <c r="AD9" s="20">
        <f t="shared" si="2"/>
        <v>0</v>
      </c>
      <c r="AE9" s="20" t="str">
        <f t="shared" ref="AE9:AE11" si="3">IF(AD9&lt;=(10%*B4),"OK","KO")</f>
        <v>OK</v>
      </c>
      <c r="AF9" s="23" t="str">
        <f t="shared" ref="AF9:AF11" si="4">IF(Y9=0,"OK","KO")</f>
        <v>OK</v>
      </c>
      <c r="AG9" s="23" t="str">
        <f t="shared" ref="AG9:AG11" si="5">IF(AA9=0,"OK","KO")</f>
        <v>OK</v>
      </c>
      <c r="AH9" s="13"/>
      <c r="AI9" s="13"/>
      <c r="AJ9" s="13"/>
    </row>
    <row r="10" spans="1:52" s="3" customFormat="1" ht="54.75" customHeight="1" x14ac:dyDescent="0.25">
      <c r="L10" s="60"/>
      <c r="M10" s="42"/>
      <c r="N10" s="42"/>
      <c r="O10" s="58"/>
      <c r="P10" s="61"/>
      <c r="Q10" s="42"/>
      <c r="R10" s="42"/>
      <c r="S10" s="42"/>
      <c r="T10" s="59"/>
      <c r="U10" s="59"/>
      <c r="W10" s="50" t="s">
        <v>77</v>
      </c>
      <c r="X10" s="20">
        <f>'Modifica budget'!C53</f>
        <v>17485</v>
      </c>
      <c r="Y10" s="20">
        <f>'Modifica budget'!D53</f>
        <v>0</v>
      </c>
      <c r="Z10" s="20">
        <f>'Modifica budget'!E53</f>
        <v>2622.75</v>
      </c>
      <c r="AA10" s="20">
        <f>'Modifica budget'!F53</f>
        <v>0</v>
      </c>
      <c r="AB10" s="20">
        <f t="shared" si="1"/>
        <v>20107.75</v>
      </c>
      <c r="AC10" s="20">
        <f>'Modifica budget'!G25</f>
        <v>20107.75</v>
      </c>
      <c r="AD10" s="20">
        <f t="shared" si="2"/>
        <v>0</v>
      </c>
      <c r="AE10" s="20" t="str">
        <f t="shared" si="3"/>
        <v>OK</v>
      </c>
      <c r="AF10" s="23" t="str">
        <f t="shared" si="4"/>
        <v>OK</v>
      </c>
      <c r="AG10" s="23" t="str">
        <f t="shared" si="5"/>
        <v>OK</v>
      </c>
      <c r="AH10" s="13"/>
      <c r="AI10" s="13"/>
      <c r="AJ10" s="13"/>
    </row>
    <row r="11" spans="1:52" s="3" customFormat="1" ht="48.75" customHeight="1" x14ac:dyDescent="0.25">
      <c r="L11" s="60"/>
      <c r="M11" s="42"/>
      <c r="N11" s="42"/>
      <c r="O11" s="58"/>
      <c r="P11" s="61"/>
      <c r="Q11" s="42"/>
      <c r="R11" s="42"/>
      <c r="S11" s="42"/>
      <c r="T11" s="59"/>
      <c r="U11" s="59"/>
      <c r="W11" s="50" t="s">
        <v>78</v>
      </c>
      <c r="X11" s="20">
        <f>'Modifica budget'!C54</f>
        <v>35190</v>
      </c>
      <c r="Y11" s="20">
        <f>'Modifica budget'!D54</f>
        <v>0</v>
      </c>
      <c r="Z11" s="20">
        <f>'Modifica budget'!E54</f>
        <v>5278.5</v>
      </c>
      <c r="AA11" s="20">
        <f>'Modifica budget'!F54</f>
        <v>0</v>
      </c>
      <c r="AB11" s="20">
        <f t="shared" si="1"/>
        <v>40468.5</v>
      </c>
      <c r="AC11" s="20">
        <f>'Modifica budget'!G26</f>
        <v>40468.5</v>
      </c>
      <c r="AD11" s="20">
        <f>ABS(AC11-AB11)</f>
        <v>0</v>
      </c>
      <c r="AE11" s="20" t="str">
        <f t="shared" si="3"/>
        <v>OK</v>
      </c>
      <c r="AF11" s="23" t="str">
        <f t="shared" si="4"/>
        <v>OK</v>
      </c>
      <c r="AG11" s="23" t="str">
        <f t="shared" si="5"/>
        <v>OK</v>
      </c>
      <c r="AH11" s="13"/>
      <c r="AI11" s="13"/>
      <c r="AJ11" s="13"/>
    </row>
    <row r="12" spans="1:52" ht="26.25" x14ac:dyDescent="0.25">
      <c r="O12" s="62"/>
      <c r="P12" s="62"/>
      <c r="Q12" s="62"/>
      <c r="R12" s="62"/>
      <c r="S12" s="62"/>
      <c r="T12" s="62"/>
      <c r="U12" s="62"/>
      <c r="W12" s="49" t="s">
        <v>3</v>
      </c>
      <c r="X12" s="20">
        <f>SUM(X3:X11)</f>
        <v>305000</v>
      </c>
      <c r="Y12" s="20">
        <f>SUM(Y3:Y11)</f>
        <v>90000</v>
      </c>
      <c r="Z12" s="20">
        <f>SUM(Z3:Z11)</f>
        <v>59249.999999999993</v>
      </c>
      <c r="AA12" s="20">
        <f>SUM(AA3:AA11)</f>
        <v>244000</v>
      </c>
      <c r="AB12" s="20">
        <f t="shared" si="1"/>
        <v>698250</v>
      </c>
      <c r="AC12" s="20">
        <f>'Modifica budget'!G27</f>
        <v>698249.99999999988</v>
      </c>
      <c r="AD12" s="20">
        <f>SUM(AD3:AD11)</f>
        <v>0</v>
      </c>
      <c r="AE12" s="14">
        <f>COUNTIF(AE3:AE11, "KO")</f>
        <v>0</v>
      </c>
      <c r="AF12" s="14">
        <f>COUNTIF(AF3:AF11,"KO")</f>
        <v>0</v>
      </c>
      <c r="AG12" s="14">
        <f>COUNTIF(AG3:AG11,"KO")</f>
        <v>0</v>
      </c>
      <c r="AH12" s="44"/>
      <c r="AI12" s="44"/>
      <c r="AJ12" s="44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</row>
    <row r="13" spans="1:52" x14ac:dyDescent="0.25"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</row>
    <row r="14" spans="1:52" x14ac:dyDescent="0.25"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 x14ac:dyDescent="0.25"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</row>
    <row r="16" spans="1:52" x14ac:dyDescent="0.25">
      <c r="AH16" s="45"/>
      <c r="AI16" s="45"/>
      <c r="AJ16" s="45"/>
      <c r="AK16" s="45"/>
      <c r="AL16" s="45"/>
      <c r="AM16" s="45"/>
      <c r="AN16" s="45" t="str">
        <f t="shared" ref="AN16:AN21" si="6">IF(U1 ="KO",P1,"")</f>
        <v/>
      </c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</row>
    <row r="17" spans="34:52" customFormat="1" x14ac:dyDescent="0.25">
      <c r="AH17" s="45"/>
      <c r="AI17" s="45"/>
      <c r="AJ17" s="45"/>
      <c r="AK17" s="45"/>
      <c r="AL17" s="45" t="str">
        <f>IF(O3 ="KO",L3,"")</f>
        <v/>
      </c>
      <c r="AM17" s="45"/>
      <c r="AN17" s="45" t="str">
        <f t="shared" si="6"/>
        <v/>
      </c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</row>
    <row r="18" spans="34:52" customFormat="1" x14ac:dyDescent="0.25">
      <c r="AH18" s="45"/>
      <c r="AI18" s="45"/>
      <c r="AJ18" s="45"/>
      <c r="AK18" s="45"/>
      <c r="AL18" s="45" t="str">
        <f>IF(O4 ="KO",L4,"")</f>
        <v/>
      </c>
      <c r="AM18" s="45" t="str">
        <f>IF(T5 ="KO",P5,"")</f>
        <v/>
      </c>
      <c r="AN18" s="45" t="str">
        <f t="shared" si="6"/>
        <v/>
      </c>
      <c r="AO18" s="45" t="str">
        <f t="shared" ref="AO18:AO23" si="7">IF(AE3 ="KO",W3,"")</f>
        <v/>
      </c>
      <c r="AP18" s="45" t="str">
        <f t="shared" ref="AP18:AP23" si="8">IF(AF3 ="KO",W3,"")</f>
        <v/>
      </c>
      <c r="AQ18" s="45" t="str">
        <f t="shared" ref="AQ18:AQ23" si="9">IF(AG3 ="KO",W3,"")</f>
        <v/>
      </c>
      <c r="AR18" s="45"/>
      <c r="AS18" s="45"/>
      <c r="AT18" s="45"/>
      <c r="AU18" s="45"/>
      <c r="AV18" s="45"/>
      <c r="AW18" s="45"/>
      <c r="AX18" s="45"/>
      <c r="AY18" s="45"/>
      <c r="AZ18" s="45"/>
    </row>
    <row r="19" spans="34:52" customFormat="1" x14ac:dyDescent="0.25">
      <c r="AH19" s="45"/>
      <c r="AI19" s="45"/>
      <c r="AJ19" s="45"/>
      <c r="AK19" s="45"/>
      <c r="AL19" s="45" t="str">
        <f>IF(O5 ="KO",L5,"")</f>
        <v/>
      </c>
      <c r="AM19" s="45" t="str">
        <f>IF(T6 ="KO",P6,"")</f>
        <v/>
      </c>
      <c r="AN19" s="45" t="str">
        <f t="shared" si="6"/>
        <v/>
      </c>
      <c r="AO19" s="45" t="str">
        <f t="shared" si="7"/>
        <v/>
      </c>
      <c r="AP19" s="45" t="str">
        <f t="shared" si="8"/>
        <v/>
      </c>
      <c r="AQ19" s="45" t="str">
        <f t="shared" si="9"/>
        <v/>
      </c>
      <c r="AR19" s="45"/>
      <c r="AS19" s="45"/>
      <c r="AT19" s="45"/>
      <c r="AU19" s="45"/>
      <c r="AV19" s="45"/>
      <c r="AW19" s="45"/>
      <c r="AX19" s="45"/>
      <c r="AY19" s="45"/>
      <c r="AZ19" s="45"/>
    </row>
    <row r="20" spans="34:52" customFormat="1" ht="24" customHeight="1" x14ac:dyDescent="0.25">
      <c r="AH20" s="45"/>
      <c r="AI20" s="45"/>
      <c r="AJ20" s="45"/>
      <c r="AK20" s="45"/>
      <c r="AL20" s="45" t="str">
        <f>IF(O6 ="KO",L6,"")</f>
        <v/>
      </c>
      <c r="AM20" s="46" t="str">
        <f>AM18&amp;" "&amp;AM19</f>
        <v xml:space="preserve"> </v>
      </c>
      <c r="AN20" s="45" t="str">
        <f t="shared" si="6"/>
        <v/>
      </c>
      <c r="AO20" s="45" t="str">
        <f t="shared" si="7"/>
        <v/>
      </c>
      <c r="AP20" s="45" t="str">
        <f t="shared" si="8"/>
        <v/>
      </c>
      <c r="AQ20" s="45" t="str">
        <f t="shared" si="9"/>
        <v/>
      </c>
      <c r="AR20" s="45"/>
      <c r="AS20" s="45"/>
      <c r="AT20" s="45"/>
      <c r="AU20" s="45"/>
      <c r="AV20" s="45"/>
      <c r="AW20" s="45"/>
      <c r="AX20" s="45"/>
      <c r="AY20" s="45"/>
      <c r="AZ20" s="45"/>
    </row>
    <row r="21" spans="34:52" customFormat="1" x14ac:dyDescent="0.25">
      <c r="AH21" s="45"/>
      <c r="AI21" s="45"/>
      <c r="AJ21" s="45"/>
      <c r="AK21" s="45"/>
      <c r="AL21" s="45" t="str">
        <f>IF(O7 ="KO",L7,"")</f>
        <v/>
      </c>
      <c r="AM21" s="45"/>
      <c r="AN21" s="45" t="str">
        <f t="shared" si="6"/>
        <v/>
      </c>
      <c r="AO21" s="45" t="str">
        <f t="shared" si="7"/>
        <v/>
      </c>
      <c r="AP21" s="45" t="str">
        <f t="shared" si="8"/>
        <v/>
      </c>
      <c r="AQ21" s="45" t="str">
        <f t="shared" si="9"/>
        <v/>
      </c>
      <c r="AR21" s="45"/>
      <c r="AS21" s="45"/>
      <c r="AT21" s="45"/>
      <c r="AU21" s="45"/>
      <c r="AV21" s="45"/>
      <c r="AW21" s="45"/>
      <c r="AX21" s="45"/>
      <c r="AY21" s="45"/>
      <c r="AZ21" s="45"/>
    </row>
    <row r="22" spans="34:52" customFormat="1" x14ac:dyDescent="0.25">
      <c r="AH22" s="45"/>
      <c r="AI22" s="45"/>
      <c r="AJ22" s="45"/>
      <c r="AK22" s="45"/>
      <c r="AL22" s="47" t="str">
        <f>AL17&amp;" "&amp;AL18&amp;" "&amp;AL19&amp;" "&amp;AL20&amp;" "&amp;AL21</f>
        <v xml:space="preserve">    </v>
      </c>
      <c r="AM22" s="45"/>
      <c r="AN22" s="45" t="str">
        <f>AN17&amp;" "&amp;AN18&amp;" "&amp;AN19&amp;" "&amp;AN20&amp;" "&amp;AN21</f>
        <v xml:space="preserve">    </v>
      </c>
      <c r="AO22" s="45" t="str">
        <f t="shared" si="7"/>
        <v/>
      </c>
      <c r="AP22" s="45" t="str">
        <f t="shared" si="8"/>
        <v/>
      </c>
      <c r="AQ22" s="45" t="str">
        <f t="shared" si="9"/>
        <v/>
      </c>
      <c r="AR22" s="45"/>
      <c r="AS22" s="45"/>
      <c r="AT22" s="45"/>
      <c r="AU22" s="45"/>
      <c r="AV22" s="45"/>
      <c r="AW22" s="45"/>
      <c r="AX22" s="45"/>
      <c r="AY22" s="45"/>
      <c r="AZ22" s="45"/>
    </row>
    <row r="23" spans="34:52" customFormat="1" x14ac:dyDescent="0.25">
      <c r="AH23" s="45"/>
      <c r="AI23" s="45"/>
      <c r="AJ23" s="45"/>
      <c r="AK23" s="45"/>
      <c r="AL23" s="45"/>
      <c r="AM23" s="45"/>
      <c r="AN23" s="45"/>
      <c r="AO23" s="45" t="str">
        <f t="shared" si="7"/>
        <v/>
      </c>
      <c r="AP23" s="45" t="str">
        <f t="shared" si="8"/>
        <v/>
      </c>
      <c r="AQ23" s="45" t="str">
        <f t="shared" si="9"/>
        <v/>
      </c>
      <c r="AR23" s="45"/>
      <c r="AS23" s="45"/>
      <c r="AT23" s="45"/>
      <c r="AU23" s="45"/>
      <c r="AV23" s="45"/>
      <c r="AW23" s="45"/>
      <c r="AX23" s="45"/>
      <c r="AY23" s="45"/>
      <c r="AZ23" s="45"/>
    </row>
    <row r="24" spans="34:52" s="3" customFormat="1" x14ac:dyDescent="0.25">
      <c r="AH24" s="45"/>
      <c r="AI24" s="45"/>
      <c r="AJ24" s="45"/>
      <c r="AK24" s="45"/>
      <c r="AL24" s="45"/>
      <c r="AM24" s="45"/>
      <c r="AN24" s="45"/>
      <c r="AO24" s="45" t="str">
        <f t="shared" ref="AO24:AO26" si="10">IF(AE9 ="KO",W9,"")</f>
        <v/>
      </c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</row>
    <row r="25" spans="34:52" s="3" customFormat="1" x14ac:dyDescent="0.25">
      <c r="AH25" s="45"/>
      <c r="AI25" s="45"/>
      <c r="AJ25" s="45"/>
      <c r="AK25" s="45"/>
      <c r="AL25" s="45"/>
      <c r="AM25" s="45"/>
      <c r="AN25" s="45"/>
      <c r="AO25" s="45" t="str">
        <f t="shared" si="10"/>
        <v/>
      </c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</row>
    <row r="26" spans="34:52" s="3" customFormat="1" x14ac:dyDescent="0.25">
      <c r="AH26" s="45"/>
      <c r="AI26" s="45"/>
      <c r="AJ26" s="45"/>
      <c r="AK26" s="45"/>
      <c r="AL26" s="45"/>
      <c r="AM26" s="45"/>
      <c r="AN26" s="45"/>
      <c r="AO26" s="45" t="str">
        <f t="shared" si="10"/>
        <v/>
      </c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</row>
    <row r="27" spans="34:52" customFormat="1" x14ac:dyDescent="0.25">
      <c r="AH27" s="45"/>
      <c r="AI27" s="45"/>
      <c r="AJ27" s="45"/>
      <c r="AK27" s="45"/>
      <c r="AL27" s="45"/>
      <c r="AM27" s="45"/>
      <c r="AN27" s="45"/>
      <c r="AO27" s="45" t="str">
        <f>AO18&amp;" "&amp;AO19&amp;" "&amp;AO20&amp;" "&amp;AO21&amp;" "&amp;AO22&amp;""&amp;AO23&amp;" "&amp;AO24&amp;" "&amp;AO25&amp;" "&amp;AO26</f>
        <v xml:space="preserve">       </v>
      </c>
      <c r="AP27" s="45" t="str">
        <f>AP18&amp;" "&amp;AP19&amp;" "&amp;AP20&amp;" "&amp;AP21&amp;" "&amp;AP22&amp;""&amp;AP23&amp;" "&amp;AP24&amp;" "&amp;AP25&amp;" "&amp;AP26</f>
        <v xml:space="preserve">       </v>
      </c>
      <c r="AQ27" s="45" t="str">
        <f>AQ18&amp;" "&amp;AQ19&amp;" "&amp;AQ20&amp;" "&amp;AQ21&amp;" "&amp;AQ22&amp;""&amp;AQ23&amp;" "&amp;AQ24&amp;" "&amp;AQ25&amp;" "&amp;AQ26</f>
        <v xml:space="preserve">       </v>
      </c>
      <c r="AR27" s="45"/>
      <c r="AS27" s="45"/>
      <c r="AT27" s="45"/>
      <c r="AU27" s="45"/>
      <c r="AV27" s="45"/>
      <c r="AW27" s="45"/>
      <c r="AX27" s="45"/>
      <c r="AY27" s="45"/>
      <c r="AZ27" s="45"/>
    </row>
    <row r="28" spans="34:52" customFormat="1" x14ac:dyDescent="0.25"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</row>
    <row r="29" spans="34:52" customFormat="1" x14ac:dyDescent="0.25"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</row>
  </sheetData>
  <sheetProtection selectLockedCells="1"/>
  <dataConsolidate/>
  <mergeCells count="3">
    <mergeCell ref="W1:AG1"/>
    <mergeCell ref="D1:I1"/>
    <mergeCell ref="L1:U1"/>
  </mergeCells>
  <conditionalFormatting sqref="D3:I3">
    <cfRule type="containsText" dxfId="3" priority="23" operator="containsText" text="OK">
      <formula>NOT(ISERROR(SEARCH("OK",D3)))</formula>
    </cfRule>
  </conditionalFormatting>
  <conditionalFormatting sqref="D3:I3">
    <cfRule type="containsText" dxfId="2" priority="20" operator="containsText" text="KO">
      <formula>NOT(ISERROR(SEARCH("KO",D3)))</formula>
    </cfRule>
    <cfRule type="containsText" dxfId="1" priority="21" operator="containsText" text="KO">
      <formula>NOT(ISERROR(SEARCH("KO",D3)))</formula>
    </cfRule>
    <cfRule type="containsText" dxfId="0" priority="22" operator="containsText" text="OK">
      <formula>NOT(ISERROR(SEARCH("OK",D3)))</formula>
    </cfRule>
  </conditionalFormatting>
  <pageMargins left="0.25" right="0.25" top="0.75" bottom="0.75" header="0.3" footer="0.3"/>
  <pageSetup paperSize="9" scale="17" fitToHeight="0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231B9E4-85E1-4575-B0F7-08B05EA1205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2"/>
              <x14:cfIcon iconSet="3Symbols2" iconId="2"/>
              <x14:cfIcon iconSet="3Symbols2" iconId="0"/>
            </x14:iconSet>
          </x14:cfRule>
          <xm:sqref>AF12:AG12</xm:sqref>
        </x14:conditionalFormatting>
        <x14:conditionalFormatting xmlns:xm="http://schemas.microsoft.com/office/excel/2006/main">
          <x14:cfRule type="iconSet" priority="1" id="{BA58456D-61F8-48FD-A9BA-6D4BBBFC6EF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2"/>
              <x14:cfIcon iconSet="3Symbols2" iconId="2"/>
              <x14:cfIcon iconSet="3Symbols2" iconId="0"/>
            </x14:iconSet>
          </x14:cfRule>
          <xm:sqref>AE12</xm:sqref>
        </x14:conditionalFormatting>
        <x14:conditionalFormatting xmlns:xm="http://schemas.microsoft.com/office/excel/2006/main">
          <x14:cfRule type="iconSet" priority="32" id="{53D8D88C-5D96-444E-B395-37426679E6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T8:T11</xm:sqref>
        </x14:conditionalFormatting>
        <x14:conditionalFormatting xmlns:xm="http://schemas.microsoft.com/office/excel/2006/main">
          <x14:cfRule type="iconSet" priority="33" id="{5010B1F8-560C-4642-AB9D-EF01DB2052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U8:U11</xm:sqref>
        </x14:conditionalFormatting>
        <x14:conditionalFormatting xmlns:xm="http://schemas.microsoft.com/office/excel/2006/main">
          <x14:cfRule type="iconSet" priority="34" id="{A9AA7D64-42F3-496C-B045-6E6369D85FB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2"/>
              <x14:cfIcon iconSet="3Symbols2" iconId="2"/>
              <x14:cfIcon iconSet="3Symbols2" iconId="0"/>
            </x14:iconSet>
          </x14:cfRule>
          <xm:sqref>O8:O11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Copertina</vt:lpstr>
      <vt:lpstr>Modifica budget</vt:lpstr>
      <vt:lpstr>Verifica rispetto vincoli</vt:lpstr>
      <vt:lpstr>Copertina!Area_stampa</vt:lpstr>
      <vt:lpstr>'Modifica budget'!Area_stampa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</dc:creator>
  <cp:lastModifiedBy>Maila  Pietroni</cp:lastModifiedBy>
  <cp:lastPrinted>2018-07-30T17:12:18Z</cp:lastPrinted>
  <dcterms:created xsi:type="dcterms:W3CDTF">2018-07-19T07:45:45Z</dcterms:created>
  <dcterms:modified xsi:type="dcterms:W3CDTF">2018-11-06T12:15:20Z</dcterms:modified>
</cp:coreProperties>
</file>