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spdzl\Desktop\"/>
    </mc:Choice>
  </mc:AlternateContent>
  <xr:revisionPtr revIDLastSave="0" documentId="13_ncr:1_{460CD799-246C-49C1-AC67-8FF6945AE7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图表" sheetId="1" r:id="rId1"/>
    <sheet name="价值" sheetId="2" r:id="rId2"/>
    <sheet name="时间" sheetId="3" r:id="rId3"/>
    <sheet name="数据源" sheetId="4" r:id="rId4"/>
  </sheets>
  <definedNames>
    <definedName name="_xlnm._FilterDatabase" localSheetId="1" hidden="1">价值!$K$1:$M$1</definedName>
    <definedName name="_xlnm._FilterDatabase" localSheetId="2" hidden="1">时间!$D$1:$E$7</definedName>
    <definedName name="_xlchart.v1.0" hidden="1">价值!$K$2:$L$24</definedName>
    <definedName name="_xlchart.v1.1" hidden="1">价值!$M$1</definedName>
    <definedName name="_xlchart.v1.2" hidden="1">价值!$M$2:$M$24</definedName>
  </definedNames>
  <calcPr calcId="191029"/>
  <pivotCaches>
    <pivotCache cacheId="0" r:id="rId5"/>
    <pivotCache cacheId="1" r:id="rId6"/>
    <pivotCache cacheId="2" r:id="rId7"/>
    <pivotCache cacheId="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4" l="1"/>
  <c r="F10" i="4"/>
  <c r="F9" i="4"/>
  <c r="F5" i="4"/>
  <c r="E6" i="3"/>
  <c r="E5" i="3"/>
  <c r="E4" i="3"/>
  <c r="E3" i="3"/>
  <c r="E2" i="3"/>
  <c r="M10" i="2"/>
  <c r="M7" i="2"/>
  <c r="M4" i="2"/>
  <c r="M8" i="2"/>
  <c r="M6" i="2"/>
  <c r="M2" i="2"/>
  <c r="M12" i="2"/>
  <c r="M16" i="2"/>
  <c r="M15" i="2"/>
  <c r="M14" i="2"/>
  <c r="M5" i="2"/>
  <c r="M11" i="2"/>
  <c r="M3" i="2"/>
  <c r="M9" i="2"/>
  <c r="M13" i="2"/>
  <c r="E7" i="3" l="1"/>
</calcChain>
</file>

<file path=xl/sharedStrings.xml><?xml version="1.0" encoding="utf-8"?>
<sst xmlns="http://schemas.openxmlformats.org/spreadsheetml/2006/main" count="175" uniqueCount="56">
  <si>
    <t>项目</t>
  </si>
  <si>
    <t>对接人</t>
  </si>
  <si>
    <t>设计师</t>
  </si>
  <si>
    <t>开始日期</t>
  </si>
  <si>
    <t>结束日期</t>
  </si>
  <si>
    <t>备注</t>
  </si>
  <si>
    <t>Aki</t>
  </si>
  <si>
    <t>就是个测试</t>
  </si>
  <si>
    <t>还是测试</t>
  </si>
  <si>
    <t>行标签</t>
  </si>
  <si>
    <t>总计</t>
  </si>
  <si>
    <t>求和项:耗时/天</t>
  </si>
  <si>
    <t>Aki</t>
    <phoneticPr fontId="1" type="noConversion"/>
  </si>
  <si>
    <t>业务</t>
    <phoneticPr fontId="1" type="noConversion"/>
  </si>
  <si>
    <t>其他</t>
    <phoneticPr fontId="1" type="noConversion"/>
  </si>
  <si>
    <t>总计</t>
    <phoneticPr fontId="1" type="noConversion"/>
  </si>
  <si>
    <t>耗时/天</t>
    <phoneticPr fontId="1" type="noConversion"/>
  </si>
  <si>
    <t>其他</t>
  </si>
  <si>
    <t>价值</t>
    <phoneticPr fontId="1" type="noConversion"/>
  </si>
  <si>
    <t>占比</t>
    <phoneticPr fontId="1" type="noConversion"/>
  </si>
  <si>
    <t>业务1</t>
  </si>
  <si>
    <t>业务1</t>
    <phoneticPr fontId="1" type="noConversion"/>
  </si>
  <si>
    <t>业务2</t>
  </si>
  <si>
    <t>业务2</t>
    <phoneticPr fontId="1" type="noConversion"/>
  </si>
  <si>
    <t>业务3</t>
  </si>
  <si>
    <t>业务3</t>
    <phoneticPr fontId="1" type="noConversion"/>
  </si>
  <si>
    <t>业务4</t>
  </si>
  <si>
    <t>20K以上</t>
  </si>
  <si>
    <t>20K以上</t>
    <phoneticPr fontId="1" type="noConversion"/>
  </si>
  <si>
    <t>8~20K</t>
  </si>
  <si>
    <t>8~20K</t>
    <phoneticPr fontId="1" type="noConversion"/>
  </si>
  <si>
    <t>8K以下</t>
  </si>
  <si>
    <t>8K以下</t>
    <phoneticPr fontId="1" type="noConversion"/>
  </si>
  <si>
    <t>求和项:占比</t>
  </si>
  <si>
    <t>业务1老板</t>
  </si>
  <si>
    <t>业务1老板</t>
    <phoneticPr fontId="1" type="noConversion"/>
  </si>
  <si>
    <t>业务3老板</t>
  </si>
  <si>
    <t>业务3老板</t>
    <phoneticPr fontId="1" type="noConversion"/>
  </si>
  <si>
    <t>业务4老板</t>
  </si>
  <si>
    <t>业务4老板</t>
    <phoneticPr fontId="1" type="noConversion"/>
  </si>
  <si>
    <t>业务4</t>
    <phoneticPr fontId="1" type="noConversion"/>
  </si>
  <si>
    <t>业务2老板</t>
    <phoneticPr fontId="1" type="noConversion"/>
  </si>
  <si>
    <t>业务1老板2</t>
  </si>
  <si>
    <t>业务1老板2</t>
    <phoneticPr fontId="1" type="noConversion"/>
  </si>
  <si>
    <t>业务2老板2</t>
  </si>
  <si>
    <t>业务2老板2</t>
    <phoneticPr fontId="1" type="noConversion"/>
  </si>
  <si>
    <t>业务3老板2</t>
  </si>
  <si>
    <t>业务3老板2</t>
    <phoneticPr fontId="1" type="noConversion"/>
  </si>
  <si>
    <t>业务4老板2</t>
  </si>
  <si>
    <t>业务4老板2</t>
    <phoneticPr fontId="1" type="noConversion"/>
  </si>
  <si>
    <t>业务2老板</t>
  </si>
  <si>
    <t>其他老板</t>
  </si>
  <si>
    <t>其他老板</t>
    <phoneticPr fontId="1" type="noConversion"/>
  </si>
  <si>
    <t>其他老板2</t>
  </si>
  <si>
    <t>其他老板2</t>
    <phoneticPr fontId="1" type="noConversion"/>
  </si>
  <si>
    <t>业务类型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</si>
</sst>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0.0%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sz val="10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177" fontId="0" fillId="0" borderId="0" xfId="0" applyNumberForma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0" fontId="0" fillId="4" borderId="5" xfId="0" applyNumberFormat="1" applyFill="1" applyBorder="1"/>
    <xf numFmtId="10" fontId="0" fillId="2" borderId="5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 wrapText="1"/>
    </xf>
    <xf numFmtId="176" fontId="4" fillId="0" borderId="0" xfId="0" applyNumberFormat="1" applyFont="1" applyAlignment="1">
      <alignment horizontal="left" vertical="center"/>
    </xf>
    <xf numFmtId="0" fontId="0" fillId="5" borderId="0" xfId="0" applyFill="1"/>
  </cellXfs>
  <cellStyles count="1">
    <cellStyle name="常规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[项目分析.xlsx]价值!数据透视表2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业务构成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价值!$B$1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6DD-4591-8F29-DFCEF72B975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6DD-4591-8F29-DFCEF72B975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6DD-4591-8F29-DFCEF72B975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6DD-4591-8F29-DFCEF72B975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6DD-4591-8F29-DFCEF72B975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价值!$A$2:$A$7</c:f>
              <c:strCache>
                <c:ptCount val="5"/>
                <c:pt idx="0">
                  <c:v>业务1</c:v>
                </c:pt>
                <c:pt idx="1">
                  <c:v>业务2</c:v>
                </c:pt>
                <c:pt idx="2">
                  <c:v>业务3</c:v>
                </c:pt>
                <c:pt idx="3">
                  <c:v>业务4</c:v>
                </c:pt>
                <c:pt idx="4">
                  <c:v>其他</c:v>
                </c:pt>
              </c:strCache>
            </c:strRef>
          </c:cat>
          <c:val>
            <c:numRef>
              <c:f>价值!$B$2:$B$7</c:f>
              <c:numCache>
                <c:formatCode>0.0%</c:formatCode>
                <c:ptCount val="5"/>
                <c:pt idx="0">
                  <c:v>0.21686746987951808</c:v>
                </c:pt>
                <c:pt idx="1">
                  <c:v>2.4096385542168676E-2</c:v>
                </c:pt>
                <c:pt idx="2">
                  <c:v>0.21686746987951808</c:v>
                </c:pt>
                <c:pt idx="3">
                  <c:v>0.28915662650602408</c:v>
                </c:pt>
                <c:pt idx="4">
                  <c:v>0.25301204819277107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E-4767-AD2B-197D930A611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272224838376432"/>
          <c:y val="0.30972357051259009"/>
          <c:w val="9.0883554367943195E-2"/>
          <c:h val="0.432363463128752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[项目分析.xlsx]价值!数据透视表1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价值构成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价值!$P$1</c:f>
              <c:strCache>
                <c:ptCount val="1"/>
                <c:pt idx="0">
                  <c:v>汇总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DD0-49C4-BE80-582B0ACA44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DD0-49C4-BE80-582B0ACA44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DD0-49C4-BE80-582B0ACA44DF}"/>
              </c:ext>
            </c:extLst>
          </c:dPt>
          <c:cat>
            <c:strRef>
              <c:f>价值!$O$2:$O$5</c:f>
              <c:strCache>
                <c:ptCount val="3"/>
                <c:pt idx="0">
                  <c:v>20K以上</c:v>
                </c:pt>
                <c:pt idx="1">
                  <c:v>8~20K</c:v>
                </c:pt>
                <c:pt idx="2">
                  <c:v>8K以下</c:v>
                </c:pt>
              </c:strCache>
            </c:strRef>
          </c:cat>
          <c:val>
            <c:numRef>
              <c:f>价值!$P$2:$P$5</c:f>
              <c:numCache>
                <c:formatCode>0.00%</c:formatCode>
                <c:ptCount val="3"/>
                <c:pt idx="0">
                  <c:v>0.22048192771084338</c:v>
                </c:pt>
                <c:pt idx="1">
                  <c:v>0.49397590361445787</c:v>
                </c:pt>
                <c:pt idx="2">
                  <c:v>0.28554216867469878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E-47FD-AE90-95FC28646B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25935592320623"/>
          <c:y val="0.43878967121863388"/>
          <c:w val="0.11664233684272612"/>
          <c:h val="0.174736898829675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设计工作构成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设计工作构成</a:t>
          </a:r>
        </a:p>
      </cx:txPr>
    </cx:title>
    <cx:plotArea>
      <cx:plotAreaRegion>
        <cx:series layoutId="treemap" uniqueId="{25B49637-BDB8-45BE-90AB-3E818797C94B}">
          <cx:tx>
            <cx:txData>
              <cx:f>_xlchart.v1.1</cx:f>
              <cx:v>占比</cx:v>
            </cx:txData>
          </cx:tx>
          <cx:dataLabels>
            <cx:visibility seriesName="0" categoryName="1" value="1"/>
            <cx:separator> </cx:separator>
          </cx:dataLabels>
          <cx:dataId val="0"/>
          <cx:layoutPr>
            <cx:parentLabelLayout val="none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518160</xdr:colOff>
      <xdr:row>1</xdr:row>
      <xdr:rowOff>99060</xdr:rowOff>
    </xdr:from>
    <xdr:to>
      <xdr:col>17</xdr:col>
      <xdr:colOff>510540</xdr:colOff>
      <xdr:row>20</xdr:row>
      <xdr:rowOff>106680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1D103B-12AF-6BF6-CE13-FB479FD05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510540</xdr:colOff>
      <xdr:row>20</xdr:row>
      <xdr:rowOff>167640</xdr:rowOff>
    </xdr:from>
    <xdr:to>
      <xdr:col>17</xdr:col>
      <xdr:colOff>449580</xdr:colOff>
      <xdr:row>38</xdr:row>
      <xdr:rowOff>167640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A5102C2-F6F8-845E-2BEC-99CCA800A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31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36FFD46F-9F4D-1152-7672-30D643B39C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572000" cy="5494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开发科-邓哲伦" refreshedDate="45229.569400578701" createdVersion="8" refreshedVersion="8" minRefreshableVersion="3" recordCount="11" xr:uid="{8453CE7F-0900-4CEC-8020-E3D3B269428E}">
  <cacheSource type="worksheet">
    <worksheetSource ref="A1:I1048576" sheet="数据源"/>
  </cacheSource>
  <cacheFields count="7">
    <cacheField name="项目" numFmtId="0">
      <sharedItems containsBlank="1"/>
    </cacheField>
    <cacheField name="对接人" numFmtId="0">
      <sharedItems containsBlank="1" count="15">
        <s v="业务1老板"/>
        <s v="业务2老板"/>
        <s v="业务3老板"/>
        <s v="业务4老板"/>
        <s v="业务1老板2"/>
        <s v="业务2老板2"/>
        <s v="业务3老板2"/>
        <s v="业务4老板2"/>
        <s v="其他老板"/>
        <s v="其他老板2"/>
        <m/>
        <s v="老黑" u="1"/>
        <s v="黑黑" u="1"/>
        <s v="随便什么人" u="1"/>
        <s v="老雪" u="1"/>
      </sharedItems>
    </cacheField>
    <cacheField name="设计师" numFmtId="0">
      <sharedItems containsBlank="1" count="2">
        <s v="Aki"/>
        <m/>
      </sharedItems>
    </cacheField>
    <cacheField name="开始日期" numFmtId="176">
      <sharedItems containsNonDate="0" containsDate="1" containsString="0" containsBlank="1" minDate="2023-10-30T00:00:00" maxDate="2023-11-01T00:00:00"/>
    </cacheField>
    <cacheField name="结束日期" numFmtId="176">
      <sharedItems containsNonDate="0" containsDate="1" containsString="0" containsBlank="1" minDate="2023-11-01T00:00:00" maxDate="2023-11-24T00:00:00"/>
    </cacheField>
    <cacheField name="耗时/天" numFmtId="0">
      <sharedItems containsString="0" containsBlank="1" containsNumber="1" containsInteger="1" minValue="2" maxValue="24"/>
    </cacheField>
    <cacheField name="备注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开发科-邓哲伦" refreshedDate="45229.569878009257" createdVersion="8" refreshedVersion="8" minRefreshableVersion="3" recordCount="16" xr:uid="{3A4ACCC9-426F-4C14-85CE-67F257773CE6}">
  <cacheSource type="worksheet">
    <worksheetSource ref="K1:M1048576" sheet="价值"/>
  </cacheSource>
  <cacheFields count="3">
    <cacheField name="价值" numFmtId="0">
      <sharedItems containsBlank="1" count="4">
        <s v="20K以上"/>
        <s v="8~20K"/>
        <s v="8K以下"/>
        <m/>
      </sharedItems>
    </cacheField>
    <cacheField name="业务" numFmtId="0">
      <sharedItems containsBlank="1"/>
    </cacheField>
    <cacheField name="占比" numFmtId="0">
      <sharedItems containsString="0" containsBlank="1" containsNumber="1" minValue="0" maxValue="0.216867469879518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开发科-邓哲伦" refreshedDate="45229.570056828707" createdVersion="8" refreshedVersion="8" minRefreshableVersion="3" recordCount="14" xr:uid="{C98FF1ED-578A-4265-95DF-98B793009EF5}">
  <cacheSource type="worksheet">
    <worksheetSource ref="D1:E1048576" sheet="时间"/>
  </cacheSource>
  <cacheFields count="2">
    <cacheField name="业务" numFmtId="0">
      <sharedItems containsBlank="1" count="11">
        <s v="业务1"/>
        <s v="业务2"/>
        <s v="业务3"/>
        <s v="业务4"/>
        <s v="其他"/>
        <s v="总计"/>
        <m/>
        <s v="UI" u="1"/>
        <s v="UX" u="1"/>
        <s v="美工" u="1"/>
        <s v="绘图" u="1"/>
      </sharedItems>
    </cacheField>
    <cacheField name="耗时/天" numFmtId="0">
      <sharedItems containsString="0" containsBlank="1" containsNumber="1" containsInteger="1" minValue="4" maxValue="1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开发科-邓哲伦" refreshedDate="45230.677996874998" createdVersion="8" refreshedVersion="8" minRefreshableVersion="3" recordCount="16" xr:uid="{24625BD2-8957-4ACD-AE64-81B86E01EEF3}">
  <cacheSource type="worksheet">
    <worksheetSource ref="D1:F1048576" sheet="价值"/>
  </cacheSource>
  <cacheFields count="3">
    <cacheField name="业务" numFmtId="0">
      <sharedItems containsBlank="1" count="6">
        <s v="业务1"/>
        <s v="业务2"/>
        <s v="业务3"/>
        <s v="业务4"/>
        <s v="其他"/>
        <m/>
      </sharedItems>
    </cacheField>
    <cacheField name="价值" numFmtId="0">
      <sharedItems containsBlank="1" count="7">
        <s v="20K以上"/>
        <s v="8~20K"/>
        <s v="8K以下"/>
        <m/>
        <s v="价值1" u="1"/>
        <s v="价值2" u="1"/>
        <s v="价值3" u="1"/>
      </sharedItems>
    </cacheField>
    <cacheField name="占比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业务1"/>
    <x v="0"/>
    <x v="0"/>
    <d v="2023-10-30T00:00:00"/>
    <d v="2023-11-17T00:00:00"/>
    <n v="18"/>
    <s v="就是个测试"/>
  </r>
  <r>
    <s v="业务2"/>
    <x v="1"/>
    <x v="0"/>
    <d v="2023-10-30T00:00:00"/>
    <d v="2023-11-01T00:00:00"/>
    <n v="2"/>
    <s v="还是测试"/>
  </r>
  <r>
    <s v="业务3"/>
    <x v="2"/>
    <x v="0"/>
    <d v="2023-10-31T00:00:00"/>
    <d v="2023-11-17T00:00:00"/>
    <n v="18"/>
    <m/>
  </r>
  <r>
    <s v="业务4"/>
    <x v="3"/>
    <x v="0"/>
    <d v="2023-10-30T00:00:00"/>
    <d v="2023-11-23T00:00:00"/>
    <n v="24"/>
    <m/>
  </r>
  <r>
    <s v="业务1"/>
    <x v="4"/>
    <x v="0"/>
    <d v="2023-10-30T00:00:00"/>
    <d v="2023-11-17T00:00:00"/>
    <n v="18"/>
    <m/>
  </r>
  <r>
    <s v="业务2"/>
    <x v="5"/>
    <x v="0"/>
    <d v="2023-10-30T00:00:00"/>
    <d v="2023-11-01T00:00:00"/>
    <n v="2"/>
    <m/>
  </r>
  <r>
    <s v="业务3"/>
    <x v="6"/>
    <x v="0"/>
    <d v="2023-10-31T00:00:00"/>
    <d v="2023-11-17T00:00:00"/>
    <n v="18"/>
    <m/>
  </r>
  <r>
    <s v="业务4"/>
    <x v="7"/>
    <x v="0"/>
    <d v="2023-10-30T00:00:00"/>
    <d v="2023-11-23T00:00:00"/>
    <n v="24"/>
    <m/>
  </r>
  <r>
    <s v="其他"/>
    <x v="8"/>
    <x v="0"/>
    <d v="2023-10-30T00:00:00"/>
    <d v="2023-11-23T00:00:00"/>
    <n v="24"/>
    <m/>
  </r>
  <r>
    <s v="其他"/>
    <x v="9"/>
    <x v="0"/>
    <d v="2023-10-30T00:00:00"/>
    <d v="2023-11-17T00:00:00"/>
    <n v="18"/>
    <m/>
  </r>
  <r>
    <m/>
    <x v="10"/>
    <x v="1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业务1"/>
    <n v="0.21686746987951808"/>
  </r>
  <r>
    <x v="0"/>
    <s v="业务2"/>
    <n v="3.6144578313253013E-3"/>
  </r>
  <r>
    <x v="0"/>
    <s v="业务3"/>
    <n v="0"/>
  </r>
  <r>
    <x v="0"/>
    <s v="业务4"/>
    <n v="0"/>
  </r>
  <r>
    <x v="0"/>
    <s v="其他"/>
    <n v="0"/>
  </r>
  <r>
    <x v="1"/>
    <s v="业务1"/>
    <n v="0"/>
  </r>
  <r>
    <x v="1"/>
    <s v="业务2"/>
    <n v="6.024096385542169E-3"/>
  </r>
  <r>
    <x v="1"/>
    <s v="业务3"/>
    <n v="0.21686746987951808"/>
  </r>
  <r>
    <x v="1"/>
    <s v="业务4"/>
    <n v="0.14457831325301204"/>
  </r>
  <r>
    <x v="1"/>
    <s v="其他"/>
    <n v="0.12650602409638553"/>
  </r>
  <r>
    <x v="2"/>
    <s v="业务1"/>
    <n v="0"/>
  </r>
  <r>
    <x v="2"/>
    <s v="业务2"/>
    <n v="1.4457831325301205E-2"/>
  </r>
  <r>
    <x v="2"/>
    <s v="业务3"/>
    <n v="0"/>
  </r>
  <r>
    <x v="2"/>
    <s v="业务4"/>
    <n v="0.14457831325301204"/>
  </r>
  <r>
    <x v="2"/>
    <s v="其他"/>
    <n v="0.12650602409638553"/>
  </r>
  <r>
    <x v="3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36"/>
  </r>
  <r>
    <x v="1"/>
    <n v="4"/>
  </r>
  <r>
    <x v="2"/>
    <n v="36"/>
  </r>
  <r>
    <x v="3"/>
    <n v="48"/>
  </r>
  <r>
    <x v="4"/>
    <n v="42"/>
  </r>
  <r>
    <x v="5"/>
    <n v="166"/>
  </r>
  <r>
    <x v="6"/>
    <m/>
  </r>
  <r>
    <x v="6"/>
    <m/>
  </r>
  <r>
    <x v="6"/>
    <m/>
  </r>
  <r>
    <x v="6"/>
    <m/>
  </r>
  <r>
    <x v="6"/>
    <m/>
  </r>
  <r>
    <x v="6"/>
    <m/>
  </r>
  <r>
    <x v="6"/>
    <m/>
  </r>
  <r>
    <x v="6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1"/>
  </r>
  <r>
    <x v="0"/>
    <x v="1"/>
    <n v="0"/>
  </r>
  <r>
    <x v="0"/>
    <x v="2"/>
    <n v="0"/>
  </r>
  <r>
    <x v="1"/>
    <x v="0"/>
    <n v="0.15"/>
  </r>
  <r>
    <x v="1"/>
    <x v="1"/>
    <n v="0.25"/>
  </r>
  <r>
    <x v="1"/>
    <x v="2"/>
    <n v="0.6"/>
  </r>
  <r>
    <x v="2"/>
    <x v="0"/>
    <n v="0"/>
  </r>
  <r>
    <x v="2"/>
    <x v="1"/>
    <n v="1"/>
  </r>
  <r>
    <x v="2"/>
    <x v="2"/>
    <n v="0"/>
  </r>
  <r>
    <x v="3"/>
    <x v="0"/>
    <n v="0"/>
  </r>
  <r>
    <x v="3"/>
    <x v="1"/>
    <n v="0.5"/>
  </r>
  <r>
    <x v="3"/>
    <x v="2"/>
    <n v="0.5"/>
  </r>
  <r>
    <x v="4"/>
    <x v="0"/>
    <n v="0"/>
  </r>
  <r>
    <x v="4"/>
    <x v="1"/>
    <n v="0.5"/>
  </r>
  <r>
    <x v="4"/>
    <x v="2"/>
    <n v="0.5"/>
  </r>
  <r>
    <x v="5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7E86C0-5731-4EDB-BE11-4C480C662961}" name="数据透视表3" cacheId="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H1:I20" firstHeaderRow="1" firstDataRow="1" firstDataCol="1"/>
  <pivotFields count="3">
    <pivotField axis="axisRow" showAll="0">
      <items count="7">
        <item x="4"/>
        <item x="0"/>
        <item x="1"/>
        <item x="2"/>
        <item x="3"/>
        <item h="1" x="5"/>
        <item t="default"/>
      </items>
    </pivotField>
    <pivotField axis="axisRow" showAll="0">
      <items count="8">
        <item x="0"/>
        <item x="1"/>
        <item x="2"/>
        <item x="3"/>
        <item m="1" x="4"/>
        <item m="1" x="5"/>
        <item m="1" x="6"/>
        <item t="default"/>
      </items>
    </pivotField>
    <pivotField dataField="1" showAll="0"/>
  </pivotFields>
  <rowFields count="2">
    <field x="1"/>
    <field x="0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求和项:占比" fld="2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E1C40-FE97-4B6A-924B-699E564F1952}" name="数据透视表1" cacheId="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4">
  <location ref="O1:P5" firstHeaderRow="1" firstDataRow="1" firstDataCol="1"/>
  <pivotFields count="3">
    <pivotField axis="axisRow" showAll="0">
      <items count="5">
        <item x="0"/>
        <item x="1"/>
        <item x="2"/>
        <item h="1" x="3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占比" fld="2" showDataAs="percentOfCol" baseField="0" baseItem="0" numFmtId="1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53811-39F0-4E00-9C32-9306F93F05C9}" name="数据透视表2" cacheId="2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7">
  <location ref="A1:B7" firstHeaderRow="1" firstDataRow="1" firstDataCol="1"/>
  <pivotFields count="2">
    <pivotField axis="axisRow" showAll="0">
      <items count="12">
        <item h="1" m="1" x="7"/>
        <item h="1" m="1" x="8"/>
        <item h="1" m="1" x="10"/>
        <item h="1" m="1" x="9"/>
        <item h="1" x="5"/>
        <item h="1" x="6"/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6"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求和项:耗时/天" fld="1" showDataAs="percentOfCol" baseField="1" baseItem="0" numFmtId="177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92EE9-C117-4471-80C1-899ABF045ECD}" name="数据透视表1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B14" firstHeaderRow="1" firstDataRow="1" firstDataCol="1" rowPageCount="1" colPageCount="1"/>
  <pivotFields count="7">
    <pivotField showAll="0"/>
    <pivotField axis="axisRow" showAll="0">
      <items count="16">
        <item m="1" x="12"/>
        <item m="1" x="11"/>
        <item m="1" x="14"/>
        <item m="1" x="13"/>
        <item x="10"/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11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2" item="0" hier="-1"/>
  </pageFields>
  <dataFields count="1">
    <dataField name="求和项:耗时/天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22A32B-2E75-4C8C-9610-C27574C936C5}" name="表3" displayName="表3" ref="D1:F16" totalsRowShown="0">
  <autoFilter ref="D1:F16" xr:uid="{F922A32B-2E75-4C8C-9610-C27574C936C5}"/>
  <tableColumns count="3">
    <tableColumn id="1" xr3:uid="{FBBB7F1C-9DF7-4569-BBC3-21038B24BE52}" name="业务"/>
    <tableColumn id="2" xr3:uid="{9588FC8D-AF57-4BA2-9901-E93590EF16A9}" name="价值"/>
    <tableColumn id="3" xr3:uid="{341A12E7-0D63-4799-BE0C-A51592E73D8A}" name="占比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773745-1D8E-441D-9290-C2A642F95596}" name="表2" displayName="表2" ref="D1:E7" totalsRowShown="0">
  <autoFilter ref="D1:E7" xr:uid="{7476E4D2-FE98-4EA5-8B44-9642E6B05A4B}"/>
  <tableColumns count="2">
    <tableColumn id="1" xr3:uid="{899A557B-2FC8-4A54-8A04-7C48E5005324}" name="业务"/>
    <tableColumn id="2" xr3:uid="{05CC89F3-6060-4AEF-BE28-118A8B82962C}" name="耗时/天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7" sqref="I7"/>
    </sheetView>
  </sheetViews>
  <sheetFormatPr defaultRowHeight="13.8"/>
  <cols>
    <col min="1" max="16384" width="8.88671875" style="15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27D3-95E7-4350-804D-AA677CF13D53}">
  <dimension ref="A1:P20"/>
  <sheetViews>
    <sheetView workbookViewId="0">
      <selection activeCell="I6" sqref="I6"/>
    </sheetView>
  </sheetViews>
  <sheetFormatPr defaultRowHeight="13.8"/>
  <cols>
    <col min="1" max="1" width="9.77734375" bestFit="1" customWidth="1"/>
    <col min="2" max="2" width="15.21875" bestFit="1" customWidth="1"/>
    <col min="8" max="8" width="11" bestFit="1" customWidth="1"/>
    <col min="9" max="9" width="12.21875" bestFit="1" customWidth="1"/>
    <col min="15" max="15" width="9.77734375" bestFit="1" customWidth="1"/>
    <col min="16" max="16" width="12.21875" bestFit="1" customWidth="1"/>
  </cols>
  <sheetData>
    <row r="1" spans="1:16" ht="14.4" thickBot="1">
      <c r="A1" s="1" t="s">
        <v>9</v>
      </c>
      <c r="B1" t="s">
        <v>11</v>
      </c>
      <c r="D1" t="s">
        <v>13</v>
      </c>
      <c r="E1" t="s">
        <v>18</v>
      </c>
      <c r="F1" t="s">
        <v>19</v>
      </c>
      <c r="H1" s="1" t="s">
        <v>9</v>
      </c>
      <c r="I1" t="s">
        <v>33</v>
      </c>
      <c r="K1" s="6" t="s">
        <v>18</v>
      </c>
      <c r="L1" s="7" t="s">
        <v>13</v>
      </c>
      <c r="M1" s="8" t="s">
        <v>19</v>
      </c>
      <c r="O1" s="1" t="s">
        <v>9</v>
      </c>
      <c r="P1" t="s">
        <v>33</v>
      </c>
    </row>
    <row r="2" spans="1:16" ht="14.4" thickTop="1">
      <c r="A2" s="2" t="s">
        <v>20</v>
      </c>
      <c r="B2" s="5">
        <v>0.21686746987951808</v>
      </c>
      <c r="D2" t="s">
        <v>21</v>
      </c>
      <c r="E2" t="s">
        <v>28</v>
      </c>
      <c r="F2" s="3">
        <v>1</v>
      </c>
      <c r="H2" s="2" t="s">
        <v>27</v>
      </c>
      <c r="I2" s="3">
        <v>1.1499999999999999</v>
      </c>
      <c r="K2" s="9" t="s">
        <v>28</v>
      </c>
      <c r="L2" s="9" t="s">
        <v>21</v>
      </c>
      <c r="M2" s="9">
        <f>GETPIVOTDATA("耗时/天",$A$1,"业务","业务1")*GETPIVOTDATA("占比",$H$1,"业务","业务1","价值","20K以上")</f>
        <v>0.21686746987951808</v>
      </c>
      <c r="O2" s="2" t="s">
        <v>27</v>
      </c>
      <c r="P2" s="3">
        <v>0.22048192771084338</v>
      </c>
    </row>
    <row r="3" spans="1:16">
      <c r="A3" s="2" t="s">
        <v>22</v>
      </c>
      <c r="B3" s="5">
        <v>2.4096385542168676E-2</v>
      </c>
      <c r="D3" t="s">
        <v>21</v>
      </c>
      <c r="E3" t="s">
        <v>30</v>
      </c>
      <c r="F3" s="3">
        <v>0</v>
      </c>
      <c r="H3" s="4" t="s">
        <v>17</v>
      </c>
      <c r="I3" s="3">
        <v>0</v>
      </c>
      <c r="K3" s="10" t="s">
        <v>28</v>
      </c>
      <c r="L3" s="10" t="s">
        <v>22</v>
      </c>
      <c r="M3" s="10">
        <f>GETPIVOTDATA("耗时/天",$A$1,"业务","业务2")*GETPIVOTDATA("占比",$H$1,"业务","业务2","价值","20K以上")</f>
        <v>3.6144578313253013E-3</v>
      </c>
      <c r="O3" s="2" t="s">
        <v>29</v>
      </c>
      <c r="P3" s="3">
        <v>0.49397590361445787</v>
      </c>
    </row>
    <row r="4" spans="1:16">
      <c r="A4" s="2" t="s">
        <v>24</v>
      </c>
      <c r="B4" s="5">
        <v>0.21686746987951808</v>
      </c>
      <c r="D4" t="s">
        <v>21</v>
      </c>
      <c r="E4" t="s">
        <v>32</v>
      </c>
      <c r="F4" s="3">
        <v>0</v>
      </c>
      <c r="H4" s="4" t="s">
        <v>20</v>
      </c>
      <c r="I4" s="3">
        <v>1</v>
      </c>
      <c r="K4" s="9" t="s">
        <v>28</v>
      </c>
      <c r="L4" s="9" t="s">
        <v>24</v>
      </c>
      <c r="M4" s="9">
        <f>GETPIVOTDATA("耗时/天",$A$1,"业务","业务3")*GETPIVOTDATA("占比",$H$1,"业务","业务3","价值","20K以上")</f>
        <v>0</v>
      </c>
      <c r="O4" s="2" t="s">
        <v>31</v>
      </c>
      <c r="P4" s="3">
        <v>0.28554216867469878</v>
      </c>
    </row>
    <row r="5" spans="1:16">
      <c r="A5" s="2" t="s">
        <v>26</v>
      </c>
      <c r="B5" s="5">
        <v>0.28915662650602408</v>
      </c>
      <c r="D5" t="s">
        <v>23</v>
      </c>
      <c r="E5" t="s">
        <v>28</v>
      </c>
      <c r="F5" s="3">
        <v>0.15</v>
      </c>
      <c r="H5" s="4" t="s">
        <v>22</v>
      </c>
      <c r="I5" s="3">
        <v>0.15</v>
      </c>
      <c r="K5" s="10" t="s">
        <v>28</v>
      </c>
      <c r="L5" s="10" t="s">
        <v>26</v>
      </c>
      <c r="M5" s="10">
        <f>GETPIVOTDATA("耗时/天",$A$1,"业务","业务4")*GETPIVOTDATA("占比",$H$1,"业务","业务4","价值","20K以上")</f>
        <v>0</v>
      </c>
      <c r="O5" s="2" t="s">
        <v>10</v>
      </c>
      <c r="P5" s="3">
        <v>1</v>
      </c>
    </row>
    <row r="6" spans="1:16">
      <c r="A6" s="2" t="s">
        <v>17</v>
      </c>
      <c r="B6" s="5">
        <v>0.25301204819277107</v>
      </c>
      <c r="D6" t="s">
        <v>22</v>
      </c>
      <c r="E6" t="s">
        <v>30</v>
      </c>
      <c r="F6" s="3">
        <v>0.25</v>
      </c>
      <c r="H6" s="4" t="s">
        <v>24</v>
      </c>
      <c r="I6" s="3">
        <v>0</v>
      </c>
      <c r="K6" s="9" t="s">
        <v>28</v>
      </c>
      <c r="L6" s="9" t="s">
        <v>14</v>
      </c>
      <c r="M6" s="9">
        <f>GETPIVOTDATA("耗时/天",$A$1,"业务","其他")*GETPIVOTDATA("占比",$H$1,"业务","其他","价值","20K以上")</f>
        <v>0</v>
      </c>
    </row>
    <row r="7" spans="1:16">
      <c r="A7" s="2" t="s">
        <v>10</v>
      </c>
      <c r="B7" s="5">
        <v>1</v>
      </c>
      <c r="D7" t="s">
        <v>22</v>
      </c>
      <c r="E7" t="s">
        <v>32</v>
      </c>
      <c r="F7" s="3">
        <v>0.6</v>
      </c>
      <c r="H7" s="4" t="s">
        <v>26</v>
      </c>
      <c r="I7" s="3">
        <v>0</v>
      </c>
      <c r="K7" s="10" t="s">
        <v>30</v>
      </c>
      <c r="L7" s="10" t="s">
        <v>21</v>
      </c>
      <c r="M7" s="10">
        <f>GETPIVOTDATA("耗时/天",$A$1,"业务","业务1")*GETPIVOTDATA("占比",$H$1,"业务","业务1","价值","8~20K")</f>
        <v>0</v>
      </c>
    </row>
    <row r="8" spans="1:16">
      <c r="D8" t="s">
        <v>25</v>
      </c>
      <c r="E8" t="s">
        <v>28</v>
      </c>
      <c r="F8" s="3">
        <v>0</v>
      </c>
      <c r="H8" s="2" t="s">
        <v>29</v>
      </c>
      <c r="I8" s="3">
        <v>2.25</v>
      </c>
      <c r="K8" s="9" t="s">
        <v>30</v>
      </c>
      <c r="L8" s="9" t="s">
        <v>22</v>
      </c>
      <c r="M8" s="9">
        <f>GETPIVOTDATA("耗时/天",$A$1,"业务","业务2")*GETPIVOTDATA("占比",$H$1,"业务","业务2","价值","8~20K")</f>
        <v>6.024096385542169E-3</v>
      </c>
    </row>
    <row r="9" spans="1:16">
      <c r="D9" t="s">
        <v>24</v>
      </c>
      <c r="E9" t="s">
        <v>30</v>
      </c>
      <c r="F9" s="3">
        <v>1</v>
      </c>
      <c r="H9" s="4" t="s">
        <v>17</v>
      </c>
      <c r="I9" s="3">
        <v>0.5</v>
      </c>
      <c r="K9" s="10" t="s">
        <v>30</v>
      </c>
      <c r="L9" s="10" t="s">
        <v>24</v>
      </c>
      <c r="M9" s="10">
        <f>GETPIVOTDATA("耗时/天",$A$1,"业务","业务3")*GETPIVOTDATA("占比",$H$1,"业务","业务3","价值","8~20K")</f>
        <v>0.21686746987951808</v>
      </c>
    </row>
    <row r="10" spans="1:16">
      <c r="D10" t="s">
        <v>24</v>
      </c>
      <c r="E10" t="s">
        <v>32</v>
      </c>
      <c r="F10" s="3">
        <v>0</v>
      </c>
      <c r="H10" s="4" t="s">
        <v>20</v>
      </c>
      <c r="I10" s="3">
        <v>0</v>
      </c>
      <c r="K10" s="9" t="s">
        <v>30</v>
      </c>
      <c r="L10" s="9" t="s">
        <v>26</v>
      </c>
      <c r="M10" s="9">
        <f>GETPIVOTDATA("耗时/天",$A$1,"业务","业务4")*GETPIVOTDATA("占比",$H$1,"业务","业务4","价值","8~20K")</f>
        <v>0.14457831325301204</v>
      </c>
    </row>
    <row r="11" spans="1:16">
      <c r="D11" t="s">
        <v>26</v>
      </c>
      <c r="E11" t="s">
        <v>28</v>
      </c>
      <c r="F11" s="3">
        <v>0</v>
      </c>
      <c r="H11" s="4" t="s">
        <v>22</v>
      </c>
      <c r="I11" s="3">
        <v>0.25</v>
      </c>
      <c r="K11" s="10" t="s">
        <v>30</v>
      </c>
      <c r="L11" s="10" t="s">
        <v>14</v>
      </c>
      <c r="M11" s="10">
        <f>GETPIVOTDATA("耗时/天",$A$1,"业务","其他")*GETPIVOTDATA("占比",$H$1,"业务","其他","价值","8~20K")</f>
        <v>0.12650602409638553</v>
      </c>
    </row>
    <row r="12" spans="1:16">
      <c r="D12" t="s">
        <v>26</v>
      </c>
      <c r="E12" t="s">
        <v>30</v>
      </c>
      <c r="F12" s="3">
        <v>0.5</v>
      </c>
      <c r="H12" s="4" t="s">
        <v>24</v>
      </c>
      <c r="I12" s="3">
        <v>1</v>
      </c>
      <c r="K12" s="9" t="s">
        <v>32</v>
      </c>
      <c r="L12" s="9" t="s">
        <v>21</v>
      </c>
      <c r="M12" s="9">
        <f>GETPIVOTDATA("耗时/天",$A$1,"业务","业务1")*GETPIVOTDATA("占比",$H$1,"业务","业务1","价值","8K以下")</f>
        <v>0</v>
      </c>
    </row>
    <row r="13" spans="1:16">
      <c r="D13" t="s">
        <v>26</v>
      </c>
      <c r="E13" t="s">
        <v>32</v>
      </c>
      <c r="F13" s="3">
        <v>0.5</v>
      </c>
      <c r="H13" s="4" t="s">
        <v>26</v>
      </c>
      <c r="I13" s="3">
        <v>0.5</v>
      </c>
      <c r="K13" s="10" t="s">
        <v>32</v>
      </c>
      <c r="L13" s="10" t="s">
        <v>22</v>
      </c>
      <c r="M13" s="10">
        <f>GETPIVOTDATA("耗时/天",$A$1,"业务","业务2")*GETPIVOTDATA("占比",$H$1,"业务","业务2","价值","8K以下")</f>
        <v>1.4457831325301205E-2</v>
      </c>
    </row>
    <row r="14" spans="1:16">
      <c r="D14" t="s">
        <v>14</v>
      </c>
      <c r="E14" t="s">
        <v>28</v>
      </c>
      <c r="F14" s="3">
        <v>0</v>
      </c>
      <c r="H14" s="2" t="s">
        <v>31</v>
      </c>
      <c r="I14" s="3">
        <v>1.6</v>
      </c>
      <c r="K14" s="9" t="s">
        <v>32</v>
      </c>
      <c r="L14" s="9" t="s">
        <v>24</v>
      </c>
      <c r="M14" s="9">
        <f>GETPIVOTDATA("耗时/天",$A$1,"业务","业务3")*GETPIVOTDATA("占比",$H$1,"业务","业务3","价值","8K以下")</f>
        <v>0</v>
      </c>
    </row>
    <row r="15" spans="1:16">
      <c r="D15" t="s">
        <v>17</v>
      </c>
      <c r="E15" t="s">
        <v>30</v>
      </c>
      <c r="F15" s="3">
        <v>0.5</v>
      </c>
      <c r="H15" s="4" t="s">
        <v>17</v>
      </c>
      <c r="I15" s="3">
        <v>0.5</v>
      </c>
      <c r="K15" s="10" t="s">
        <v>32</v>
      </c>
      <c r="L15" s="10" t="s">
        <v>26</v>
      </c>
      <c r="M15" s="10">
        <f>GETPIVOTDATA("耗时/天",$A$1,"业务","业务4")*GETPIVOTDATA("占比",$H$1,"业务","业务4","价值","8K以下")</f>
        <v>0.14457831325301204</v>
      </c>
    </row>
    <row r="16" spans="1:16">
      <c r="D16" t="s">
        <v>17</v>
      </c>
      <c r="E16" t="s">
        <v>32</v>
      </c>
      <c r="F16" s="3">
        <v>0.5</v>
      </c>
      <c r="H16" s="4" t="s">
        <v>20</v>
      </c>
      <c r="I16" s="3">
        <v>0</v>
      </c>
      <c r="K16" s="9" t="s">
        <v>32</v>
      </c>
      <c r="L16" s="9" t="s">
        <v>14</v>
      </c>
      <c r="M16" s="9">
        <f>GETPIVOTDATA("耗时/天",$A$1,"业务","其他")*GETPIVOTDATA("占比",$H$1,"业务","其他","价值","8K以下")</f>
        <v>0.12650602409638553</v>
      </c>
    </row>
    <row r="17" spans="8:9">
      <c r="H17" s="4" t="s">
        <v>22</v>
      </c>
      <c r="I17" s="3">
        <v>0.6</v>
      </c>
    </row>
    <row r="18" spans="8:9">
      <c r="H18" s="4" t="s">
        <v>24</v>
      </c>
      <c r="I18" s="3">
        <v>0</v>
      </c>
    </row>
    <row r="19" spans="8:9">
      <c r="H19" s="4" t="s">
        <v>26</v>
      </c>
      <c r="I19" s="3">
        <v>0.5</v>
      </c>
    </row>
    <row r="20" spans="8:9">
      <c r="H20" s="2" t="s">
        <v>10</v>
      </c>
      <c r="I20" s="3">
        <v>5</v>
      </c>
    </row>
  </sheetData>
  <autoFilter ref="K1:M1" xr:uid="{9A7E27D3-95E7-4350-804D-AA677CF13D53}"/>
  <phoneticPr fontId="1" type="noConversion"/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E4D2-FE98-4EA5-8B44-9642E6B05A4B}">
  <dimension ref="A1:E14"/>
  <sheetViews>
    <sheetView workbookViewId="0">
      <selection activeCell="A6" sqref="A4:A13"/>
      <pivotSelection pane="bottomRight" showHeader="1" axis="axisRow" activeRow="5" previousRow="5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defaultRowHeight="13.8"/>
  <cols>
    <col min="1" max="1" width="11.6640625" bestFit="1" customWidth="1"/>
    <col min="2" max="2" width="15.21875" bestFit="1" customWidth="1"/>
    <col min="5" max="5" width="10.88671875" customWidth="1"/>
  </cols>
  <sheetData>
    <row r="1" spans="1:5">
      <c r="A1" s="1" t="s">
        <v>2</v>
      </c>
      <c r="B1" t="s">
        <v>6</v>
      </c>
      <c r="D1" t="s">
        <v>13</v>
      </c>
      <c r="E1" t="s">
        <v>16</v>
      </c>
    </row>
    <row r="2" spans="1:5">
      <c r="D2" t="s">
        <v>21</v>
      </c>
      <c r="E2">
        <f>GETPIVOTDATA("耗时/天",$A$3,"对接人","业务1老板")+GETPIVOTDATA("耗时/天",$A$3,"对接人","业务1老板2")</f>
        <v>36</v>
      </c>
    </row>
    <row r="3" spans="1:5">
      <c r="A3" s="1" t="s">
        <v>9</v>
      </c>
      <c r="B3" t="s">
        <v>11</v>
      </c>
      <c r="D3" t="s">
        <v>22</v>
      </c>
      <c r="E3">
        <f>GETPIVOTDATA("耗时/天",$A$3,"对接人","业务2老板")+GETPIVOTDATA("耗时/天",$A$3,"对接人","业务2老板2")</f>
        <v>4</v>
      </c>
    </row>
    <row r="4" spans="1:5">
      <c r="A4" s="2" t="s">
        <v>34</v>
      </c>
      <c r="B4">
        <v>18</v>
      </c>
      <c r="D4" t="s">
        <v>24</v>
      </c>
      <c r="E4">
        <f>GETPIVOTDATA("耗时/天",$A$3,"对接人","业务3老板")+GETPIVOTDATA("耗时/天",$A$3,"对接人","业务3老板2")</f>
        <v>36</v>
      </c>
    </row>
    <row r="5" spans="1:5">
      <c r="A5" s="2" t="s">
        <v>50</v>
      </c>
      <c r="B5">
        <v>2</v>
      </c>
      <c r="D5" t="s">
        <v>26</v>
      </c>
      <c r="E5">
        <f>GETPIVOTDATA("耗时/天",$A$3,"对接人","业务4老板")+GETPIVOTDATA("耗时/天",$A$3,"对接人","业务4老板2")</f>
        <v>48</v>
      </c>
    </row>
    <row r="6" spans="1:5">
      <c r="A6" s="2" t="s">
        <v>36</v>
      </c>
      <c r="B6">
        <v>18</v>
      </c>
      <c r="D6" t="s">
        <v>14</v>
      </c>
      <c r="E6">
        <f>GETPIVOTDATA("耗时/天",$A$3,"对接人","其他老板")+GETPIVOTDATA("耗时/天",$A$3,"对接人","其他老板2")</f>
        <v>42</v>
      </c>
    </row>
    <row r="7" spans="1:5">
      <c r="A7" s="2" t="s">
        <v>38</v>
      </c>
      <c r="B7">
        <v>24</v>
      </c>
      <c r="D7" t="s">
        <v>15</v>
      </c>
      <c r="E7">
        <f>SUM(E2:E6)</f>
        <v>166</v>
      </c>
    </row>
    <row r="8" spans="1:5">
      <c r="A8" s="2" t="s">
        <v>42</v>
      </c>
      <c r="B8">
        <v>18</v>
      </c>
    </row>
    <row r="9" spans="1:5">
      <c r="A9" s="2" t="s">
        <v>44</v>
      </c>
      <c r="B9">
        <v>2</v>
      </c>
    </row>
    <row r="10" spans="1:5">
      <c r="A10" s="2" t="s">
        <v>46</v>
      </c>
      <c r="B10">
        <v>18</v>
      </c>
    </row>
    <row r="11" spans="1:5">
      <c r="A11" s="2" t="s">
        <v>48</v>
      </c>
      <c r="B11">
        <v>24</v>
      </c>
    </row>
    <row r="12" spans="1:5">
      <c r="A12" s="2" t="s">
        <v>51</v>
      </c>
      <c r="B12">
        <v>24</v>
      </c>
    </row>
    <row r="13" spans="1:5">
      <c r="A13" s="2" t="s">
        <v>53</v>
      </c>
      <c r="B13">
        <v>18</v>
      </c>
    </row>
    <row r="14" spans="1:5">
      <c r="A14" s="2" t="s">
        <v>10</v>
      </c>
      <c r="B14">
        <v>166</v>
      </c>
    </row>
  </sheetData>
  <phoneticPr fontId="1" type="noConversion"/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7F50-2E6B-4126-9DE6-3D2707711458}">
  <dimension ref="A1:I11"/>
  <sheetViews>
    <sheetView workbookViewId="0">
      <selection activeCell="A2" sqref="A2"/>
    </sheetView>
  </sheetViews>
  <sheetFormatPr defaultRowHeight="15.6"/>
  <cols>
    <col min="1" max="3" width="15.21875" style="12" customWidth="1"/>
    <col min="4" max="5" width="15.21875" style="14" customWidth="1"/>
    <col min="6" max="6" width="15.21875" style="12" customWidth="1"/>
    <col min="7" max="8" width="8.88671875" style="12"/>
    <col min="9" max="9" width="15.21875" style="12" customWidth="1"/>
    <col min="10" max="16384" width="8.88671875" style="12"/>
  </cols>
  <sheetData>
    <row r="1" spans="1:9" ht="16.2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16</v>
      </c>
      <c r="G1" s="12" t="s">
        <v>55</v>
      </c>
      <c r="H1" s="12" t="s">
        <v>18</v>
      </c>
      <c r="I1" s="11" t="s">
        <v>5</v>
      </c>
    </row>
    <row r="2" spans="1:9" ht="16.2" thickBot="1">
      <c r="A2" s="11" t="s">
        <v>21</v>
      </c>
      <c r="B2" s="11" t="s">
        <v>35</v>
      </c>
      <c r="C2" s="11" t="s">
        <v>6</v>
      </c>
      <c r="D2" s="13">
        <v>45229</v>
      </c>
      <c r="E2" s="13">
        <v>45247</v>
      </c>
      <c r="F2" s="11">
        <v>18</v>
      </c>
      <c r="G2" s="11" t="s">
        <v>21</v>
      </c>
      <c r="I2" s="11" t="s">
        <v>7</v>
      </c>
    </row>
    <row r="3" spans="1:9" ht="16.2" thickBot="1">
      <c r="A3" s="11" t="s">
        <v>23</v>
      </c>
      <c r="B3" s="11" t="s">
        <v>41</v>
      </c>
      <c r="C3" s="11" t="s">
        <v>6</v>
      </c>
      <c r="D3" s="13">
        <v>45229</v>
      </c>
      <c r="E3" s="13">
        <v>45231</v>
      </c>
      <c r="F3" s="11">
        <v>2</v>
      </c>
      <c r="G3" s="11" t="s">
        <v>23</v>
      </c>
      <c r="I3" s="11" t="s">
        <v>8</v>
      </c>
    </row>
    <row r="4" spans="1:9" ht="16.2" thickBot="1">
      <c r="A4" s="12" t="s">
        <v>25</v>
      </c>
      <c r="B4" s="12" t="s">
        <v>37</v>
      </c>
      <c r="C4" s="12" t="s">
        <v>12</v>
      </c>
      <c r="D4" s="13">
        <v>45230</v>
      </c>
      <c r="E4" s="13">
        <v>45247</v>
      </c>
      <c r="F4" s="11">
        <v>18</v>
      </c>
      <c r="G4" s="12" t="s">
        <v>25</v>
      </c>
    </row>
    <row r="5" spans="1:9" ht="16.2" thickBot="1">
      <c r="A5" s="12" t="s">
        <v>40</v>
      </c>
      <c r="B5" s="12" t="s">
        <v>39</v>
      </c>
      <c r="C5" s="12" t="s">
        <v>12</v>
      </c>
      <c r="D5" s="14">
        <v>45229</v>
      </c>
      <c r="E5" s="14">
        <v>45253</v>
      </c>
      <c r="F5" s="12">
        <f>E5-D5</f>
        <v>24</v>
      </c>
      <c r="G5" s="12" t="s">
        <v>40</v>
      </c>
    </row>
    <row r="6" spans="1:9" ht="16.2" thickBot="1">
      <c r="A6" s="11" t="s">
        <v>21</v>
      </c>
      <c r="B6" s="11" t="s">
        <v>43</v>
      </c>
      <c r="C6" s="11" t="s">
        <v>6</v>
      </c>
      <c r="D6" s="13">
        <v>45229</v>
      </c>
      <c r="E6" s="13">
        <v>45247</v>
      </c>
      <c r="F6" s="11">
        <v>18</v>
      </c>
      <c r="G6" s="11" t="s">
        <v>21</v>
      </c>
    </row>
    <row r="7" spans="1:9" ht="16.2" thickBot="1">
      <c r="A7" s="11" t="s">
        <v>23</v>
      </c>
      <c r="B7" s="11" t="s">
        <v>45</v>
      </c>
      <c r="C7" s="11" t="s">
        <v>6</v>
      </c>
      <c r="D7" s="13">
        <v>45229</v>
      </c>
      <c r="E7" s="13">
        <v>45231</v>
      </c>
      <c r="F7" s="11">
        <v>2</v>
      </c>
      <c r="G7" s="11" t="s">
        <v>23</v>
      </c>
    </row>
    <row r="8" spans="1:9" ht="16.2" thickBot="1">
      <c r="A8" s="12" t="s">
        <v>25</v>
      </c>
      <c r="B8" s="12" t="s">
        <v>47</v>
      </c>
      <c r="C8" s="12" t="s">
        <v>12</v>
      </c>
      <c r="D8" s="13">
        <v>45230</v>
      </c>
      <c r="E8" s="13">
        <v>45247</v>
      </c>
      <c r="F8" s="11">
        <v>18</v>
      </c>
      <c r="G8" s="12" t="s">
        <v>25</v>
      </c>
    </row>
    <row r="9" spans="1:9">
      <c r="A9" s="12" t="s">
        <v>40</v>
      </c>
      <c r="B9" s="12" t="s">
        <v>49</v>
      </c>
      <c r="C9" s="12" t="s">
        <v>12</v>
      </c>
      <c r="D9" s="14">
        <v>45229</v>
      </c>
      <c r="E9" s="14">
        <v>45253</v>
      </c>
      <c r="F9" s="12">
        <f>E9-D9</f>
        <v>24</v>
      </c>
      <c r="G9" s="12" t="s">
        <v>40</v>
      </c>
    </row>
    <row r="10" spans="1:9">
      <c r="A10" s="12" t="s">
        <v>14</v>
      </c>
      <c r="B10" s="12" t="s">
        <v>52</v>
      </c>
      <c r="C10" s="12" t="s">
        <v>12</v>
      </c>
      <c r="D10" s="14">
        <v>45229</v>
      </c>
      <c r="E10" s="14">
        <v>45253</v>
      </c>
      <c r="F10" s="12">
        <f>E10-D10</f>
        <v>24</v>
      </c>
      <c r="G10" s="12" t="s">
        <v>14</v>
      </c>
    </row>
    <row r="11" spans="1:9">
      <c r="A11" s="12" t="s">
        <v>14</v>
      </c>
      <c r="B11" s="12" t="s">
        <v>54</v>
      </c>
      <c r="C11" s="12" t="s">
        <v>12</v>
      </c>
      <c r="D11" s="14">
        <v>45229</v>
      </c>
      <c r="E11" s="14">
        <v>45247</v>
      </c>
      <c r="F11" s="12">
        <f>E11-D11</f>
        <v>18</v>
      </c>
      <c r="G11" s="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图表</vt:lpstr>
      <vt:lpstr>价值</vt:lpstr>
      <vt:lpstr>时间</vt:lpstr>
      <vt:lpstr>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开发科-邓哲伦</dc:creator>
  <cp:lastModifiedBy>开发科-邓哲伦</cp:lastModifiedBy>
  <dcterms:created xsi:type="dcterms:W3CDTF">2015-06-05T18:19:34Z</dcterms:created>
  <dcterms:modified xsi:type="dcterms:W3CDTF">2023-10-31T08:16:21Z</dcterms:modified>
</cp:coreProperties>
</file>