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hidePivotFieldList="1" defaultThemeVersion="166925"/>
  <mc:AlternateContent xmlns:mc="http://schemas.openxmlformats.org/markup-compatibility/2006">
    <mc:Choice Requires="x15">
      <x15ac:absPath xmlns:x15ac="http://schemas.microsoft.com/office/spreadsheetml/2010/11/ac" url="C:\Users\Jhonatan\Desktop\"/>
    </mc:Choice>
  </mc:AlternateContent>
  <xr:revisionPtr revIDLastSave="0" documentId="13_ncr:1_{CECAEB3F-6173-4F83-A200-D83772E26D4B}" xr6:coauthVersionLast="47" xr6:coauthVersionMax="47" xr10:uidLastSave="{00000000-0000-0000-0000-000000000000}"/>
  <bookViews>
    <workbookView xWindow="-120" yWindow="-120" windowWidth="29040" windowHeight="15720" xr2:uid="{BEFF44CE-D52F-4669-B012-ED74746B657E}"/>
  </bookViews>
  <sheets>
    <sheet name="TABLA 2022 - 2023" sheetId="3" r:id="rId1"/>
    <sheet name="DATA" sheetId="4" state="hidden" r:id="rId2"/>
  </sheets>
  <externalReferences>
    <externalReference r:id="rId3"/>
  </externalReferences>
  <definedNames>
    <definedName name="DISCIPLINAS">#REF!</definedName>
    <definedName name="ETIQUETAmeses">OFFSET([1]Ejer.1!$C$26,0,MATCH([1]Ejer.1!$C$39,[1]Ejer.1!$D$26:$H$26,0),1,[1]Ejer.1!$D$39)</definedName>
    <definedName name="SegmentaciónDeDatos_INDICADOR">#N/A</definedName>
    <definedName name="SUMAventas">OFFSET([1]Ejer.1!$C$26,MATCH([1]Ejer.1!$B$39,[1]Ejer.1!$C$27:$C$31,0),MATCH([1]Ejer.1!$C$39,[1]Ejer.1!$D$26:$H$26,0),1,[1]Ejer.1!$D$39)</definedName>
  </definedNames>
  <calcPr calcId="191029"/>
  <pivotCaches>
    <pivotCache cacheId="1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3" l="1"/>
  <c r="F7" i="3"/>
  <c r="E2" i="3"/>
  <c r="B2" i="3" l="1"/>
  <c r="M4" i="4"/>
  <c r="E11" i="3"/>
  <c r="E10" i="3"/>
  <c r="D12" i="3"/>
  <c r="D10" i="3"/>
  <c r="D11" i="3"/>
  <c r="E14" i="3"/>
  <c r="D14" i="3"/>
  <c r="E15" i="3"/>
  <c r="D13" i="3"/>
  <c r="E13" i="3"/>
  <c r="E12" i="3"/>
  <c r="D15" i="3"/>
  <c r="AK12" i="3" l="1"/>
  <c r="AN12" i="3"/>
  <c r="AM12" i="3"/>
  <c r="AL12" i="3"/>
  <c r="AN13" i="3"/>
  <c r="AM13" i="3"/>
  <c r="AL13" i="3"/>
  <c r="AK13" i="3"/>
  <c r="G15" i="3"/>
  <c r="H15" i="3"/>
  <c r="F15" i="3"/>
  <c r="G14" i="3"/>
  <c r="H14" i="3"/>
  <c r="F14" i="3"/>
  <c r="G13" i="3"/>
  <c r="H13" i="3"/>
  <c r="F13" i="3"/>
  <c r="G12" i="3"/>
  <c r="H12" i="3"/>
  <c r="F12" i="3"/>
  <c r="G11" i="3"/>
  <c r="H11" i="3"/>
  <c r="F11" i="3"/>
  <c r="F10" i="3"/>
  <c r="H10" i="3"/>
  <c r="G10" i="3"/>
</calcChain>
</file>

<file path=xl/sharedStrings.xml><?xml version="1.0" encoding="utf-8"?>
<sst xmlns="http://schemas.openxmlformats.org/spreadsheetml/2006/main" count="239" uniqueCount="51">
  <si>
    <t>VARIACIÓN (%)</t>
  </si>
  <si>
    <t>VAR.+ ($)</t>
  </si>
  <si>
    <t>VAR.- ($)</t>
  </si>
  <si>
    <t>Ene</t>
  </si>
  <si>
    <t>Feb</t>
  </si>
  <si>
    <t>Mar</t>
  </si>
  <si>
    <t>Abr</t>
  </si>
  <si>
    <t>May</t>
  </si>
  <si>
    <t>Jun</t>
  </si>
  <si>
    <t>MES</t>
  </si>
  <si>
    <t>2022</t>
  </si>
  <si>
    <t>2023</t>
  </si>
  <si>
    <t>MES MIN</t>
  </si>
  <si>
    <t>%</t>
  </si>
  <si>
    <t>MES MAX</t>
  </si>
  <si>
    <t>INDICADOR 01</t>
  </si>
  <si>
    <t>INDICADOR 02</t>
  </si>
  <si>
    <t>INDICADOR 03</t>
  </si>
  <si>
    <t>INDICADOR 07</t>
  </si>
  <si>
    <t>INDICADOR 13</t>
  </si>
  <si>
    <t>INDICADOR 15</t>
  </si>
  <si>
    <t>INDICADOR</t>
  </si>
  <si>
    <t>Etiquetas de fila</t>
  </si>
  <si>
    <t>Etiquetas de columna</t>
  </si>
  <si>
    <t>Suma de 2022</t>
  </si>
  <si>
    <t>Suma de 2023</t>
  </si>
  <si>
    <t>DESCRIPCIÓN</t>
  </si>
  <si>
    <t>PORCENTAJE DE NIÑAS Y NIÑOS DE 12 A 18 MESES, CON DIAGNÓSTICO DE ANEMIA ENTRE LOS 6 Y 11 MESES, QUE SE HAN RECUPERADO.</t>
  </si>
  <si>
    <t>PORCENTAJE DE NIÑAS/NIÑOS MENORES DE 12 MESES, QUE RECIBEN UN PAQUETE INTEGRADO DE SERVICIOS: CRED, VACUNAS, DOSAJE DE HEMOGLOBINA PARA DESCARTE DE ANEMIA Y SUPIEMENTACIÓN CON HIERRO.</t>
  </si>
  <si>
    <t>PORCENTAJE DE RECIÉN NACIDOS CON DOS CONTROLES CRED.</t>
  </si>
  <si>
    <t>PORCENTAJE DE NIÑAS/NIÑOS RECIÉN NACIDOS DE PARTO INSTITUCIONAL VACUNADOS CON BCG Y  ANTI HEPATITIS B ANTES DEL ALTA.</t>
  </si>
  <si>
    <t>PORCENTAJE DE NIÑAS Y NIÑOS DE 3 A 11 AÑOS CON ALTA BÁSICA ODONTOLÓGICA.</t>
  </si>
  <si>
    <t>PORCENTAJE DE ADOLESCENTES QUE RECIBEN PREVENTIVAMENTE SUPLEMENTACIÓN DE HIERRO MÁS ACIDO FÓLICO.</t>
  </si>
  <si>
    <t>DENOMINADOR</t>
  </si>
  <si>
    <t>NUMERADOR</t>
  </si>
  <si>
    <t>Niños de 350 a 573 días de edad en el periodo de evaluación, registrado en el padrón nominal con DNI, que cumplen 209 días posteriores al diagnóstico de anemia en el periodo de evaluación registrados en HIS.</t>
  </si>
  <si>
    <t>Niños menores de 364 días en el periodo de evaluación con DNI o CNV, registrados en el padrón nominal.</t>
  </si>
  <si>
    <t>Niños del denominador que recibieron paquete integrado de servicios preventivos de acuerdo al esquema vigente (CRED, vacunas entrega de hierro y dosaje de hb) registrados en el HIS</t>
  </si>
  <si>
    <t xml:space="preserve">Porcentaje de niños de 17 meses 29 días que, habiendo tenido un diagnóstico de anemia entre los 6 'y 11 meses 29 días, se han recuperado entre los 6 y 9 meses a partir del diagnóstico. </t>
  </si>
  <si>
    <t>DENOMINADOR:</t>
  </si>
  <si>
    <t>NUMERADOR:</t>
  </si>
  <si>
    <t>Niños menores recién nacidos de 14 días de edad en el periodo de evaluación registrados en el padrón nominal con DNI o CNV</t>
  </si>
  <si>
    <t>Niños recién nacidos del denominador con al menos dos CRED registrados en el HIS</t>
  </si>
  <si>
    <t>suma de niños /niñas nacidas en Hospital o Instituto, registrados en el CNV en Línea en el periodo de evaluación, excluyendo los niños / niñas nacidas con menos de 2000 gr., y/o patológicos que por razones médicas no puedan recibir la vacuna BCG y/o vacuna anti hepatitis B</t>
  </si>
  <si>
    <t>Suma de niños nacidas en Hospital o Instituto, registrados en el HIS con DNI o CNV, que forman parte del denominador y que recibieron 1 dosis de la vacuna BCG y 1 de HVB.</t>
  </si>
  <si>
    <t>Total de niños de 3 a 11 años identificados con DNI, atendidos bajo la modalidad de atención presencial en los servicios de odontología que presenten como primera atención en el año el procedimiento de evaluación oral completa</t>
  </si>
  <si>
    <t>Total de niños de 3 a 11 años identificados con DNI y tomados a partir de la población establecida en el denominador, a quienes se les realizaron procedimientos preventivos y/o recuperativos y/o especializados requeridos para adquirir la condición de salud de alta básica odontológica</t>
  </si>
  <si>
    <t>Adolescentes mujeres de 12 a 17 años 11 meses y 29 días que fueron atendidas por el establecimiento de salud por cualquier motivo de consulta, registrados con DNI, incluyen las consultas extramural 
Se excluyen: adolescentes gestantes, adolescentes con diagnóstico de anemia, adolescentes que acuden solo por vacunas Covid, atendidas en Centros Comunitarios de Salud Mental.
Atendidos (N y R) en el establecimiento</t>
  </si>
  <si>
    <t xml:space="preserve">Adolescentes del denominador, que recibieronzpreventivamente suplemento de hierro más 
ácido fálico, según esquema vigente. 
Sintaxis: Suma de documento de identidad del denominador que cumplen con el registro CPMS 99199.26 (LAB: TA) </t>
  </si>
  <si>
    <t xml:space="preserve">        EVALUACIÓN SEMESTRAL - INDICADORES  DE CONVENIOS DE GESTION 2022 - 2023 - ESTADISTICA</t>
  </si>
  <si>
    <r>
      <t xml:space="preserve">DIRIS LIMA CENTRO
</t>
    </r>
    <r>
      <rPr>
        <sz val="7"/>
        <color theme="0"/>
        <rFont val="Bahnschrift"/>
        <family val="2"/>
      </rPr>
      <t>ELABORADO POR ESTADISTICA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</si>
</sst>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0.0%"/>
  </numFmts>
  <fonts count="20" x14ac:knownFonts="1">
    <font>
      <sz val="11"/>
      <color theme="1"/>
      <name val="Calibri"/>
      <family val="2"/>
      <scheme val="minor"/>
    </font>
    <font>
      <sz val="11"/>
      <color theme="1"/>
      <name val="Calibri"/>
      <family val="2"/>
      <scheme val="minor"/>
    </font>
    <font>
      <sz val="8"/>
      <name val="Calibri"/>
      <family val="2"/>
      <scheme val="minor"/>
    </font>
    <font>
      <b/>
      <sz val="16"/>
      <color theme="1"/>
      <name val="Calibri"/>
      <family val="2"/>
      <scheme val="minor"/>
    </font>
    <font>
      <b/>
      <sz val="11"/>
      <color theme="0"/>
      <name val="Bahnschrift"/>
      <family val="2"/>
    </font>
    <font>
      <b/>
      <sz val="12"/>
      <color theme="0"/>
      <name val="Bahnschrift"/>
      <family val="2"/>
    </font>
    <font>
      <b/>
      <sz val="11"/>
      <name val="Bahnschrift"/>
      <family val="2"/>
    </font>
    <font>
      <sz val="9"/>
      <color theme="0"/>
      <name val="Bahnschrift"/>
      <family val="2"/>
    </font>
    <font>
      <sz val="10"/>
      <color theme="0"/>
      <name val="Bahnschrift"/>
      <family val="2"/>
    </font>
    <font>
      <b/>
      <sz val="12"/>
      <name val="Bahnschrift"/>
      <family val="2"/>
    </font>
    <font>
      <b/>
      <sz val="11"/>
      <color theme="3"/>
      <name val="Bahnschrift"/>
      <family val="2"/>
    </font>
    <font>
      <sz val="11"/>
      <color theme="3"/>
      <name val="Bahnschrift"/>
      <family val="2"/>
    </font>
    <font>
      <b/>
      <sz val="11"/>
      <color theme="0"/>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7"/>
      <color theme="1"/>
      <name val="Calibri"/>
      <family val="2"/>
      <scheme val="minor"/>
    </font>
    <font>
      <b/>
      <sz val="7"/>
      <color theme="0"/>
      <name val="Bahnschrift"/>
      <family val="2"/>
    </font>
    <font>
      <sz val="7"/>
      <color theme="0"/>
      <name val="Bahnschrift"/>
      <family val="2"/>
    </font>
  </fonts>
  <fills count="9">
    <fill>
      <patternFill patternType="none"/>
    </fill>
    <fill>
      <patternFill patternType="gray125"/>
    </fill>
    <fill>
      <patternFill patternType="solid">
        <fgColor rgb="FFFFC000"/>
        <bgColor indexed="64"/>
      </patternFill>
    </fill>
    <fill>
      <patternFill patternType="solid">
        <fgColor theme="3"/>
        <bgColor indexed="64"/>
      </patternFill>
    </fill>
    <fill>
      <patternFill patternType="solid">
        <fgColor theme="9" tint="-0.249977111117893"/>
        <bgColor indexed="64"/>
      </patternFill>
    </fill>
    <fill>
      <patternFill patternType="solid">
        <fgColor theme="3" tint="-0.499984740745262"/>
        <bgColor indexed="64"/>
      </patternFill>
    </fill>
    <fill>
      <patternFill patternType="solid">
        <fgColor rgb="FF0D4C5B"/>
        <bgColor indexed="64"/>
      </patternFill>
    </fill>
    <fill>
      <patternFill patternType="solid">
        <fgColor theme="0" tint="-4.9989318521683403E-2"/>
        <bgColor indexed="64"/>
      </patternFill>
    </fill>
    <fill>
      <patternFill patternType="solid">
        <fgColor theme="4"/>
        <bgColor theme="4"/>
      </patternFill>
    </fill>
  </fills>
  <borders count="16">
    <border>
      <left/>
      <right/>
      <top/>
      <bottom/>
      <diagonal/>
    </border>
    <border>
      <left style="thin">
        <color theme="2" tint="-9.9978637043366805E-2"/>
      </left>
      <right style="thin">
        <color theme="2" tint="-9.9978637043366805E-2"/>
      </right>
      <top style="thin">
        <color theme="2" tint="-9.9978637043366805E-2"/>
      </top>
      <bottom style="medium">
        <color theme="2" tint="-9.9978637043366805E-2"/>
      </bottom>
      <diagonal/>
    </border>
    <border>
      <left/>
      <right style="thin">
        <color theme="2" tint="-9.9978637043366805E-2"/>
      </right>
      <top style="thin">
        <color theme="2" tint="-9.9978637043366805E-2"/>
      </top>
      <bottom/>
      <diagonal/>
    </border>
    <border>
      <left style="thin">
        <color theme="2" tint="-9.9978637043366805E-2"/>
      </left>
      <right style="thin">
        <color theme="2" tint="-9.9978637043366805E-2"/>
      </right>
      <top style="thin">
        <color theme="2" tint="-9.9978637043366805E-2"/>
      </top>
      <bottom/>
      <diagonal/>
    </border>
    <border>
      <left/>
      <right style="thin">
        <color theme="2" tint="-9.9978637043366805E-2"/>
      </right>
      <top style="thin">
        <color theme="2" tint="-9.9978637043366805E-2"/>
      </top>
      <bottom style="medium">
        <color theme="2" tint="-9.9978637043366805E-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499984740745262"/>
      </right>
      <top style="medium">
        <color theme="0" tint="-0.249977111117893"/>
      </top>
      <bottom/>
      <diagonal/>
    </border>
    <border>
      <left style="thin">
        <color theme="0" tint="-0.499984740745262"/>
      </left>
      <right style="thin">
        <color theme="0" tint="-0.499984740745262"/>
      </right>
      <top style="medium">
        <color theme="0" tint="-0.249977111117893"/>
      </top>
      <bottom/>
      <diagonal/>
    </border>
    <border>
      <left style="thin">
        <color theme="0" tint="-0.499984740745262"/>
      </left>
      <right/>
      <top style="medium">
        <color theme="0" tint="-0.249977111117893"/>
      </top>
      <bottom/>
      <diagonal/>
    </border>
    <border>
      <left style="thin">
        <color theme="2" tint="-9.9978637043366805E-2"/>
      </left>
      <right style="thin">
        <color theme="2" tint="-9.9978637043366805E-2"/>
      </right>
      <top style="medium">
        <color theme="0" tint="-0.249977111117893"/>
      </top>
      <bottom style="thin">
        <color theme="2" tint="-9.9978637043366805E-2"/>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style="thin">
        <color theme="2" tint="-9.9978637043366805E-2"/>
      </right>
      <top style="thin">
        <color theme="2" tint="-9.9978637043366805E-2"/>
      </top>
      <bottom style="medium">
        <color theme="0" tint="-0.249977111117893"/>
      </bottom>
      <diagonal/>
    </border>
    <border>
      <left style="thin">
        <color theme="2" tint="-9.9978637043366805E-2"/>
      </left>
      <right style="thin">
        <color theme="2" tint="-9.9978637043366805E-2"/>
      </right>
      <top style="thin">
        <color theme="2" tint="-9.9978637043366805E-2"/>
      </top>
      <bottom style="medium">
        <color theme="0" tint="-0.249977111117893"/>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63">
    <xf numFmtId="0" fontId="0" fillId="0" borderId="0" xfId="0"/>
    <xf numFmtId="0" fontId="3" fillId="0" borderId="0" xfId="0" applyFont="1"/>
    <xf numFmtId="40" fontId="0" fillId="0" borderId="1" xfId="1" applyNumberFormat="1" applyFont="1" applyBorder="1" applyAlignment="1">
      <alignment horizontal="center"/>
    </xf>
    <xf numFmtId="40" fontId="0" fillId="0" borderId="2" xfId="1" applyNumberFormat="1" applyFont="1" applyBorder="1" applyAlignment="1">
      <alignment horizontal="center"/>
    </xf>
    <xf numFmtId="40" fontId="0" fillId="0" borderId="3" xfId="1" applyNumberFormat="1" applyFont="1" applyBorder="1" applyAlignment="1">
      <alignment horizontal="center"/>
    </xf>
    <xf numFmtId="40" fontId="0" fillId="0" borderId="4" xfId="1" applyNumberFormat="1" applyFont="1" applyBorder="1" applyAlignment="1">
      <alignment horizontal="center"/>
    </xf>
    <xf numFmtId="165" fontId="6" fillId="0" borderId="5" xfId="2" applyNumberFormat="1" applyFont="1" applyFill="1" applyBorder="1" applyAlignment="1">
      <alignment horizontal="center" vertical="center"/>
    </xf>
    <xf numFmtId="0" fontId="0" fillId="0" borderId="9" xfId="0" applyBorder="1" applyAlignment="1">
      <alignment horizontal="center"/>
    </xf>
    <xf numFmtId="165" fontId="6" fillId="0" borderId="12" xfId="2" applyNumberFormat="1" applyFont="1" applyFill="1" applyBorder="1" applyAlignment="1">
      <alignment horizontal="center" vertical="center"/>
    </xf>
    <xf numFmtId="40" fontId="0" fillId="0" borderId="13" xfId="1" applyNumberFormat="1" applyFont="1" applyBorder="1" applyAlignment="1">
      <alignment horizontal="center"/>
    </xf>
    <xf numFmtId="40" fontId="0" fillId="0" borderId="14" xfId="1" applyNumberFormat="1" applyFont="1" applyBorder="1" applyAlignment="1">
      <alignment horizontal="center"/>
    </xf>
    <xf numFmtId="0" fontId="0" fillId="0" borderId="0" xfId="0" applyAlignment="1">
      <alignment vertical="center"/>
    </xf>
    <xf numFmtId="0" fontId="0" fillId="6" borderId="0" xfId="0" applyFill="1"/>
    <xf numFmtId="0" fontId="5" fillId="5" borderId="0" xfId="0" applyFont="1" applyFill="1" applyAlignment="1">
      <alignment vertical="center"/>
    </xf>
    <xf numFmtId="0" fontId="0" fillId="7" borderId="0" xfId="0" applyFill="1"/>
    <xf numFmtId="0" fontId="4" fillId="5" borderId="0" xfId="0" applyFont="1" applyFill="1" applyAlignment="1">
      <alignment vertical="center"/>
    </xf>
    <xf numFmtId="0" fontId="10" fillId="0" borderId="10" xfId="0" applyFont="1" applyBorder="1" applyAlignment="1">
      <alignment horizontal="center" vertical="center"/>
    </xf>
    <xf numFmtId="165" fontId="11" fillId="0" borderId="5" xfId="2" applyNumberFormat="1" applyFont="1" applyFill="1" applyBorder="1" applyAlignment="1">
      <alignment horizontal="center" vertical="center"/>
    </xf>
    <xf numFmtId="0" fontId="10" fillId="0" borderId="11" xfId="0" applyFont="1" applyBorder="1" applyAlignment="1">
      <alignment horizontal="center" vertical="center"/>
    </xf>
    <xf numFmtId="165" fontId="11" fillId="0" borderId="12" xfId="2" applyNumberFormat="1" applyFont="1" applyFill="1" applyBorder="1" applyAlignment="1">
      <alignment horizontal="center" vertical="center"/>
    </xf>
    <xf numFmtId="0" fontId="0" fillId="0" borderId="0" xfId="0" applyAlignment="1">
      <alignment horizontal="center"/>
    </xf>
    <xf numFmtId="0" fontId="0" fillId="0" borderId="15" xfId="0" applyBorder="1" applyAlignment="1">
      <alignment horizontal="center"/>
    </xf>
    <xf numFmtId="0" fontId="13" fillId="3" borderId="0" xfId="0" applyFont="1" applyFill="1" applyAlignment="1">
      <alignment horizontal="center"/>
    </xf>
    <xf numFmtId="165" fontId="13" fillId="3" borderId="0" xfId="2" applyNumberFormat="1" applyFont="1" applyFill="1" applyBorder="1" applyAlignment="1">
      <alignment horizontal="center"/>
    </xf>
    <xf numFmtId="0" fontId="13" fillId="3" borderId="0" xfId="2" applyNumberFormat="1" applyFont="1" applyFill="1" applyBorder="1" applyAlignment="1">
      <alignment horizontal="center"/>
    </xf>
    <xf numFmtId="0" fontId="0" fillId="0" borderId="15" xfId="0" applyBorder="1" applyAlignment="1">
      <alignment horizontal="center" vertical="center"/>
    </xf>
    <xf numFmtId="165" fontId="0" fillId="0" borderId="15" xfId="2" applyNumberFormat="1" applyFont="1" applyBorder="1" applyAlignment="1">
      <alignment horizontal="center" vertical="center"/>
    </xf>
    <xf numFmtId="0" fontId="16" fillId="0" borderId="15" xfId="0" applyFont="1" applyBorder="1" applyAlignment="1">
      <alignment horizontal="center" vertical="center" wrapText="1"/>
    </xf>
    <xf numFmtId="9" fontId="0" fillId="0" borderId="15" xfId="2" applyFont="1" applyBorder="1" applyAlignment="1">
      <alignment horizontal="center" vertical="center"/>
    </xf>
    <xf numFmtId="0" fontId="12" fillId="4" borderId="0" xfId="0" applyFont="1" applyFill="1" applyAlignment="1">
      <alignment horizontal="left"/>
    </xf>
    <xf numFmtId="0" fontId="14" fillId="0" borderId="0" xfId="0" applyFont="1" applyAlignment="1">
      <alignment wrapText="1"/>
    </xf>
    <xf numFmtId="0" fontId="15" fillId="0" borderId="0" xfId="0" pivotButton="1" applyFont="1" applyAlignment="1">
      <alignment wrapText="1"/>
    </xf>
    <xf numFmtId="0" fontId="15" fillId="0" borderId="0" xfId="0" applyFont="1" applyAlignment="1">
      <alignment horizontal="left" vertical="center" wrapText="1"/>
    </xf>
    <xf numFmtId="0" fontId="15" fillId="0" borderId="0" xfId="0" pivotButton="1" applyFont="1" applyAlignment="1">
      <alignment horizontal="center" wrapText="1"/>
    </xf>
    <xf numFmtId="0" fontId="15" fillId="0" borderId="0" xfId="0" applyFont="1" applyAlignment="1">
      <alignment horizontal="left" wrapText="1"/>
    </xf>
    <xf numFmtId="0" fontId="0" fillId="0" borderId="0" xfId="0" applyAlignment="1">
      <alignment wrapText="1"/>
    </xf>
    <xf numFmtId="0" fontId="14" fillId="0" borderId="15" xfId="0" applyFont="1" applyBorder="1" applyAlignment="1">
      <alignment horizontal="center"/>
    </xf>
    <xf numFmtId="0" fontId="15" fillId="0" borderId="15" xfId="0" applyFont="1" applyBorder="1" applyAlignment="1">
      <alignment horizontal="center"/>
    </xf>
    <xf numFmtId="165" fontId="15" fillId="0" borderId="15" xfId="0" applyNumberFormat="1" applyFont="1" applyBorder="1" applyAlignment="1">
      <alignment horizontal="center"/>
    </xf>
    <xf numFmtId="0" fontId="5" fillId="6" borderId="0" xfId="0" applyFont="1" applyFill="1" applyAlignment="1">
      <alignment vertical="center"/>
    </xf>
    <xf numFmtId="0" fontId="15" fillId="0" borderId="0" xfId="0" applyFont="1" applyAlignment="1">
      <alignment wrapText="1"/>
    </xf>
    <xf numFmtId="0" fontId="15" fillId="0" borderId="15" xfId="0" applyFont="1" applyBorder="1" applyAlignment="1">
      <alignment horizontal="center" wrapText="1"/>
    </xf>
    <xf numFmtId="165" fontId="15" fillId="0" borderId="15" xfId="0" applyNumberFormat="1" applyFont="1" applyBorder="1" applyAlignment="1">
      <alignment horizontal="center" wrapText="1"/>
    </xf>
    <xf numFmtId="0" fontId="0" fillId="2" borderId="15" xfId="0" applyFill="1" applyBorder="1" applyAlignment="1">
      <alignment horizontal="center" vertical="center"/>
    </xf>
    <xf numFmtId="0" fontId="17" fillId="2" borderId="15" xfId="0" applyFont="1" applyFill="1" applyBorder="1" applyAlignment="1">
      <alignment horizontal="center" vertical="center" wrapText="1"/>
    </xf>
    <xf numFmtId="165" fontId="0" fillId="2" borderId="15" xfId="2" applyNumberFormat="1" applyFont="1" applyFill="1" applyBorder="1" applyAlignment="1">
      <alignment horizontal="center" vertical="center"/>
    </xf>
    <xf numFmtId="0" fontId="4" fillId="8" borderId="0" xfId="0" applyFont="1" applyFill="1" applyAlignment="1">
      <alignment horizontal="left" vertical="center"/>
    </xf>
    <xf numFmtId="165" fontId="0" fillId="0" borderId="15" xfId="0" applyNumberFormat="1" applyBorder="1" applyAlignment="1">
      <alignment horizontal="center"/>
    </xf>
    <xf numFmtId="9" fontId="15" fillId="0" borderId="15" xfId="0" applyNumberFormat="1" applyFont="1" applyBorder="1" applyAlignment="1">
      <alignment horizontal="center"/>
    </xf>
    <xf numFmtId="0" fontId="7" fillId="4" borderId="0" xfId="0" applyFont="1" applyFill="1" applyAlignment="1">
      <alignment horizontal="left" vertical="top" wrapText="1"/>
    </xf>
    <xf numFmtId="0" fontId="4" fillId="6" borderId="0" xfId="0" applyFont="1" applyFill="1" applyAlignment="1">
      <alignment vertical="center" wrapText="1"/>
    </xf>
    <xf numFmtId="0" fontId="16" fillId="0" borderId="15" xfId="0" applyFont="1" applyBorder="1" applyAlignment="1">
      <alignment horizontal="center" wrapText="1"/>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8" xfId="0" applyFont="1" applyFill="1" applyBorder="1" applyAlignment="1">
      <alignment horizontal="center" vertical="center"/>
    </xf>
    <xf numFmtId="0" fontId="9" fillId="2" borderId="0" xfId="0" applyFont="1" applyFill="1" applyAlignment="1">
      <alignment horizontal="center" vertical="center"/>
    </xf>
    <xf numFmtId="0" fontId="4" fillId="6" borderId="0" xfId="0" applyFont="1" applyFill="1" applyAlignment="1">
      <alignment horizontal="center" vertical="center" wrapText="1"/>
    </xf>
    <xf numFmtId="0" fontId="12" fillId="3" borderId="0" xfId="0" applyFont="1" applyFill="1" applyAlignment="1">
      <alignment horizontal="left" wrapText="1"/>
    </xf>
    <xf numFmtId="0" fontId="12" fillId="3" borderId="0" xfId="0" applyFont="1" applyFill="1" applyAlignment="1">
      <alignment horizontal="left"/>
    </xf>
    <xf numFmtId="0" fontId="7" fillId="3" borderId="0" xfId="0" applyFont="1" applyFill="1" applyAlignment="1">
      <alignment horizontal="left" vertical="top" wrapText="1"/>
    </xf>
    <xf numFmtId="0" fontId="8" fillId="3" borderId="0" xfId="0" applyFont="1" applyFill="1" applyAlignment="1">
      <alignment horizontal="left" vertical="top" wrapText="1"/>
    </xf>
    <xf numFmtId="0" fontId="18" fillId="5" borderId="0" xfId="0" applyFont="1" applyFill="1" applyAlignment="1">
      <alignment horizontal="center" vertical="center" wrapText="1"/>
    </xf>
    <xf numFmtId="0" fontId="4" fillId="5" borderId="0" xfId="0" applyFont="1" applyFill="1" applyAlignment="1">
      <alignment horizontal="center" vertical="center"/>
    </xf>
  </cellXfs>
  <cellStyles count="3">
    <cellStyle name="Millares" xfId="1" builtinId="3"/>
    <cellStyle name="Normal" xfId="0" builtinId="0"/>
    <cellStyle name="Porcentaje" xfId="2" builtinId="5"/>
  </cellStyles>
  <dxfs count="454">
    <dxf>
      <numFmt numFmtId="165" formatCode="0.0%"/>
    </dxf>
    <dxf>
      <font>
        <sz val="9"/>
      </font>
    </dxf>
    <dxf>
      <font>
        <sz val="9"/>
      </font>
    </dxf>
    <dxf>
      <font>
        <sz val="9"/>
      </font>
    </dxf>
    <dxf>
      <font>
        <sz val="9"/>
      </font>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65" formatCode="0.0%"/>
    </dxf>
    <dxf>
      <font>
        <sz val="9"/>
      </font>
    </dxf>
    <dxf>
      <font>
        <sz val="9"/>
      </font>
    </dxf>
    <dxf>
      <font>
        <sz val="9"/>
      </font>
    </dxf>
    <dxf>
      <font>
        <sz val="9"/>
      </font>
    </dxf>
    <dxf>
      <font>
        <sz val="9"/>
      </font>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indent="0"/>
    </dxf>
    <dxf>
      <alignment wrapText="0" indent="0"/>
    </dxf>
    <dxf>
      <alignment wrapText="0" indent="0"/>
    </dxf>
    <dxf>
      <alignment wrapText="1"/>
    </dxf>
    <dxf>
      <alignment wrapText="1"/>
    </dxf>
    <dxf>
      <alignment wrapText="1"/>
    </dxf>
    <dxf>
      <numFmt numFmtId="13" formatCode="0%"/>
    </dxf>
    <dxf>
      <numFmt numFmtId="13" formatCode="0%"/>
    </dxf>
    <dxf>
      <numFmt numFmtId="165" formatCode="0.0%"/>
    </dxf>
    <dxf>
      <font>
        <sz val="9"/>
      </font>
    </dxf>
    <dxf>
      <font>
        <sz val="9"/>
      </font>
    </dxf>
    <dxf>
      <font>
        <sz val="9"/>
      </font>
    </dxf>
    <dxf>
      <font>
        <sz val="9"/>
      </font>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65" formatCode="0.0%"/>
    </dxf>
    <dxf>
      <font>
        <sz val="9"/>
      </font>
    </dxf>
    <dxf>
      <font>
        <sz val="9"/>
      </font>
    </dxf>
    <dxf>
      <font>
        <sz val="9"/>
      </font>
    </dxf>
    <dxf>
      <font>
        <sz val="9"/>
      </font>
    </dxf>
    <dxf>
      <font>
        <sz val="9"/>
      </font>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indent="0"/>
    </dxf>
    <dxf>
      <alignment wrapText="0" indent="0"/>
    </dxf>
    <dxf>
      <alignment wrapText="0" indent="0"/>
    </dxf>
    <dxf>
      <alignment wrapText="1"/>
    </dxf>
    <dxf>
      <alignment wrapText="1"/>
    </dxf>
    <dxf>
      <alignment wrapText="1"/>
    </dxf>
    <dxf>
      <numFmt numFmtId="13" formatCode="0%"/>
    </dxf>
    <dxf>
      <numFmt numFmtId="13" formatCode="0%"/>
    </dxf>
    <dxf>
      <numFmt numFmtId="165" formatCode="0.0%"/>
    </dxf>
    <dxf>
      <font>
        <sz val="9"/>
      </font>
    </dxf>
    <dxf>
      <font>
        <sz val="9"/>
      </font>
    </dxf>
    <dxf>
      <font>
        <sz val="9"/>
      </font>
    </dxf>
    <dxf>
      <font>
        <sz val="9"/>
      </font>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65" formatCode="0.0%"/>
    </dxf>
    <dxf>
      <font>
        <sz val="9"/>
      </font>
    </dxf>
    <dxf>
      <font>
        <sz val="9"/>
      </font>
    </dxf>
    <dxf>
      <font>
        <sz val="9"/>
      </font>
    </dxf>
    <dxf>
      <font>
        <sz val="9"/>
      </font>
    </dxf>
    <dxf>
      <font>
        <sz val="9"/>
      </font>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indent="0"/>
    </dxf>
    <dxf>
      <alignment wrapText="0" indent="0"/>
    </dxf>
    <dxf>
      <alignment wrapText="0" indent="0"/>
    </dxf>
    <dxf>
      <alignment wrapText="1"/>
    </dxf>
    <dxf>
      <alignment wrapText="1"/>
    </dxf>
    <dxf>
      <alignment wrapText="1"/>
    </dxf>
    <dxf>
      <numFmt numFmtId="13" formatCode="0%"/>
    </dxf>
    <dxf>
      <numFmt numFmtId="13" formatCode="0%"/>
    </dxf>
    <dxf>
      <numFmt numFmtId="165" formatCode="0.0%"/>
    </dxf>
    <dxf>
      <font>
        <sz val="9"/>
      </font>
    </dxf>
    <dxf>
      <font>
        <sz val="9"/>
      </font>
    </dxf>
    <dxf>
      <font>
        <sz val="9"/>
      </font>
    </dxf>
    <dxf>
      <font>
        <sz val="9"/>
      </font>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65" formatCode="0.0%"/>
    </dxf>
    <dxf>
      <font>
        <sz val="9"/>
      </font>
    </dxf>
    <dxf>
      <font>
        <sz val="9"/>
      </font>
    </dxf>
    <dxf>
      <font>
        <sz val="9"/>
      </font>
    </dxf>
    <dxf>
      <font>
        <sz val="9"/>
      </font>
    </dxf>
    <dxf>
      <font>
        <sz val="9"/>
      </font>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indent="0"/>
    </dxf>
    <dxf>
      <alignment wrapText="0" indent="0"/>
    </dxf>
    <dxf>
      <alignment wrapText="0" indent="0"/>
    </dxf>
    <dxf>
      <alignment wrapText="1"/>
    </dxf>
    <dxf>
      <alignment wrapText="1"/>
    </dxf>
    <dxf>
      <alignment wrapText="1"/>
    </dxf>
    <dxf>
      <numFmt numFmtId="13" formatCode="0%"/>
    </dxf>
    <dxf>
      <numFmt numFmtId="13" formatCode="0%"/>
    </dxf>
    <dxf>
      <numFmt numFmtId="165" formatCode="0.0%"/>
    </dxf>
    <dxf>
      <font>
        <sz val="9"/>
      </font>
    </dxf>
    <dxf>
      <font>
        <sz val="9"/>
      </font>
    </dxf>
    <dxf>
      <font>
        <sz val="9"/>
      </font>
    </dxf>
    <dxf>
      <font>
        <sz val="9"/>
      </font>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65" formatCode="0.0%"/>
    </dxf>
    <dxf>
      <font>
        <sz val="9"/>
      </font>
    </dxf>
    <dxf>
      <font>
        <sz val="9"/>
      </font>
    </dxf>
    <dxf>
      <font>
        <sz val="9"/>
      </font>
    </dxf>
    <dxf>
      <font>
        <sz val="9"/>
      </font>
    </dxf>
    <dxf>
      <font>
        <sz val="9"/>
      </font>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indent="0"/>
    </dxf>
    <dxf>
      <alignment wrapText="0" indent="0"/>
    </dxf>
    <dxf>
      <alignment wrapText="0" indent="0"/>
    </dxf>
    <dxf>
      <alignment wrapText="1"/>
    </dxf>
    <dxf>
      <alignment wrapText="1"/>
    </dxf>
    <dxf>
      <alignment wrapText="1"/>
    </dxf>
    <dxf>
      <numFmt numFmtId="13" formatCode="0%"/>
    </dxf>
    <dxf>
      <numFmt numFmtId="13" formatCode="0%"/>
    </dxf>
    <dxf>
      <numFmt numFmtId="13" formatCode="0%"/>
    </dxf>
    <dxf>
      <numFmt numFmtId="13" formatCode="0%"/>
    </dxf>
    <dxf>
      <alignment wrapText="1"/>
    </dxf>
    <dxf>
      <alignment wrapText="1"/>
    </dxf>
    <dxf>
      <alignment wrapText="1"/>
    </dxf>
    <dxf>
      <alignment wrapText="0" indent="0"/>
    </dxf>
    <dxf>
      <alignment wrapText="0" indent="0"/>
    </dxf>
    <dxf>
      <alignment wrapText="0"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font>
        <sz val="9"/>
      </font>
    </dxf>
    <dxf>
      <font>
        <sz val="9"/>
      </font>
    </dxf>
    <dxf>
      <font>
        <sz val="9"/>
      </font>
    </dxf>
    <dxf>
      <font>
        <sz val="9"/>
      </font>
    </dxf>
    <dxf>
      <font>
        <sz val="9"/>
      </font>
    </dxf>
    <dxf>
      <numFmt numFmtId="165" formatCode="0.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font>
        <sz val="9"/>
      </font>
    </dxf>
    <dxf>
      <font>
        <sz val="9"/>
      </font>
    </dxf>
    <dxf>
      <font>
        <sz val="9"/>
      </font>
    </dxf>
    <dxf>
      <font>
        <sz val="9"/>
      </font>
    </dxf>
    <dxf>
      <numFmt numFmtId="165" formatCode="0.0%"/>
    </dxf>
    <dxf>
      <font>
        <b val="0"/>
        <i val="0"/>
        <strike val="0"/>
        <condense val="0"/>
        <extend val="0"/>
        <outline val="0"/>
        <shadow val="0"/>
        <u val="none"/>
        <vertAlign val="baseline"/>
        <sz val="11"/>
        <color theme="1"/>
        <name val="Calibri"/>
        <family val="2"/>
        <scheme val="minor"/>
      </font>
      <numFmt numFmtId="8" formatCode="#,##0.00;[Red]\-#,##0.00"/>
      <alignment horizontal="center" vertical="bottom" textRotation="0" wrapText="0" indent="0" justifyLastLine="0" shrinkToFit="0" readingOrder="0"/>
      <border diagonalUp="0" diagonalDown="0">
        <left style="thin">
          <color theme="2" tint="-9.9978637043366805E-2"/>
        </left>
        <right style="thin">
          <color theme="2" tint="-9.9978637043366805E-2"/>
        </right>
        <top style="thin">
          <color theme="2" tint="-9.9978637043366805E-2"/>
        </top>
        <bottom style="thin">
          <color theme="2" tint="-9.9978637043366805E-2"/>
        </bottom>
        <vertical style="thin">
          <color theme="2" tint="-9.9978637043366805E-2"/>
        </vertical>
        <horizontal style="thin">
          <color theme="2" tint="-9.9978637043366805E-2"/>
        </horizontal>
      </border>
    </dxf>
    <dxf>
      <numFmt numFmtId="8" formatCode="#,##0.00;[Red]\-#,##0.00"/>
      <alignment horizontal="center" vertical="bottom" textRotation="0" wrapText="0" indent="0" justifyLastLine="0" shrinkToFit="0" readingOrder="0"/>
      <border diagonalUp="0" diagonalDown="0" outline="0">
        <left style="thin">
          <color theme="0" tint="-0.249977111117893"/>
        </left>
        <right style="thin">
          <color theme="2" tint="-9.9978637043366805E-2"/>
        </right>
        <top style="thin">
          <color theme="2" tint="-9.9978637043366805E-2"/>
        </top>
        <bottom style="thin">
          <color theme="2" tint="-9.9978637043366805E-2"/>
        </bottom>
      </border>
    </dxf>
    <dxf>
      <font>
        <b/>
        <strike val="0"/>
        <outline val="0"/>
        <shadow val="0"/>
        <u val="none"/>
        <vertAlign val="baseline"/>
        <sz val="11"/>
        <color auto="1"/>
        <name val="Bahnschrift"/>
        <family val="2"/>
        <scheme val="none"/>
      </font>
      <numFmt numFmtId="165" formatCode="0.0%"/>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1"/>
        <color theme="3"/>
        <name val="Bahnschrift"/>
        <family val="2"/>
        <scheme val="none"/>
      </font>
      <numFmt numFmtId="165" formatCode="0.0%"/>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1"/>
        <color theme="3"/>
        <name val="Bahnschrift"/>
        <family val="2"/>
        <scheme val="none"/>
      </font>
      <numFmt numFmtId="165" formatCode="0.0%"/>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strike val="0"/>
        <outline val="0"/>
        <shadow val="0"/>
        <u val="none"/>
        <vertAlign val="baseline"/>
        <sz val="11"/>
        <color theme="3"/>
        <name val="Bahnschrift"/>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alignment horizontal="center" vertical="bottom" textRotation="0" wrapText="0" indent="0" justifyLastLine="0" shrinkToFit="0" readingOrder="0"/>
    </dxf>
    <dxf>
      <alignment horizontal="center" vertical="bottom" textRotation="0" wrapText="0" indent="0" justifyLastLine="0" shrinkToFit="0" readingOrder="0"/>
    </dxf>
    <dxf>
      <font>
        <b/>
        <color theme="1"/>
      </font>
      <fill>
        <patternFill>
          <fgColor rgb="FF146262"/>
          <bgColor theme="0"/>
        </patternFill>
      </fill>
      <border>
        <bottom style="thin">
          <color theme="4"/>
        </bottom>
        <vertical/>
        <horizontal/>
      </border>
    </dxf>
    <dxf>
      <font>
        <color theme="1"/>
      </font>
      <fill>
        <patternFill patternType="solid">
          <fgColor rgb="FF0D4C5B"/>
          <bgColor rgb="FF0D4C5B"/>
        </patternFill>
      </fill>
      <border>
        <left/>
        <right/>
        <top/>
        <bottom/>
        <vertical/>
        <horizontal/>
      </border>
    </dxf>
  </dxfs>
  <tableStyles count="1" defaultTableStyle="TableStyleMedium2" defaultPivotStyle="PivotStyleLight16">
    <tableStyle name="SlicerStyleDark1 2" pivot="0" table="0" count="10" xr9:uid="{443948BF-59DA-435E-AE0F-047A07F3F840}">
      <tableStyleElement type="wholeTable" dxfId="453"/>
      <tableStyleElement type="headerRow" dxfId="452"/>
    </tableStyle>
  </tableStyles>
  <colors>
    <mruColors>
      <color rgb="FF0D4C5B"/>
      <color rgb="FF146262"/>
      <color rgb="FF196B6D"/>
      <color rgb="FF24676A"/>
      <color rgb="FF116275"/>
      <color rgb="FFFA6A78"/>
      <color rgb="FF483700"/>
      <color rgb="FF056381"/>
      <color rgb="FF055881"/>
      <color rgb="FFDEA9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rgb="FF146262"/>
              <bgColor auto="1"/>
            </patternFill>
          </fill>
          <border>
            <left style="thin">
              <color rgb="FF999999"/>
            </left>
            <right style="thin">
              <color rgb="FF999999"/>
            </right>
            <top style="thin">
              <color rgb="FF999999"/>
            </top>
            <bottom style="thin">
              <color rgb="FF999999"/>
            </bottom>
            <vertical/>
            <horizontal/>
          </border>
        </dxf>
        <dxf>
          <font>
            <color theme="0"/>
          </font>
          <fill>
            <patternFill patternType="none">
              <fgColor indexed="64"/>
              <bgColor auto="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i val="0"/>
            <color theme="1"/>
          </font>
          <fill>
            <patternFill patternType="solid">
              <fgColor theme="0"/>
              <bgColor theme="0"/>
            </patternFill>
          </fill>
          <border>
            <left style="thin">
              <color theme="0"/>
            </left>
            <right style="thin">
              <color theme="0"/>
            </right>
            <top style="thin">
              <color theme="0"/>
            </top>
            <bottom style="thin">
              <color theme="0"/>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none">
              <fgColor indexed="64"/>
              <bgColor auto="1"/>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sz="1200" b="1">
                <a:solidFill>
                  <a:schemeClr val="tx2"/>
                </a:solidFill>
                <a:latin typeface="Bahnschrift" panose="020B0502040204020203" pitchFamily="34" charset="0"/>
              </a:rPr>
              <a:t>INDICADORES</a:t>
            </a:r>
            <a:r>
              <a:rPr lang="es-PE" sz="1200" b="1" baseline="0">
                <a:solidFill>
                  <a:schemeClr val="tx2"/>
                </a:solidFill>
                <a:latin typeface="Bahnschrift" panose="020B0502040204020203" pitchFamily="34" charset="0"/>
              </a:rPr>
              <a:t> DE GESTION 2022 -2023</a:t>
            </a:r>
            <a:endParaRPr lang="es-PE" sz="1200" b="1">
              <a:solidFill>
                <a:schemeClr val="tx2"/>
              </a:solidFill>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manualLayout>
          <c:layoutTarget val="inner"/>
          <c:xMode val="edge"/>
          <c:yMode val="edge"/>
          <c:x val="5.9336609930457911E-2"/>
          <c:y val="8.7528105006380599E-2"/>
          <c:w val="0.89808781916760982"/>
          <c:h val="0.83254679103764984"/>
        </c:manualLayout>
      </c:layout>
      <c:barChart>
        <c:barDir val="bar"/>
        <c:grouping val="clustered"/>
        <c:varyColors val="0"/>
        <c:ser>
          <c:idx val="0"/>
          <c:order val="0"/>
          <c:tx>
            <c:v>2023</c:v>
          </c:tx>
          <c:spPr>
            <a:solidFill>
              <a:schemeClr val="tx1">
                <a:lumMod val="75000"/>
                <a:lumOff val="25000"/>
              </a:schemeClr>
            </a:solidFill>
            <a:ln>
              <a:noFill/>
            </a:ln>
            <a:effectLst/>
          </c:spPr>
          <c:invertIfNegative val="0"/>
          <c:errBars>
            <c:errBarType val="both"/>
            <c:errValType val="cust"/>
            <c:noEndCap val="1"/>
            <c:plus>
              <c:numLit>
                <c:formatCode>General</c:formatCode>
                <c:ptCount val="1"/>
                <c:pt idx="0">
                  <c:v>0</c:v>
                </c:pt>
              </c:numLit>
            </c:plus>
            <c:minus>
              <c:numRef>
                <c:f>'TABLA 2022 - 2023'!$G$10:$G$15</c:f>
                <c:numCache>
                  <c:formatCode>General</c:formatCode>
                  <c:ptCount val="6"/>
                  <c:pt idx="0">
                    <c:v>5.7597520696962903E-2</c:v>
                  </c:pt>
                  <c:pt idx="1">
                    <c:v>4.3159633183680102E-2</c:v>
                  </c:pt>
                  <c:pt idx="2">
                    <c:v>0</c:v>
                  </c:pt>
                  <c:pt idx="3">
                    <c:v>0</c:v>
                  </c:pt>
                  <c:pt idx="4">
                    <c:v>0</c:v>
                  </c:pt>
                  <c:pt idx="5">
                    <c:v>0</c:v>
                  </c:pt>
                </c:numCache>
              </c:numRef>
            </c:minus>
            <c:spPr>
              <a:noFill/>
              <a:ln w="127000" cap="flat" cmpd="sng" algn="ctr">
                <a:solidFill>
                  <a:srgbClr val="00B050"/>
                </a:solidFill>
                <a:round/>
              </a:ln>
              <a:effectLst/>
            </c:spPr>
          </c:errBars>
          <c:cat>
            <c:strRef>
              <c:f>'TABLA 2022 - 2023'!$C$10:$C$15</c:f>
              <c:strCache>
                <c:ptCount val="6"/>
                <c:pt idx="0">
                  <c:v>Ene</c:v>
                </c:pt>
                <c:pt idx="1">
                  <c:v>Feb</c:v>
                </c:pt>
                <c:pt idx="2">
                  <c:v>Mar</c:v>
                </c:pt>
                <c:pt idx="3">
                  <c:v>Abr</c:v>
                </c:pt>
                <c:pt idx="4">
                  <c:v>May</c:v>
                </c:pt>
                <c:pt idx="5">
                  <c:v>Jun</c:v>
                </c:pt>
              </c:strCache>
            </c:strRef>
          </c:cat>
          <c:val>
            <c:numRef>
              <c:f>'TABLA 2022 - 2023'!$E$10:$E$15</c:f>
              <c:numCache>
                <c:formatCode>0.0%</c:formatCode>
                <c:ptCount val="6"/>
                <c:pt idx="0">
                  <c:v>0.11576011157601115</c:v>
                </c:pt>
                <c:pt idx="1">
                  <c:v>0.15166685629764479</c:v>
                </c:pt>
                <c:pt idx="2">
                  <c:v>0.17240484429065744</c:v>
                </c:pt>
                <c:pt idx="3">
                  <c:v>0.2148498096178254</c:v>
                </c:pt>
                <c:pt idx="4">
                  <c:v>0.28819543306189854</c:v>
                </c:pt>
                <c:pt idx="5">
                  <c:v>0.33086742094574995</c:v>
                </c:pt>
              </c:numCache>
            </c:numRef>
          </c:val>
          <c:extLst>
            <c:ext xmlns:c16="http://schemas.microsoft.com/office/drawing/2014/chart" uri="{C3380CC4-5D6E-409C-BE32-E72D297353CC}">
              <c16:uniqueId val="{00000000-AD37-4BFF-8F3A-B1BC0BB3E2CD}"/>
            </c:ext>
          </c:extLst>
        </c:ser>
        <c:ser>
          <c:idx val="1"/>
          <c:order val="1"/>
          <c:tx>
            <c:v>2022</c:v>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Bahnschrift" panose="020B0502040204020203" pitchFamily="34" charset="0"/>
                    <a:ea typeface="+mn-ea"/>
                    <a:cs typeface="+mn-cs"/>
                  </a:defRPr>
                </a:pPr>
                <a:endParaRPr lang="es-PE"/>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1"/>
            <c:plus>
              <c:numLit>
                <c:formatCode>General</c:formatCode>
                <c:ptCount val="1"/>
                <c:pt idx="0">
                  <c:v>0</c:v>
                </c:pt>
              </c:numLit>
            </c:plus>
            <c:minus>
              <c:numRef>
                <c:f>'TABLA 2022 - 2023'!$H$10:$H$15</c:f>
                <c:numCache>
                  <c:formatCode>General</c:formatCode>
                  <c:ptCount val="6"/>
                  <c:pt idx="0">
                    <c:v>0</c:v>
                  </c:pt>
                  <c:pt idx="1">
                    <c:v>0</c:v>
                  </c:pt>
                  <c:pt idx="2">
                    <c:v>-0.29466621290171691</c:v>
                  </c:pt>
                  <c:pt idx="3">
                    <c:v>-0.2150909143070075</c:v>
                  </c:pt>
                  <c:pt idx="4">
                    <c:v>-7.8356221088700218E-2</c:v>
                  </c:pt>
                  <c:pt idx="5">
                    <c:v>-3.7290702425231803E-2</c:v>
                  </c:pt>
                </c:numCache>
              </c:numRef>
            </c:minus>
            <c:spPr>
              <a:noFill/>
              <a:ln w="127000" cap="flat" cmpd="sng" algn="ctr">
                <a:solidFill>
                  <a:srgbClr val="FF0000"/>
                </a:solidFill>
                <a:round/>
              </a:ln>
              <a:effectLst/>
            </c:spPr>
          </c:errBars>
          <c:cat>
            <c:strRef>
              <c:f>'TABLA 2022 - 2023'!$C$10:$C$15</c:f>
              <c:strCache>
                <c:ptCount val="6"/>
                <c:pt idx="0">
                  <c:v>Ene</c:v>
                </c:pt>
                <c:pt idx="1">
                  <c:v>Feb</c:v>
                </c:pt>
                <c:pt idx="2">
                  <c:v>Mar</c:v>
                </c:pt>
                <c:pt idx="3">
                  <c:v>Abr</c:v>
                </c:pt>
                <c:pt idx="4">
                  <c:v>May</c:v>
                </c:pt>
                <c:pt idx="5">
                  <c:v>Jun</c:v>
                </c:pt>
              </c:strCache>
            </c:strRef>
          </c:cat>
          <c:val>
            <c:numRef>
              <c:f>'TABLA 2022 - 2023'!$E$10:$E$15</c:f>
              <c:numCache>
                <c:formatCode>0.0%</c:formatCode>
                <c:ptCount val="6"/>
                <c:pt idx="0">
                  <c:v>0.11576011157601115</c:v>
                </c:pt>
                <c:pt idx="1">
                  <c:v>0.15166685629764479</c:v>
                </c:pt>
                <c:pt idx="2">
                  <c:v>0.17240484429065744</c:v>
                </c:pt>
                <c:pt idx="3">
                  <c:v>0.2148498096178254</c:v>
                </c:pt>
                <c:pt idx="4">
                  <c:v>0.28819543306189854</c:v>
                </c:pt>
                <c:pt idx="5">
                  <c:v>0.33086742094574995</c:v>
                </c:pt>
              </c:numCache>
            </c:numRef>
          </c:val>
          <c:extLst>
            <c:ext xmlns:c16="http://schemas.microsoft.com/office/drawing/2014/chart" uri="{C3380CC4-5D6E-409C-BE32-E72D297353CC}">
              <c16:uniqueId val="{00000002-AD37-4BFF-8F3A-B1BC0BB3E2CD}"/>
            </c:ext>
          </c:extLst>
        </c:ser>
        <c:dLbls>
          <c:showLegendKey val="0"/>
          <c:showVal val="0"/>
          <c:showCatName val="0"/>
          <c:showSerName val="0"/>
          <c:showPercent val="0"/>
          <c:showBubbleSize val="0"/>
        </c:dLbls>
        <c:gapWidth val="80"/>
        <c:overlap val="100"/>
        <c:axId val="747221023"/>
        <c:axId val="787327567"/>
      </c:barChart>
      <c:catAx>
        <c:axId val="7472210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Bahnschrift" panose="020B0502040204020203" pitchFamily="34" charset="0"/>
                <a:ea typeface="+mn-ea"/>
                <a:cs typeface="+mn-cs"/>
              </a:defRPr>
            </a:pPr>
            <a:endParaRPr lang="es-PE"/>
          </a:p>
        </c:txPr>
        <c:crossAx val="787327567"/>
        <c:crosses val="autoZero"/>
        <c:auto val="1"/>
        <c:lblAlgn val="ctr"/>
        <c:lblOffset val="100"/>
        <c:noMultiLvlLbl val="0"/>
      </c:catAx>
      <c:valAx>
        <c:axId val="78732756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Bahnschrift" panose="020B0502040204020203" pitchFamily="34" charset="0"/>
                <a:ea typeface="+mn-ea"/>
                <a:cs typeface="+mn-cs"/>
              </a:defRPr>
            </a:pPr>
            <a:endParaRPr lang="es-PE"/>
          </a:p>
        </c:txPr>
        <c:crossAx val="747221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Bahnschrift" panose="020B0502040204020203" pitchFamily="34" charset="0"/>
                <a:ea typeface="+mn-ea"/>
                <a:cs typeface="+mn-cs"/>
              </a:defRPr>
            </a:pPr>
            <a:endParaRPr lang="es-PE"/>
          </a:p>
        </c:txPr>
      </c:dTable>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round/>
    </a:ln>
    <a:effectLst>
      <a:outerShdw blurRad="63500" sx="102000" sy="102000" algn="ctr" rotWithShape="0">
        <a:prstClr val="black">
          <a:alpha val="14000"/>
        </a:prstClr>
      </a:outerShdw>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7" Type="http://schemas.microsoft.com/office/2007/relationships/hdphoto" Target="../media/hdphoto1.wdp"/><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5" Type="http://schemas.openxmlformats.org/officeDocument/2006/relationships/image" Target="../media/image4.sv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8</xdr:col>
      <xdr:colOff>123825</xdr:colOff>
      <xdr:row>5</xdr:row>
      <xdr:rowOff>28574</xdr:rowOff>
    </xdr:from>
    <xdr:to>
      <xdr:col>16</xdr:col>
      <xdr:colOff>257175</xdr:colOff>
      <xdr:row>14</xdr:row>
      <xdr:rowOff>380999</xdr:rowOff>
    </xdr:to>
    <xdr:graphicFrame macro="">
      <xdr:nvGraphicFramePr>
        <xdr:cNvPr id="2" name="Gráfico 1">
          <a:extLst>
            <a:ext uri="{FF2B5EF4-FFF2-40B4-BE49-F238E27FC236}">
              <a16:creationId xmlns:a16="http://schemas.microsoft.com/office/drawing/2014/main" id="{DBEF2C21-7C3A-4141-B1DA-2CE8132E5F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18</xdr:row>
      <xdr:rowOff>0</xdr:rowOff>
    </xdr:from>
    <xdr:to>
      <xdr:col>5</xdr:col>
      <xdr:colOff>304800</xdr:colOff>
      <xdr:row>19</xdr:row>
      <xdr:rowOff>109818</xdr:rowOff>
    </xdr:to>
    <xdr:sp macro="" textlink="">
      <xdr:nvSpPr>
        <xdr:cNvPr id="1028" name="AutoShape 4" descr="Cuadro de mando Excel: qué es, cómo crearlo y plantilla">
          <a:extLst>
            <a:ext uri="{FF2B5EF4-FFF2-40B4-BE49-F238E27FC236}">
              <a16:creationId xmlns:a16="http://schemas.microsoft.com/office/drawing/2014/main" id="{5F3FE9A9-1BC3-3A1F-EE21-5391CE0E21F2}"/>
            </a:ext>
          </a:extLst>
        </xdr:cNvPr>
        <xdr:cNvSpPr>
          <a:spLocks noChangeAspect="1" noChangeArrowheads="1"/>
        </xdr:cNvSpPr>
      </xdr:nvSpPr>
      <xdr:spPr bwMode="auto">
        <a:xfrm>
          <a:off x="4143375" y="532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19</xdr:row>
      <xdr:rowOff>0</xdr:rowOff>
    </xdr:from>
    <xdr:to>
      <xdr:col>5</xdr:col>
      <xdr:colOff>304800</xdr:colOff>
      <xdr:row>20</xdr:row>
      <xdr:rowOff>109817</xdr:rowOff>
    </xdr:to>
    <xdr:sp macro="" textlink="">
      <xdr:nvSpPr>
        <xdr:cNvPr id="1029" name="AutoShape 5" descr="Cuadro de mando Excel: qué es, cómo crearlo y plantilla">
          <a:extLst>
            <a:ext uri="{FF2B5EF4-FFF2-40B4-BE49-F238E27FC236}">
              <a16:creationId xmlns:a16="http://schemas.microsoft.com/office/drawing/2014/main" id="{73E4404B-F167-D8D7-2621-68DD6FC0730A}"/>
            </a:ext>
          </a:extLst>
        </xdr:cNvPr>
        <xdr:cNvSpPr>
          <a:spLocks noChangeAspect="1" noChangeArrowheads="1"/>
        </xdr:cNvSpPr>
      </xdr:nvSpPr>
      <xdr:spPr bwMode="auto">
        <a:xfrm>
          <a:off x="4143375" y="5553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15</xdr:row>
      <xdr:rowOff>0</xdr:rowOff>
    </xdr:from>
    <xdr:to>
      <xdr:col>9</xdr:col>
      <xdr:colOff>304800</xdr:colOff>
      <xdr:row>16</xdr:row>
      <xdr:rowOff>109817</xdr:rowOff>
    </xdr:to>
    <xdr:sp macro="" textlink="">
      <xdr:nvSpPr>
        <xdr:cNvPr id="1031" name="AutoShape 7" descr="Cuadro de mando">
          <a:extLst>
            <a:ext uri="{FF2B5EF4-FFF2-40B4-BE49-F238E27FC236}">
              <a16:creationId xmlns:a16="http://schemas.microsoft.com/office/drawing/2014/main" id="{F2EE3BA8-F652-44D5-A360-78A70F0F885C}"/>
            </a:ext>
          </a:extLst>
        </xdr:cNvPr>
        <xdr:cNvSpPr>
          <a:spLocks noChangeAspect="1" noChangeArrowheads="1"/>
        </xdr:cNvSpPr>
      </xdr:nvSpPr>
      <xdr:spPr bwMode="auto">
        <a:xfrm>
          <a:off x="7962900" y="4867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23</xdr:col>
      <xdr:colOff>705971</xdr:colOff>
      <xdr:row>6</xdr:row>
      <xdr:rowOff>0</xdr:rowOff>
    </xdr:from>
    <xdr:to>
      <xdr:col>24</xdr:col>
      <xdr:colOff>398686</xdr:colOff>
      <xdr:row>6</xdr:row>
      <xdr:rowOff>295276</xdr:rowOff>
    </xdr:to>
    <xdr:sp macro="" textlink="#REF!">
      <xdr:nvSpPr>
        <xdr:cNvPr id="1065" name="CuadroTexto 1064">
          <a:extLst>
            <a:ext uri="{FF2B5EF4-FFF2-40B4-BE49-F238E27FC236}">
              <a16:creationId xmlns:a16="http://schemas.microsoft.com/office/drawing/2014/main" id="{BD7D90AE-9006-49E2-90DC-39362B970D1D}"/>
            </a:ext>
          </a:extLst>
        </xdr:cNvPr>
        <xdr:cNvSpPr txBox="1"/>
      </xdr:nvSpPr>
      <xdr:spPr>
        <a:xfrm>
          <a:off x="19083618" y="2823882"/>
          <a:ext cx="454715"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71F1EFB-D904-4589-B5C3-8FD09339410D}" type="TxLink">
            <a:rPr lang="en-US" sz="1100" b="1" i="0" u="none" strike="noStrike">
              <a:solidFill>
                <a:srgbClr val="FF4F4F"/>
              </a:solidFill>
              <a:latin typeface="Bahnschrift" panose="020B0502040204020203" pitchFamily="34" charset="0"/>
              <a:ea typeface="Calibri"/>
              <a:cs typeface="Calibri"/>
            </a:rPr>
            <a:pPr marL="0" indent="0" algn="l"/>
            <a:t> </a:t>
          </a:fld>
          <a:endParaRPr lang="es-PE" sz="1000" b="1">
            <a:solidFill>
              <a:srgbClr val="FF4F4F"/>
            </a:solidFill>
            <a:latin typeface="Bahnschrift" panose="020B0502040204020203" pitchFamily="34" charset="0"/>
            <a:ea typeface="+mn-ea"/>
            <a:cs typeface="Segoe UI" panose="020B0502040204020203" pitchFamily="34" charset="0"/>
          </a:endParaRPr>
        </a:p>
      </xdr:txBody>
    </xdr:sp>
    <xdr:clientData/>
  </xdr:twoCellAnchor>
  <xdr:twoCellAnchor>
    <xdr:from>
      <xdr:col>22</xdr:col>
      <xdr:colOff>352579</xdr:colOff>
      <xdr:row>10</xdr:row>
      <xdr:rowOff>29351</xdr:rowOff>
    </xdr:from>
    <xdr:to>
      <xdr:col>23</xdr:col>
      <xdr:colOff>45294</xdr:colOff>
      <xdr:row>11</xdr:row>
      <xdr:rowOff>134127</xdr:rowOff>
    </xdr:to>
    <xdr:sp macro="" textlink="#REF!">
      <xdr:nvSpPr>
        <xdr:cNvPr id="1067" name="CuadroTexto 1066">
          <a:extLst>
            <a:ext uri="{FF2B5EF4-FFF2-40B4-BE49-F238E27FC236}">
              <a16:creationId xmlns:a16="http://schemas.microsoft.com/office/drawing/2014/main" id="{33DA878D-58E8-41E1-8483-C25E5B113954}"/>
            </a:ext>
          </a:extLst>
        </xdr:cNvPr>
        <xdr:cNvSpPr txBox="1"/>
      </xdr:nvSpPr>
      <xdr:spPr>
        <a:xfrm>
          <a:off x="6115204" y="610376"/>
          <a:ext cx="454715"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71F1EFB-D904-4589-B5C3-8FD09339410D}" type="TxLink">
            <a:rPr lang="en-US" sz="1100" b="1" i="0" u="none" strike="noStrike">
              <a:solidFill>
                <a:srgbClr val="FF4F4F"/>
              </a:solidFill>
              <a:latin typeface="Bahnschrift" panose="020B0502040204020203" pitchFamily="34" charset="0"/>
              <a:ea typeface="Calibri"/>
              <a:cs typeface="Calibri"/>
            </a:rPr>
            <a:pPr marL="0" indent="0" algn="l"/>
            <a:t> </a:t>
          </a:fld>
          <a:endParaRPr lang="es-PE" sz="1000" b="1">
            <a:solidFill>
              <a:srgbClr val="FF4F4F"/>
            </a:solidFill>
            <a:latin typeface="Bahnschrift" panose="020B0502040204020203" pitchFamily="34" charset="0"/>
            <a:ea typeface="+mn-ea"/>
            <a:cs typeface="Segoe UI" panose="020B0502040204020203" pitchFamily="34" charset="0"/>
          </a:endParaRPr>
        </a:p>
      </xdr:txBody>
    </xdr:sp>
    <xdr:clientData/>
  </xdr:twoCellAnchor>
  <xdr:twoCellAnchor>
    <xdr:from>
      <xdr:col>22</xdr:col>
      <xdr:colOff>718515</xdr:colOff>
      <xdr:row>10</xdr:row>
      <xdr:rowOff>31630</xdr:rowOff>
    </xdr:from>
    <xdr:to>
      <xdr:col>23</xdr:col>
      <xdr:colOff>517922</xdr:colOff>
      <xdr:row>11</xdr:row>
      <xdr:rowOff>136406</xdr:rowOff>
    </xdr:to>
    <xdr:sp macro="" textlink="#REF!">
      <xdr:nvSpPr>
        <xdr:cNvPr id="1068" name="CuadroTexto 1067">
          <a:extLst>
            <a:ext uri="{FF2B5EF4-FFF2-40B4-BE49-F238E27FC236}">
              <a16:creationId xmlns:a16="http://schemas.microsoft.com/office/drawing/2014/main" id="{14749B9D-7197-4646-ABF5-45D5D5651E29}"/>
            </a:ext>
          </a:extLst>
        </xdr:cNvPr>
        <xdr:cNvSpPr txBox="1"/>
      </xdr:nvSpPr>
      <xdr:spPr>
        <a:xfrm>
          <a:off x="6481140" y="612655"/>
          <a:ext cx="561407"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1E00979-D8E8-4D73-B5C3-E636ED2895F7}" type="TxLink">
            <a:rPr lang="en-US" sz="1100" b="1" i="0" u="none" strike="noStrike">
              <a:solidFill>
                <a:srgbClr val="FF4F4F"/>
              </a:solidFill>
              <a:latin typeface="Bahnschrift" panose="020B0502040204020203" pitchFamily="34" charset="0"/>
              <a:ea typeface="Calibri"/>
              <a:cs typeface="Calibri"/>
            </a:rPr>
            <a:pPr marL="0" indent="0" algn="l"/>
            <a:t> </a:t>
          </a:fld>
          <a:endParaRPr lang="es-PE" sz="1000" b="1">
            <a:solidFill>
              <a:srgbClr val="FF4F4F"/>
            </a:solidFill>
            <a:latin typeface="Bahnschrift" panose="020B0502040204020203" pitchFamily="34" charset="0"/>
            <a:ea typeface="+mn-ea"/>
            <a:cs typeface="Segoe UI" panose="020B0502040204020203" pitchFamily="34" charset="0"/>
          </a:endParaRPr>
        </a:p>
      </xdr:txBody>
    </xdr:sp>
    <xdr:clientData/>
  </xdr:twoCellAnchor>
  <xdr:twoCellAnchor>
    <xdr:from>
      <xdr:col>18</xdr:col>
      <xdr:colOff>493054</xdr:colOff>
      <xdr:row>6</xdr:row>
      <xdr:rowOff>184338</xdr:rowOff>
    </xdr:from>
    <xdr:to>
      <xdr:col>20</xdr:col>
      <xdr:colOff>58825</xdr:colOff>
      <xdr:row>6</xdr:row>
      <xdr:rowOff>535117</xdr:rowOff>
    </xdr:to>
    <xdr:sp macro="" textlink="">
      <xdr:nvSpPr>
        <xdr:cNvPr id="1074" name="CuadroTexto 10">
          <a:extLst>
            <a:ext uri="{FF2B5EF4-FFF2-40B4-BE49-F238E27FC236}">
              <a16:creationId xmlns:a16="http://schemas.microsoft.com/office/drawing/2014/main" id="{BDD6678C-C8C8-42A3-9698-C933D6BF1EF1}"/>
            </a:ext>
          </a:extLst>
        </xdr:cNvPr>
        <xdr:cNvSpPr txBox="1"/>
      </xdr:nvSpPr>
      <xdr:spPr>
        <a:xfrm>
          <a:off x="15142504" y="2051238"/>
          <a:ext cx="1232646" cy="350779"/>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r>
            <a:rPr lang="es-PE" sz="2000" b="1">
              <a:solidFill>
                <a:schemeClr val="bg1">
                  <a:lumMod val="50000"/>
                </a:schemeClr>
              </a:solidFill>
              <a:latin typeface="Bahnschrift" panose="020B0502040204020203" pitchFamily="34" charset="0"/>
            </a:rPr>
            <a:t>2023</a:t>
          </a:r>
          <a:endParaRPr lang="es-PE" sz="1600" b="1">
            <a:solidFill>
              <a:schemeClr val="bg1">
                <a:lumMod val="50000"/>
              </a:schemeClr>
            </a:solidFill>
            <a:latin typeface="Bahnschrift" panose="020B0502040204020203" pitchFamily="34" charset="0"/>
          </a:endParaRPr>
        </a:p>
      </xdr:txBody>
    </xdr:sp>
    <xdr:clientData/>
  </xdr:twoCellAnchor>
  <xdr:twoCellAnchor>
    <xdr:from>
      <xdr:col>16</xdr:col>
      <xdr:colOff>357146</xdr:colOff>
      <xdr:row>6</xdr:row>
      <xdr:rowOff>918225</xdr:rowOff>
    </xdr:from>
    <xdr:to>
      <xdr:col>16</xdr:col>
      <xdr:colOff>725726</xdr:colOff>
      <xdr:row>8</xdr:row>
      <xdr:rowOff>47301</xdr:rowOff>
    </xdr:to>
    <xdr:pic>
      <xdr:nvPicPr>
        <xdr:cNvPr id="1066" name="Gráfico 1065" descr="Flecha abajo con relleno sólido">
          <a:extLst>
            <a:ext uri="{FF2B5EF4-FFF2-40B4-BE49-F238E27FC236}">
              <a16:creationId xmlns:a16="http://schemas.microsoft.com/office/drawing/2014/main" id="{C5AE4F9E-0115-473D-AE41-9F93AACB1AA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3873121" y="2956575"/>
          <a:ext cx="368580" cy="472101"/>
        </a:xfrm>
        <a:prstGeom prst="rect">
          <a:avLst/>
        </a:prstGeom>
      </xdr:spPr>
    </xdr:pic>
    <xdr:clientData/>
  </xdr:twoCellAnchor>
  <xdr:twoCellAnchor>
    <xdr:from>
      <xdr:col>17</xdr:col>
      <xdr:colOff>140759</xdr:colOff>
      <xdr:row>6</xdr:row>
      <xdr:rowOff>643831</xdr:rowOff>
    </xdr:from>
    <xdr:to>
      <xdr:col>19</xdr:col>
      <xdr:colOff>174284</xdr:colOff>
      <xdr:row>6</xdr:row>
      <xdr:rowOff>959665</xdr:rowOff>
    </xdr:to>
    <xdr:sp macro="" textlink="">
      <xdr:nvSpPr>
        <xdr:cNvPr id="1071" name="CuadroTexto 10">
          <a:extLst>
            <a:ext uri="{FF2B5EF4-FFF2-40B4-BE49-F238E27FC236}">
              <a16:creationId xmlns:a16="http://schemas.microsoft.com/office/drawing/2014/main" id="{5A6B9CF5-9429-46AB-A7CD-AEF916A8255F}"/>
            </a:ext>
          </a:extLst>
        </xdr:cNvPr>
        <xdr:cNvSpPr txBox="1"/>
      </xdr:nvSpPr>
      <xdr:spPr>
        <a:xfrm>
          <a:off x="14418734" y="2510731"/>
          <a:ext cx="1167000" cy="315834"/>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l"/>
          <a:r>
            <a:rPr lang="es-PE" sz="1200">
              <a:solidFill>
                <a:srgbClr val="FA6A78"/>
              </a:solidFill>
              <a:latin typeface="Bahnschrift" panose="020B0502040204020203" pitchFamily="34" charset="0"/>
            </a:rPr>
            <a:t>Mes</a:t>
          </a:r>
          <a:r>
            <a:rPr lang="es-PE" sz="1100">
              <a:solidFill>
                <a:schemeClr val="bg1">
                  <a:lumMod val="50000"/>
                </a:schemeClr>
              </a:solidFill>
              <a:latin typeface="Bahnschrift" panose="020B0502040204020203" pitchFamily="34" charset="0"/>
            </a:rPr>
            <a:t> </a:t>
          </a:r>
          <a:r>
            <a:rPr lang="es-PE" sz="1200">
              <a:solidFill>
                <a:srgbClr val="FA6A78"/>
              </a:solidFill>
              <a:latin typeface="Bahnschrift" panose="020B0502040204020203" pitchFamily="34" charset="0"/>
            </a:rPr>
            <a:t>Mínimo</a:t>
          </a:r>
          <a:endParaRPr lang="es-PE" sz="1100">
            <a:solidFill>
              <a:srgbClr val="FA6A78"/>
            </a:solidFill>
            <a:latin typeface="Bahnschrift" panose="020B0502040204020203" pitchFamily="34" charset="0"/>
          </a:endParaRPr>
        </a:p>
      </xdr:txBody>
    </xdr:sp>
    <xdr:clientData/>
  </xdr:twoCellAnchor>
  <xdr:twoCellAnchor>
    <xdr:from>
      <xdr:col>16</xdr:col>
      <xdr:colOff>740224</xdr:colOff>
      <xdr:row>6</xdr:row>
      <xdr:rowOff>904908</xdr:rowOff>
    </xdr:from>
    <xdr:to>
      <xdr:col>18</xdr:col>
      <xdr:colOff>235376</xdr:colOff>
      <xdr:row>8</xdr:row>
      <xdr:rowOff>104465</xdr:rowOff>
    </xdr:to>
    <xdr:sp macro="" textlink="$AK$13">
      <xdr:nvSpPr>
        <xdr:cNvPr id="1072" name="CuadroTexto 1071">
          <a:extLst>
            <a:ext uri="{FF2B5EF4-FFF2-40B4-BE49-F238E27FC236}">
              <a16:creationId xmlns:a16="http://schemas.microsoft.com/office/drawing/2014/main" id="{B7917650-F496-4144-BECE-19EC8C9E59BE}"/>
            </a:ext>
          </a:extLst>
        </xdr:cNvPr>
        <xdr:cNvSpPr txBox="1"/>
      </xdr:nvSpPr>
      <xdr:spPr>
        <a:xfrm>
          <a:off x="14256199" y="2943258"/>
          <a:ext cx="628627" cy="54258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26172BF-F8DC-49C5-B797-5042BF9CF430}" type="TxLink">
            <a:rPr lang="en-US" sz="1400" b="1" i="0" u="none" strike="noStrike">
              <a:solidFill>
                <a:schemeClr val="bg1">
                  <a:lumMod val="50000"/>
                </a:schemeClr>
              </a:solidFill>
              <a:latin typeface="Bahnschrift" panose="020B0502040204020203" pitchFamily="34" charset="0"/>
              <a:ea typeface="Calibri"/>
              <a:cs typeface="Calibri"/>
            </a:rPr>
            <a:pPr marL="0" indent="0" algn="ctr"/>
            <a:t>Ene</a:t>
          </a:fld>
          <a:endParaRPr lang="es-PE" sz="1400" b="1" i="0" u="none" strike="noStrike">
            <a:solidFill>
              <a:schemeClr val="bg1">
                <a:lumMod val="50000"/>
              </a:schemeClr>
            </a:solidFill>
            <a:latin typeface="Bahnschrift" panose="020B0502040204020203" pitchFamily="34" charset="0"/>
            <a:ea typeface="Calibri"/>
            <a:cs typeface="Calibri"/>
          </a:endParaRPr>
        </a:p>
      </xdr:txBody>
    </xdr:sp>
    <xdr:clientData/>
  </xdr:twoCellAnchor>
  <xdr:twoCellAnchor>
    <xdr:from>
      <xdr:col>18</xdr:col>
      <xdr:colOff>305269</xdr:colOff>
      <xdr:row>6</xdr:row>
      <xdr:rowOff>904908</xdr:rowOff>
    </xdr:from>
    <xdr:to>
      <xdr:col>19</xdr:col>
      <xdr:colOff>246761</xdr:colOff>
      <xdr:row>8</xdr:row>
      <xdr:rowOff>104465</xdr:rowOff>
    </xdr:to>
    <xdr:sp macro="" textlink="$AL$13">
      <xdr:nvSpPr>
        <xdr:cNvPr id="1086" name="CuadroTexto 1085">
          <a:extLst>
            <a:ext uri="{FF2B5EF4-FFF2-40B4-BE49-F238E27FC236}">
              <a16:creationId xmlns:a16="http://schemas.microsoft.com/office/drawing/2014/main" id="{0C9FC790-4CD3-4CD6-A3DA-CE8C4801FCC8}"/>
            </a:ext>
          </a:extLst>
        </xdr:cNvPr>
        <xdr:cNvSpPr txBox="1"/>
      </xdr:nvSpPr>
      <xdr:spPr>
        <a:xfrm>
          <a:off x="14954719" y="2943258"/>
          <a:ext cx="703492" cy="54258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AE9612A-A524-4409-A381-F7B9DB5BF231}" type="TxLink">
            <a:rPr lang="en-US" sz="1400" b="1" i="0" u="none" strike="noStrike">
              <a:solidFill>
                <a:schemeClr val="bg1">
                  <a:lumMod val="50000"/>
                </a:schemeClr>
              </a:solidFill>
              <a:latin typeface="Bahnschrift" panose="020B0502040204020203" pitchFamily="34" charset="0"/>
              <a:ea typeface="Calibri"/>
              <a:cs typeface="Calibri"/>
            </a:rPr>
            <a:pPr marL="0" indent="0" algn="ctr"/>
            <a:t>11.6%</a:t>
          </a:fld>
          <a:endParaRPr lang="es-PE" sz="1400" b="1" i="0" u="none" strike="noStrike">
            <a:solidFill>
              <a:schemeClr val="bg1">
                <a:lumMod val="50000"/>
              </a:schemeClr>
            </a:solidFill>
            <a:latin typeface="Bahnschrift" panose="020B0502040204020203" pitchFamily="34" charset="0"/>
            <a:ea typeface="Calibri"/>
            <a:cs typeface="Calibri"/>
          </a:endParaRPr>
        </a:p>
      </xdr:txBody>
    </xdr:sp>
    <xdr:clientData/>
  </xdr:twoCellAnchor>
  <xdr:twoCellAnchor>
    <xdr:from>
      <xdr:col>19</xdr:col>
      <xdr:colOff>777774</xdr:colOff>
      <xdr:row>6</xdr:row>
      <xdr:rowOff>643831</xdr:rowOff>
    </xdr:from>
    <xdr:to>
      <xdr:col>21</xdr:col>
      <xdr:colOff>298614</xdr:colOff>
      <xdr:row>6</xdr:row>
      <xdr:rowOff>1002314</xdr:rowOff>
    </xdr:to>
    <xdr:sp macro="" textlink="">
      <xdr:nvSpPr>
        <xdr:cNvPr id="1069" name="CuadroTexto 10">
          <a:extLst>
            <a:ext uri="{FF2B5EF4-FFF2-40B4-BE49-F238E27FC236}">
              <a16:creationId xmlns:a16="http://schemas.microsoft.com/office/drawing/2014/main" id="{9332DE9D-63D9-4C7F-91CD-083D17DC2C9C}"/>
            </a:ext>
          </a:extLst>
        </xdr:cNvPr>
        <xdr:cNvSpPr txBox="1"/>
      </xdr:nvSpPr>
      <xdr:spPr>
        <a:xfrm>
          <a:off x="16208274" y="2672096"/>
          <a:ext cx="1190516" cy="35848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l"/>
          <a:r>
            <a:rPr lang="es-PE" sz="1200">
              <a:solidFill>
                <a:schemeClr val="accent6">
                  <a:lumMod val="50000"/>
                </a:schemeClr>
              </a:solidFill>
              <a:latin typeface="Bahnschrift" panose="020B0502040204020203" pitchFamily="34" charset="0"/>
            </a:rPr>
            <a:t>Mes</a:t>
          </a:r>
          <a:r>
            <a:rPr lang="es-PE" sz="1100">
              <a:solidFill>
                <a:schemeClr val="bg1">
                  <a:lumMod val="50000"/>
                </a:schemeClr>
              </a:solidFill>
              <a:latin typeface="Bahnschrift" panose="020B0502040204020203" pitchFamily="34" charset="0"/>
            </a:rPr>
            <a:t> </a:t>
          </a:r>
          <a:r>
            <a:rPr lang="es-PE" sz="1200">
              <a:solidFill>
                <a:schemeClr val="accent6">
                  <a:lumMod val="50000"/>
                </a:schemeClr>
              </a:solidFill>
              <a:latin typeface="Bahnschrift" panose="020B0502040204020203" pitchFamily="34" charset="0"/>
            </a:rPr>
            <a:t>Maximo</a:t>
          </a:r>
          <a:endParaRPr lang="es-PE" sz="1100">
            <a:solidFill>
              <a:schemeClr val="accent6">
                <a:lumMod val="50000"/>
              </a:schemeClr>
            </a:solidFill>
            <a:latin typeface="Bahnschrift" panose="020B0502040204020203" pitchFamily="34" charset="0"/>
          </a:endParaRPr>
        </a:p>
      </xdr:txBody>
    </xdr:sp>
    <xdr:clientData/>
  </xdr:twoCellAnchor>
  <xdr:twoCellAnchor>
    <xdr:from>
      <xdr:col>19</xdr:col>
      <xdr:colOff>354084</xdr:colOff>
      <xdr:row>6</xdr:row>
      <xdr:rowOff>938698</xdr:rowOff>
    </xdr:from>
    <xdr:to>
      <xdr:col>19</xdr:col>
      <xdr:colOff>723286</xdr:colOff>
      <xdr:row>8</xdr:row>
      <xdr:rowOff>66675</xdr:rowOff>
    </xdr:to>
    <xdr:pic>
      <xdr:nvPicPr>
        <xdr:cNvPr id="1070" name="Gráfico 1069" descr="Flecha abajo con relleno sólido">
          <a:extLst>
            <a:ext uri="{FF2B5EF4-FFF2-40B4-BE49-F238E27FC236}">
              <a16:creationId xmlns:a16="http://schemas.microsoft.com/office/drawing/2014/main" id="{8FDA94A1-C0B8-4703-A7E0-9546B6AD249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rot="10800000">
          <a:off x="15765534" y="2977048"/>
          <a:ext cx="369202" cy="471002"/>
        </a:xfrm>
        <a:prstGeom prst="rect">
          <a:avLst/>
        </a:prstGeom>
      </xdr:spPr>
    </xdr:pic>
    <xdr:clientData/>
  </xdr:twoCellAnchor>
  <xdr:twoCellAnchor>
    <xdr:from>
      <xdr:col>19</xdr:col>
      <xdr:colOff>662851</xdr:colOff>
      <xdr:row>6</xdr:row>
      <xdr:rowOff>922205</xdr:rowOff>
    </xdr:from>
    <xdr:to>
      <xdr:col>20</xdr:col>
      <xdr:colOff>387257</xdr:colOff>
      <xdr:row>8</xdr:row>
      <xdr:rowOff>87169</xdr:rowOff>
    </xdr:to>
    <xdr:sp macro="" textlink="$AM$13">
      <xdr:nvSpPr>
        <xdr:cNvPr id="1073" name="CuadroTexto 1072">
          <a:extLst>
            <a:ext uri="{FF2B5EF4-FFF2-40B4-BE49-F238E27FC236}">
              <a16:creationId xmlns:a16="http://schemas.microsoft.com/office/drawing/2014/main" id="{832BD3FE-E02E-4AF3-A20E-87A98E699C1F}"/>
            </a:ext>
          </a:extLst>
        </xdr:cNvPr>
        <xdr:cNvSpPr txBox="1"/>
      </xdr:nvSpPr>
      <xdr:spPr>
        <a:xfrm>
          <a:off x="16074301" y="2960555"/>
          <a:ext cx="629281" cy="50798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79CBE12-A156-4CCE-AC8F-5BD772B40874}" type="TxLink">
            <a:rPr lang="en-US" sz="1400" b="1" i="0" u="none" strike="noStrike">
              <a:solidFill>
                <a:schemeClr val="bg1">
                  <a:lumMod val="50000"/>
                </a:schemeClr>
              </a:solidFill>
              <a:latin typeface="Bahnschrift" panose="020B0502040204020203" pitchFamily="34" charset="0"/>
              <a:ea typeface="Calibri"/>
              <a:cs typeface="Calibri"/>
            </a:rPr>
            <a:pPr marL="0" indent="0" algn="ctr"/>
            <a:t>Jun</a:t>
          </a:fld>
          <a:endParaRPr lang="es-PE" sz="1400" b="1" i="0" u="none" strike="noStrike">
            <a:solidFill>
              <a:schemeClr val="bg1">
                <a:lumMod val="50000"/>
              </a:schemeClr>
            </a:solidFill>
            <a:latin typeface="Bahnschrift" panose="020B0502040204020203" pitchFamily="34" charset="0"/>
            <a:ea typeface="Calibri"/>
            <a:cs typeface="Calibri"/>
          </a:endParaRPr>
        </a:p>
      </xdr:txBody>
    </xdr:sp>
    <xdr:clientData/>
  </xdr:twoCellAnchor>
  <xdr:twoCellAnchor>
    <xdr:from>
      <xdr:col>20</xdr:col>
      <xdr:colOff>476420</xdr:colOff>
      <xdr:row>6</xdr:row>
      <xdr:rowOff>922205</xdr:rowOff>
    </xdr:from>
    <xdr:to>
      <xdr:col>21</xdr:col>
      <xdr:colOff>419100</xdr:colOff>
      <xdr:row>8</xdr:row>
      <xdr:rowOff>87169</xdr:rowOff>
    </xdr:to>
    <xdr:sp macro="" textlink="$AN$13">
      <xdr:nvSpPr>
        <xdr:cNvPr id="1092" name="CuadroTexto 1091">
          <a:extLst>
            <a:ext uri="{FF2B5EF4-FFF2-40B4-BE49-F238E27FC236}">
              <a16:creationId xmlns:a16="http://schemas.microsoft.com/office/drawing/2014/main" id="{32CC8B34-E18F-44F2-94BA-09FFAD7F34AE}"/>
            </a:ext>
          </a:extLst>
        </xdr:cNvPr>
        <xdr:cNvSpPr txBox="1"/>
      </xdr:nvSpPr>
      <xdr:spPr>
        <a:xfrm>
          <a:off x="16792745" y="2960555"/>
          <a:ext cx="704680" cy="50798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3C8F022-3D57-4EBD-BA61-0C9B74466ADF}" type="TxLink">
            <a:rPr lang="en-US" sz="1400" b="1" i="0" u="none" strike="noStrike">
              <a:solidFill>
                <a:schemeClr val="bg1">
                  <a:lumMod val="50000"/>
                </a:schemeClr>
              </a:solidFill>
              <a:latin typeface="Bahnschrift" panose="020B0502040204020203" pitchFamily="34" charset="0"/>
              <a:ea typeface="Calibri"/>
              <a:cs typeface="Calibri"/>
            </a:rPr>
            <a:pPr marL="0" indent="0" algn="ctr"/>
            <a:t>33.1%</a:t>
          </a:fld>
          <a:endParaRPr lang="es-PE" sz="1400" b="1" i="0" u="none" strike="noStrike">
            <a:solidFill>
              <a:schemeClr val="bg1">
                <a:lumMod val="50000"/>
              </a:schemeClr>
            </a:solidFill>
            <a:latin typeface="Bahnschrift" panose="020B0502040204020203" pitchFamily="34" charset="0"/>
            <a:ea typeface="Calibri"/>
            <a:cs typeface="Calibri"/>
          </a:endParaRPr>
        </a:p>
      </xdr:txBody>
    </xdr:sp>
    <xdr:clientData/>
  </xdr:twoCellAnchor>
  <xdr:twoCellAnchor>
    <xdr:from>
      <xdr:col>18</xdr:col>
      <xdr:colOff>556127</xdr:colOff>
      <xdr:row>10</xdr:row>
      <xdr:rowOff>308162</xdr:rowOff>
    </xdr:from>
    <xdr:to>
      <xdr:col>20</xdr:col>
      <xdr:colOff>121898</xdr:colOff>
      <xdr:row>11</xdr:row>
      <xdr:rowOff>277941</xdr:rowOff>
    </xdr:to>
    <xdr:sp macro="" textlink="">
      <xdr:nvSpPr>
        <xdr:cNvPr id="1106" name="CuadroTexto 10">
          <a:extLst>
            <a:ext uri="{FF2B5EF4-FFF2-40B4-BE49-F238E27FC236}">
              <a16:creationId xmlns:a16="http://schemas.microsoft.com/office/drawing/2014/main" id="{20AA018E-A712-4453-8F56-27B71A1CC3C3}"/>
            </a:ext>
          </a:extLst>
        </xdr:cNvPr>
        <xdr:cNvSpPr txBox="1"/>
      </xdr:nvSpPr>
      <xdr:spPr>
        <a:xfrm>
          <a:off x="15205577" y="3965762"/>
          <a:ext cx="1232646" cy="350779"/>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r>
            <a:rPr lang="es-PE" sz="2000" b="1">
              <a:solidFill>
                <a:schemeClr val="bg1">
                  <a:lumMod val="50000"/>
                </a:schemeClr>
              </a:solidFill>
              <a:latin typeface="Bahnschrift" panose="020B0502040204020203" pitchFamily="34" charset="0"/>
            </a:rPr>
            <a:t>2022</a:t>
          </a:r>
          <a:endParaRPr lang="es-PE" sz="1600" b="1">
            <a:solidFill>
              <a:schemeClr val="bg1">
                <a:lumMod val="50000"/>
              </a:schemeClr>
            </a:solidFill>
            <a:latin typeface="Bahnschrift" panose="020B0502040204020203" pitchFamily="34" charset="0"/>
          </a:endParaRPr>
        </a:p>
      </xdr:txBody>
    </xdr:sp>
    <xdr:clientData/>
  </xdr:twoCellAnchor>
  <xdr:twoCellAnchor>
    <xdr:from>
      <xdr:col>16</xdr:col>
      <xdr:colOff>372594</xdr:colOff>
      <xdr:row>12</xdr:row>
      <xdr:rowOff>151606</xdr:rowOff>
    </xdr:from>
    <xdr:to>
      <xdr:col>16</xdr:col>
      <xdr:colOff>740812</xdr:colOff>
      <xdr:row>13</xdr:row>
      <xdr:rowOff>177734</xdr:rowOff>
    </xdr:to>
    <xdr:pic>
      <xdr:nvPicPr>
        <xdr:cNvPr id="1107" name="Gráfico 1106" descr="Flecha abajo con relleno sólido">
          <a:extLst>
            <a:ext uri="{FF2B5EF4-FFF2-40B4-BE49-F238E27FC236}">
              <a16:creationId xmlns:a16="http://schemas.microsoft.com/office/drawing/2014/main" id="{D7B53A3F-832F-4395-8CE0-756BBDC4123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3888569" y="4837906"/>
          <a:ext cx="368218" cy="407128"/>
        </a:xfrm>
        <a:prstGeom prst="rect">
          <a:avLst/>
        </a:prstGeom>
      </xdr:spPr>
    </xdr:pic>
    <xdr:clientData/>
  </xdr:twoCellAnchor>
  <xdr:twoCellAnchor>
    <xdr:from>
      <xdr:col>17</xdr:col>
      <xdr:colOff>155671</xdr:colOff>
      <xdr:row>11</xdr:row>
      <xdr:rowOff>215205</xdr:rowOff>
    </xdr:from>
    <xdr:to>
      <xdr:col>19</xdr:col>
      <xdr:colOff>189731</xdr:colOff>
      <xdr:row>12</xdr:row>
      <xdr:rowOff>150039</xdr:rowOff>
    </xdr:to>
    <xdr:sp macro="" textlink="">
      <xdr:nvSpPr>
        <xdr:cNvPr id="1108" name="CuadroTexto 10">
          <a:extLst>
            <a:ext uri="{FF2B5EF4-FFF2-40B4-BE49-F238E27FC236}">
              <a16:creationId xmlns:a16="http://schemas.microsoft.com/office/drawing/2014/main" id="{6FBF18C4-3DA0-41CD-95A3-A3A51EFD2A19}"/>
            </a:ext>
          </a:extLst>
        </xdr:cNvPr>
        <xdr:cNvSpPr txBox="1"/>
      </xdr:nvSpPr>
      <xdr:spPr>
        <a:xfrm>
          <a:off x="14454377" y="4507058"/>
          <a:ext cx="1165854" cy="315834"/>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l"/>
          <a:r>
            <a:rPr lang="es-PE" sz="1200">
              <a:solidFill>
                <a:srgbClr val="FA6A78"/>
              </a:solidFill>
              <a:latin typeface="Bahnschrift" panose="020B0502040204020203" pitchFamily="34" charset="0"/>
            </a:rPr>
            <a:t>Mes</a:t>
          </a:r>
          <a:r>
            <a:rPr lang="es-PE" sz="1100">
              <a:solidFill>
                <a:schemeClr val="bg1">
                  <a:lumMod val="50000"/>
                </a:schemeClr>
              </a:solidFill>
              <a:latin typeface="Bahnschrift" panose="020B0502040204020203" pitchFamily="34" charset="0"/>
            </a:rPr>
            <a:t> </a:t>
          </a:r>
          <a:r>
            <a:rPr lang="es-PE" sz="1200">
              <a:solidFill>
                <a:srgbClr val="FA6A78"/>
              </a:solidFill>
              <a:latin typeface="Bahnschrift" panose="020B0502040204020203" pitchFamily="34" charset="0"/>
            </a:rPr>
            <a:t>Mínimo</a:t>
          </a:r>
          <a:endParaRPr lang="es-PE" sz="1100">
            <a:solidFill>
              <a:srgbClr val="FA6A78"/>
            </a:solidFill>
            <a:latin typeface="Bahnschrift" panose="020B0502040204020203" pitchFamily="34" charset="0"/>
          </a:endParaRPr>
        </a:p>
      </xdr:txBody>
    </xdr:sp>
    <xdr:clientData/>
  </xdr:twoCellAnchor>
  <xdr:twoCellAnchor>
    <xdr:from>
      <xdr:col>16</xdr:col>
      <xdr:colOff>755296</xdr:colOff>
      <xdr:row>12</xdr:row>
      <xdr:rowOff>173922</xdr:rowOff>
    </xdr:from>
    <xdr:to>
      <xdr:col>18</xdr:col>
      <xdr:colOff>251512</xdr:colOff>
      <xdr:row>13</xdr:row>
      <xdr:rowOff>285749</xdr:rowOff>
    </xdr:to>
    <xdr:sp macro="" textlink="$AK$12">
      <xdr:nvSpPr>
        <xdr:cNvPr id="1109" name="CuadroTexto 1108">
          <a:extLst>
            <a:ext uri="{FF2B5EF4-FFF2-40B4-BE49-F238E27FC236}">
              <a16:creationId xmlns:a16="http://schemas.microsoft.com/office/drawing/2014/main" id="{B14BB1A6-9D98-476F-B1A5-E59B4D08BF20}"/>
            </a:ext>
          </a:extLst>
        </xdr:cNvPr>
        <xdr:cNvSpPr txBox="1"/>
      </xdr:nvSpPr>
      <xdr:spPr>
        <a:xfrm>
          <a:off x="14271271" y="4860222"/>
          <a:ext cx="629691" cy="49282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94A914B-7299-418D-8464-5BC4BA4B538C}" type="TxLink">
            <a:rPr lang="en-US" sz="1400" b="1" i="0" u="none" strike="noStrike">
              <a:solidFill>
                <a:schemeClr val="bg1">
                  <a:lumMod val="50000"/>
                </a:schemeClr>
              </a:solidFill>
              <a:latin typeface="Bahnschrift" panose="020B0502040204020203" pitchFamily="34" charset="0"/>
              <a:ea typeface="Calibri"/>
              <a:cs typeface="Calibri"/>
            </a:rPr>
            <a:pPr marL="0" indent="0" algn="ctr"/>
            <a:t>Ene</a:t>
          </a:fld>
          <a:endParaRPr lang="es-PE" sz="1400" b="1" i="0" u="none" strike="noStrike">
            <a:solidFill>
              <a:schemeClr val="bg1">
                <a:lumMod val="50000"/>
              </a:schemeClr>
            </a:solidFill>
            <a:latin typeface="Bahnschrift" panose="020B0502040204020203" pitchFamily="34" charset="0"/>
            <a:ea typeface="Calibri"/>
            <a:cs typeface="Calibri"/>
          </a:endParaRPr>
        </a:p>
      </xdr:txBody>
    </xdr:sp>
    <xdr:clientData/>
  </xdr:twoCellAnchor>
  <xdr:twoCellAnchor>
    <xdr:from>
      <xdr:col>18</xdr:col>
      <xdr:colOff>321336</xdr:colOff>
      <xdr:row>12</xdr:row>
      <xdr:rowOff>173922</xdr:rowOff>
    </xdr:from>
    <xdr:to>
      <xdr:col>19</xdr:col>
      <xdr:colOff>262137</xdr:colOff>
      <xdr:row>13</xdr:row>
      <xdr:rowOff>285749</xdr:rowOff>
    </xdr:to>
    <xdr:sp macro="" textlink="$AL$12">
      <xdr:nvSpPr>
        <xdr:cNvPr id="1110" name="CuadroTexto 1109">
          <a:extLst>
            <a:ext uri="{FF2B5EF4-FFF2-40B4-BE49-F238E27FC236}">
              <a16:creationId xmlns:a16="http://schemas.microsoft.com/office/drawing/2014/main" id="{8F82B711-4963-456C-8373-645C8810D979}"/>
            </a:ext>
          </a:extLst>
        </xdr:cNvPr>
        <xdr:cNvSpPr txBox="1"/>
      </xdr:nvSpPr>
      <xdr:spPr>
        <a:xfrm>
          <a:off x="14970786" y="4860222"/>
          <a:ext cx="702801" cy="49282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5668DC4-3A77-46AF-98B2-3E43987E3CEF}" type="TxLink">
            <a:rPr lang="en-US" sz="1400" b="1" i="0" u="none" strike="noStrike">
              <a:solidFill>
                <a:schemeClr val="bg1">
                  <a:lumMod val="50000"/>
                </a:schemeClr>
              </a:solidFill>
              <a:latin typeface="Bahnschrift" panose="020B0502040204020203" pitchFamily="34" charset="0"/>
              <a:ea typeface="Calibri"/>
              <a:cs typeface="Calibri"/>
            </a:rPr>
            <a:pPr marL="0" indent="0" algn="ctr"/>
            <a:t>5.8%</a:t>
          </a:fld>
          <a:endParaRPr lang="es-PE" sz="1400" b="1" i="0" u="none" strike="noStrike">
            <a:solidFill>
              <a:schemeClr val="bg1">
                <a:lumMod val="50000"/>
              </a:schemeClr>
            </a:solidFill>
            <a:latin typeface="Bahnschrift" panose="020B0502040204020203" pitchFamily="34" charset="0"/>
            <a:ea typeface="Calibri"/>
            <a:cs typeface="Calibri"/>
          </a:endParaRPr>
        </a:p>
      </xdr:txBody>
    </xdr:sp>
    <xdr:clientData/>
  </xdr:twoCellAnchor>
  <xdr:twoCellAnchor>
    <xdr:from>
      <xdr:col>19</xdr:col>
      <xdr:colOff>793222</xdr:colOff>
      <xdr:row>11</xdr:row>
      <xdr:rowOff>215205</xdr:rowOff>
    </xdr:from>
    <xdr:to>
      <xdr:col>21</xdr:col>
      <xdr:colOff>314062</xdr:colOff>
      <xdr:row>12</xdr:row>
      <xdr:rowOff>150039</xdr:rowOff>
    </xdr:to>
    <xdr:sp macro="" textlink="">
      <xdr:nvSpPr>
        <xdr:cNvPr id="1103" name="CuadroTexto 10">
          <a:extLst>
            <a:ext uri="{FF2B5EF4-FFF2-40B4-BE49-F238E27FC236}">
              <a16:creationId xmlns:a16="http://schemas.microsoft.com/office/drawing/2014/main" id="{C37B75C6-E4D8-4DB4-A0B8-D6D3F86D5385}"/>
            </a:ext>
          </a:extLst>
        </xdr:cNvPr>
        <xdr:cNvSpPr txBox="1"/>
      </xdr:nvSpPr>
      <xdr:spPr>
        <a:xfrm>
          <a:off x="16223722" y="4507058"/>
          <a:ext cx="1190516" cy="315834"/>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l"/>
          <a:r>
            <a:rPr lang="es-PE" sz="1200">
              <a:solidFill>
                <a:schemeClr val="accent6">
                  <a:lumMod val="50000"/>
                </a:schemeClr>
              </a:solidFill>
              <a:latin typeface="Bahnschrift" panose="020B0502040204020203" pitchFamily="34" charset="0"/>
            </a:rPr>
            <a:t>Mes</a:t>
          </a:r>
          <a:r>
            <a:rPr lang="es-PE" sz="1100">
              <a:solidFill>
                <a:schemeClr val="accent6">
                  <a:lumMod val="50000"/>
                </a:schemeClr>
              </a:solidFill>
              <a:latin typeface="Bahnschrift" panose="020B0502040204020203" pitchFamily="34" charset="0"/>
            </a:rPr>
            <a:t> </a:t>
          </a:r>
          <a:r>
            <a:rPr lang="es-PE" sz="1200">
              <a:solidFill>
                <a:schemeClr val="accent6">
                  <a:lumMod val="50000"/>
                </a:schemeClr>
              </a:solidFill>
              <a:latin typeface="Bahnschrift" panose="020B0502040204020203" pitchFamily="34" charset="0"/>
            </a:rPr>
            <a:t>Maximo</a:t>
          </a:r>
          <a:endParaRPr lang="es-PE" sz="1100">
            <a:solidFill>
              <a:schemeClr val="accent6">
                <a:lumMod val="50000"/>
              </a:schemeClr>
            </a:solidFill>
            <a:latin typeface="Bahnschrift" panose="020B0502040204020203" pitchFamily="34" charset="0"/>
          </a:endParaRPr>
        </a:p>
      </xdr:txBody>
    </xdr:sp>
    <xdr:clientData/>
  </xdr:twoCellAnchor>
  <xdr:twoCellAnchor>
    <xdr:from>
      <xdr:col>19</xdr:col>
      <xdr:colOff>369532</xdr:colOff>
      <xdr:row>12</xdr:row>
      <xdr:rowOff>171620</xdr:rowOff>
    </xdr:from>
    <xdr:to>
      <xdr:col>19</xdr:col>
      <xdr:colOff>738734</xdr:colOff>
      <xdr:row>13</xdr:row>
      <xdr:rowOff>197382</xdr:rowOff>
    </xdr:to>
    <xdr:pic>
      <xdr:nvPicPr>
        <xdr:cNvPr id="1104" name="Gráfico 1103" descr="Flecha abajo con relleno sólido">
          <a:extLst>
            <a:ext uri="{FF2B5EF4-FFF2-40B4-BE49-F238E27FC236}">
              <a16:creationId xmlns:a16="http://schemas.microsoft.com/office/drawing/2014/main" id="{27A6D3A2-1880-4E81-A416-F3C518E5121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rot="10800000">
          <a:off x="15780982" y="4857920"/>
          <a:ext cx="369202" cy="406762"/>
        </a:xfrm>
        <a:prstGeom prst="rect">
          <a:avLst/>
        </a:prstGeom>
      </xdr:spPr>
    </xdr:pic>
    <xdr:clientData/>
  </xdr:twoCellAnchor>
  <xdr:twoCellAnchor>
    <xdr:from>
      <xdr:col>19</xdr:col>
      <xdr:colOff>678299</xdr:colOff>
      <xdr:row>12</xdr:row>
      <xdr:rowOff>173922</xdr:rowOff>
    </xdr:from>
    <xdr:to>
      <xdr:col>20</xdr:col>
      <xdr:colOff>402705</xdr:colOff>
      <xdr:row>13</xdr:row>
      <xdr:rowOff>285749</xdr:rowOff>
    </xdr:to>
    <xdr:sp macro="" textlink="$AM$12">
      <xdr:nvSpPr>
        <xdr:cNvPr id="1105" name="CuadroTexto 1104">
          <a:extLst>
            <a:ext uri="{FF2B5EF4-FFF2-40B4-BE49-F238E27FC236}">
              <a16:creationId xmlns:a16="http://schemas.microsoft.com/office/drawing/2014/main" id="{FADD54FF-3215-4670-B7B9-B064476A0B57}"/>
            </a:ext>
          </a:extLst>
        </xdr:cNvPr>
        <xdr:cNvSpPr txBox="1"/>
      </xdr:nvSpPr>
      <xdr:spPr>
        <a:xfrm>
          <a:off x="16089749" y="4860222"/>
          <a:ext cx="629281" cy="49282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53E3A12-6070-429F-BBFD-ECAACB3B7480}" type="TxLink">
            <a:rPr lang="en-US" sz="1400" b="1" i="0" u="none" strike="noStrike">
              <a:solidFill>
                <a:schemeClr val="bg1">
                  <a:lumMod val="50000"/>
                </a:schemeClr>
              </a:solidFill>
              <a:latin typeface="Bahnschrift" panose="020B0502040204020203" pitchFamily="34" charset="0"/>
              <a:ea typeface="Calibri"/>
              <a:cs typeface="Calibri"/>
            </a:rPr>
            <a:pPr marL="0" indent="0" algn="ctr"/>
            <a:t>Mar</a:t>
          </a:fld>
          <a:endParaRPr lang="es-PE" sz="1400" b="1" i="0" u="none" strike="noStrike">
            <a:solidFill>
              <a:schemeClr val="bg1">
                <a:lumMod val="50000"/>
              </a:schemeClr>
            </a:solidFill>
            <a:latin typeface="Bahnschrift" panose="020B0502040204020203" pitchFamily="34" charset="0"/>
            <a:ea typeface="Calibri"/>
            <a:cs typeface="Calibri"/>
          </a:endParaRPr>
        </a:p>
      </xdr:txBody>
    </xdr:sp>
    <xdr:clientData/>
  </xdr:twoCellAnchor>
  <xdr:twoCellAnchor>
    <xdr:from>
      <xdr:col>20</xdr:col>
      <xdr:colOff>491868</xdr:colOff>
      <xdr:row>12</xdr:row>
      <xdr:rowOff>173922</xdr:rowOff>
    </xdr:from>
    <xdr:to>
      <xdr:col>21</xdr:col>
      <xdr:colOff>434548</xdr:colOff>
      <xdr:row>13</xdr:row>
      <xdr:rowOff>285749</xdr:rowOff>
    </xdr:to>
    <xdr:sp macro="" textlink="$AN$12">
      <xdr:nvSpPr>
        <xdr:cNvPr id="1111" name="CuadroTexto 1110">
          <a:extLst>
            <a:ext uri="{FF2B5EF4-FFF2-40B4-BE49-F238E27FC236}">
              <a16:creationId xmlns:a16="http://schemas.microsoft.com/office/drawing/2014/main" id="{BA10536A-F1DF-4140-A8B9-31C5D17AEBFF}"/>
            </a:ext>
          </a:extLst>
        </xdr:cNvPr>
        <xdr:cNvSpPr txBox="1"/>
      </xdr:nvSpPr>
      <xdr:spPr>
        <a:xfrm>
          <a:off x="16808193" y="4860222"/>
          <a:ext cx="704680" cy="49282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B373F31-9A48-47AE-8F51-2CFE1B295FFB}" type="TxLink">
            <a:rPr lang="en-US" sz="1400" b="1" i="0" u="none" strike="noStrike">
              <a:solidFill>
                <a:schemeClr val="bg1">
                  <a:lumMod val="50000"/>
                </a:schemeClr>
              </a:solidFill>
              <a:latin typeface="Bahnschrift" panose="020B0502040204020203" pitchFamily="34" charset="0"/>
              <a:ea typeface="Calibri"/>
              <a:cs typeface="Calibri"/>
            </a:rPr>
            <a:pPr marL="0" indent="0" algn="ctr"/>
            <a:t>46.7%</a:t>
          </a:fld>
          <a:endParaRPr lang="es-PE" sz="1400" b="1" i="0" u="none" strike="noStrike">
            <a:solidFill>
              <a:schemeClr val="bg1">
                <a:lumMod val="50000"/>
              </a:schemeClr>
            </a:solidFill>
            <a:latin typeface="Bahnschrift" panose="020B0502040204020203" pitchFamily="34" charset="0"/>
            <a:ea typeface="Calibri"/>
            <a:cs typeface="Calibri"/>
          </a:endParaRPr>
        </a:p>
      </xdr:txBody>
    </xdr:sp>
    <xdr:clientData/>
  </xdr:twoCellAnchor>
  <xdr:twoCellAnchor editAs="oneCell">
    <xdr:from>
      <xdr:col>0</xdr:col>
      <xdr:colOff>66675</xdr:colOff>
      <xdr:row>5</xdr:row>
      <xdr:rowOff>323849</xdr:rowOff>
    </xdr:from>
    <xdr:to>
      <xdr:col>0</xdr:col>
      <xdr:colOff>1600200</xdr:colOff>
      <xdr:row>11</xdr:row>
      <xdr:rowOff>142875</xdr:rowOff>
    </xdr:to>
    <mc:AlternateContent xmlns:mc="http://schemas.openxmlformats.org/markup-compatibility/2006" xmlns:a14="http://schemas.microsoft.com/office/drawing/2010/main">
      <mc:Choice Requires="a14">
        <xdr:graphicFrame macro="">
          <xdr:nvGraphicFramePr>
            <xdr:cNvPr id="6" name="INDICADOR">
              <a:extLst>
                <a:ext uri="{FF2B5EF4-FFF2-40B4-BE49-F238E27FC236}">
                  <a16:creationId xmlns:a16="http://schemas.microsoft.com/office/drawing/2014/main" id="{3551562B-96FD-4567-8D46-467430B69A5E}"/>
                </a:ext>
              </a:extLst>
            </xdr:cNvPr>
            <xdr:cNvGraphicFramePr/>
          </xdr:nvGraphicFramePr>
          <xdr:xfrm>
            <a:off x="0" y="0"/>
            <a:ext cx="0" cy="0"/>
          </xdr:xfrm>
          <a:graphic>
            <a:graphicData uri="http://schemas.microsoft.com/office/drawing/2010/slicer">
              <sle:slicer xmlns:sle="http://schemas.microsoft.com/office/drawing/2010/slicer" name="INDICADOR"/>
            </a:graphicData>
          </a:graphic>
        </xdr:graphicFrame>
      </mc:Choice>
      <mc:Fallback xmlns="">
        <xdr:sp macro="" textlink="">
          <xdr:nvSpPr>
            <xdr:cNvPr id="0" name=""/>
            <xdr:cNvSpPr>
              <a:spLocks noTextEdit="1"/>
            </xdr:cNvSpPr>
          </xdr:nvSpPr>
          <xdr:spPr>
            <a:xfrm>
              <a:off x="66675" y="2000249"/>
              <a:ext cx="1533525" cy="2533651"/>
            </a:xfrm>
            <a:prstGeom prst="rect">
              <a:avLst/>
            </a:prstGeom>
            <a:solidFill>
              <a:prstClr val="white"/>
            </a:solidFill>
            <a:ln w="1">
              <a:solidFill>
                <a:prstClr val="green"/>
              </a:solidFill>
            </a:ln>
          </xdr:spPr>
          <xdr:txBody>
            <a:bodyPr vertOverflow="clip" horzOverflow="clip"/>
            <a:lstStyle/>
            <a:p>
              <a:r>
                <a:rPr lang="es-PE"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0</xdr:col>
      <xdr:colOff>76200</xdr:colOff>
      <xdr:row>0</xdr:row>
      <xdr:rowOff>100295</xdr:rowOff>
    </xdr:from>
    <xdr:to>
      <xdr:col>0</xdr:col>
      <xdr:colOff>1562099</xdr:colOff>
      <xdr:row>1</xdr:row>
      <xdr:rowOff>552450</xdr:rowOff>
    </xdr:to>
    <xdr:grpSp>
      <xdr:nvGrpSpPr>
        <xdr:cNvPr id="7" name="Grupo 6">
          <a:extLst>
            <a:ext uri="{FF2B5EF4-FFF2-40B4-BE49-F238E27FC236}">
              <a16:creationId xmlns:a16="http://schemas.microsoft.com/office/drawing/2014/main" id="{88167FB2-E1C4-6825-E30E-88D2A843A800}"/>
            </a:ext>
          </a:extLst>
        </xdr:cNvPr>
        <xdr:cNvGrpSpPr/>
      </xdr:nvGrpSpPr>
      <xdr:grpSpPr>
        <a:xfrm>
          <a:off x="76200" y="100295"/>
          <a:ext cx="1485899" cy="937930"/>
          <a:chOff x="237672" y="541102"/>
          <a:chExt cx="1095375" cy="774458"/>
        </a:xfrm>
      </xdr:grpSpPr>
      <xdr:sp macro="" textlink="">
        <xdr:nvSpPr>
          <xdr:cNvPr id="8" name="Rectángulo: esquinas redondeadas 7">
            <a:extLst>
              <a:ext uri="{FF2B5EF4-FFF2-40B4-BE49-F238E27FC236}">
                <a16:creationId xmlns:a16="http://schemas.microsoft.com/office/drawing/2014/main" id="{351123B1-0544-D93E-5E93-49D33996AAFB}"/>
              </a:ext>
            </a:extLst>
          </xdr:cNvPr>
          <xdr:cNvSpPr/>
        </xdr:nvSpPr>
        <xdr:spPr>
          <a:xfrm>
            <a:off x="237672" y="1074807"/>
            <a:ext cx="1095375" cy="240753"/>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800" b="1">
                <a:latin typeface="Bahnschrift" panose="020B0502040204020203" pitchFamily="34" charset="0"/>
              </a:rPr>
              <a:t>INDICADOR</a:t>
            </a:r>
            <a:r>
              <a:rPr lang="es-PE" sz="800" b="1" baseline="0">
                <a:latin typeface="Bahnschrift" panose="020B0502040204020203" pitchFamily="34" charset="0"/>
              </a:rPr>
              <a:t>ES DE GESTIÓN</a:t>
            </a:r>
            <a:endParaRPr lang="es-PE" sz="800" b="1">
              <a:latin typeface="Bahnschrift" panose="020B0502040204020203" pitchFamily="34" charset="0"/>
            </a:endParaRPr>
          </a:p>
        </xdr:txBody>
      </xdr:sp>
      <xdr:pic>
        <xdr:nvPicPr>
          <xdr:cNvPr id="9" name="Imagen 8">
            <a:extLst>
              <a:ext uri="{FF2B5EF4-FFF2-40B4-BE49-F238E27FC236}">
                <a16:creationId xmlns:a16="http://schemas.microsoft.com/office/drawing/2014/main" id="{01D8B361-02FE-6467-4F0B-355A4B7B49ED}"/>
              </a:ext>
            </a:extLst>
          </xdr:cNvPr>
          <xdr:cNvPicPr>
            <a:picLocks noChangeAspect="1" noChangeArrowheads="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ackgroundRemoval t="8000" b="89778" l="9778" r="89778">
                        <a14:foregroundMark x1="37333" y1="44000" x2="37333" y2="44000"/>
                        <a14:foregroundMark x1="24444" y1="61778" x2="24444" y2="61778"/>
                        <a14:foregroundMark x1="74667" y1="43111" x2="74667" y2="43111"/>
                        <a14:foregroundMark x1="59111" y1="8000" x2="59111" y2="8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39603" y="541102"/>
            <a:ext cx="470450" cy="57783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rol/AppData/Local/Temp/Temp1_SMARTpro%20Curso%20Excel%20Avanzado%20Office365.zip/SMARTpro%20Curso%20Excel%20Avanzado%20Office365/02-%20Ejercicios%20RESUELTOS/R03%20Avanzad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ER"/>
      <sheetName val="Ejer.1"/>
      <sheetName val="Ejer.2"/>
      <sheetName val="Ejer.3"/>
      <sheetName val="Ejer.4"/>
      <sheetName val="Ejer.5"/>
    </sheetNames>
    <sheetDataSet>
      <sheetData sheetId="0"/>
      <sheetData sheetId="1">
        <row r="26">
          <cell r="C26" t="str">
            <v>Celda Ref (Ancla)</v>
          </cell>
          <cell r="D26" t="str">
            <v>Enero</v>
          </cell>
          <cell r="E26" t="str">
            <v>Febrero</v>
          </cell>
          <cell r="F26" t="str">
            <v>Marzo</v>
          </cell>
          <cell r="G26" t="str">
            <v>Abril</v>
          </cell>
          <cell r="H26" t="str">
            <v>Mayo</v>
          </cell>
        </row>
        <row r="27">
          <cell r="C27" t="str">
            <v>Línea 1</v>
          </cell>
        </row>
        <row r="28">
          <cell r="C28" t="str">
            <v>Línea 2</v>
          </cell>
        </row>
        <row r="29">
          <cell r="C29" t="str">
            <v>Línea 3</v>
          </cell>
        </row>
        <row r="30">
          <cell r="C30" t="str">
            <v>Línea 4</v>
          </cell>
        </row>
        <row r="31">
          <cell r="C31" t="str">
            <v>Línea 5</v>
          </cell>
        </row>
        <row r="39">
          <cell r="B39" t="str">
            <v>Línea 2</v>
          </cell>
          <cell r="C39" t="str">
            <v>Marzo</v>
          </cell>
          <cell r="D39">
            <v>3</v>
          </cell>
        </row>
      </sheetData>
      <sheetData sheetId="2">
        <row r="10">
          <cell r="C10" t="str">
            <v>ENERO</v>
          </cell>
        </row>
      </sheetData>
      <sheetData sheetId="3"/>
      <sheetData sheetId="4"/>
      <sheetData sheetId="5">
        <row r="6">
          <cell r="B6" t="str">
            <v>NIVEL DE SERVICIO</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honatan Carbajal" refreshedDate="45124.345248958336" createdVersion="8" refreshedVersion="8" minRefreshableVersion="3" recordCount="36" xr:uid="{838EBFB5-736D-4E4C-A9BC-07BD60A3EF86}">
  <cacheSource type="worksheet">
    <worksheetSource ref="B2:H38" sheet="DATA"/>
  </cacheSource>
  <cacheFields count="7">
    <cacheField name="INDICADOR" numFmtId="0">
      <sharedItems count="18">
        <s v="INDICADOR 01"/>
        <s v="INDICADOR 02"/>
        <s v="INDICADOR 03"/>
        <s v="INDICADOR 07"/>
        <s v="INDICADOR 13"/>
        <s v="INDICADOR 15"/>
        <s v="INDICADOR 12" u="1"/>
        <s v="INDICADOR 17" u="1"/>
        <s v="INDICADOR 04" u="1"/>
        <s v="INDICADOR 09" u="1"/>
        <s v="INDICADOR 14" u="1"/>
        <s v="INDICADOR 06" u="1"/>
        <s v="INDICADOR 11" u="1"/>
        <s v="INDICADOR 16" u="1"/>
        <s v="INDICADOR 08" u="1"/>
        <s v="INDICADOR 18" u="1"/>
        <s v="INDICADOR 05" u="1"/>
        <s v="INDICADOR 10" u="1"/>
      </sharedItems>
    </cacheField>
    <cacheField name="DESCRIPCIÓN" numFmtId="0">
      <sharedItems count="17">
        <s v="PORCENTAJE DE NIÑAS Y NIÑOS DE 12 A 18 MESES, CON DIAGNÓSTICO DE ANEMIA ENTRE LOS 6 Y 11 MESES, QUE SE HAN RECUPERADO."/>
        <s v="PORCENTAJE DE NIÑAS/NIÑOS MENORES DE 12 MESES, QUE RECIBEN UN PAQUETE INTEGRADO DE SERVICIOS: CRED, VACUNAS, DOSAJE DE HEMOGLOBINA PARA DESCARTE DE ANEMIA Y SUPIEMENTACIÓN CON HIERRO."/>
        <s v="PORCENTAJE DE RECIÉN NACIDOS CON DOS CONTROLES CRED."/>
        <s v="PORCENTAJE DE NIÑAS/NIÑOS RECIÉN NACIDOS DE PARTO INSTITUCIONAL VACUNADOS CON BCG Y  ANTI HEPATITIS B ANTES DEL ALTA."/>
        <s v="PORCENTAJE DE NIÑAS Y NIÑOS DE 3 A 11 AÑOS CON ALTA BÁSICA ODONTOLÓGICA."/>
        <s v="PORCENTAJE DE ADOLESCENTES QUE RECIBEN PREVENTIVAMENTE SUPLEMENTACIÓN DE HIERRO MÁS ACIDO FÓLICO."/>
        <s v="TASA DE TELEINTERCONSUITAS." u="1"/>
        <s v="PORCENTAJE DE PERSONAS DE 50 A 70 AÑOS DE EDAD QUE SE HAN REALIZADO PRUEBA DE TAMIZAJE DE CÁNCER DE COLON-RECTO. " u="1"/>
        <s v="PORCENTAJE DE MUJERES DE 25 A 64 AÑOS CON TAMIZAJE PARA LA DETECCIÓN DE LESIONES PREMALIGNAS E INCIPIENTES DE CÁNCER DE CUELLO UTERINO." u="1"/>
        <s v="PORCENTAJE DE PERSONAS CON DIAGNÓSTICO DE CÁNCERES PREVALENTES QUE NICIAN TRATAMIENTO ONCOLÓGICO CON QUIMIOTERAPIA." u="1"/>
        <s v="PORCENTAJE DE SINTOMÁTICOS RESPIRATORIOS BK (+) POR NIVEL DE RIESGO DE TUBERCULOSIS." u="1"/>
        <s v="PORCENTAJE DE NIÑAS/NIÑOS DE 1 AÑO VACUNADOS CON DOS DOSIS DE VACUNA SARAMPIÓN, PAROTIDITIS Y RUBEOLA (SPR)." u="1"/>
        <s v="PORCENTAJE DE MUJERES QUE ACCEDEN A MÉTODOS DE PLANIFICACIÓN FAMILIAR POST PARTO INSTITUCIONAL" u="1"/>
        <s v="PORCENTAJE DE GESTANTES CON PAQUETE PREVENTIVO COMPLETO. " u="1"/>
        <s v="PORCENTAJE DE NIÑAS Y NIÑOS MENORES DE 2 AÑOS EN CONDICIÓN DE RIESGO NUITRICLONAL QUE LUEGO DE UN PERIODO DE SEGUIMIENTO MEJORA SUS CONDICIONES NUTRICIONALES." u="1"/>
        <s v="PORCENTAJE DE GESTANTE ATENDIDAS CON 2 O MÁS APN EN EL HOSPITAL, REFERIDAS POR FACTORES DE RIESGO. " u="1"/>
        <s v="PORCENTAJE DE ABANDONOS AL TRATAMIENTO DE TUBERCULOSIS SENSIBLE (TBS)." u="1"/>
      </sharedItems>
    </cacheField>
    <cacheField name="DENOMINADOR" numFmtId="0">
      <sharedItems containsBlank="1" count="18" longText="1">
        <s v="Niños de 350 a 573 días de edad en el periodo de evaluación, registrado en el padrón nominal con DNI, que cumplen 209 días posteriores al diagnóstico de anemia en el periodo de evaluación registrados en HIS."/>
        <s v="Niños menores de 364 días en el periodo de evaluación con DNI o CNV, registrados en el padrón nominal."/>
        <s v="Niños menores recién nacidos de 14 días de edad en el periodo de evaluación registrados en el padrón nominal con DNI o CNV"/>
        <s v="suma de niños /niñas nacidas en Hospital o Instituto, registrados en el CNV en Línea en el periodo de evaluación, excluyendo los niños / niñas nacidas con menos de 2000 gr., y/o patológicos que por razones médicas no puedan recibir la vacuna BCG y/o vacuna anti hepatitis B"/>
        <s v="Total de niños de 3 a 11 años identificados con DNI, atendidos bajo la modalidad de atención presencial en los servicios de odontología que presenten como primera atención en el año el procedimiento de evaluación oral completa"/>
        <s v="Adolescentes mujeres de 12 a 17 años 11 meses y 29 días que fueron atendidas por el establecimiento de salud por cualquier motivo de consulta, registrados con DNI, incluyen las consultas extramural _x000a_Se excluyen: adolescentes gestantes, adolescentes con diagnóstico de anemia, adolescentes que acuden solo por vacunas Covid, atendidas en Centros Comunitarios de Salud Mental._x000a_Atendidos (N y R) en el establecimiento"/>
        <m u="1"/>
        <s v="Número de partos institucionales de mujeres cuya edad gestacional es mayor o igual a 37 semanas, registrados con DNI en la base de datos del CNV en línea. " u="1"/>
        <s v="Sumatoría de todos los sintomáticos respiratorios identificados en el periodo enero a _x000a_diciembre, en los establecimientos de salud. " u="1"/>
        <s v="Niñas y niños menores de 730 días que en el periodo de evaluación, que acuden al establecimiento de salud por cualquier motivo de consulta registrados con DNI en HIS y que han sido detectados en condición de riesgo nutricional." u="1"/>
        <s v="Personas atendidas en el establecimiento de salud  con cartera de servicio de salud que incluye el servicio de telemedicina-teleinterconsulta registrados en el RENIPRESS al 31 de enero 2023; identificadas con documento único de identificación registradas en el HIS" u="1"/>
        <s v="Total de personas identificadas con Documento de Identidad con diagnóstico de cáncer prevalente definitivo, registrados en el HIS ; con entrega de resultado de biopsia positivo. " u="1"/>
        <s v="Número total de personas afectadas por TB que reciben tratamiento con esquema para TB Sensible, registrados en el sistema SIGTB con documento de identidad válido." u="1"/>
        <s v="Total, de gestantes atendidas con 2 ó más APN en el hospital." u="1"/>
        <s v="Total de mujeres de 25 a 64 años identificadas con DNI  y afiliadas al SIS " u="1"/>
        <s v="Niñas y niños de 1 año, del padrón nominal." u="1"/>
        <s v="Total de personas de 50 a 70 años Identificados con Documento de Identidad atendidos por todas las causas y registrados en el HIS. " u="1"/>
        <s v="Total de partos institucionales de mujeres de cualquier edad gestacional, del MINSA en el periodo de evaluación, registrados en la base de datos del CNV." u="1"/>
      </sharedItems>
    </cacheField>
    <cacheField name="NUMERADOR" numFmtId="0">
      <sharedItems containsBlank="1" count="20" longText="1">
        <s v="Porcentaje de niños de 17 meses 29 días que, habiendo tenido un diagnóstico de anemia entre los 6 'y 11 meses 29 días, se han recuperado entre los 6 y 9 meses a partir del diagnóstico. "/>
        <s v="Niños del denominador que recibieron paquete integrado de servicios preventivos de acuerdo al esquema vigente (CRED, vacunas entrega de hierro y dosaje de hb) registrados en el HIS"/>
        <s v="Niños recién nacidos del denominador con al menos dos CRED registrados en el HIS"/>
        <s v="Suma de niños nacidas en Hospital o Instituto, registrados en el HIS con DNI o CNV, que forman parte del denominador y que recibieron 1 dosis de la vacuna BCG y 1 de HVB."/>
        <s v="Total de niños de 3 a 11 años identificados con DNI y tomados a partir de la población establecida en el denominador, a quienes se les realizaron procedimientos preventivos y/o recuperativos y/o especializados requeridos para adquirir la condición de salud de alta básica odontológica"/>
        <s v="Adolescentes del denominador, que recibieronzpreventivamente suplemento de hierro más _x000a_ácido fálico, según esquema vigente. _x000a_Sintaxis: Suma de documento de identidad del denominador que cumplen con el registro CPMS 99199.26 (LAB: TA) "/>
        <m u="1"/>
        <s v="Total, de gestante atendida con 2 ó más APN en el hospital, que han sido referidas por factores de riesgo específicos. Sintaxis: Suma de mujeres del denominador que son referidas a otro EESS por consulta externa con los siguientes factores de riesgo especifico: códigos CIE 10 / • Cesárea anterior: 034.2 / • Anemia Severa: 099.0 / • Hipertensión gestacional (inducida por el embarazo): 013X / • ITU: 023, 023.1, 023.2, 023.3, 023.4, 023.5 / • Placenta Previa: 044.0 / • Gestantes adolescentes menores de 15 años: Z3591, Z3592, Z3593" u="1"/>
        <s v="Niñas y niños del denominador, que luego de un periodo de seguimiento entre 60 a 100 días recobran la condición de normalidad" u="1"/>
        <s v="Total de mujeres que accedieron al uso de métodos anticonceptivos en una IPRESS después de tener un parto institucional hasta los 42 días post parto (2 control puerperal) considerando los siguientes métodos anticonceptivos: DIU, implante, inyectable trimestral, preservativos masculinos, preservativos femeninos y ligadura de trompas." u="1"/>
        <s v="Personas del denominador a quienes que se les ha entregado el resultado del test de sangre oculta en heces y registradas en el HIS con diagnóstico definitivo, resultado positivo o  resultado negativo." u="1"/>
        <s v="Mujeres de 25 a 29 años del denominador, con resultado entregado de PAP + Mujeres de 30 a 49 años del denominador, con resultado entregado de Inspección Visual con Ácido Acético (IVAA) o Prueba de Papanicolaou (PAP) o Prueba Molecular Virus Papiloma Humano (VPH) + Número de mujeres de 50 a 64 años del denominador, con resultado de PAP entregado. " u="1"/>
        <s v="Niños y niñas menor de 2 años y mayor de 1 año que registre vacuna SPR (90707) con lab 2 en el  HIS MINSA." u="1"/>
        <s v="Personas  del denominador que registran al menos una atención de teleinterconsulta de acuerdo al rol que le corresponda(consultante, consultante-consultor y consultor)." u="1"/>
        <s v="Total, de gestante atendida con 2 ó más APN en el hospital, que han sido referidas por factores de riesgo específicos. _x000a_Sintaxis: Suma de mujeres del denominador que son referidas a otro EESS por consulta externa con los siguientes factores de riesgo especifico: códigos CIE 10 / • Cesárea anterior: 034.2 / • Anemia Severa: 099.0 / • Hipertensión gestacional (inducida por el embarazo): 013X / • ITU: 023, 023.1, 023.2, 023.3, 023.4, 023.5 / • Placenta Previa: 044.0 / • Gestantes adolescentes menores de 15 años: Z3591, Z3592, Z3593" u="1"/>
        <s v="_x000a_Porcentaje de niños de 17 meses 29 días que, habiendo tenido un diagnóstico de anemia entre los 6 'y 11 meses 29 días, se han recuperado entre los 6 y 9 meses a partir del diagnóstico. " u="1"/>
        <s v="Total de personas del denominador, que reciben tratamiento con Esquema para _x000a_TBS, que abandonan el tratamiento, registrados en el Sistema SIGTB." u="1"/>
        <s v="Sumatoria de todos los sintomáticos respiratorios con resultados de baciloscopia positiva. _x000a_Identificados en el periodo enero a diciembre." u="1"/>
        <s v="Porcentaje de mujeres con parto institucional cuya edad gestacional es mayor o igual a 37 semanas ,que durante su primer trimestre al menos una vez se hayan realizado sus exámenes auxiliares y atenciones presenciales prenatales." u="1"/>
        <s v="Numero de personas del denominador que inician tratamiento de quimioterapia y registradas en el HIS con CPMS: 96402, 96407, 96409, 96410 al 96417, 96420 al 96423, 96549 con LAB 1." u="1"/>
      </sharedItems>
    </cacheField>
    <cacheField name="MES" numFmtId="0">
      <sharedItems count="6">
        <s v="Ene"/>
        <s v="Feb"/>
        <s v="Mar"/>
        <s v="Abr"/>
        <s v="May"/>
        <s v="Jun"/>
      </sharedItems>
    </cacheField>
    <cacheField name="2022" numFmtId="0">
      <sharedItems containsSemiMixedTypes="0" containsString="0" containsNumber="1" minValue="3.9087947882736153E-2" maxValue="1"/>
    </cacheField>
    <cacheField name="2023" numFmtId="0">
      <sharedItems containsSemiMixedTypes="0" containsString="0" containsNumber="1" minValue="9.6385542168674704E-2" maxValue="1"/>
    </cacheField>
  </cacheFields>
  <extLst>
    <ext xmlns:x14="http://schemas.microsoft.com/office/spreadsheetml/2009/9/main" uri="{725AE2AE-9491-48be-B2B4-4EB974FC3084}">
      <x14:pivotCacheDefinition pivotCacheId="1531395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x v="0"/>
    <x v="0"/>
    <x v="0"/>
    <n v="5.3956834532374098E-2"/>
    <n v="9.6385542168674704E-2"/>
  </r>
  <r>
    <x v="0"/>
    <x v="0"/>
    <x v="0"/>
    <x v="0"/>
    <x v="1"/>
    <n v="3.9087947882736153E-2"/>
    <n v="0.15140845070422534"/>
  </r>
  <r>
    <x v="0"/>
    <x v="0"/>
    <x v="0"/>
    <x v="0"/>
    <x v="2"/>
    <n v="0.10833333333333334"/>
    <n v="0.10493827160493827"/>
  </r>
  <r>
    <x v="0"/>
    <x v="0"/>
    <x v="0"/>
    <x v="0"/>
    <x v="3"/>
    <n v="6.4356435643564358E-2"/>
    <n v="0.1310344827586207"/>
  </r>
  <r>
    <x v="0"/>
    <x v="0"/>
    <x v="0"/>
    <x v="0"/>
    <x v="4"/>
    <n v="8.2397003745318345E-2"/>
    <n v="9.9397590361445784E-2"/>
  </r>
  <r>
    <x v="0"/>
    <x v="0"/>
    <x v="0"/>
    <x v="0"/>
    <x v="5"/>
    <n v="0.1038961038961039"/>
    <n v="0.11912225705329153"/>
  </r>
  <r>
    <x v="1"/>
    <x v="1"/>
    <x v="1"/>
    <x v="1"/>
    <x v="0"/>
    <n v="1"/>
    <n v="1"/>
  </r>
  <r>
    <x v="1"/>
    <x v="1"/>
    <x v="1"/>
    <x v="1"/>
    <x v="1"/>
    <n v="0.98375000000000001"/>
    <n v="0.98130841121495327"/>
  </r>
  <r>
    <x v="1"/>
    <x v="1"/>
    <x v="1"/>
    <x v="1"/>
    <x v="2"/>
    <n v="0.81255265374894692"/>
    <n v="0.81242763411810115"/>
  </r>
  <r>
    <x v="1"/>
    <x v="1"/>
    <x v="1"/>
    <x v="1"/>
    <x v="3"/>
    <n v="0.6319947333772219"/>
    <n v="0.63932954205327741"/>
  </r>
  <r>
    <x v="1"/>
    <x v="1"/>
    <x v="1"/>
    <x v="1"/>
    <x v="4"/>
    <n v="0.43350888742593813"/>
    <n v="0.51942740286298572"/>
  </r>
  <r>
    <x v="1"/>
    <x v="1"/>
    <x v="1"/>
    <x v="1"/>
    <x v="5"/>
    <n v="0.40899999999999997"/>
    <n v="0.43890160183066362"/>
  </r>
  <r>
    <x v="2"/>
    <x v="2"/>
    <x v="2"/>
    <x v="2"/>
    <x v="0"/>
    <n v="0.11297483966452886"/>
    <n v="0.22527472527472528"/>
  </r>
  <r>
    <x v="2"/>
    <x v="2"/>
    <x v="2"/>
    <x v="2"/>
    <x v="1"/>
    <n v="0.11740707162284678"/>
    <n v="0.31808035714285715"/>
  </r>
  <r>
    <x v="2"/>
    <x v="2"/>
    <x v="2"/>
    <x v="2"/>
    <x v="2"/>
    <n v="0.18684078352586639"/>
    <n v="0.29815573770491804"/>
  </r>
  <r>
    <x v="2"/>
    <x v="2"/>
    <x v="2"/>
    <x v="2"/>
    <x v="3"/>
    <n v="0.21378091872791519"/>
    <n v="0.3207990599294947"/>
  </r>
  <r>
    <x v="2"/>
    <x v="2"/>
    <x v="2"/>
    <x v="2"/>
    <x v="4"/>
    <n v="0.21482778750729714"/>
    <n v="0.38848920863309355"/>
  </r>
  <r>
    <x v="2"/>
    <x v="2"/>
    <x v="2"/>
    <x v="2"/>
    <x v="5"/>
    <n v="0.2236503856041131"/>
    <n v="0.43868739205526769"/>
  </r>
  <r>
    <x v="3"/>
    <x v="3"/>
    <x v="3"/>
    <x v="3"/>
    <x v="0"/>
    <n v="0.94987775061124691"/>
    <n v="0.92575984055804683"/>
  </r>
  <r>
    <x v="3"/>
    <x v="3"/>
    <x v="3"/>
    <x v="3"/>
    <x v="1"/>
    <n v="0.94373942470389172"/>
    <n v="0.95820433436532504"/>
  </r>
  <r>
    <x v="3"/>
    <x v="3"/>
    <x v="3"/>
    <x v="3"/>
    <x v="2"/>
    <n v="0.94905213270142175"/>
    <n v="0.93290577207696102"/>
  </r>
  <r>
    <x v="3"/>
    <x v="3"/>
    <x v="3"/>
    <x v="3"/>
    <x v="3"/>
    <n v="0.95968790637191159"/>
    <n v="0.91254940711462451"/>
  </r>
  <r>
    <x v="3"/>
    <x v="3"/>
    <x v="3"/>
    <x v="3"/>
    <x v="4"/>
    <n v="0.9625715543813298"/>
    <n v="0.8529411764705882"/>
  </r>
  <r>
    <x v="3"/>
    <x v="3"/>
    <x v="3"/>
    <x v="3"/>
    <x v="5"/>
    <n v="0.96914446002805044"/>
    <n v="0.76352015732546707"/>
  </r>
  <r>
    <x v="4"/>
    <x v="4"/>
    <x v="4"/>
    <x v="4"/>
    <x v="0"/>
    <n v="0.13690476190476192"/>
    <n v="0.17890772128060264"/>
  </r>
  <r>
    <x v="4"/>
    <x v="4"/>
    <x v="4"/>
    <x v="4"/>
    <x v="1"/>
    <n v="0.23003194888178913"/>
    <n v="0.23958961979480989"/>
  </r>
  <r>
    <x v="4"/>
    <x v="4"/>
    <x v="4"/>
    <x v="4"/>
    <x v="2"/>
    <n v="0.20661896243291591"/>
    <n v="0.3125"/>
  </r>
  <r>
    <x v="4"/>
    <x v="4"/>
    <x v="4"/>
    <x v="4"/>
    <x v="3"/>
    <n v="0.25491949910554562"/>
    <n v="0.25531914893617019"/>
  </r>
  <r>
    <x v="4"/>
    <x v="4"/>
    <x v="4"/>
    <x v="4"/>
    <x v="4"/>
    <n v="0.24510717614165889"/>
    <n v="0.29670886075949365"/>
  </r>
  <r>
    <x v="4"/>
    <x v="4"/>
    <x v="4"/>
    <x v="4"/>
    <x v="5"/>
    <n v="0.3353135313531353"/>
    <n v="0.26502908855850033"/>
  </r>
  <r>
    <x v="5"/>
    <x v="5"/>
    <x v="5"/>
    <x v="5"/>
    <x v="0"/>
    <n v="5.8162590879048251E-2"/>
    <n v="0.11576011157601115"/>
  </r>
  <r>
    <x v="5"/>
    <x v="5"/>
    <x v="5"/>
    <x v="5"/>
    <x v="1"/>
    <n v="0.10850722311396468"/>
    <n v="0.15166685629764479"/>
  </r>
  <r>
    <x v="5"/>
    <x v="5"/>
    <x v="5"/>
    <x v="5"/>
    <x v="2"/>
    <n v="0.46707105719237435"/>
    <n v="0.17240484429065744"/>
  </r>
  <r>
    <x v="5"/>
    <x v="5"/>
    <x v="5"/>
    <x v="5"/>
    <x v="3"/>
    <n v="0.4299407239248329"/>
    <n v="0.2148498096178254"/>
  </r>
  <r>
    <x v="5"/>
    <x v="5"/>
    <x v="5"/>
    <x v="5"/>
    <x v="4"/>
    <n v="0.36655165415059876"/>
    <n v="0.28819543306189854"/>
  </r>
  <r>
    <x v="5"/>
    <x v="5"/>
    <x v="5"/>
    <x v="5"/>
    <x v="5"/>
    <n v="0.36815812337098175"/>
    <n v="0.33086742094574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6E1BB5-4C3A-4B90-8CE5-746697698499}" name="TablaDinámica2" cacheId="18" applyNumberFormats="0" applyBorderFormats="0" applyFontFormats="0" applyPatternFormats="0" applyAlignmentFormats="0" applyWidthHeightFormats="1" dataCaption="Valores" updatedVersion="8" minRefreshableVersion="3" rowGrandTotals="0" colGrandTotals="0" itemPrintTitles="1" createdVersion="8" indent="0" outline="1" outlineData="1" multipleFieldFilters="0">
  <location ref="M5:O11" firstHeaderRow="0" firstDataRow="1" firstDataCol="1" rowPageCount="1" colPageCount="1"/>
  <pivotFields count="7">
    <pivotField axis="axisPage" showAll="0" defaultSubtotal="0">
      <items count="18">
        <item x="0"/>
        <item x="1"/>
        <item x="2"/>
        <item m="1" x="8"/>
        <item m="1" x="16"/>
        <item m="1" x="11"/>
        <item x="3"/>
        <item m="1" x="14"/>
        <item m="1" x="9"/>
        <item m="1" x="17"/>
        <item m="1" x="12"/>
        <item m="1" x="6"/>
        <item x="4"/>
        <item m="1" x="10"/>
        <item x="5"/>
        <item m="1" x="13"/>
        <item m="1" x="7"/>
        <item m="1" x="15"/>
      </items>
    </pivotField>
    <pivotField showAll="0" defaultSubtotal="0"/>
    <pivotField showAll="0" defaultSubtotal="0">
      <items count="18">
        <item x="0"/>
        <item x="1"/>
        <item m="1" x="6"/>
        <item x="2"/>
        <item m="1" x="9"/>
        <item m="1" x="15"/>
        <item m="1" x="7"/>
        <item x="3"/>
        <item m="1" x="12"/>
        <item m="1" x="8"/>
        <item m="1" x="14"/>
        <item m="1" x="16"/>
        <item m="1" x="11"/>
        <item x="4"/>
        <item m="1" x="17"/>
        <item x="5"/>
        <item m="1" x="13"/>
        <item m="1" x="10"/>
      </items>
    </pivotField>
    <pivotField showAll="0">
      <items count="21">
        <item m="1" x="15"/>
        <item x="1"/>
        <item m="1" x="6"/>
        <item x="0"/>
        <item x="2"/>
        <item m="1" x="8"/>
        <item m="1" x="12"/>
        <item m="1" x="18"/>
        <item x="3"/>
        <item m="1" x="16"/>
        <item m="1" x="17"/>
        <item m="1" x="11"/>
        <item m="1" x="10"/>
        <item m="1" x="19"/>
        <item x="4"/>
        <item m="1" x="9"/>
        <item x="5"/>
        <item m="1" x="14"/>
        <item m="1" x="13"/>
        <item m="1" x="7"/>
        <item t="default"/>
      </items>
    </pivotField>
    <pivotField axis="axisRow" showAll="0" defaultSubtotal="0">
      <items count="6">
        <item x="0"/>
        <item x="1"/>
        <item x="2"/>
        <item x="3"/>
        <item x="4"/>
        <item x="5"/>
      </items>
    </pivotField>
    <pivotField dataField="1" showAll="0" defaultSubtotal="0"/>
    <pivotField dataField="1" showAll="0" defaultSubtotal="0"/>
  </pivotFields>
  <rowFields count="1">
    <field x="4"/>
  </rowFields>
  <rowItems count="6">
    <i>
      <x/>
    </i>
    <i>
      <x v="1"/>
    </i>
    <i>
      <x v="2"/>
    </i>
    <i>
      <x v="3"/>
    </i>
    <i>
      <x v="4"/>
    </i>
    <i>
      <x v="5"/>
    </i>
  </rowItems>
  <colFields count="1">
    <field x="-2"/>
  </colFields>
  <colItems count="2">
    <i>
      <x/>
    </i>
    <i i="1">
      <x v="1"/>
    </i>
  </colItems>
  <pageFields count="1">
    <pageField fld="0" item="14" hier="-1"/>
  </pageFields>
  <dataFields count="2">
    <dataField name="Suma de 2022" fld="5" baseField="0" baseItem="0"/>
    <dataField name="Suma de 2023" fld="6" baseField="0" baseItem="0"/>
  </dataFields>
  <formats count="25">
    <format dxfId="394">
      <pivotArea outline="0" collapsedLevelsAreSubtotals="1" fieldPosition="0"/>
    </format>
    <format dxfId="393">
      <pivotArea type="all" dataOnly="0" outline="0" fieldPosition="0"/>
    </format>
    <format dxfId="392">
      <pivotArea outline="0" collapsedLevelsAreSubtotals="1" fieldPosition="0"/>
    </format>
    <format dxfId="391">
      <pivotArea field="4" type="button" dataOnly="0" labelOnly="1" outline="0" axis="axisRow" fieldPosition="0"/>
    </format>
    <format dxfId="390">
      <pivotArea dataOnly="0" labelOnly="1" fieldPosition="0">
        <references count="1">
          <reference field="4" count="0"/>
        </references>
      </pivotArea>
    </format>
    <format dxfId="389">
      <pivotArea dataOnly="0" labelOnly="1" outline="0" fieldPosition="0">
        <references count="1">
          <reference field="4294967294" count="2">
            <x v="0"/>
            <x v="1"/>
          </reference>
        </references>
      </pivotArea>
    </format>
    <format dxfId="388">
      <pivotArea collapsedLevelsAreSubtotals="1" fieldPosition="0">
        <references count="2">
          <reference field="4294967294" count="1" selected="0">
            <x v="1"/>
          </reference>
          <reference field="4" count="1">
            <x v="5"/>
          </reference>
        </references>
      </pivotArea>
    </format>
    <format dxfId="387">
      <pivotArea outline="0" collapsedLevelsAreSubtotals="1" fieldPosition="0"/>
    </format>
    <format dxfId="386">
      <pivotArea dataOnly="0" labelOnly="1" outline="0" fieldPosition="0">
        <references count="1">
          <reference field="0" count="0"/>
        </references>
      </pivotArea>
    </format>
    <format dxfId="385">
      <pivotArea field="-2" type="button" dataOnly="0" labelOnly="1" outline="0" axis="axisCol" fieldPosition="0"/>
    </format>
    <format dxfId="384">
      <pivotArea field="2" type="button" dataOnly="0" labelOnly="1" outline="0"/>
    </format>
    <format dxfId="383">
      <pivotArea field="3" type="button" dataOnly="0" labelOnly="1" outline="0"/>
    </format>
    <format dxfId="382">
      <pivotArea type="topRight" dataOnly="0" labelOnly="1" outline="0" fieldPosition="0"/>
    </format>
    <format dxfId="381">
      <pivotArea dataOnly="0" labelOnly="1" outline="0" fieldPosition="0">
        <references count="1">
          <reference field="4294967294" count="2">
            <x v="0"/>
            <x v="1"/>
          </reference>
        </references>
      </pivotArea>
    </format>
    <format dxfId="380">
      <pivotArea outline="0" collapsedLevelsAreSubtotals="1" fieldPosition="0"/>
    </format>
    <format dxfId="379">
      <pivotArea dataOnly="0" labelOnly="1" outline="0" fieldPosition="0">
        <references count="1">
          <reference field="0" count="0"/>
        </references>
      </pivotArea>
    </format>
    <format dxfId="378">
      <pivotArea dataOnly="0" labelOnly="1" outline="0" fieldPosition="0">
        <references count="1">
          <reference field="4294967294" count="2">
            <x v="0"/>
            <x v="1"/>
          </reference>
        </references>
      </pivotArea>
    </format>
    <format dxfId="377">
      <pivotArea field="0" type="button" dataOnly="0" labelOnly="1" outline="0" axis="axisPage" fieldPosition="0"/>
    </format>
    <format dxfId="376">
      <pivotArea field="4" type="button" dataOnly="0" labelOnly="1" outline="0" axis="axisRow" fieldPosition="0"/>
    </format>
    <format dxfId="375">
      <pivotArea dataOnly="0" labelOnly="1" fieldPosition="0">
        <references count="1">
          <reference field="4" count="0"/>
        </references>
      </pivotArea>
    </format>
    <format dxfId="374">
      <pivotArea field="0" type="button" dataOnly="0" labelOnly="1" outline="0" axis="axisPage" fieldPosition="0"/>
    </format>
    <format dxfId="373">
      <pivotArea field="4" type="button" dataOnly="0" labelOnly="1" outline="0" axis="axisRow" fieldPosition="0"/>
    </format>
    <format dxfId="372">
      <pivotArea dataOnly="0" labelOnly="1" fieldPosition="0">
        <references count="1">
          <reference field="4" count="0"/>
        </references>
      </pivotArea>
    </format>
    <format dxfId="371">
      <pivotArea collapsedLevelsAreSubtotals="1" fieldPosition="0">
        <references count="1">
          <reference field="4" count="1">
            <x v="0"/>
          </reference>
        </references>
      </pivotArea>
    </format>
    <format dxfId="370">
      <pivotArea collapsedLevelsAreSubtotals="1" fieldPosition="0">
        <references count="2">
          <reference field="4294967294" count="1" selected="0">
            <x v="1"/>
          </reference>
          <reference field="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047955-E2C9-4D5D-987C-99C870094596}" name="TablaDinámica3" cacheId="18" applyNumberFormats="0" applyBorderFormats="0" applyFontFormats="0" applyPatternFormats="0" applyAlignmentFormats="0" applyWidthHeightFormats="1" dataCaption="Valores" updatedVersion="8" minRefreshableVersion="3" rowGrandTotals="0" colGrandTotals="0" itemPrintTitles="1" createdVersion="8" indent="0" outline="1" outlineData="1" multipleFieldFilters="0">
  <location ref="S3:T22" firstHeaderRow="1" firstDataRow="2" firstDataCol="1" rowPageCount="1" colPageCount="1"/>
  <pivotFields count="7">
    <pivotField axis="axisPage" showAll="0" defaultSubtotal="0">
      <items count="18">
        <item x="0"/>
        <item x="1"/>
        <item x="2"/>
        <item m="1" x="8"/>
        <item m="1" x="16"/>
        <item m="1" x="11"/>
        <item x="3"/>
        <item m="1" x="14"/>
        <item m="1" x="9"/>
        <item m="1" x="17"/>
        <item m="1" x="12"/>
        <item m="1" x="6"/>
        <item x="4"/>
        <item m="1" x="10"/>
        <item x="5"/>
        <item m="1" x="13"/>
        <item m="1" x="7"/>
        <item m="1" x="15"/>
      </items>
    </pivotField>
    <pivotField axis="axisCol" showAll="0" defaultSubtotal="0">
      <items count="17">
        <item m="1" x="16"/>
        <item x="5"/>
        <item m="1" x="15"/>
        <item m="1" x="13"/>
        <item m="1" x="8"/>
        <item m="1" x="12"/>
        <item x="0"/>
        <item x="4"/>
        <item m="1" x="14"/>
        <item m="1" x="11"/>
        <item x="1"/>
        <item x="3"/>
        <item m="1" x="9"/>
        <item m="1" x="7"/>
        <item x="2"/>
        <item m="1" x="10"/>
        <item m="1" x="6"/>
      </items>
    </pivotField>
    <pivotField axis="axisRow" showAll="0" defaultSubtotal="0">
      <items count="18">
        <item x="0"/>
        <item x="1"/>
        <item m="1" x="6"/>
        <item x="2"/>
        <item m="1" x="9"/>
        <item m="1" x="15"/>
        <item m="1" x="7"/>
        <item x="3"/>
        <item m="1" x="12"/>
        <item m="1" x="8"/>
        <item m="1" x="14"/>
        <item m="1" x="16"/>
        <item m="1" x="11"/>
        <item x="4"/>
        <item m="1" x="17"/>
        <item x="5"/>
        <item m="1" x="13"/>
        <item m="1" x="10"/>
      </items>
    </pivotField>
    <pivotField axis="axisRow" showAll="0" defaultSubtotal="0">
      <items count="20">
        <item m="1" x="15"/>
        <item x="1"/>
        <item m="1" x="6"/>
        <item x="0"/>
        <item x="2"/>
        <item m="1" x="8"/>
        <item m="1" x="12"/>
        <item m="1" x="18"/>
        <item x="3"/>
        <item m="1" x="16"/>
        <item m="1" x="17"/>
        <item m="1" x="11"/>
        <item m="1" x="10"/>
        <item m="1" x="19"/>
        <item x="4"/>
        <item m="1" x="9"/>
        <item x="5"/>
        <item m="1" x="14"/>
        <item m="1" x="13"/>
        <item m="1" x="7"/>
      </items>
    </pivotField>
    <pivotField axis="axisRow" showAll="0" defaultSubtotal="0">
      <items count="6">
        <item x="0"/>
        <item x="1"/>
        <item x="2"/>
        <item x="3"/>
        <item x="4"/>
        <item x="5"/>
      </items>
    </pivotField>
    <pivotField showAll="0" defaultSubtotal="0"/>
    <pivotField showAll="0" defaultSubtotal="0"/>
  </pivotFields>
  <rowFields count="3">
    <field x="4"/>
    <field x="2"/>
    <field x="3"/>
  </rowFields>
  <rowItems count="18">
    <i>
      <x/>
    </i>
    <i r="1">
      <x v="15"/>
    </i>
    <i r="2">
      <x v="16"/>
    </i>
    <i>
      <x v="1"/>
    </i>
    <i r="1">
      <x v="15"/>
    </i>
    <i r="2">
      <x v="16"/>
    </i>
    <i>
      <x v="2"/>
    </i>
    <i r="1">
      <x v="15"/>
    </i>
    <i r="2">
      <x v="16"/>
    </i>
    <i>
      <x v="3"/>
    </i>
    <i r="1">
      <x v="15"/>
    </i>
    <i r="2">
      <x v="16"/>
    </i>
    <i>
      <x v="4"/>
    </i>
    <i r="1">
      <x v="15"/>
    </i>
    <i r="2">
      <x v="16"/>
    </i>
    <i>
      <x v="5"/>
    </i>
    <i r="1">
      <x v="15"/>
    </i>
    <i r="2">
      <x v="16"/>
    </i>
  </rowItems>
  <colFields count="1">
    <field x="1"/>
  </colFields>
  <colItems count="1">
    <i>
      <x v="1"/>
    </i>
  </colItems>
  <pageFields count="1">
    <pageField fld="0" item="14" hier="-1"/>
  </pageFields>
  <formats count="49">
    <format dxfId="443">
      <pivotArea outline="0" collapsedLevelsAreSubtotals="1" fieldPosition="0"/>
    </format>
    <format dxfId="442">
      <pivotArea type="all" dataOnly="0" outline="0" fieldPosition="0"/>
    </format>
    <format dxfId="441">
      <pivotArea outline="0" collapsedLevelsAreSubtotals="1" fieldPosition="0"/>
    </format>
    <format dxfId="440">
      <pivotArea field="4" type="button" dataOnly="0" labelOnly="1" outline="0" axis="axisRow" fieldPosition="0"/>
    </format>
    <format dxfId="439">
      <pivotArea dataOnly="0" labelOnly="1" fieldPosition="0">
        <references count="1">
          <reference field="4" count="0"/>
        </references>
      </pivotArea>
    </format>
    <format dxfId="438">
      <pivotArea outline="0" collapsedLevelsAreSubtotals="1" fieldPosition="0"/>
    </format>
    <format dxfId="437">
      <pivotArea field="-2" type="button" dataOnly="0" labelOnly="1" outline="0"/>
    </format>
    <format dxfId="436">
      <pivotArea field="2" type="button" dataOnly="0" labelOnly="1" outline="0" axis="axisRow" fieldPosition="1"/>
    </format>
    <format dxfId="435">
      <pivotArea field="3" type="button" dataOnly="0" labelOnly="1" outline="0" axis="axisRow" fieldPosition="2"/>
    </format>
    <format dxfId="434">
      <pivotArea type="topRight" dataOnly="0" labelOnly="1" outline="0" fieldPosition="0"/>
    </format>
    <format dxfId="433">
      <pivotArea outline="0" collapsedLevelsAreSubtotals="1" fieldPosition="0"/>
    </format>
    <format dxfId="432">
      <pivotArea type="all" dataOnly="0" outline="0" fieldPosition="0"/>
    </format>
    <format dxfId="431">
      <pivotArea outline="0" collapsedLevelsAreSubtotals="1" fieldPosition="0"/>
    </format>
    <format dxfId="430">
      <pivotArea type="origin" dataOnly="0" labelOnly="1" outline="0" fieldPosition="0"/>
    </format>
    <format dxfId="429">
      <pivotArea field="1" type="button" dataOnly="0" labelOnly="1" outline="0" axis="axisCol" fieldPosition="0"/>
    </format>
    <format dxfId="428">
      <pivotArea field="4" type="button" dataOnly="0" labelOnly="1" outline="0" axis="axisRow" fieldPosition="0"/>
    </format>
    <format dxfId="427">
      <pivotArea dataOnly="0" labelOnly="1" fieldPosition="0">
        <references count="1">
          <reference field="4" count="0"/>
        </references>
      </pivotArea>
    </format>
    <format dxfId="426">
      <pivotArea dataOnly="0" labelOnly="1" fieldPosition="0">
        <references count="2">
          <reference field="2" count="1">
            <x v="0"/>
          </reference>
          <reference field="4" count="1" selected="0">
            <x v="0"/>
          </reference>
        </references>
      </pivotArea>
    </format>
    <format dxfId="425">
      <pivotArea dataOnly="0" labelOnly="1" fieldPosition="0">
        <references count="2">
          <reference field="2" count="1">
            <x v="0"/>
          </reference>
          <reference field="4" count="1" selected="0">
            <x v="1"/>
          </reference>
        </references>
      </pivotArea>
    </format>
    <format dxfId="424">
      <pivotArea dataOnly="0" labelOnly="1" fieldPosition="0">
        <references count="2">
          <reference field="2" count="1">
            <x v="0"/>
          </reference>
          <reference field="4" count="1" selected="0">
            <x v="2"/>
          </reference>
        </references>
      </pivotArea>
    </format>
    <format dxfId="423">
      <pivotArea dataOnly="0" labelOnly="1" fieldPosition="0">
        <references count="2">
          <reference field="2" count="1">
            <x v="0"/>
          </reference>
          <reference field="4" count="1" selected="0">
            <x v="3"/>
          </reference>
        </references>
      </pivotArea>
    </format>
    <format dxfId="422">
      <pivotArea dataOnly="0" labelOnly="1" fieldPosition="0">
        <references count="2">
          <reference field="2" count="1">
            <x v="0"/>
          </reference>
          <reference field="4" count="1" selected="0">
            <x v="4"/>
          </reference>
        </references>
      </pivotArea>
    </format>
    <format dxfId="421">
      <pivotArea dataOnly="0" labelOnly="1" fieldPosition="0">
        <references count="2">
          <reference field="2" count="1">
            <x v="0"/>
          </reference>
          <reference field="4" count="1" selected="0">
            <x v="5"/>
          </reference>
        </references>
      </pivotArea>
    </format>
    <format dxfId="420">
      <pivotArea dataOnly="0" labelOnly="1" fieldPosition="0">
        <references count="3">
          <reference field="2" count="1" selected="0">
            <x v="0"/>
          </reference>
          <reference field="3" count="1">
            <x v="0"/>
          </reference>
          <reference field="4" count="1" selected="0">
            <x v="0"/>
          </reference>
        </references>
      </pivotArea>
    </format>
    <format dxfId="419">
      <pivotArea dataOnly="0" labelOnly="1" fieldPosition="0">
        <references count="3">
          <reference field="2" count="1" selected="0">
            <x v="0"/>
          </reference>
          <reference field="3" count="1">
            <x v="0"/>
          </reference>
          <reference field="4" count="1" selected="0">
            <x v="1"/>
          </reference>
        </references>
      </pivotArea>
    </format>
    <format dxfId="418">
      <pivotArea dataOnly="0" labelOnly="1" fieldPosition="0">
        <references count="3">
          <reference field="2" count="1" selected="0">
            <x v="0"/>
          </reference>
          <reference field="3" count="1">
            <x v="0"/>
          </reference>
          <reference field="4" count="1" selected="0">
            <x v="2"/>
          </reference>
        </references>
      </pivotArea>
    </format>
    <format dxfId="417">
      <pivotArea dataOnly="0" labelOnly="1" fieldPosition="0">
        <references count="3">
          <reference field="2" count="1" selected="0">
            <x v="0"/>
          </reference>
          <reference field="3" count="1">
            <x v="0"/>
          </reference>
          <reference field="4" count="1" selected="0">
            <x v="3"/>
          </reference>
        </references>
      </pivotArea>
    </format>
    <format dxfId="416">
      <pivotArea dataOnly="0" labelOnly="1" fieldPosition="0">
        <references count="3">
          <reference field="2" count="1" selected="0">
            <x v="0"/>
          </reference>
          <reference field="3" count="1">
            <x v="0"/>
          </reference>
          <reference field="4" count="1" selected="0">
            <x v="4"/>
          </reference>
        </references>
      </pivotArea>
    </format>
    <format dxfId="415">
      <pivotArea dataOnly="0" labelOnly="1" fieldPosition="0">
        <references count="3">
          <reference field="2" count="1" selected="0">
            <x v="0"/>
          </reference>
          <reference field="3" count="1">
            <x v="0"/>
          </reference>
          <reference field="4" count="1" selected="0">
            <x v="5"/>
          </reference>
        </references>
      </pivotArea>
    </format>
    <format dxfId="414">
      <pivotArea dataOnly="0" labelOnly="1" fieldPosition="0">
        <references count="1">
          <reference field="1" count="1">
            <x v="6"/>
          </reference>
        </references>
      </pivotArea>
    </format>
    <format dxfId="413">
      <pivotArea type="all" dataOnly="0" outline="0" fieldPosition="0"/>
    </format>
    <format dxfId="412">
      <pivotArea outline="0" collapsedLevelsAreSubtotals="1" fieldPosition="0"/>
    </format>
    <format dxfId="411">
      <pivotArea type="origin" dataOnly="0" labelOnly="1" outline="0" fieldPosition="0"/>
    </format>
    <format dxfId="410">
      <pivotArea field="1" type="button" dataOnly="0" labelOnly="1" outline="0" axis="axisCol" fieldPosition="0"/>
    </format>
    <format dxfId="409">
      <pivotArea field="4" type="button" dataOnly="0" labelOnly="1" outline="0" axis="axisRow" fieldPosition="0"/>
    </format>
    <format dxfId="408">
      <pivotArea dataOnly="0" labelOnly="1" fieldPosition="0">
        <references count="1">
          <reference field="4" count="0"/>
        </references>
      </pivotArea>
    </format>
    <format dxfId="407">
      <pivotArea dataOnly="0" labelOnly="1" fieldPosition="0">
        <references count="2">
          <reference field="2" count="1">
            <x v="0"/>
          </reference>
          <reference field="4" count="1" selected="0">
            <x v="0"/>
          </reference>
        </references>
      </pivotArea>
    </format>
    <format dxfId="406">
      <pivotArea dataOnly="0" labelOnly="1" fieldPosition="0">
        <references count="2">
          <reference field="2" count="1">
            <x v="0"/>
          </reference>
          <reference field="4" count="1" selected="0">
            <x v="1"/>
          </reference>
        </references>
      </pivotArea>
    </format>
    <format dxfId="405">
      <pivotArea dataOnly="0" labelOnly="1" fieldPosition="0">
        <references count="2">
          <reference field="2" count="1">
            <x v="0"/>
          </reference>
          <reference field="4" count="1" selected="0">
            <x v="2"/>
          </reference>
        </references>
      </pivotArea>
    </format>
    <format dxfId="404">
      <pivotArea dataOnly="0" labelOnly="1" fieldPosition="0">
        <references count="2">
          <reference field="2" count="1">
            <x v="0"/>
          </reference>
          <reference field="4" count="1" selected="0">
            <x v="3"/>
          </reference>
        </references>
      </pivotArea>
    </format>
    <format dxfId="403">
      <pivotArea dataOnly="0" labelOnly="1" fieldPosition="0">
        <references count="2">
          <reference field="2" count="1">
            <x v="0"/>
          </reference>
          <reference field="4" count="1" selected="0">
            <x v="4"/>
          </reference>
        </references>
      </pivotArea>
    </format>
    <format dxfId="402">
      <pivotArea dataOnly="0" labelOnly="1" fieldPosition="0">
        <references count="2">
          <reference field="2" count="1">
            <x v="0"/>
          </reference>
          <reference field="4" count="1" selected="0">
            <x v="5"/>
          </reference>
        </references>
      </pivotArea>
    </format>
    <format dxfId="401">
      <pivotArea dataOnly="0" labelOnly="1" fieldPosition="0">
        <references count="3">
          <reference field="2" count="1" selected="0">
            <x v="0"/>
          </reference>
          <reference field="3" count="1">
            <x v="0"/>
          </reference>
          <reference field="4" count="1" selected="0">
            <x v="0"/>
          </reference>
        </references>
      </pivotArea>
    </format>
    <format dxfId="400">
      <pivotArea dataOnly="0" labelOnly="1" fieldPosition="0">
        <references count="3">
          <reference field="2" count="1" selected="0">
            <x v="0"/>
          </reference>
          <reference field="3" count="1">
            <x v="0"/>
          </reference>
          <reference field="4" count="1" selected="0">
            <x v="1"/>
          </reference>
        </references>
      </pivotArea>
    </format>
    <format dxfId="399">
      <pivotArea dataOnly="0" labelOnly="1" fieldPosition="0">
        <references count="3">
          <reference field="2" count="1" selected="0">
            <x v="0"/>
          </reference>
          <reference field="3" count="1">
            <x v="0"/>
          </reference>
          <reference field="4" count="1" selected="0">
            <x v="2"/>
          </reference>
        </references>
      </pivotArea>
    </format>
    <format dxfId="398">
      <pivotArea dataOnly="0" labelOnly="1" fieldPosition="0">
        <references count="3">
          <reference field="2" count="1" selected="0">
            <x v="0"/>
          </reference>
          <reference field="3" count="1">
            <x v="0"/>
          </reference>
          <reference field="4" count="1" selected="0">
            <x v="3"/>
          </reference>
        </references>
      </pivotArea>
    </format>
    <format dxfId="397">
      <pivotArea dataOnly="0" labelOnly="1" fieldPosition="0">
        <references count="3">
          <reference field="2" count="1" selected="0">
            <x v="0"/>
          </reference>
          <reference field="3" count="1">
            <x v="0"/>
          </reference>
          <reference field="4" count="1" selected="0">
            <x v="4"/>
          </reference>
        </references>
      </pivotArea>
    </format>
    <format dxfId="396">
      <pivotArea dataOnly="0" labelOnly="1" fieldPosition="0">
        <references count="3">
          <reference field="2" count="1" selected="0">
            <x v="0"/>
          </reference>
          <reference field="3" count="1">
            <x v="0"/>
          </reference>
          <reference field="4" count="1" selected="0">
            <x v="5"/>
          </reference>
        </references>
      </pivotArea>
    </format>
    <format dxfId="395">
      <pivotArea dataOnly="0" labelOnly="1" fieldPosition="0">
        <references count="1">
          <reference field="1" count="1">
            <x v="6"/>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ICADOR" xr10:uid="{595AEBD3-53D3-404E-B38C-4CC59CBC2882}" sourceName="INDICADOR">
  <pivotTables>
    <pivotTable tabId="4" name="TablaDinámica2"/>
    <pivotTable tabId="4" name="TablaDinámica3"/>
  </pivotTables>
  <data>
    <tabular pivotCacheId="1531395958">
      <items count="18">
        <i x="0"/>
        <i x="1"/>
        <i x="2"/>
        <i x="3"/>
        <i x="4"/>
        <i x="5" s="1"/>
        <i x="8" nd="1"/>
        <i x="16" nd="1"/>
        <i x="11" nd="1"/>
        <i x="14" nd="1"/>
        <i x="9" nd="1"/>
        <i x="17" nd="1"/>
        <i x="12" nd="1"/>
        <i x="6" nd="1"/>
        <i x="10" nd="1"/>
        <i x="13" nd="1"/>
        <i x="7" nd="1"/>
        <i x="1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ICADOR" xr10:uid="{C71C00A1-3FE8-43A9-891A-5384CB237989}" cache="SegmentaciónDeDatos_INDICADOR" caption="INDICADORES" showCaption="0" style="SlicerStyleDark1 2"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D78DB1-2F70-4CE0-9723-8FEDFA490263}" name="Tabla13" displayName="Tabla13" ref="C9:H15" totalsRowShown="0" headerRowDxfId="451" dataDxfId="450">
  <tableColumns count="6">
    <tableColumn id="1" xr3:uid="{93810F60-DCAE-4F16-8D2A-5ACCE1C7BBE9}" name="MES" dataDxfId="449"/>
    <tableColumn id="2" xr3:uid="{EC32AC7F-C7F2-4374-A1EF-42E4A2757C9D}" name="2022" dataDxfId="448" dataCellStyle="Porcentaje"/>
    <tableColumn id="3" xr3:uid="{06E3DE62-114E-41A3-8B44-D8946D4BD862}" name="2023" dataDxfId="447" dataCellStyle="Porcentaje"/>
    <tableColumn id="4" xr3:uid="{9202142E-E6B6-4467-8E04-732D43C5BACA}" name="VARIACIÓN (%)" dataDxfId="446" dataCellStyle="Porcentaje">
      <calculatedColumnFormula>Tabla13[[#This Row],[2023]]-Tabla13[[#This Row],[2022]]</calculatedColumnFormula>
    </tableColumn>
    <tableColumn id="5" xr3:uid="{2AC0FEB5-67A4-45DC-BAB7-F09F6B295A49}" name="VAR.+ ($)" dataDxfId="445" dataCellStyle="Millares">
      <calculatedColumnFormula>IF( Tabla13[[#This Row],[2023]]-Tabla13[[#This Row],[2022]]&gt;0,    Tabla13[[#This Row],[2023]]-Tabla13[[#This Row],[2022]],  0)</calculatedColumnFormula>
    </tableColumn>
    <tableColumn id="7" xr3:uid="{439B07F0-AA53-493D-9C48-83ABDC1B38E3}" name="VAR.- ($)" dataDxfId="444" dataCellStyle="Millares">
      <calculatedColumnFormula>IF( Tabla13[[#This Row],[2023]]-Tabla13[[#This Row],[2022]]&lt;0,    Tabla13[[#This Row],[2023]]-Tabla13[[#This Row],[2022]],  0)</calculatedColumnFormula>
    </tableColumn>
  </tableColumns>
  <tableStyleInfo name="TableStyleLight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30F9D-5527-4157-867E-5069BA271C2A}">
  <sheetPr codeName="Hoja3">
    <tabColor theme="3"/>
  </sheetPr>
  <dimension ref="A1:AP56"/>
  <sheetViews>
    <sheetView showGridLines="0" tabSelected="1" zoomScaleNormal="100" workbookViewId="0">
      <selection activeCell="AF6" sqref="AF6"/>
    </sheetView>
  </sheetViews>
  <sheetFormatPr baseColWidth="10" defaultRowHeight="18" customHeight="1" x14ac:dyDescent="0.25"/>
  <cols>
    <col min="1" max="1" width="24.7109375" customWidth="1"/>
    <col min="2" max="2" width="2.140625" style="14" customWidth="1"/>
    <col min="3" max="5" width="12.7109375" customWidth="1"/>
    <col min="6" max="6" width="48.7109375" customWidth="1"/>
    <col min="7" max="7" width="12.7109375" hidden="1" customWidth="1"/>
    <col min="8" max="8" width="13.42578125" hidden="1" customWidth="1"/>
    <col min="18" max="18" width="5.5703125" customWidth="1"/>
    <col min="20" max="20" width="13.5703125" customWidth="1"/>
    <col min="22" max="22" width="8.140625" customWidth="1"/>
  </cols>
  <sheetData>
    <row r="1" spans="1:42" ht="38.25" customHeight="1" x14ac:dyDescent="0.25">
      <c r="A1" s="12"/>
      <c r="B1" s="15"/>
      <c r="C1" s="15"/>
      <c r="D1" s="15"/>
      <c r="E1" s="62" t="s">
        <v>49</v>
      </c>
      <c r="F1" s="62"/>
      <c r="G1" s="62"/>
      <c r="H1" s="62"/>
      <c r="I1" s="62"/>
      <c r="J1" s="62"/>
      <c r="K1" s="62"/>
      <c r="L1" s="62"/>
      <c r="M1" s="62"/>
      <c r="N1" s="62"/>
      <c r="O1" s="62"/>
      <c r="P1" s="62"/>
      <c r="Q1" s="62"/>
      <c r="R1" s="62"/>
      <c r="S1" s="62"/>
      <c r="T1" s="62"/>
      <c r="U1" s="61" t="s">
        <v>50</v>
      </c>
      <c r="V1" s="61"/>
      <c r="W1" s="15"/>
      <c r="X1" s="15"/>
      <c r="Y1" s="15"/>
      <c r="Z1" s="15"/>
      <c r="AA1" s="13"/>
      <c r="AB1" s="13"/>
      <c r="AC1" s="13"/>
      <c r="AD1" s="13"/>
      <c r="AE1" s="13"/>
      <c r="AF1" s="13"/>
      <c r="AG1" s="13"/>
      <c r="AH1" s="13"/>
    </row>
    <row r="2" spans="1:42" ht="48.75" customHeight="1" x14ac:dyDescent="0.25">
      <c r="A2" s="12"/>
      <c r="B2" s="55" t="str">
        <f>DATA!T1</f>
        <v>INDICADOR 15</v>
      </c>
      <c r="C2" s="55"/>
      <c r="D2" s="55"/>
      <c r="E2" s="56" t="str">
        <f>DATA!T4</f>
        <v>PORCENTAJE DE ADOLESCENTES QUE RECIBEN PREVENTIVAMENTE SUPLEMENTACIÓN DE HIERRO MÁS ACIDO FÓLICO.</v>
      </c>
      <c r="F2" s="56"/>
      <c r="G2" s="56"/>
      <c r="H2" s="56"/>
      <c r="I2" s="56"/>
      <c r="J2" s="56"/>
      <c r="K2" s="56"/>
      <c r="L2" s="56"/>
      <c r="M2" s="56"/>
      <c r="N2" s="56"/>
      <c r="O2" s="56"/>
      <c r="P2" s="56"/>
      <c r="Q2" s="56"/>
      <c r="R2" s="56"/>
      <c r="S2" s="56"/>
      <c r="T2" s="56"/>
      <c r="U2" s="56"/>
      <c r="V2" s="50"/>
      <c r="W2" s="39"/>
      <c r="X2" s="39"/>
      <c r="Y2" s="39"/>
      <c r="Z2" s="39"/>
      <c r="AA2" s="39"/>
      <c r="AB2" s="39"/>
      <c r="AC2" s="39"/>
      <c r="AD2" s="39"/>
      <c r="AE2" s="39"/>
      <c r="AF2" s="39"/>
      <c r="AG2" s="39"/>
      <c r="AH2" s="39"/>
      <c r="AI2" s="39"/>
      <c r="AJ2" s="39"/>
      <c r="AK2" s="39"/>
      <c r="AL2" s="39"/>
      <c r="AM2" s="39"/>
      <c r="AN2" s="39"/>
      <c r="AO2" s="39"/>
      <c r="AP2" s="39"/>
    </row>
    <row r="3" spans="1:42" ht="15" x14ac:dyDescent="0.25">
      <c r="A3" s="12"/>
      <c r="C3" s="14"/>
      <c r="D3" s="14"/>
      <c r="E3" s="14"/>
      <c r="F3" s="14"/>
      <c r="G3" s="14"/>
      <c r="H3" s="14"/>
      <c r="I3" s="14"/>
      <c r="J3" s="14"/>
      <c r="K3" s="14"/>
      <c r="L3" s="14"/>
      <c r="M3" s="14"/>
      <c r="N3" s="14"/>
      <c r="O3" s="14"/>
      <c r="P3" s="14"/>
      <c r="Q3" s="14"/>
      <c r="R3" s="14"/>
      <c r="S3" s="14"/>
      <c r="T3" s="14"/>
      <c r="U3" s="14"/>
      <c r="V3" s="14"/>
      <c r="W3" s="14"/>
      <c r="X3" s="14"/>
      <c r="Y3" s="14"/>
      <c r="Z3" s="14"/>
      <c r="AA3" s="14"/>
    </row>
    <row r="4" spans="1:42" ht="15" x14ac:dyDescent="0.25">
      <c r="A4" s="12"/>
      <c r="C4" s="14"/>
      <c r="D4" s="14"/>
      <c r="E4" s="14"/>
      <c r="F4" s="14"/>
      <c r="G4" s="14"/>
      <c r="H4" s="14"/>
      <c r="I4" s="14"/>
      <c r="J4" s="14"/>
      <c r="K4" s="14"/>
      <c r="L4" s="14"/>
      <c r="M4" s="14"/>
      <c r="N4" s="14"/>
      <c r="O4" s="14"/>
      <c r="P4" s="14"/>
      <c r="Q4" s="14"/>
      <c r="R4" s="14"/>
      <c r="S4" s="14"/>
      <c r="T4" s="14"/>
      <c r="U4" s="14"/>
      <c r="V4" s="14"/>
      <c r="W4" s="14"/>
      <c r="X4" s="14"/>
      <c r="Y4" s="14"/>
      <c r="Z4" s="14"/>
      <c r="AA4" s="14"/>
    </row>
    <row r="5" spans="1:42" ht="15" x14ac:dyDescent="0.25">
      <c r="A5" s="12"/>
      <c r="C5" s="14"/>
      <c r="D5" s="14"/>
      <c r="E5" s="14"/>
      <c r="F5" s="14"/>
      <c r="G5" s="14"/>
      <c r="H5" s="14"/>
      <c r="I5" s="14"/>
      <c r="J5" s="14"/>
      <c r="K5" s="14"/>
      <c r="L5" s="14"/>
      <c r="M5" s="14"/>
      <c r="N5" s="14"/>
      <c r="O5" s="14"/>
      <c r="P5" s="14"/>
      <c r="Q5" s="14"/>
      <c r="R5" s="14"/>
      <c r="S5" s="14"/>
      <c r="T5" s="14"/>
      <c r="U5" s="14"/>
      <c r="V5" s="14"/>
      <c r="W5" s="14"/>
      <c r="X5" s="14"/>
      <c r="Y5" s="14"/>
      <c r="Z5" s="14"/>
      <c r="AA5" s="14"/>
    </row>
    <row r="6" spans="1:42" ht="28.5" customHeight="1" x14ac:dyDescent="0.25">
      <c r="A6" s="12"/>
      <c r="C6" s="57" t="s">
        <v>39</v>
      </c>
      <c r="D6" s="58"/>
      <c r="E6" s="58"/>
      <c r="F6" s="29" t="s">
        <v>40</v>
      </c>
      <c r="G6" s="14"/>
      <c r="H6" s="14"/>
      <c r="I6" s="14"/>
      <c r="J6" s="14"/>
      <c r="K6" s="14"/>
      <c r="L6" s="14"/>
      <c r="M6" s="14"/>
      <c r="N6" s="14"/>
      <c r="O6" s="14"/>
      <c r="P6" s="14"/>
      <c r="Q6" s="14"/>
      <c r="R6" s="14"/>
      <c r="S6" s="14"/>
      <c r="T6" s="14"/>
      <c r="U6" s="14"/>
      <c r="V6" s="14"/>
      <c r="W6" s="14"/>
      <c r="X6" s="14"/>
      <c r="Y6" s="14"/>
      <c r="Z6" s="14"/>
      <c r="AA6" s="14"/>
    </row>
    <row r="7" spans="1:42" ht="104.25" customHeight="1" x14ac:dyDescent="0.25">
      <c r="A7" s="12"/>
      <c r="C7" s="59" t="str">
        <f>DATA!S6</f>
        <v>Adolescentes mujeres de 12 a 17 años 11 meses y 29 días que fueron atendidas por el establecimiento de salud por cualquier motivo de consulta, registrados con DNI, incluyen las consultas extramural 
Se excluyen: adolescentes gestantes, adolescentes con diagnóstico de anemia, adolescentes que acuden solo por vacunas Covid, atendidas en Centros Comunitarios de Salud Mental.
Atendidos (N y R) en el establecimiento</v>
      </c>
      <c r="D7" s="60"/>
      <c r="E7" s="60"/>
      <c r="F7" s="49" t="str">
        <f>DATA!S7</f>
        <v xml:space="preserve">Adolescentes del denominador, que recibieronzpreventivamente suplemento de hierro más 
ácido fálico, según esquema vigente. 
Sintaxis: Suma de documento de identidad del denominador que cumplen con el registro CPMS 99199.26 (LAB: TA) </v>
      </c>
      <c r="G7" s="11"/>
      <c r="H7" s="11"/>
      <c r="I7" s="14"/>
      <c r="J7" s="14"/>
      <c r="K7" s="14"/>
      <c r="L7" s="14"/>
      <c r="M7" s="14"/>
      <c r="N7" s="14"/>
      <c r="O7" s="14"/>
      <c r="P7" s="14"/>
      <c r="Q7" s="14"/>
      <c r="R7" s="14"/>
      <c r="S7" s="14"/>
      <c r="T7" s="14"/>
      <c r="U7" s="14"/>
      <c r="V7" s="14"/>
      <c r="W7" s="14"/>
      <c r="X7" s="14"/>
      <c r="Y7" s="14"/>
      <c r="Z7" s="14"/>
      <c r="AA7" s="14"/>
    </row>
    <row r="8" spans="1:42" ht="8.25" customHeight="1" thickBot="1" x14ac:dyDescent="0.4">
      <c r="A8" s="12"/>
      <c r="C8" s="1"/>
      <c r="I8" s="14"/>
      <c r="J8" s="14"/>
      <c r="K8" s="14"/>
      <c r="L8" s="14"/>
      <c r="M8" s="14"/>
      <c r="N8" s="14"/>
      <c r="O8" s="14"/>
      <c r="P8" s="14"/>
      <c r="Q8" s="14"/>
      <c r="R8" s="14"/>
      <c r="S8" s="14"/>
      <c r="T8" s="14"/>
      <c r="U8" s="14"/>
      <c r="V8" s="14"/>
      <c r="W8" s="14"/>
      <c r="X8" s="14"/>
      <c r="Y8" s="14"/>
      <c r="Z8" s="14"/>
      <c r="AA8" s="14"/>
    </row>
    <row r="9" spans="1:42" ht="18" customHeight="1" x14ac:dyDescent="0.25">
      <c r="A9" s="12"/>
      <c r="C9" s="52" t="s">
        <v>9</v>
      </c>
      <c r="D9" s="53" t="s">
        <v>10</v>
      </c>
      <c r="E9" s="53" t="s">
        <v>11</v>
      </c>
      <c r="F9" s="54" t="s">
        <v>0</v>
      </c>
      <c r="G9" s="7" t="s">
        <v>1</v>
      </c>
      <c r="H9" s="7" t="s">
        <v>2</v>
      </c>
      <c r="I9" s="14"/>
      <c r="J9" s="14"/>
      <c r="K9" s="14"/>
      <c r="L9" s="14"/>
      <c r="M9" s="14"/>
      <c r="N9" s="14"/>
      <c r="O9" s="14"/>
      <c r="P9" s="14"/>
      <c r="Q9" s="14"/>
      <c r="R9" s="14"/>
      <c r="S9" s="14"/>
      <c r="T9" s="14"/>
      <c r="U9" s="14"/>
      <c r="V9" s="14"/>
      <c r="W9" s="14"/>
      <c r="X9" s="14"/>
      <c r="Y9" s="14"/>
      <c r="Z9" s="14"/>
      <c r="AA9" s="14"/>
    </row>
    <row r="10" spans="1:42" ht="24.95" customHeight="1" thickBot="1" x14ac:dyDescent="0.3">
      <c r="A10" s="12"/>
      <c r="C10" s="16" t="s">
        <v>3</v>
      </c>
      <c r="D10" s="17">
        <f>GETPIVOTDATA("Suma de 2022",DATA!$M$5,"MES","Ene")</f>
        <v>5.8162590879048251E-2</v>
      </c>
      <c r="E10" s="17">
        <f>GETPIVOTDATA("Suma de 2023",DATA!$M$5,"MES","Ene")</f>
        <v>0.11576011157601115</v>
      </c>
      <c r="F10" s="6">
        <f>Tabla13[[#This Row],[2023]]-Tabla13[[#This Row],[2022]]</f>
        <v>5.7597520696962903E-2</v>
      </c>
      <c r="G10" s="5">
        <f>IF( Tabla13[[#This Row],[2023]]-Tabla13[[#This Row],[2022]]&gt;0,    Tabla13[[#This Row],[2023]]-Tabla13[[#This Row],[2022]],  0)</f>
        <v>5.7597520696962903E-2</v>
      </c>
      <c r="H10" s="2">
        <f>IF( Tabla13[[#This Row],[2023]]-Tabla13[[#This Row],[2022]]&lt;0,    Tabla13[[#This Row],[2023]]-Tabla13[[#This Row],[2022]],  0)</f>
        <v>0</v>
      </c>
      <c r="I10" s="14"/>
      <c r="J10" s="14"/>
      <c r="K10" s="14"/>
      <c r="L10" s="14"/>
      <c r="M10" s="14"/>
      <c r="N10" s="14"/>
      <c r="O10" s="14"/>
      <c r="P10" s="14"/>
      <c r="Q10" s="14"/>
      <c r="R10" s="14"/>
      <c r="S10" s="14"/>
      <c r="T10" s="14"/>
      <c r="U10" s="14"/>
      <c r="V10" s="14"/>
      <c r="W10" s="14"/>
      <c r="X10" s="14"/>
      <c r="Y10" s="14"/>
      <c r="Z10" s="14"/>
      <c r="AA10" s="14"/>
    </row>
    <row r="11" spans="1:42" ht="30" customHeight="1" x14ac:dyDescent="0.25">
      <c r="A11" s="12"/>
      <c r="C11" s="16" t="s">
        <v>4</v>
      </c>
      <c r="D11" s="17">
        <f>GETPIVOTDATA("Suma de 2022",DATA!$M$5,"MES","Feb")</f>
        <v>0.10850722311396468</v>
      </c>
      <c r="E11" s="17">
        <f>GETPIVOTDATA("Suma de 2023",DATA!$M$5,"MES","Feb")</f>
        <v>0.15166685629764479</v>
      </c>
      <c r="F11" s="6">
        <f>Tabla13[[#This Row],[2023]]-Tabla13[[#This Row],[2022]]</f>
        <v>4.3159633183680102E-2</v>
      </c>
      <c r="G11" s="3">
        <f>IF( Tabla13[[#This Row],[2023]]-Tabla13[[#This Row],[2022]]&gt;0,    Tabla13[[#This Row],[2023]]-Tabla13[[#This Row],[2022]],  0)</f>
        <v>4.3159633183680102E-2</v>
      </c>
      <c r="H11" s="4">
        <f>IF( Tabla13[[#This Row],[2023]]-Tabla13[[#This Row],[2022]]&lt;0,    Tabla13[[#This Row],[2023]]-Tabla13[[#This Row],[2022]],  0)</f>
        <v>0</v>
      </c>
      <c r="I11" s="14"/>
      <c r="J11" s="14"/>
      <c r="K11" s="14"/>
      <c r="L11" s="14"/>
      <c r="M11" s="14"/>
      <c r="N11" s="14"/>
      <c r="O11" s="14"/>
      <c r="P11" s="14"/>
      <c r="Q11" s="14"/>
      <c r="R11" s="14"/>
      <c r="S11" s="14"/>
      <c r="T11" s="14"/>
      <c r="U11" s="14"/>
      <c r="V11" s="14"/>
      <c r="W11" s="14"/>
      <c r="X11" s="14"/>
      <c r="Y11" s="14"/>
      <c r="Z11" s="14"/>
      <c r="AA11" s="14"/>
      <c r="AK11" s="21" t="s">
        <v>12</v>
      </c>
      <c r="AL11" s="21" t="s">
        <v>13</v>
      </c>
      <c r="AM11" s="21" t="s">
        <v>14</v>
      </c>
      <c r="AN11" s="21" t="s">
        <v>13</v>
      </c>
    </row>
    <row r="12" spans="1:42" ht="30" customHeight="1" x14ac:dyDescent="0.25">
      <c r="A12" s="12"/>
      <c r="C12" s="16" t="s">
        <v>5</v>
      </c>
      <c r="D12" s="17">
        <f>GETPIVOTDATA("Suma de 2022",DATA!$M$5,"MES","Mar")</f>
        <v>0.46707105719237435</v>
      </c>
      <c r="E12" s="17">
        <f>GETPIVOTDATA("Suma de 2023",DATA!$M$5,"MES","Mar")</f>
        <v>0.17240484429065744</v>
      </c>
      <c r="F12" s="6">
        <f>Tabla13[[#This Row],[2023]]-Tabla13[[#This Row],[2022]]</f>
        <v>-0.29466621290171691</v>
      </c>
      <c r="G12" s="3">
        <f>IF( Tabla13[[#This Row],[2023]]-Tabla13[[#This Row],[2022]]&gt;0,    Tabla13[[#This Row],[2023]]-Tabla13[[#This Row],[2022]],  0)</f>
        <v>0</v>
      </c>
      <c r="H12" s="4">
        <f>IF( Tabla13[[#This Row],[2023]]-Tabla13[[#This Row],[2022]]&lt;0,    Tabla13[[#This Row],[2023]]-Tabla13[[#This Row],[2022]],  0)</f>
        <v>-0.29466621290171691</v>
      </c>
      <c r="I12" s="14"/>
      <c r="J12" s="14"/>
      <c r="K12" s="14"/>
      <c r="L12" s="14"/>
      <c r="M12" s="14"/>
      <c r="N12" s="14"/>
      <c r="O12" s="14"/>
      <c r="P12" s="14"/>
      <c r="Q12" s="14"/>
      <c r="R12" s="14"/>
      <c r="S12" s="14"/>
      <c r="T12" s="14"/>
      <c r="U12" s="14"/>
      <c r="V12" s="14"/>
      <c r="W12" s="14"/>
      <c r="X12" s="14"/>
      <c r="Y12" s="14"/>
      <c r="Z12" s="14"/>
      <c r="AA12" s="14"/>
      <c r="AJ12" s="46">
        <v>2022</v>
      </c>
      <c r="AK12" s="21" t="str">
        <f>INDEX(Tabla13[MES],MATCH(MIN(Tabla13[2022]),Tabla13[2022],0))</f>
        <v>Ene</v>
      </c>
      <c r="AL12" s="47">
        <f>MIN(Tabla13[2022])</f>
        <v>5.8162590879048251E-2</v>
      </c>
      <c r="AM12" s="21" t="str">
        <f>INDEX(Tabla13[MES],MATCH(MAX(Tabla13[2022]),Tabla13[2022],0))</f>
        <v>Mar</v>
      </c>
      <c r="AN12" s="47">
        <f>MAX(Tabla13[2022])</f>
        <v>0.46707105719237435</v>
      </c>
    </row>
    <row r="13" spans="1:42" ht="30" customHeight="1" x14ac:dyDescent="0.25">
      <c r="A13" s="12"/>
      <c r="C13" s="16" t="s">
        <v>6</v>
      </c>
      <c r="D13" s="17">
        <f>GETPIVOTDATA("Suma de 2022",DATA!$M$5,"MES","Abr")</f>
        <v>0.4299407239248329</v>
      </c>
      <c r="E13" s="17">
        <f>GETPIVOTDATA("Suma de 2023",DATA!$M$5,"MES","Abr")</f>
        <v>0.2148498096178254</v>
      </c>
      <c r="F13" s="6">
        <f>Tabla13[[#This Row],[2023]]-Tabla13[[#This Row],[2022]]</f>
        <v>-0.2150909143070075</v>
      </c>
      <c r="G13" s="3">
        <f>IF( Tabla13[[#This Row],[2023]]-Tabla13[[#This Row],[2022]]&gt;0,    Tabla13[[#This Row],[2023]]-Tabla13[[#This Row],[2022]],  0)</f>
        <v>0</v>
      </c>
      <c r="H13" s="4">
        <f>IF( Tabla13[[#This Row],[2023]]-Tabla13[[#This Row],[2022]]&lt;0,    Tabla13[[#This Row],[2023]]-Tabla13[[#This Row],[2022]],  0)</f>
        <v>-0.2150909143070075</v>
      </c>
      <c r="I13" s="14"/>
      <c r="J13" s="14"/>
      <c r="K13" s="14"/>
      <c r="L13" s="14"/>
      <c r="M13" s="14"/>
      <c r="N13" s="14"/>
      <c r="O13" s="14"/>
      <c r="P13" s="14"/>
      <c r="Q13" s="14"/>
      <c r="R13" s="14"/>
      <c r="S13" s="14"/>
      <c r="T13" s="14"/>
      <c r="U13" s="14"/>
      <c r="V13" s="14"/>
      <c r="W13" s="14"/>
      <c r="X13" s="14"/>
      <c r="Y13" s="14"/>
      <c r="Z13" s="14"/>
      <c r="AA13" s="14"/>
      <c r="AJ13" s="46">
        <v>2023</v>
      </c>
      <c r="AK13" s="21" t="str">
        <f>INDEX(Tabla13[MES],MATCH(MIN(Tabla13[2023]),Tabla13[2023],0))</f>
        <v>Ene</v>
      </c>
      <c r="AL13" s="47">
        <f>MIN(Tabla13[2023])</f>
        <v>0.11576011157601115</v>
      </c>
      <c r="AM13" s="21" t="str">
        <f>INDEX(Tabla13[MES],MATCH(MAX(Tabla13[2023]),Tabla13[2023],0))</f>
        <v>Jun</v>
      </c>
      <c r="AN13" s="47">
        <f>MAX(Tabla13[2023])</f>
        <v>0.33086742094574995</v>
      </c>
    </row>
    <row r="14" spans="1:42" ht="30" customHeight="1" x14ac:dyDescent="0.25">
      <c r="A14" s="12"/>
      <c r="C14" s="16" t="s">
        <v>7</v>
      </c>
      <c r="D14" s="17">
        <f>GETPIVOTDATA("Suma de 2022",DATA!$M$5,"MES","May")</f>
        <v>0.36655165415059876</v>
      </c>
      <c r="E14" s="17">
        <f>GETPIVOTDATA("Suma de 2023",DATA!$M$5,"MES","May")</f>
        <v>0.28819543306189854</v>
      </c>
      <c r="F14" s="6">
        <f>Tabla13[[#This Row],[2023]]-Tabla13[[#This Row],[2022]]</f>
        <v>-7.8356221088700218E-2</v>
      </c>
      <c r="G14" s="3">
        <f>IF( Tabla13[[#This Row],[2023]]-Tabla13[[#This Row],[2022]]&gt;0,    Tabla13[[#This Row],[2023]]-Tabla13[[#This Row],[2022]],  0)</f>
        <v>0</v>
      </c>
      <c r="H14" s="4">
        <f>IF( Tabla13[[#This Row],[2023]]-Tabla13[[#This Row],[2022]]&lt;0,    Tabla13[[#This Row],[2023]]-Tabla13[[#This Row],[2022]],  0)</f>
        <v>-7.8356221088700218E-2</v>
      </c>
      <c r="I14" s="14"/>
      <c r="J14" s="14"/>
      <c r="K14" s="14"/>
      <c r="L14" s="14"/>
      <c r="M14" s="14"/>
      <c r="N14" s="14"/>
      <c r="O14" s="14"/>
      <c r="P14" s="14"/>
      <c r="Q14" s="14"/>
      <c r="R14" s="14"/>
      <c r="S14" s="14"/>
      <c r="T14" s="14"/>
      <c r="U14" s="14"/>
      <c r="V14" s="14"/>
      <c r="W14" s="14"/>
      <c r="X14" s="14"/>
      <c r="Y14" s="14"/>
      <c r="Z14" s="14"/>
      <c r="AA14" s="14"/>
    </row>
    <row r="15" spans="1:42" ht="30" customHeight="1" thickBot="1" x14ac:dyDescent="0.3">
      <c r="A15" s="12"/>
      <c r="C15" s="18" t="s">
        <v>8</v>
      </c>
      <c r="D15" s="19">
        <f>GETPIVOTDATA("Suma de 2022",DATA!$M$5,"MES","Jun")</f>
        <v>0.36815812337098175</v>
      </c>
      <c r="E15" s="19">
        <f>GETPIVOTDATA("Suma de 2023",DATA!$M$5,"MES","Jun")</f>
        <v>0.33086742094574995</v>
      </c>
      <c r="F15" s="8">
        <f>Tabla13[[#This Row],[2023]]-Tabla13[[#This Row],[2022]]</f>
        <v>-3.7290702425231803E-2</v>
      </c>
      <c r="G15" s="9">
        <f>IF( Tabla13[[#This Row],[2023]]-Tabla13[[#This Row],[2022]]&gt;0,    Tabla13[[#This Row],[2023]]-Tabla13[[#This Row],[2022]],  0)</f>
        <v>0</v>
      </c>
      <c r="H15" s="10">
        <f>IF( Tabla13[[#This Row],[2023]]-Tabla13[[#This Row],[2022]]&lt;0,    Tabla13[[#This Row],[2023]]-Tabla13[[#This Row],[2022]],  0)</f>
        <v>-3.7290702425231803E-2</v>
      </c>
      <c r="I15" s="14"/>
      <c r="J15" s="14"/>
      <c r="K15" s="14"/>
      <c r="L15" s="14"/>
      <c r="M15" s="14"/>
      <c r="N15" s="14"/>
      <c r="O15" s="14"/>
      <c r="P15" s="14"/>
      <c r="Q15" s="14"/>
      <c r="R15" s="14"/>
      <c r="S15" s="14"/>
      <c r="T15" s="14"/>
      <c r="U15" s="14"/>
      <c r="V15" s="14"/>
      <c r="W15" s="14"/>
      <c r="X15" s="14"/>
      <c r="Y15" s="14"/>
      <c r="Z15" s="14"/>
      <c r="AA15" s="14"/>
    </row>
    <row r="16" spans="1:42" ht="15" x14ac:dyDescent="0.25">
      <c r="A16" s="12"/>
      <c r="C16" s="14"/>
      <c r="D16" s="14"/>
      <c r="E16" s="14"/>
      <c r="F16" s="14"/>
      <c r="G16" s="14"/>
      <c r="H16" s="14"/>
      <c r="I16" s="14"/>
      <c r="J16" s="14"/>
      <c r="K16" s="14"/>
      <c r="L16" s="14"/>
      <c r="M16" s="14"/>
      <c r="N16" s="14"/>
      <c r="O16" s="14"/>
      <c r="P16" s="14"/>
      <c r="Q16" s="14"/>
      <c r="R16" s="14"/>
      <c r="S16" s="14"/>
      <c r="T16" s="14"/>
      <c r="U16" s="14"/>
      <c r="V16" s="14"/>
      <c r="W16" s="14"/>
      <c r="X16" s="14"/>
      <c r="Y16" s="14"/>
      <c r="Z16" s="14"/>
      <c r="AA16" s="14"/>
    </row>
    <row r="17" spans="1:27" ht="15" x14ac:dyDescent="0.25">
      <c r="A17" s="12"/>
      <c r="C17" s="14"/>
      <c r="D17" s="14"/>
      <c r="E17" s="14"/>
      <c r="F17" s="14"/>
      <c r="G17" s="14"/>
      <c r="H17" s="14"/>
      <c r="I17" s="14"/>
      <c r="J17" s="14"/>
      <c r="K17" s="14"/>
      <c r="L17" s="14"/>
      <c r="M17" s="14"/>
      <c r="N17" s="14"/>
      <c r="O17" s="14"/>
      <c r="P17" s="14"/>
      <c r="Q17" s="14"/>
      <c r="R17" s="14"/>
      <c r="S17" s="14"/>
      <c r="T17" s="14"/>
      <c r="U17" s="14"/>
      <c r="V17" s="14"/>
      <c r="W17" s="14"/>
      <c r="X17" s="14"/>
      <c r="Y17" s="14"/>
      <c r="Z17" s="14"/>
      <c r="AA17" s="14"/>
    </row>
    <row r="18" spans="1:27" ht="15" x14ac:dyDescent="0.25">
      <c r="A18" s="12"/>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spans="1:27" ht="15" x14ac:dyDescent="0.25">
      <c r="A19" s="12"/>
      <c r="C19" s="14"/>
      <c r="D19" s="14"/>
      <c r="E19" s="14"/>
      <c r="F19" s="14"/>
      <c r="G19" s="14"/>
      <c r="H19" s="14"/>
      <c r="I19" s="14"/>
      <c r="J19" s="14"/>
      <c r="K19" s="14"/>
      <c r="L19" s="14"/>
      <c r="M19" s="14"/>
      <c r="N19" s="14"/>
      <c r="O19" s="14"/>
      <c r="P19" s="14"/>
      <c r="Q19" s="14"/>
      <c r="R19" s="14"/>
      <c r="S19" s="14"/>
      <c r="T19" s="14"/>
      <c r="U19" s="14"/>
      <c r="V19" s="14"/>
      <c r="W19" s="14"/>
      <c r="X19" s="14"/>
      <c r="Y19" s="14"/>
      <c r="Z19" s="14"/>
      <c r="AA19" s="14"/>
    </row>
    <row r="20" spans="1:27" ht="15" x14ac:dyDescent="0.25">
      <c r="A20" s="12"/>
      <c r="C20" s="14"/>
      <c r="D20" s="14"/>
      <c r="E20" s="14"/>
      <c r="F20" s="14"/>
      <c r="G20" s="14"/>
      <c r="H20" s="14"/>
      <c r="I20" s="14"/>
      <c r="J20" s="14"/>
      <c r="K20" s="14"/>
      <c r="L20" s="14"/>
      <c r="M20" s="14"/>
      <c r="N20" s="14"/>
      <c r="O20" s="14"/>
      <c r="P20" s="14"/>
      <c r="Q20" s="14"/>
      <c r="R20" s="14"/>
      <c r="S20" s="14"/>
      <c r="T20" s="14"/>
      <c r="U20" s="14"/>
      <c r="V20" s="14"/>
      <c r="W20" s="14"/>
      <c r="X20" s="14"/>
      <c r="Y20" s="14"/>
      <c r="Z20" s="14"/>
      <c r="AA20" s="14"/>
    </row>
    <row r="21" spans="1:27" ht="15" x14ac:dyDescent="0.25">
      <c r="A21" s="12"/>
      <c r="C21" s="14"/>
      <c r="D21" s="14"/>
      <c r="E21" s="14"/>
      <c r="F21" s="14"/>
      <c r="G21" s="14"/>
      <c r="H21" s="14"/>
      <c r="I21" s="14"/>
      <c r="J21" s="14"/>
      <c r="K21" s="14"/>
      <c r="L21" s="14"/>
      <c r="M21" s="14"/>
      <c r="N21" s="14"/>
      <c r="O21" s="14"/>
      <c r="P21" s="14"/>
      <c r="Q21" s="14"/>
      <c r="R21" s="14"/>
      <c r="S21" s="14"/>
      <c r="T21" s="14"/>
      <c r="U21" s="14"/>
      <c r="V21" s="14"/>
      <c r="W21" s="14"/>
      <c r="X21" s="14"/>
      <c r="Y21" s="14"/>
      <c r="Z21" s="14"/>
      <c r="AA21" s="14"/>
    </row>
    <row r="22" spans="1:27" ht="15" x14ac:dyDescent="0.25">
      <c r="A22" s="12"/>
      <c r="C22" s="14"/>
      <c r="D22" s="14"/>
      <c r="E22" s="14"/>
      <c r="F22" s="14"/>
      <c r="G22" s="14"/>
      <c r="H22" s="14"/>
      <c r="I22" s="14"/>
      <c r="J22" s="14"/>
      <c r="K22" s="14"/>
      <c r="L22" s="14"/>
      <c r="M22" s="14"/>
      <c r="N22" s="14"/>
      <c r="O22" s="14"/>
      <c r="P22" s="14"/>
      <c r="Q22" s="14"/>
      <c r="R22" s="14"/>
      <c r="S22" s="14"/>
      <c r="T22" s="14"/>
      <c r="U22" s="14"/>
      <c r="V22" s="14"/>
      <c r="W22" s="14"/>
      <c r="X22" s="14"/>
      <c r="Y22" s="14"/>
      <c r="Z22" s="14"/>
      <c r="AA22" s="14"/>
    </row>
    <row r="23" spans="1:27" ht="18" customHeight="1" x14ac:dyDescent="0.25">
      <c r="A23" s="12"/>
      <c r="C23" s="14"/>
      <c r="D23" s="14"/>
      <c r="E23" s="14"/>
      <c r="F23" s="14"/>
      <c r="G23" s="14"/>
      <c r="H23" s="14"/>
      <c r="I23" s="14"/>
      <c r="J23" s="14"/>
      <c r="K23" s="14"/>
      <c r="L23" s="14"/>
      <c r="M23" s="14"/>
      <c r="N23" s="14"/>
      <c r="O23" s="14"/>
      <c r="P23" s="14"/>
      <c r="Q23" s="14"/>
      <c r="R23" s="14"/>
      <c r="S23" s="14"/>
      <c r="T23" s="14"/>
      <c r="U23" s="14"/>
      <c r="V23" s="14"/>
      <c r="W23" s="14"/>
      <c r="X23" s="14"/>
      <c r="Y23" s="14"/>
      <c r="Z23" s="14"/>
      <c r="AA23" s="14"/>
    </row>
    <row r="24" spans="1:27" ht="18" customHeight="1" x14ac:dyDescent="0.25">
      <c r="A24" s="12"/>
      <c r="C24" s="14"/>
      <c r="D24" s="14"/>
      <c r="E24" s="14"/>
      <c r="F24" s="14"/>
      <c r="G24" s="14"/>
      <c r="H24" s="14"/>
      <c r="I24" s="14"/>
      <c r="J24" s="14"/>
      <c r="K24" s="14"/>
      <c r="L24" s="14"/>
      <c r="M24" s="14"/>
      <c r="N24" s="14"/>
      <c r="O24" s="14"/>
      <c r="P24" s="14"/>
      <c r="Q24" s="14"/>
      <c r="R24" s="14"/>
      <c r="S24" s="14"/>
      <c r="T24" s="14"/>
      <c r="U24" s="14"/>
      <c r="V24" s="14"/>
      <c r="W24" s="14"/>
      <c r="X24" s="14"/>
      <c r="Y24" s="14"/>
      <c r="Z24" s="14"/>
      <c r="AA24" s="14"/>
    </row>
    <row r="25" spans="1:27" ht="18" customHeight="1" x14ac:dyDescent="0.25">
      <c r="A25" s="12"/>
      <c r="C25" s="14"/>
      <c r="D25" s="14"/>
      <c r="E25" s="14"/>
      <c r="F25" s="14"/>
      <c r="G25" s="14"/>
      <c r="H25" s="14"/>
      <c r="I25" s="14"/>
      <c r="J25" s="14"/>
      <c r="K25" s="14"/>
      <c r="L25" s="14"/>
      <c r="M25" s="14"/>
      <c r="N25" s="14"/>
      <c r="O25" s="14"/>
      <c r="P25" s="14"/>
      <c r="Q25" s="14"/>
      <c r="R25" s="14"/>
      <c r="S25" s="14"/>
      <c r="T25" s="14"/>
      <c r="U25" s="14"/>
      <c r="V25" s="14"/>
      <c r="W25" s="14"/>
      <c r="X25" s="14"/>
      <c r="Y25" s="14"/>
      <c r="Z25" s="14"/>
      <c r="AA25" s="14"/>
    </row>
    <row r="26" spans="1:27" ht="18" customHeight="1" x14ac:dyDescent="0.25">
      <c r="A26" s="12"/>
      <c r="C26" s="14"/>
      <c r="D26" s="14"/>
      <c r="E26" s="14"/>
      <c r="F26" s="14"/>
      <c r="G26" s="14"/>
      <c r="H26" s="14"/>
      <c r="I26" s="14"/>
      <c r="J26" s="14"/>
      <c r="K26" s="14"/>
      <c r="L26" s="14"/>
      <c r="M26" s="14"/>
      <c r="N26" s="14"/>
      <c r="O26" s="14"/>
      <c r="P26" s="14"/>
      <c r="Q26" s="14"/>
      <c r="R26" s="14"/>
      <c r="S26" s="14"/>
      <c r="T26" s="14"/>
      <c r="U26" s="14"/>
      <c r="V26" s="14"/>
      <c r="W26" s="14"/>
      <c r="X26" s="14"/>
      <c r="Y26" s="14"/>
      <c r="Z26" s="14"/>
      <c r="AA26" s="14"/>
    </row>
    <row r="27" spans="1:27" ht="18" customHeight="1" x14ac:dyDescent="0.25">
      <c r="A27" s="12"/>
      <c r="C27" s="14"/>
      <c r="D27" s="14"/>
      <c r="E27" s="14"/>
      <c r="F27" s="14"/>
      <c r="G27" s="14"/>
      <c r="H27" s="14"/>
      <c r="I27" s="14"/>
      <c r="J27" s="14"/>
      <c r="K27" s="14"/>
      <c r="L27" s="14"/>
      <c r="M27" s="14"/>
      <c r="N27" s="14"/>
      <c r="O27" s="14"/>
      <c r="P27" s="14"/>
      <c r="Q27" s="14"/>
      <c r="R27" s="14"/>
      <c r="S27" s="14"/>
      <c r="T27" s="14"/>
      <c r="U27" s="14"/>
      <c r="V27" s="14"/>
      <c r="W27" s="14"/>
      <c r="X27" s="14"/>
      <c r="Y27" s="14"/>
      <c r="Z27" s="14"/>
      <c r="AA27" s="14"/>
    </row>
    <row r="28" spans="1:27" ht="18" customHeight="1" x14ac:dyDescent="0.25">
      <c r="A28" s="12"/>
      <c r="C28" s="14"/>
      <c r="D28" s="14"/>
      <c r="E28" s="14"/>
      <c r="F28" s="14"/>
      <c r="G28" s="14"/>
      <c r="H28" s="14"/>
      <c r="I28" s="14"/>
      <c r="J28" s="14"/>
      <c r="K28" s="14"/>
      <c r="L28" s="14"/>
      <c r="M28" s="14"/>
      <c r="N28" s="14"/>
      <c r="O28" s="14"/>
      <c r="P28" s="14"/>
      <c r="Q28" s="14"/>
      <c r="R28" s="14"/>
      <c r="S28" s="14"/>
      <c r="T28" s="14"/>
      <c r="U28" s="14"/>
      <c r="V28" s="14"/>
      <c r="W28" s="14"/>
      <c r="X28" s="14"/>
      <c r="Y28" s="14"/>
      <c r="Z28" s="14"/>
      <c r="AA28" s="14"/>
    </row>
    <row r="29" spans="1:27" ht="18" customHeight="1" x14ac:dyDescent="0.25">
      <c r="A29" s="12"/>
      <c r="C29" s="14"/>
      <c r="D29" s="14"/>
      <c r="E29" s="14"/>
      <c r="F29" s="14"/>
      <c r="G29" s="14"/>
      <c r="H29" s="14"/>
      <c r="I29" s="14"/>
      <c r="J29" s="14"/>
      <c r="K29" s="14"/>
      <c r="L29" s="14"/>
      <c r="M29" s="14"/>
      <c r="N29" s="14"/>
      <c r="O29" s="14"/>
      <c r="P29" s="14"/>
      <c r="Q29" s="14"/>
      <c r="R29" s="14"/>
      <c r="S29" s="14"/>
      <c r="T29" s="14"/>
      <c r="U29" s="14"/>
      <c r="V29" s="14"/>
      <c r="W29" s="14"/>
      <c r="X29" s="14"/>
      <c r="Y29" s="14"/>
      <c r="Z29" s="14"/>
      <c r="AA29" s="14"/>
    </row>
    <row r="30" spans="1:27" ht="18" customHeight="1" x14ac:dyDescent="0.25">
      <c r="A30" s="12"/>
      <c r="C30" s="14"/>
      <c r="D30" s="14"/>
      <c r="E30" s="14"/>
      <c r="F30" s="14"/>
      <c r="G30" s="14"/>
      <c r="H30" s="14"/>
      <c r="I30" s="14"/>
      <c r="J30" s="14"/>
      <c r="K30" s="14"/>
      <c r="L30" s="14"/>
      <c r="M30" s="14"/>
      <c r="N30" s="14"/>
      <c r="O30" s="14"/>
      <c r="P30" s="14"/>
      <c r="Q30" s="14"/>
      <c r="R30" s="14"/>
      <c r="S30" s="14"/>
      <c r="T30" s="14"/>
      <c r="U30" s="14"/>
      <c r="V30" s="14"/>
      <c r="W30" s="14"/>
      <c r="X30" s="14"/>
      <c r="Y30" s="14"/>
      <c r="Z30" s="14"/>
      <c r="AA30" s="14"/>
    </row>
    <row r="31" spans="1:27" ht="18" customHeight="1" x14ac:dyDescent="0.25">
      <c r="A31" s="12"/>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spans="1:27" ht="18" customHeight="1" x14ac:dyDescent="0.25">
      <c r="A32" s="12"/>
      <c r="C32" s="14"/>
      <c r="D32" s="14"/>
      <c r="E32" s="14"/>
      <c r="F32" s="14"/>
      <c r="G32" s="14"/>
      <c r="H32" s="14"/>
      <c r="I32" s="14"/>
      <c r="J32" s="14"/>
      <c r="K32" s="14"/>
      <c r="L32" s="14"/>
      <c r="M32" s="14"/>
      <c r="N32" s="14"/>
      <c r="O32" s="14"/>
      <c r="P32" s="14"/>
      <c r="Q32" s="14"/>
      <c r="R32" s="14"/>
      <c r="S32" s="14"/>
      <c r="T32" s="14"/>
      <c r="U32" s="14"/>
      <c r="V32" s="14"/>
      <c r="W32" s="14"/>
      <c r="X32" s="14"/>
      <c r="Y32" s="14"/>
      <c r="Z32" s="14"/>
      <c r="AA32" s="14"/>
    </row>
    <row r="33" spans="1:27" ht="18" customHeight="1" x14ac:dyDescent="0.25">
      <c r="A33" s="12"/>
      <c r="C33" s="14"/>
      <c r="D33" s="14"/>
      <c r="E33" s="14"/>
      <c r="F33" s="14"/>
      <c r="G33" s="14"/>
      <c r="H33" s="14"/>
      <c r="I33" s="14"/>
      <c r="J33" s="14"/>
      <c r="K33" s="14"/>
      <c r="L33" s="14"/>
      <c r="M33" s="14"/>
      <c r="N33" s="14"/>
      <c r="O33" s="14"/>
      <c r="P33" s="14"/>
      <c r="Q33" s="14"/>
      <c r="R33" s="14"/>
      <c r="S33" s="14"/>
      <c r="T33" s="14"/>
      <c r="U33" s="14"/>
      <c r="V33" s="14"/>
      <c r="W33" s="14"/>
      <c r="X33" s="14"/>
      <c r="Y33" s="14"/>
      <c r="Z33" s="14"/>
      <c r="AA33" s="14"/>
    </row>
    <row r="34" spans="1:27" ht="18" customHeight="1" x14ac:dyDescent="0.25">
      <c r="A34" s="12"/>
      <c r="C34" s="14"/>
      <c r="D34" s="14"/>
      <c r="E34" s="14"/>
      <c r="F34" s="14"/>
      <c r="G34" s="14"/>
      <c r="H34" s="14"/>
      <c r="I34" s="14"/>
      <c r="J34" s="14"/>
      <c r="K34" s="14"/>
      <c r="L34" s="14"/>
      <c r="M34" s="14"/>
      <c r="N34" s="14"/>
      <c r="O34" s="14"/>
      <c r="P34" s="14"/>
      <c r="Q34" s="14"/>
      <c r="R34" s="14"/>
      <c r="S34" s="14"/>
      <c r="T34" s="14"/>
      <c r="U34" s="14"/>
      <c r="V34" s="14"/>
      <c r="W34" s="14"/>
      <c r="X34" s="14"/>
      <c r="Y34" s="14"/>
      <c r="Z34" s="14"/>
      <c r="AA34" s="14"/>
    </row>
    <row r="35" spans="1:27" ht="18" customHeight="1" x14ac:dyDescent="0.25">
      <c r="A35" s="12"/>
      <c r="C35" s="14"/>
      <c r="D35" s="14"/>
      <c r="E35" s="14"/>
      <c r="F35" s="14"/>
      <c r="G35" s="14"/>
      <c r="H35" s="14"/>
      <c r="I35" s="14"/>
      <c r="J35" s="14"/>
      <c r="K35" s="14"/>
      <c r="L35" s="14"/>
      <c r="M35" s="14"/>
      <c r="N35" s="14"/>
      <c r="O35" s="14"/>
      <c r="P35" s="14"/>
      <c r="Q35" s="14"/>
      <c r="R35" s="14"/>
      <c r="S35" s="14"/>
      <c r="T35" s="14"/>
      <c r="U35" s="14"/>
      <c r="V35" s="14"/>
      <c r="W35" s="14"/>
      <c r="X35" s="14"/>
      <c r="Y35" s="14"/>
      <c r="Z35" s="14"/>
      <c r="AA35" s="14"/>
    </row>
    <row r="36" spans="1:27" ht="18" customHeight="1" x14ac:dyDescent="0.25">
      <c r="A36" s="12"/>
      <c r="C36" s="14"/>
      <c r="D36" s="14"/>
      <c r="E36" s="14"/>
      <c r="F36" s="14"/>
      <c r="G36" s="14"/>
      <c r="H36" s="14"/>
      <c r="I36" s="14"/>
      <c r="J36" s="14"/>
      <c r="K36" s="14"/>
      <c r="L36" s="14"/>
      <c r="M36" s="14"/>
      <c r="N36" s="14"/>
      <c r="O36" s="14"/>
      <c r="P36" s="14"/>
      <c r="Q36" s="14"/>
      <c r="R36" s="14"/>
      <c r="S36" s="14"/>
      <c r="T36" s="14"/>
      <c r="U36" s="14"/>
      <c r="V36" s="14"/>
      <c r="W36" s="14"/>
      <c r="X36" s="14"/>
      <c r="Y36" s="14"/>
      <c r="Z36" s="14"/>
      <c r="AA36" s="14"/>
    </row>
    <row r="37" spans="1:27" ht="18" customHeight="1" x14ac:dyDescent="0.25">
      <c r="A37" s="12"/>
      <c r="C37" s="14"/>
      <c r="D37" s="14"/>
      <c r="E37" s="14"/>
      <c r="F37" s="14"/>
      <c r="G37" s="14"/>
      <c r="H37" s="14"/>
      <c r="I37" s="14"/>
      <c r="J37" s="14"/>
      <c r="K37" s="14"/>
      <c r="L37" s="14"/>
      <c r="M37" s="14"/>
      <c r="N37" s="14"/>
      <c r="O37" s="14"/>
      <c r="P37" s="14"/>
      <c r="Q37" s="14"/>
      <c r="R37" s="14"/>
      <c r="S37" s="14"/>
      <c r="T37" s="14"/>
      <c r="U37" s="14"/>
      <c r="V37" s="14"/>
      <c r="W37" s="14"/>
      <c r="X37" s="14"/>
      <c r="Y37" s="14"/>
      <c r="Z37" s="14"/>
      <c r="AA37" s="14"/>
    </row>
    <row r="38" spans="1:27" ht="18" customHeight="1" x14ac:dyDescent="0.25">
      <c r="A38" s="12"/>
      <c r="C38" s="14"/>
      <c r="D38" s="14"/>
      <c r="E38" s="14"/>
      <c r="F38" s="14"/>
      <c r="G38" s="14"/>
      <c r="H38" s="14"/>
      <c r="I38" s="14"/>
      <c r="J38" s="14"/>
      <c r="K38" s="14"/>
      <c r="L38" s="14"/>
      <c r="M38" s="14"/>
      <c r="N38" s="14"/>
      <c r="O38" s="14"/>
      <c r="P38" s="14"/>
      <c r="Q38" s="14"/>
      <c r="R38" s="14"/>
      <c r="S38" s="14"/>
      <c r="T38" s="14"/>
      <c r="U38" s="14"/>
      <c r="V38" s="14"/>
      <c r="W38" s="14"/>
      <c r="X38" s="14"/>
      <c r="Y38" s="14"/>
      <c r="Z38" s="14"/>
      <c r="AA38" s="14"/>
    </row>
    <row r="39" spans="1:27" ht="18" customHeight="1" x14ac:dyDescent="0.25">
      <c r="A39" s="12"/>
      <c r="C39" s="14"/>
      <c r="D39" s="14"/>
      <c r="E39" s="14"/>
      <c r="F39" s="14"/>
      <c r="G39" s="14"/>
      <c r="H39" s="14"/>
      <c r="I39" s="14"/>
      <c r="J39" s="14"/>
      <c r="K39" s="14"/>
      <c r="L39" s="14"/>
      <c r="M39" s="14"/>
      <c r="N39" s="14"/>
      <c r="O39" s="14"/>
      <c r="P39" s="14"/>
      <c r="Q39" s="14"/>
      <c r="R39" s="14"/>
      <c r="S39" s="14"/>
      <c r="T39" s="14"/>
      <c r="U39" s="14"/>
      <c r="V39" s="14"/>
      <c r="W39" s="14"/>
      <c r="X39" s="14"/>
      <c r="Y39" s="14"/>
      <c r="Z39" s="14"/>
      <c r="AA39" s="14"/>
    </row>
    <row r="40" spans="1:27" ht="18" customHeight="1" x14ac:dyDescent="0.25">
      <c r="A40" s="12"/>
      <c r="C40" s="14"/>
      <c r="D40" s="14"/>
      <c r="E40" s="14"/>
      <c r="F40" s="14"/>
      <c r="G40" s="14"/>
      <c r="H40" s="14"/>
      <c r="I40" s="14"/>
      <c r="J40" s="14"/>
      <c r="K40" s="14"/>
      <c r="L40" s="14"/>
      <c r="M40" s="14"/>
      <c r="N40" s="14"/>
      <c r="O40" s="14"/>
      <c r="P40" s="14"/>
      <c r="Q40" s="14"/>
      <c r="R40" s="14"/>
      <c r="S40" s="14"/>
      <c r="T40" s="14"/>
      <c r="U40" s="14"/>
      <c r="V40" s="14"/>
      <c r="W40" s="14"/>
      <c r="X40" s="14"/>
      <c r="Y40" s="14"/>
      <c r="Z40" s="14"/>
      <c r="AA40" s="14"/>
    </row>
    <row r="41" spans="1:27" ht="18" customHeight="1" x14ac:dyDescent="0.25">
      <c r="A41" s="12"/>
      <c r="C41" s="14"/>
      <c r="D41" s="14"/>
      <c r="E41" s="14"/>
      <c r="F41" s="14"/>
      <c r="G41" s="14"/>
      <c r="H41" s="14"/>
      <c r="I41" s="14"/>
      <c r="J41" s="14"/>
      <c r="K41" s="14"/>
      <c r="L41" s="14"/>
      <c r="M41" s="14"/>
      <c r="N41" s="14"/>
      <c r="O41" s="14"/>
      <c r="P41" s="14"/>
      <c r="Q41" s="14"/>
      <c r="R41" s="14"/>
      <c r="S41" s="14"/>
      <c r="T41" s="14"/>
      <c r="U41" s="14"/>
      <c r="V41" s="14"/>
      <c r="W41" s="14"/>
      <c r="X41" s="14"/>
      <c r="Y41" s="14"/>
      <c r="Z41" s="14"/>
      <c r="AA41" s="14"/>
    </row>
    <row r="42" spans="1:27" ht="18" customHeight="1" x14ac:dyDescent="0.25">
      <c r="A42" s="12"/>
      <c r="C42" s="14"/>
      <c r="D42" s="14"/>
      <c r="E42" s="14"/>
      <c r="F42" s="14"/>
      <c r="G42" s="14"/>
      <c r="H42" s="14"/>
      <c r="I42" s="14"/>
      <c r="J42" s="14"/>
      <c r="K42" s="14"/>
      <c r="L42" s="14"/>
      <c r="M42" s="14"/>
      <c r="N42" s="14"/>
      <c r="O42" s="14"/>
      <c r="P42" s="14"/>
      <c r="Q42" s="14"/>
      <c r="R42" s="14"/>
      <c r="S42" s="14"/>
      <c r="T42" s="14"/>
      <c r="U42" s="14"/>
      <c r="V42" s="14"/>
      <c r="W42" s="14"/>
      <c r="X42" s="14"/>
      <c r="Y42" s="14"/>
      <c r="Z42" s="14"/>
      <c r="AA42" s="14"/>
    </row>
    <row r="43" spans="1:27" ht="18" customHeight="1" x14ac:dyDescent="0.25">
      <c r="A43" s="12"/>
      <c r="C43" s="14"/>
      <c r="D43" s="14"/>
      <c r="E43" s="14"/>
      <c r="F43" s="14"/>
      <c r="G43" s="14"/>
      <c r="H43" s="14"/>
      <c r="I43" s="14"/>
      <c r="J43" s="14"/>
      <c r="K43" s="14"/>
      <c r="L43" s="14"/>
      <c r="M43" s="14"/>
      <c r="N43" s="14"/>
      <c r="O43" s="14"/>
      <c r="P43" s="14"/>
      <c r="Q43" s="14"/>
      <c r="R43" s="14"/>
      <c r="S43" s="14"/>
      <c r="T43" s="14"/>
      <c r="U43" s="14"/>
      <c r="V43" s="14"/>
      <c r="W43" s="14"/>
      <c r="X43" s="14"/>
      <c r="Y43" s="14"/>
      <c r="Z43" s="14"/>
      <c r="AA43" s="14"/>
    </row>
    <row r="44" spans="1:27" ht="18" customHeight="1" x14ac:dyDescent="0.25">
      <c r="A44" s="12"/>
      <c r="C44" s="14"/>
      <c r="D44" s="14"/>
      <c r="E44" s="14"/>
      <c r="F44" s="14"/>
      <c r="G44" s="14"/>
      <c r="H44" s="14"/>
      <c r="I44" s="14"/>
      <c r="J44" s="14"/>
      <c r="K44" s="14"/>
      <c r="L44" s="14"/>
      <c r="M44" s="14"/>
      <c r="N44" s="14"/>
      <c r="O44" s="14"/>
      <c r="P44" s="14"/>
      <c r="Q44" s="14"/>
      <c r="R44" s="14"/>
      <c r="S44" s="14"/>
      <c r="T44" s="14"/>
      <c r="U44" s="14"/>
      <c r="V44" s="14"/>
      <c r="W44" s="14"/>
      <c r="X44" s="14"/>
      <c r="Y44" s="14"/>
      <c r="Z44" s="14"/>
      <c r="AA44" s="14"/>
    </row>
    <row r="45" spans="1:27" ht="18" customHeight="1" x14ac:dyDescent="0.25">
      <c r="A45" s="12"/>
      <c r="C45" s="14"/>
      <c r="D45" s="14"/>
      <c r="E45" s="14"/>
      <c r="F45" s="14"/>
      <c r="G45" s="14"/>
      <c r="H45" s="14"/>
      <c r="I45" s="14"/>
      <c r="J45" s="14"/>
      <c r="K45" s="14"/>
      <c r="L45" s="14"/>
      <c r="M45" s="14"/>
      <c r="N45" s="14"/>
      <c r="O45" s="14"/>
      <c r="P45" s="14"/>
      <c r="Q45" s="14"/>
      <c r="R45" s="14"/>
      <c r="S45" s="14"/>
      <c r="T45" s="14"/>
      <c r="U45" s="14"/>
      <c r="V45" s="14"/>
      <c r="W45" s="14"/>
      <c r="X45" s="14"/>
      <c r="Y45" s="14"/>
      <c r="Z45" s="14"/>
      <c r="AA45" s="14"/>
    </row>
    <row r="46" spans="1:27" ht="18" customHeight="1" x14ac:dyDescent="0.25">
      <c r="A46" s="12"/>
      <c r="C46" s="14"/>
      <c r="D46" s="14"/>
      <c r="E46" s="14"/>
      <c r="F46" s="14"/>
      <c r="G46" s="14"/>
      <c r="H46" s="14"/>
      <c r="I46" s="14"/>
      <c r="J46" s="14"/>
      <c r="K46" s="14"/>
      <c r="L46" s="14"/>
      <c r="M46" s="14"/>
      <c r="N46" s="14"/>
      <c r="O46" s="14"/>
      <c r="P46" s="14"/>
      <c r="Q46" s="14"/>
      <c r="R46" s="14"/>
      <c r="S46" s="14"/>
      <c r="T46" s="14"/>
      <c r="U46" s="14"/>
      <c r="V46" s="14"/>
      <c r="W46" s="14"/>
      <c r="X46" s="14"/>
      <c r="Y46" s="14"/>
      <c r="Z46" s="14"/>
      <c r="AA46" s="14"/>
    </row>
    <row r="47" spans="1:27" ht="18" customHeight="1" x14ac:dyDescent="0.25">
      <c r="A47" s="12"/>
      <c r="C47" s="14"/>
      <c r="D47" s="14"/>
      <c r="E47" s="14"/>
      <c r="F47" s="14"/>
      <c r="G47" s="14"/>
      <c r="H47" s="14"/>
      <c r="I47" s="14"/>
      <c r="J47" s="14"/>
      <c r="K47" s="14"/>
      <c r="L47" s="14"/>
      <c r="M47" s="14"/>
      <c r="N47" s="14"/>
      <c r="O47" s="14"/>
      <c r="P47" s="14"/>
      <c r="Q47" s="14"/>
      <c r="R47" s="14"/>
      <c r="S47" s="14"/>
      <c r="T47" s="14"/>
      <c r="U47" s="14"/>
      <c r="V47" s="14"/>
      <c r="W47" s="14"/>
      <c r="X47" s="14"/>
      <c r="Y47" s="14"/>
      <c r="Z47" s="14"/>
      <c r="AA47" s="14"/>
    </row>
    <row r="48" spans="1:27" ht="18" customHeight="1" x14ac:dyDescent="0.25">
      <c r="A48" s="12"/>
      <c r="C48" s="14"/>
      <c r="D48" s="14"/>
      <c r="E48" s="14"/>
      <c r="F48" s="14"/>
      <c r="G48" s="14"/>
      <c r="H48" s="14"/>
      <c r="I48" s="14"/>
      <c r="J48" s="14"/>
      <c r="K48" s="14"/>
      <c r="L48" s="14"/>
      <c r="M48" s="14"/>
      <c r="N48" s="14"/>
      <c r="O48" s="14"/>
      <c r="P48" s="14"/>
      <c r="Q48" s="14"/>
      <c r="R48" s="14"/>
      <c r="S48" s="14"/>
      <c r="T48" s="14"/>
      <c r="U48" s="14"/>
      <c r="V48" s="14"/>
      <c r="W48" s="14"/>
      <c r="X48" s="14"/>
      <c r="Y48" s="14"/>
      <c r="Z48" s="14"/>
      <c r="AA48" s="14"/>
    </row>
    <row r="49" spans="1:27" ht="18" customHeight="1" x14ac:dyDescent="0.25">
      <c r="A49" s="12"/>
      <c r="C49" s="14"/>
      <c r="D49" s="14"/>
      <c r="E49" s="14"/>
      <c r="F49" s="14"/>
      <c r="G49" s="14"/>
      <c r="H49" s="14"/>
      <c r="I49" s="14"/>
      <c r="J49" s="14"/>
      <c r="K49" s="14"/>
      <c r="L49" s="14"/>
      <c r="M49" s="14"/>
      <c r="N49" s="14"/>
      <c r="O49" s="14"/>
      <c r="P49" s="14"/>
      <c r="Q49" s="14"/>
      <c r="R49" s="14"/>
      <c r="S49" s="14"/>
      <c r="T49" s="14"/>
      <c r="U49" s="14"/>
      <c r="V49" s="14"/>
      <c r="W49" s="14"/>
      <c r="X49" s="14"/>
      <c r="Y49" s="14"/>
      <c r="Z49" s="14"/>
      <c r="AA49" s="14"/>
    </row>
    <row r="50" spans="1:27" ht="18" customHeight="1" x14ac:dyDescent="0.25">
      <c r="A50" s="12"/>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spans="1:27" ht="18" customHeight="1" x14ac:dyDescent="0.25">
      <c r="A51" s="12"/>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row r="52" spans="1:27" ht="18" customHeight="1" x14ac:dyDescent="0.25">
      <c r="A52" s="12"/>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spans="1:27" ht="18" customHeight="1" x14ac:dyDescent="0.25">
      <c r="A53" s="12"/>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spans="1:27" ht="18" customHeight="1" x14ac:dyDescent="0.25">
      <c r="A54" s="12"/>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spans="1:27" ht="18" customHeight="1" x14ac:dyDescent="0.25">
      <c r="A55" s="12"/>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spans="1:27" ht="18" customHeight="1" x14ac:dyDescent="0.25">
      <c r="A56" s="12"/>
      <c r="C56" s="14"/>
      <c r="D56" s="14"/>
      <c r="E56" s="14"/>
      <c r="F56" s="14"/>
      <c r="G56" s="14"/>
      <c r="H56" s="14"/>
      <c r="I56" s="14"/>
      <c r="J56" s="14"/>
      <c r="K56" s="14"/>
      <c r="L56" s="14"/>
      <c r="M56" s="14"/>
      <c r="N56" s="14"/>
      <c r="O56" s="14"/>
      <c r="P56" s="14"/>
      <c r="Q56" s="14"/>
      <c r="R56" s="14"/>
      <c r="S56" s="14"/>
      <c r="T56" s="14"/>
      <c r="U56" s="14"/>
      <c r="V56" s="14"/>
      <c r="W56" s="14"/>
      <c r="X56" s="14"/>
      <c r="Y56" s="14"/>
      <c r="Z56" s="14"/>
      <c r="AA56" s="14"/>
    </row>
  </sheetData>
  <sheetProtection algorithmName="SHA-512" hashValue="M2bbzYKcO7urV/UwPXc5rY7uxM9SabYp5wX6I+MT7yQuR8TJOj7Cwl2aESV5j3pzUZFsvwmfMu3+XzileqpW4g==" saltValue="FwJ29MakOhiSrHApvYfWpw==" spinCount="100000" sheet="1" formatCells="0" formatColumns="0" formatRows="0" insertColumns="0" insertRows="0" insertHyperlinks="0" deleteColumns="0" deleteRows="0" sort="0"/>
  <mergeCells count="6">
    <mergeCell ref="B2:D2"/>
    <mergeCell ref="E2:U2"/>
    <mergeCell ref="C6:E6"/>
    <mergeCell ref="C7:E7"/>
    <mergeCell ref="U1:V1"/>
    <mergeCell ref="E1:T1"/>
  </mergeCells>
  <phoneticPr fontId="2" type="noConversion"/>
  <conditionalFormatting sqref="D10:E10">
    <cfRule type="iconSet" priority="6">
      <iconSet iconSet="3Arrows">
        <cfvo type="percent" val="0"/>
        <cfvo type="percent" val="33"/>
        <cfvo type="percent" val="67"/>
      </iconSet>
    </cfRule>
  </conditionalFormatting>
  <conditionalFormatting sqref="D11:E11">
    <cfRule type="iconSet" priority="5">
      <iconSet iconSet="3Arrows">
        <cfvo type="percent" val="0"/>
        <cfvo type="percent" val="33"/>
        <cfvo type="percent" val="67"/>
      </iconSet>
    </cfRule>
  </conditionalFormatting>
  <conditionalFormatting sqref="D12:E12">
    <cfRule type="iconSet" priority="4">
      <iconSet iconSet="3Arrows">
        <cfvo type="percent" val="0"/>
        <cfvo type="percent" val="33"/>
        <cfvo type="percent" val="67"/>
      </iconSet>
    </cfRule>
  </conditionalFormatting>
  <conditionalFormatting sqref="D13:E13">
    <cfRule type="iconSet" priority="3">
      <iconSet iconSet="3Arrows">
        <cfvo type="percent" val="0"/>
        <cfvo type="percent" val="33"/>
        <cfvo type="percent" val="67"/>
      </iconSet>
    </cfRule>
  </conditionalFormatting>
  <conditionalFormatting sqref="D14:E14">
    <cfRule type="iconSet" priority="2">
      <iconSet iconSet="3Arrows">
        <cfvo type="percent" val="0"/>
        <cfvo type="percent" val="33"/>
        <cfvo type="percent" val="67"/>
      </iconSet>
    </cfRule>
  </conditionalFormatting>
  <conditionalFormatting sqref="F10:F15">
    <cfRule type="dataBar" priority="18">
      <dataBar>
        <cfvo type="min"/>
        <cfvo type="percent" val="100"/>
        <color rgb="FF1EB256"/>
      </dataBar>
      <extLst>
        <ext xmlns:x14="http://schemas.microsoft.com/office/spreadsheetml/2009/9/main" uri="{B025F937-C7B1-47D3-B67F-A62EFF666E3E}">
          <x14:id>{32AB8CBF-3253-429F-A018-B4025F1A847C}</x14:id>
        </ext>
      </extLst>
    </cfRule>
  </conditionalFormatting>
  <conditionalFormatting sqref="D15:E15">
    <cfRule type="iconSet" priority="19">
      <iconSet iconSet="3Arrows">
        <cfvo type="percent" val="0"/>
        <cfvo type="percent" val="33"/>
        <cfvo type="percent" val="67"/>
      </iconSet>
    </cfRule>
  </conditionalFormatting>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2AB8CBF-3253-429F-A018-B4025F1A847C}">
            <x14:dataBar minLength="0" maxLength="100" gradient="0" axisPosition="middle">
              <x14:cfvo type="min"/>
              <x14:cfvo type="percent">
                <xm:f>100</xm:f>
              </x14:cfvo>
              <x14:negativeFillColor rgb="FFFF0000"/>
              <x14:axisColor rgb="FF000000"/>
            </x14:dataBar>
          </x14:cfRule>
          <xm:sqref>F10:F15</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908E9-F857-4EAB-A7F3-172106C9C16E}">
  <dimension ref="B1:Y298"/>
  <sheetViews>
    <sheetView zoomScale="55" zoomScaleNormal="55" workbookViewId="0">
      <selection activeCell="S5" sqref="S5"/>
    </sheetView>
  </sheetViews>
  <sheetFormatPr baseColWidth="10" defaultRowHeight="15" x14ac:dyDescent="0.25"/>
  <cols>
    <col min="2" max="2" width="25.42578125" bestFit="1" customWidth="1"/>
    <col min="3" max="5" width="33" customWidth="1"/>
    <col min="6" max="11" width="15.7109375" customWidth="1"/>
    <col min="12" max="12" width="11.140625" bestFit="1" customWidth="1"/>
    <col min="13" max="13" width="93.140625" style="30" customWidth="1"/>
    <col min="14" max="14" width="20.140625" style="36" customWidth="1"/>
    <col min="15" max="15" width="12.140625" style="36" bestFit="1" customWidth="1"/>
    <col min="16" max="16" width="22.5703125" style="20" bestFit="1" customWidth="1"/>
    <col min="17" max="17" width="13" style="20" bestFit="1" customWidth="1"/>
    <col min="18" max="18" width="6.140625" bestFit="1" customWidth="1"/>
    <col min="19" max="19" width="79.7109375" customWidth="1"/>
    <col min="20" max="20" width="102" bestFit="1" customWidth="1"/>
    <col min="21" max="21" width="6.140625" bestFit="1" customWidth="1"/>
    <col min="22" max="22" width="11" bestFit="1" customWidth="1"/>
    <col min="23" max="23" width="13.7109375" bestFit="1" customWidth="1"/>
    <col min="24" max="24" width="12.5703125" bestFit="1" customWidth="1"/>
  </cols>
  <sheetData>
    <row r="1" spans="2:25" x14ac:dyDescent="0.25">
      <c r="S1" s="31" t="s">
        <v>21</v>
      </c>
      <c r="T1" s="40" t="s">
        <v>20</v>
      </c>
      <c r="U1" s="41"/>
      <c r="V1" s="35"/>
      <c r="W1" s="35"/>
      <c r="X1" s="35"/>
      <c r="Y1" s="35"/>
    </row>
    <row r="2" spans="2:25" x14ac:dyDescent="0.25">
      <c r="B2" s="22" t="s">
        <v>21</v>
      </c>
      <c r="C2" s="22" t="s">
        <v>26</v>
      </c>
      <c r="D2" s="22" t="s">
        <v>33</v>
      </c>
      <c r="E2" s="22" t="s">
        <v>34</v>
      </c>
      <c r="F2" s="23" t="s">
        <v>9</v>
      </c>
      <c r="G2" s="24">
        <v>2022</v>
      </c>
      <c r="H2" s="22">
        <v>2023</v>
      </c>
      <c r="S2" s="32"/>
      <c r="T2" s="41"/>
      <c r="U2" s="41"/>
      <c r="V2" s="35"/>
      <c r="W2" s="35"/>
      <c r="X2" s="35"/>
      <c r="Y2" s="35"/>
    </row>
    <row r="3" spans="2:25" ht="56.25" x14ac:dyDescent="0.25">
      <c r="B3" s="25" t="s">
        <v>15</v>
      </c>
      <c r="C3" s="27" t="s">
        <v>27</v>
      </c>
      <c r="D3" s="27" t="s">
        <v>35</v>
      </c>
      <c r="E3" s="27" t="s">
        <v>38</v>
      </c>
      <c r="F3" s="25" t="s">
        <v>3</v>
      </c>
      <c r="G3" s="26">
        <v>5.3956834532374098E-2</v>
      </c>
      <c r="H3" s="26">
        <v>9.6385542168674704E-2</v>
      </c>
      <c r="M3" s="31" t="s">
        <v>21</v>
      </c>
      <c r="N3" s="37" t="s">
        <v>20</v>
      </c>
      <c r="O3" s="37"/>
      <c r="S3" s="40"/>
      <c r="T3" s="31" t="s">
        <v>23</v>
      </c>
    </row>
    <row r="4" spans="2:25" ht="42" customHeight="1" x14ac:dyDescent="0.25">
      <c r="B4" s="25" t="s">
        <v>15</v>
      </c>
      <c r="C4" s="27" t="s">
        <v>27</v>
      </c>
      <c r="D4" s="27" t="s">
        <v>35</v>
      </c>
      <c r="E4" s="27" t="s">
        <v>38</v>
      </c>
      <c r="F4" s="25" t="s">
        <v>4</v>
      </c>
      <c r="G4" s="26">
        <v>3.9087947882736153E-2</v>
      </c>
      <c r="H4" s="26">
        <v>0.15140845070422534</v>
      </c>
      <c r="M4" s="32" t="str">
        <f>M7</f>
        <v>Feb</v>
      </c>
      <c r="N4" s="37"/>
      <c r="O4" s="37"/>
      <c r="S4" s="33" t="s">
        <v>22</v>
      </c>
      <c r="T4" s="40" t="s">
        <v>32</v>
      </c>
    </row>
    <row r="5" spans="2:25" ht="56.25" x14ac:dyDescent="0.25">
      <c r="B5" s="25" t="s">
        <v>15</v>
      </c>
      <c r="C5" s="27" t="s">
        <v>27</v>
      </c>
      <c r="D5" s="27" t="s">
        <v>35</v>
      </c>
      <c r="E5" s="27" t="s">
        <v>38</v>
      </c>
      <c r="F5" s="25" t="s">
        <v>5</v>
      </c>
      <c r="G5" s="26">
        <v>0.10833333333333334</v>
      </c>
      <c r="H5" s="26">
        <v>0.10493827160493827</v>
      </c>
      <c r="M5" s="31" t="s">
        <v>22</v>
      </c>
      <c r="N5" s="37" t="s">
        <v>24</v>
      </c>
      <c r="O5" s="37" t="s">
        <v>25</v>
      </c>
      <c r="P5"/>
      <c r="Q5"/>
      <c r="S5" s="34" t="s">
        <v>3</v>
      </c>
      <c r="T5" s="42"/>
    </row>
    <row r="6" spans="2:25" ht="60.75" x14ac:dyDescent="0.25">
      <c r="B6" s="25" t="s">
        <v>15</v>
      </c>
      <c r="C6" s="27" t="s">
        <v>27</v>
      </c>
      <c r="D6" s="27" t="s">
        <v>35</v>
      </c>
      <c r="E6" s="27" t="s">
        <v>38</v>
      </c>
      <c r="F6" s="25" t="s">
        <v>6</v>
      </c>
      <c r="G6" s="26">
        <v>6.4356435643564358E-2</v>
      </c>
      <c r="H6" s="26">
        <v>0.1310344827586207</v>
      </c>
      <c r="M6" s="34" t="s">
        <v>3</v>
      </c>
      <c r="N6" s="48">
        <v>5.8162590879048251E-2</v>
      </c>
      <c r="O6" s="48">
        <v>0.11576011157601115</v>
      </c>
      <c r="P6"/>
      <c r="Q6"/>
      <c r="S6" s="34" t="s">
        <v>47</v>
      </c>
      <c r="T6" s="42"/>
    </row>
    <row r="7" spans="2:25" ht="56.25" x14ac:dyDescent="0.25">
      <c r="B7" s="25" t="s">
        <v>15</v>
      </c>
      <c r="C7" s="27" t="s">
        <v>27</v>
      </c>
      <c r="D7" s="27" t="s">
        <v>35</v>
      </c>
      <c r="E7" s="27" t="s">
        <v>38</v>
      </c>
      <c r="F7" s="25" t="s">
        <v>7</v>
      </c>
      <c r="G7" s="26">
        <v>8.2397003745318345E-2</v>
      </c>
      <c r="H7" s="26">
        <v>9.9397590361445784E-2</v>
      </c>
      <c r="M7" s="34" t="s">
        <v>4</v>
      </c>
      <c r="N7" s="38">
        <v>0.10850722311396468</v>
      </c>
      <c r="O7" s="48">
        <v>0.15166685629764479</v>
      </c>
      <c r="P7"/>
      <c r="Q7"/>
      <c r="S7" s="34" t="s">
        <v>48</v>
      </c>
      <c r="T7" s="42"/>
    </row>
    <row r="8" spans="2:25" ht="56.25" x14ac:dyDescent="0.25">
      <c r="B8" s="25" t="s">
        <v>15</v>
      </c>
      <c r="C8" s="27" t="s">
        <v>27</v>
      </c>
      <c r="D8" s="27" t="s">
        <v>35</v>
      </c>
      <c r="E8" s="27" t="s">
        <v>38</v>
      </c>
      <c r="F8" s="25" t="s">
        <v>8</v>
      </c>
      <c r="G8" s="26">
        <v>0.1038961038961039</v>
      </c>
      <c r="H8" s="26">
        <v>0.11912225705329153</v>
      </c>
      <c r="M8" s="34" t="s">
        <v>5</v>
      </c>
      <c r="N8" s="38">
        <v>0.46707105719237435</v>
      </c>
      <c r="O8" s="38">
        <v>0.17240484429065744</v>
      </c>
      <c r="P8"/>
      <c r="Q8"/>
      <c r="S8" s="34" t="s">
        <v>4</v>
      </c>
      <c r="T8" s="42"/>
    </row>
    <row r="9" spans="2:25" ht="60.75" x14ac:dyDescent="0.25">
      <c r="B9" s="43" t="s">
        <v>16</v>
      </c>
      <c r="C9" s="44" t="s">
        <v>28</v>
      </c>
      <c r="D9" s="44" t="s">
        <v>36</v>
      </c>
      <c r="E9" s="44" t="s">
        <v>37</v>
      </c>
      <c r="F9" s="43" t="s">
        <v>3</v>
      </c>
      <c r="G9" s="45">
        <v>1</v>
      </c>
      <c r="H9" s="45">
        <v>1</v>
      </c>
      <c r="M9" s="34" t="s">
        <v>6</v>
      </c>
      <c r="N9" s="38">
        <v>0.4299407239248329</v>
      </c>
      <c r="O9" s="38">
        <v>0.2148498096178254</v>
      </c>
      <c r="P9"/>
      <c r="Q9"/>
      <c r="S9" s="34" t="s">
        <v>47</v>
      </c>
      <c r="T9" s="42"/>
    </row>
    <row r="10" spans="2:25" ht="48.75" x14ac:dyDescent="0.25">
      <c r="B10" s="43" t="s">
        <v>16</v>
      </c>
      <c r="C10" s="44" t="s">
        <v>28</v>
      </c>
      <c r="D10" s="44" t="s">
        <v>36</v>
      </c>
      <c r="E10" s="44" t="s">
        <v>37</v>
      </c>
      <c r="F10" s="43" t="s">
        <v>4</v>
      </c>
      <c r="G10" s="45">
        <v>0.98375000000000001</v>
      </c>
      <c r="H10" s="45">
        <v>0.98130841121495327</v>
      </c>
      <c r="M10" s="34" t="s">
        <v>7</v>
      </c>
      <c r="N10" s="38">
        <v>0.36655165415059876</v>
      </c>
      <c r="O10" s="38">
        <v>0.28819543306189854</v>
      </c>
      <c r="P10"/>
      <c r="Q10"/>
      <c r="S10" s="34" t="s">
        <v>48</v>
      </c>
      <c r="T10" s="42"/>
    </row>
    <row r="11" spans="2:25" ht="45" x14ac:dyDescent="0.25">
      <c r="B11" s="43" t="s">
        <v>16</v>
      </c>
      <c r="C11" s="44" t="s">
        <v>28</v>
      </c>
      <c r="D11" s="44" t="s">
        <v>36</v>
      </c>
      <c r="E11" s="44" t="s">
        <v>37</v>
      </c>
      <c r="F11" s="43" t="s">
        <v>5</v>
      </c>
      <c r="G11" s="45">
        <v>0.81255265374894692</v>
      </c>
      <c r="H11" s="45">
        <v>0.81242763411810115</v>
      </c>
      <c r="M11" s="34" t="s">
        <v>8</v>
      </c>
      <c r="N11" s="38">
        <v>0.36815812337098175</v>
      </c>
      <c r="O11" s="38">
        <v>0.33086742094574995</v>
      </c>
      <c r="P11"/>
      <c r="Q11"/>
      <c r="S11" s="34" t="s">
        <v>5</v>
      </c>
      <c r="T11" s="42"/>
    </row>
    <row r="12" spans="2:25" ht="60.75" x14ac:dyDescent="0.25">
      <c r="B12" s="43" t="s">
        <v>16</v>
      </c>
      <c r="C12" s="44" t="s">
        <v>28</v>
      </c>
      <c r="D12" s="44" t="s">
        <v>36</v>
      </c>
      <c r="E12" s="44" t="s">
        <v>37</v>
      </c>
      <c r="F12" s="43" t="s">
        <v>6</v>
      </c>
      <c r="G12" s="45">
        <v>0.6319947333772219</v>
      </c>
      <c r="H12" s="45">
        <v>0.63932954205327741</v>
      </c>
      <c r="M12"/>
      <c r="N12"/>
      <c r="O12"/>
      <c r="P12"/>
      <c r="Q12"/>
      <c r="S12" s="34" t="s">
        <v>47</v>
      </c>
      <c r="T12" s="42"/>
    </row>
    <row r="13" spans="2:25" ht="48.75" x14ac:dyDescent="0.25">
      <c r="B13" s="43" t="s">
        <v>16</v>
      </c>
      <c r="C13" s="44" t="s">
        <v>28</v>
      </c>
      <c r="D13" s="44" t="s">
        <v>36</v>
      </c>
      <c r="E13" s="44" t="s">
        <v>37</v>
      </c>
      <c r="F13" s="43" t="s">
        <v>7</v>
      </c>
      <c r="G13" s="45">
        <v>0.43350888742593813</v>
      </c>
      <c r="H13" s="45">
        <v>0.51942740286298572</v>
      </c>
      <c r="M13"/>
      <c r="N13"/>
      <c r="O13"/>
      <c r="P13"/>
      <c r="Q13"/>
      <c r="S13" s="34" t="s">
        <v>48</v>
      </c>
      <c r="T13" s="42"/>
    </row>
    <row r="14" spans="2:25" ht="45" x14ac:dyDescent="0.25">
      <c r="B14" s="43" t="s">
        <v>16</v>
      </c>
      <c r="C14" s="44" t="s">
        <v>28</v>
      </c>
      <c r="D14" s="44" t="s">
        <v>36</v>
      </c>
      <c r="E14" s="44" t="s">
        <v>37</v>
      </c>
      <c r="F14" s="43" t="s">
        <v>8</v>
      </c>
      <c r="G14" s="45">
        <v>0.40899999999999997</v>
      </c>
      <c r="H14" s="45">
        <v>0.43890160183066362</v>
      </c>
      <c r="S14" s="34" t="s">
        <v>6</v>
      </c>
      <c r="T14" s="42"/>
    </row>
    <row r="15" spans="2:25" ht="60.75" x14ac:dyDescent="0.25">
      <c r="B15" s="25" t="s">
        <v>17</v>
      </c>
      <c r="C15" s="27" t="s">
        <v>29</v>
      </c>
      <c r="D15" s="27" t="s">
        <v>41</v>
      </c>
      <c r="E15" s="27" t="s">
        <v>42</v>
      </c>
      <c r="F15" s="25" t="s">
        <v>3</v>
      </c>
      <c r="G15" s="26">
        <v>0.11297483966452886</v>
      </c>
      <c r="H15" s="26">
        <v>0.22527472527472528</v>
      </c>
      <c r="S15" s="34" t="s">
        <v>47</v>
      </c>
      <c r="T15" s="42"/>
    </row>
    <row r="16" spans="2:25" ht="48.75" x14ac:dyDescent="0.25">
      <c r="B16" s="25" t="s">
        <v>17</v>
      </c>
      <c r="C16" s="27" t="s">
        <v>29</v>
      </c>
      <c r="D16" s="27" t="s">
        <v>41</v>
      </c>
      <c r="E16" s="27" t="s">
        <v>42</v>
      </c>
      <c r="F16" s="25" t="s">
        <v>4</v>
      </c>
      <c r="G16" s="26">
        <v>0.11740707162284678</v>
      </c>
      <c r="H16" s="26">
        <v>0.31808035714285715</v>
      </c>
      <c r="S16" s="34" t="s">
        <v>48</v>
      </c>
      <c r="T16" s="42"/>
    </row>
    <row r="17" spans="2:20" ht="33.75" x14ac:dyDescent="0.25">
      <c r="B17" s="25" t="s">
        <v>17</v>
      </c>
      <c r="C17" s="27" t="s">
        <v>29</v>
      </c>
      <c r="D17" s="27" t="s">
        <v>41</v>
      </c>
      <c r="E17" s="27" t="s">
        <v>42</v>
      </c>
      <c r="F17" s="25" t="s">
        <v>5</v>
      </c>
      <c r="G17" s="26">
        <v>0.18684078352586639</v>
      </c>
      <c r="H17" s="26">
        <v>0.29815573770491804</v>
      </c>
      <c r="S17" s="34" t="s">
        <v>7</v>
      </c>
      <c r="T17" s="42"/>
    </row>
    <row r="18" spans="2:20" ht="24.95" customHeight="1" x14ac:dyDescent="0.25">
      <c r="B18" s="25" t="s">
        <v>17</v>
      </c>
      <c r="C18" s="27" t="s">
        <v>29</v>
      </c>
      <c r="D18" s="27" t="s">
        <v>41</v>
      </c>
      <c r="E18" s="27" t="s">
        <v>42</v>
      </c>
      <c r="F18" s="25" t="s">
        <v>6</v>
      </c>
      <c r="G18" s="26">
        <v>0.21378091872791519</v>
      </c>
      <c r="H18" s="26">
        <v>0.3207990599294947</v>
      </c>
      <c r="S18" s="34" t="s">
        <v>47</v>
      </c>
      <c r="T18" s="42"/>
    </row>
    <row r="19" spans="2:20" ht="24.95" customHeight="1" x14ac:dyDescent="0.25">
      <c r="B19" s="25" t="s">
        <v>17</v>
      </c>
      <c r="C19" s="27" t="s">
        <v>29</v>
      </c>
      <c r="D19" s="27" t="s">
        <v>41</v>
      </c>
      <c r="E19" s="27" t="s">
        <v>42</v>
      </c>
      <c r="F19" s="25" t="s">
        <v>7</v>
      </c>
      <c r="G19" s="26">
        <v>0.21482778750729714</v>
      </c>
      <c r="H19" s="26">
        <v>0.38848920863309355</v>
      </c>
      <c r="S19" s="34" t="s">
        <v>48</v>
      </c>
      <c r="T19" s="42"/>
    </row>
    <row r="20" spans="2:20" ht="24.95" customHeight="1" x14ac:dyDescent="0.25">
      <c r="B20" s="25" t="s">
        <v>17</v>
      </c>
      <c r="C20" s="27" t="s">
        <v>29</v>
      </c>
      <c r="D20" s="27" t="s">
        <v>41</v>
      </c>
      <c r="E20" s="27" t="s">
        <v>42</v>
      </c>
      <c r="F20" s="25" t="s">
        <v>8</v>
      </c>
      <c r="G20" s="26">
        <v>0.2236503856041131</v>
      </c>
      <c r="H20" s="28">
        <v>0.43868739205526769</v>
      </c>
      <c r="S20" s="34" t="s">
        <v>8</v>
      </c>
      <c r="T20" s="42"/>
    </row>
    <row r="21" spans="2:20" ht="24.95" customHeight="1" x14ac:dyDescent="0.25">
      <c r="B21" s="25" t="s">
        <v>18</v>
      </c>
      <c r="C21" s="27" t="s">
        <v>30</v>
      </c>
      <c r="D21" s="27" t="s">
        <v>43</v>
      </c>
      <c r="E21" s="27" t="s">
        <v>44</v>
      </c>
      <c r="F21" s="25" t="s">
        <v>3</v>
      </c>
      <c r="G21" s="26">
        <v>0.94987775061124691</v>
      </c>
      <c r="H21" s="26">
        <v>0.92575984055804683</v>
      </c>
      <c r="S21" s="34" t="s">
        <v>47</v>
      </c>
      <c r="T21" s="42"/>
    </row>
    <row r="22" spans="2:20" ht="24.95" customHeight="1" x14ac:dyDescent="0.25">
      <c r="B22" s="25" t="s">
        <v>18</v>
      </c>
      <c r="C22" s="27" t="s">
        <v>30</v>
      </c>
      <c r="D22" s="27" t="s">
        <v>43</v>
      </c>
      <c r="E22" s="27" t="s">
        <v>44</v>
      </c>
      <c r="F22" s="25" t="s">
        <v>4</v>
      </c>
      <c r="G22" s="26">
        <v>0.94373942470389172</v>
      </c>
      <c r="H22" s="26">
        <v>0.95820433436532504</v>
      </c>
      <c r="S22" s="34" t="s">
        <v>48</v>
      </c>
      <c r="T22" s="42"/>
    </row>
    <row r="23" spans="2:20" ht="24.95" customHeight="1" x14ac:dyDescent="0.25">
      <c r="B23" s="25" t="s">
        <v>18</v>
      </c>
      <c r="C23" s="27" t="s">
        <v>30</v>
      </c>
      <c r="D23" s="27" t="s">
        <v>43</v>
      </c>
      <c r="E23" s="27" t="s">
        <v>44</v>
      </c>
      <c r="F23" s="25" t="s">
        <v>5</v>
      </c>
      <c r="G23" s="26">
        <v>0.94905213270142175</v>
      </c>
      <c r="H23" s="26">
        <v>0.93290577207696102</v>
      </c>
    </row>
    <row r="24" spans="2:20" ht="24.95" customHeight="1" x14ac:dyDescent="0.25">
      <c r="B24" s="25" t="s">
        <v>18</v>
      </c>
      <c r="C24" s="27" t="s">
        <v>30</v>
      </c>
      <c r="D24" s="27" t="s">
        <v>43</v>
      </c>
      <c r="E24" s="27" t="s">
        <v>44</v>
      </c>
      <c r="F24" s="25" t="s">
        <v>6</v>
      </c>
      <c r="G24" s="26">
        <v>0.95968790637191159</v>
      </c>
      <c r="H24" s="26">
        <v>0.91254940711462451</v>
      </c>
    </row>
    <row r="25" spans="2:20" ht="24.95" customHeight="1" x14ac:dyDescent="0.25">
      <c r="B25" s="25" t="s">
        <v>18</v>
      </c>
      <c r="C25" s="27" t="s">
        <v>30</v>
      </c>
      <c r="D25" s="27" t="s">
        <v>43</v>
      </c>
      <c r="E25" s="27" t="s">
        <v>44</v>
      </c>
      <c r="F25" s="25" t="s">
        <v>7</v>
      </c>
      <c r="G25" s="26">
        <v>0.9625715543813298</v>
      </c>
      <c r="H25" s="26">
        <v>0.8529411764705882</v>
      </c>
    </row>
    <row r="26" spans="2:20" ht="24.95" customHeight="1" x14ac:dyDescent="0.25">
      <c r="B26" s="25" t="s">
        <v>18</v>
      </c>
      <c r="C26" s="27" t="s">
        <v>30</v>
      </c>
      <c r="D26" s="27" t="s">
        <v>43</v>
      </c>
      <c r="E26" s="27" t="s">
        <v>44</v>
      </c>
      <c r="F26" s="25" t="s">
        <v>8</v>
      </c>
      <c r="G26" s="26">
        <v>0.96914446002805044</v>
      </c>
      <c r="H26" s="26">
        <v>0.76352015732546707</v>
      </c>
    </row>
    <row r="27" spans="2:20" ht="24.95" customHeight="1" x14ac:dyDescent="0.25">
      <c r="B27" s="25" t="s">
        <v>19</v>
      </c>
      <c r="C27" s="27" t="s">
        <v>31</v>
      </c>
      <c r="D27" s="27" t="s">
        <v>45</v>
      </c>
      <c r="E27" s="27" t="s">
        <v>46</v>
      </c>
      <c r="F27" s="25" t="s">
        <v>3</v>
      </c>
      <c r="G27" s="28">
        <v>0.13690476190476192</v>
      </c>
      <c r="H27" s="26">
        <v>0.17890772128060264</v>
      </c>
    </row>
    <row r="28" spans="2:20" ht="24.95" customHeight="1" x14ac:dyDescent="0.25">
      <c r="B28" s="25" t="s">
        <v>19</v>
      </c>
      <c r="C28" s="27" t="s">
        <v>31</v>
      </c>
      <c r="D28" s="27" t="s">
        <v>45</v>
      </c>
      <c r="E28" s="27" t="s">
        <v>46</v>
      </c>
      <c r="F28" s="25" t="s">
        <v>4</v>
      </c>
      <c r="G28" s="28">
        <v>0.23003194888178913</v>
      </c>
      <c r="H28" s="26">
        <v>0.23958961979480989</v>
      </c>
    </row>
    <row r="29" spans="2:20" ht="24.95" customHeight="1" x14ac:dyDescent="0.25">
      <c r="B29" s="25" t="s">
        <v>19</v>
      </c>
      <c r="C29" s="27" t="s">
        <v>31</v>
      </c>
      <c r="D29" s="27" t="s">
        <v>45</v>
      </c>
      <c r="E29" s="27" t="s">
        <v>46</v>
      </c>
      <c r="F29" s="25" t="s">
        <v>5</v>
      </c>
      <c r="G29" s="28">
        <v>0.20661896243291591</v>
      </c>
      <c r="H29" s="26">
        <v>0.3125</v>
      </c>
    </row>
    <row r="30" spans="2:20" ht="24.95" customHeight="1" x14ac:dyDescent="0.25">
      <c r="B30" s="25" t="s">
        <v>19</v>
      </c>
      <c r="C30" s="27" t="s">
        <v>31</v>
      </c>
      <c r="D30" s="27" t="s">
        <v>45</v>
      </c>
      <c r="E30" s="27" t="s">
        <v>46</v>
      </c>
      <c r="F30" s="25" t="s">
        <v>6</v>
      </c>
      <c r="G30" s="28">
        <v>0.25491949910554562</v>
      </c>
      <c r="H30" s="26">
        <v>0.25531914893617019</v>
      </c>
    </row>
    <row r="31" spans="2:20" ht="24.95" customHeight="1" x14ac:dyDescent="0.25">
      <c r="B31" s="25" t="s">
        <v>19</v>
      </c>
      <c r="C31" s="27" t="s">
        <v>31</v>
      </c>
      <c r="D31" s="27" t="s">
        <v>45</v>
      </c>
      <c r="E31" s="27" t="s">
        <v>46</v>
      </c>
      <c r="F31" s="25" t="s">
        <v>7</v>
      </c>
      <c r="G31" s="28">
        <v>0.24510717614165889</v>
      </c>
      <c r="H31" s="26">
        <v>0.29670886075949365</v>
      </c>
    </row>
    <row r="32" spans="2:20" ht="24.95" customHeight="1" x14ac:dyDescent="0.25">
      <c r="B32" s="25" t="s">
        <v>19</v>
      </c>
      <c r="C32" s="27" t="s">
        <v>31</v>
      </c>
      <c r="D32" s="27" t="s">
        <v>45</v>
      </c>
      <c r="E32" s="27" t="s">
        <v>46</v>
      </c>
      <c r="F32" s="25" t="s">
        <v>8</v>
      </c>
      <c r="G32" s="28">
        <v>0.3353135313531353</v>
      </c>
      <c r="H32" s="26">
        <v>0.26502908855850033</v>
      </c>
    </row>
    <row r="33" spans="2:8" ht="24.95" customHeight="1" x14ac:dyDescent="0.25">
      <c r="B33" s="25" t="s">
        <v>20</v>
      </c>
      <c r="C33" s="51" t="s">
        <v>32</v>
      </c>
      <c r="D33" s="27" t="s">
        <v>47</v>
      </c>
      <c r="E33" s="27" t="s">
        <v>48</v>
      </c>
      <c r="F33" s="25" t="s">
        <v>3</v>
      </c>
      <c r="G33" s="28">
        <v>5.8162590879048251E-2</v>
      </c>
      <c r="H33" s="26">
        <v>0.11576011157601115</v>
      </c>
    </row>
    <row r="34" spans="2:8" ht="24.95" customHeight="1" x14ac:dyDescent="0.25">
      <c r="B34" s="25" t="s">
        <v>20</v>
      </c>
      <c r="C34" s="51" t="s">
        <v>32</v>
      </c>
      <c r="D34" s="27" t="s">
        <v>47</v>
      </c>
      <c r="E34" s="27" t="s">
        <v>48</v>
      </c>
      <c r="F34" s="25" t="s">
        <v>4</v>
      </c>
      <c r="G34" s="28">
        <v>0.10850722311396468</v>
      </c>
      <c r="H34" s="26">
        <v>0.15166685629764479</v>
      </c>
    </row>
    <row r="35" spans="2:8" ht="24.95" customHeight="1" x14ac:dyDescent="0.25">
      <c r="B35" s="25" t="s">
        <v>20</v>
      </c>
      <c r="C35" s="51" t="s">
        <v>32</v>
      </c>
      <c r="D35" s="27" t="s">
        <v>47</v>
      </c>
      <c r="E35" s="27" t="s">
        <v>48</v>
      </c>
      <c r="F35" s="25" t="s">
        <v>5</v>
      </c>
      <c r="G35" s="28">
        <v>0.46707105719237435</v>
      </c>
      <c r="H35" s="26">
        <v>0.17240484429065744</v>
      </c>
    </row>
    <row r="36" spans="2:8" ht="24.95" customHeight="1" x14ac:dyDescent="0.25">
      <c r="B36" s="25" t="s">
        <v>20</v>
      </c>
      <c r="C36" s="51" t="s">
        <v>32</v>
      </c>
      <c r="D36" s="27" t="s">
        <v>47</v>
      </c>
      <c r="E36" s="27" t="s">
        <v>48</v>
      </c>
      <c r="F36" s="25" t="s">
        <v>6</v>
      </c>
      <c r="G36" s="28">
        <v>0.4299407239248329</v>
      </c>
      <c r="H36" s="26">
        <v>0.2148498096178254</v>
      </c>
    </row>
    <row r="37" spans="2:8" ht="24.95" customHeight="1" x14ac:dyDescent="0.25">
      <c r="B37" s="25" t="s">
        <v>20</v>
      </c>
      <c r="C37" s="51" t="s">
        <v>32</v>
      </c>
      <c r="D37" s="27" t="s">
        <v>47</v>
      </c>
      <c r="E37" s="27" t="s">
        <v>48</v>
      </c>
      <c r="F37" s="25" t="s">
        <v>7</v>
      </c>
      <c r="G37" s="28">
        <v>0.36655165415059876</v>
      </c>
      <c r="H37" s="26">
        <v>0.28819543306189854</v>
      </c>
    </row>
    <row r="38" spans="2:8" ht="24.95" customHeight="1" x14ac:dyDescent="0.25">
      <c r="B38" s="25" t="s">
        <v>20</v>
      </c>
      <c r="C38" s="51" t="s">
        <v>32</v>
      </c>
      <c r="D38" s="27" t="s">
        <v>47</v>
      </c>
      <c r="E38" s="27" t="s">
        <v>48</v>
      </c>
      <c r="F38" s="25" t="s">
        <v>8</v>
      </c>
      <c r="G38" s="28">
        <v>0.36815812337098175</v>
      </c>
      <c r="H38" s="26">
        <v>0.33086742094574995</v>
      </c>
    </row>
    <row r="39" spans="2:8" ht="24.95" customHeight="1" x14ac:dyDescent="0.25"/>
    <row r="40" spans="2:8" ht="24.95" customHeight="1" x14ac:dyDescent="0.25"/>
    <row r="41" spans="2:8" ht="24.95" customHeight="1" x14ac:dyDescent="0.25"/>
    <row r="42" spans="2:8" ht="24.95" customHeight="1" x14ac:dyDescent="0.25"/>
    <row r="43" spans="2:8" ht="24.95" customHeight="1" x14ac:dyDescent="0.25"/>
    <row r="44" spans="2:8" ht="24.95" customHeight="1" x14ac:dyDescent="0.25"/>
    <row r="45" spans="2:8" ht="24.95" customHeight="1" x14ac:dyDescent="0.25"/>
    <row r="46" spans="2:8" ht="24.95" customHeight="1" x14ac:dyDescent="0.25"/>
    <row r="47" spans="2:8" ht="24.95" customHeight="1" x14ac:dyDescent="0.25"/>
    <row r="48" spans="2:8" ht="24.95" customHeight="1" x14ac:dyDescent="0.25"/>
    <row r="49" ht="24.95" customHeight="1" x14ac:dyDescent="0.25"/>
    <row r="50" ht="24.95" customHeight="1" x14ac:dyDescent="0.25"/>
    <row r="51" ht="24.95" customHeight="1" x14ac:dyDescent="0.25"/>
    <row r="52" ht="24.95" customHeight="1" x14ac:dyDescent="0.25"/>
    <row r="53" ht="24.95" customHeight="1" x14ac:dyDescent="0.25"/>
    <row r="54" ht="24.95" customHeight="1" x14ac:dyDescent="0.25"/>
    <row r="55" ht="24.95" customHeight="1" x14ac:dyDescent="0.25"/>
    <row r="56" ht="24.95" customHeight="1" x14ac:dyDescent="0.25"/>
    <row r="57" ht="24.95" customHeight="1" x14ac:dyDescent="0.25"/>
    <row r="58" ht="24.95" customHeight="1" x14ac:dyDescent="0.25"/>
    <row r="59" ht="24.95" customHeight="1" x14ac:dyDescent="0.25"/>
    <row r="60" ht="24.95" customHeight="1" x14ac:dyDescent="0.25"/>
    <row r="61" ht="24.95" customHeight="1" x14ac:dyDescent="0.25"/>
    <row r="62" ht="24.95" customHeight="1" x14ac:dyDescent="0.25"/>
    <row r="63" ht="24.95" customHeight="1" x14ac:dyDescent="0.25"/>
    <row r="64" ht="24.95" customHeight="1" x14ac:dyDescent="0.25"/>
    <row r="65" ht="24.95" customHeight="1" x14ac:dyDescent="0.25"/>
    <row r="66" ht="24.95" customHeight="1" x14ac:dyDescent="0.25"/>
    <row r="67" ht="24.95" customHeight="1" x14ac:dyDescent="0.25"/>
    <row r="68" ht="24.95" customHeight="1" x14ac:dyDescent="0.25"/>
    <row r="69" ht="24.95" customHeight="1" x14ac:dyDescent="0.25"/>
    <row r="70" ht="24.95" customHeight="1" x14ac:dyDescent="0.25"/>
    <row r="71" ht="24.95" customHeight="1" x14ac:dyDescent="0.25"/>
    <row r="72" ht="24.95" customHeight="1" x14ac:dyDescent="0.25"/>
    <row r="73" ht="24.95" customHeight="1" x14ac:dyDescent="0.25"/>
    <row r="74" ht="24.95" customHeight="1" x14ac:dyDescent="0.25"/>
    <row r="75" ht="24.95" customHeight="1" x14ac:dyDescent="0.25"/>
    <row r="76" ht="24.95" customHeight="1" x14ac:dyDescent="0.25"/>
    <row r="77" ht="24.95" customHeight="1" x14ac:dyDescent="0.25"/>
    <row r="78" ht="24.95" customHeight="1" x14ac:dyDescent="0.25"/>
    <row r="79" ht="24.95" customHeight="1" x14ac:dyDescent="0.25"/>
    <row r="80"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spans="13:16" ht="24.95" customHeight="1" x14ac:dyDescent="0.25"/>
    <row r="98" spans="13:16" ht="24.95" customHeight="1" x14ac:dyDescent="0.25"/>
    <row r="109" spans="13:16" x14ac:dyDescent="0.25">
      <c r="M109"/>
      <c r="N109"/>
      <c r="O109"/>
      <c r="P109"/>
    </row>
    <row r="110" spans="13:16" x14ac:dyDescent="0.25">
      <c r="M110"/>
      <c r="N110"/>
      <c r="O110"/>
      <c r="P110"/>
    </row>
    <row r="111" spans="13:16" x14ac:dyDescent="0.25">
      <c r="M111"/>
      <c r="N111"/>
      <c r="O111"/>
      <c r="P111"/>
    </row>
    <row r="112" spans="13:16" x14ac:dyDescent="0.25">
      <c r="M112"/>
      <c r="N112"/>
      <c r="O112"/>
      <c r="P112"/>
    </row>
    <row r="113" spans="13:16" x14ac:dyDescent="0.25">
      <c r="M113"/>
      <c r="N113"/>
      <c r="O113"/>
      <c r="P113"/>
    </row>
    <row r="114" spans="13:16" x14ac:dyDescent="0.25">
      <c r="M114"/>
      <c r="N114"/>
      <c r="O114"/>
      <c r="P114"/>
    </row>
    <row r="115" spans="13:16" x14ac:dyDescent="0.25">
      <c r="M115"/>
      <c r="N115"/>
      <c r="O115"/>
      <c r="P115"/>
    </row>
    <row r="116" spans="13:16" x14ac:dyDescent="0.25">
      <c r="M116"/>
      <c r="N116"/>
      <c r="O116"/>
      <c r="P116"/>
    </row>
    <row r="117" spans="13:16" x14ac:dyDescent="0.25">
      <c r="M117"/>
      <c r="N117"/>
      <c r="O117"/>
      <c r="P117"/>
    </row>
    <row r="118" spans="13:16" x14ac:dyDescent="0.25">
      <c r="M118"/>
      <c r="N118"/>
      <c r="O118"/>
      <c r="P118"/>
    </row>
    <row r="119" spans="13:16" x14ac:dyDescent="0.25">
      <c r="M119"/>
      <c r="N119"/>
      <c r="O119"/>
      <c r="P119"/>
    </row>
    <row r="120" spans="13:16" x14ac:dyDescent="0.25">
      <c r="M120"/>
      <c r="N120"/>
      <c r="O120"/>
      <c r="P120"/>
    </row>
    <row r="121" spans="13:16" x14ac:dyDescent="0.25">
      <c r="M121"/>
      <c r="N121"/>
      <c r="O121"/>
      <c r="P121"/>
    </row>
    <row r="122" spans="13:16" x14ac:dyDescent="0.25">
      <c r="M122"/>
      <c r="N122"/>
      <c r="O122"/>
      <c r="P122"/>
    </row>
    <row r="123" spans="13:16" x14ac:dyDescent="0.25">
      <c r="M123"/>
      <c r="N123"/>
      <c r="O123"/>
      <c r="P123"/>
    </row>
    <row r="124" spans="13:16" x14ac:dyDescent="0.25">
      <c r="M124"/>
      <c r="N124"/>
      <c r="O124"/>
      <c r="P124"/>
    </row>
    <row r="125" spans="13:16" x14ac:dyDescent="0.25">
      <c r="M125"/>
      <c r="N125"/>
      <c r="O125"/>
      <c r="P125"/>
    </row>
    <row r="126" spans="13:16" x14ac:dyDescent="0.25">
      <c r="M126"/>
      <c r="N126"/>
      <c r="O126"/>
      <c r="P126"/>
    </row>
    <row r="127" spans="13:16" x14ac:dyDescent="0.25">
      <c r="M127"/>
      <c r="N127"/>
      <c r="O127"/>
      <c r="P127"/>
    </row>
    <row r="128" spans="13:16" x14ac:dyDescent="0.25">
      <c r="M128"/>
      <c r="N128"/>
      <c r="O128"/>
      <c r="P128"/>
    </row>
    <row r="129" spans="13:16" x14ac:dyDescent="0.25">
      <c r="M129"/>
      <c r="N129"/>
      <c r="O129"/>
      <c r="P129"/>
    </row>
    <row r="130" spans="13:16" x14ac:dyDescent="0.25">
      <c r="M130"/>
      <c r="N130"/>
      <c r="O130"/>
      <c r="P130"/>
    </row>
    <row r="131" spans="13:16" x14ac:dyDescent="0.25">
      <c r="M131"/>
      <c r="N131"/>
      <c r="O131"/>
      <c r="P131"/>
    </row>
    <row r="132" spans="13:16" x14ac:dyDescent="0.25">
      <c r="M132"/>
      <c r="N132"/>
      <c r="O132"/>
      <c r="P132"/>
    </row>
    <row r="133" spans="13:16" x14ac:dyDescent="0.25">
      <c r="M133"/>
      <c r="N133"/>
      <c r="O133"/>
      <c r="P133"/>
    </row>
    <row r="134" spans="13:16" x14ac:dyDescent="0.25">
      <c r="M134"/>
      <c r="N134"/>
      <c r="O134"/>
      <c r="P134"/>
    </row>
    <row r="135" spans="13:16" x14ac:dyDescent="0.25">
      <c r="M135"/>
      <c r="N135"/>
      <c r="O135"/>
      <c r="P135"/>
    </row>
    <row r="136" spans="13:16" x14ac:dyDescent="0.25">
      <c r="M136"/>
      <c r="N136"/>
      <c r="O136"/>
      <c r="P136"/>
    </row>
    <row r="137" spans="13:16" x14ac:dyDescent="0.25">
      <c r="M137"/>
      <c r="N137"/>
      <c r="O137"/>
      <c r="P137"/>
    </row>
    <row r="138" spans="13:16" x14ac:dyDescent="0.25">
      <c r="M138"/>
      <c r="N138"/>
      <c r="O138"/>
      <c r="P138"/>
    </row>
    <row r="139" spans="13:16" x14ac:dyDescent="0.25">
      <c r="M139"/>
      <c r="N139"/>
      <c r="O139"/>
      <c r="P139"/>
    </row>
    <row r="140" spans="13:16" x14ac:dyDescent="0.25">
      <c r="M140"/>
      <c r="N140"/>
      <c r="O140"/>
      <c r="P140"/>
    </row>
    <row r="141" spans="13:16" x14ac:dyDescent="0.25">
      <c r="M141"/>
      <c r="N141"/>
      <c r="O141"/>
      <c r="P141"/>
    </row>
    <row r="142" spans="13:16" x14ac:dyDescent="0.25">
      <c r="M142"/>
      <c r="N142"/>
      <c r="O142"/>
      <c r="P142"/>
    </row>
    <row r="143" spans="13:16" x14ac:dyDescent="0.25">
      <c r="M143"/>
      <c r="N143"/>
      <c r="O143"/>
      <c r="P143"/>
    </row>
    <row r="144" spans="13:16" x14ac:dyDescent="0.25">
      <c r="M144"/>
      <c r="N144"/>
      <c r="O144"/>
      <c r="P144"/>
    </row>
    <row r="145" spans="13:16" x14ac:dyDescent="0.25">
      <c r="M145"/>
      <c r="N145"/>
      <c r="O145"/>
      <c r="P145"/>
    </row>
    <row r="146" spans="13:16" x14ac:dyDescent="0.25">
      <c r="M146"/>
      <c r="N146"/>
      <c r="O146"/>
      <c r="P146"/>
    </row>
    <row r="147" spans="13:16" x14ac:dyDescent="0.25">
      <c r="M147"/>
      <c r="N147"/>
      <c r="O147"/>
      <c r="P147"/>
    </row>
    <row r="148" spans="13:16" x14ac:dyDescent="0.25">
      <c r="M148"/>
      <c r="N148"/>
      <c r="O148"/>
      <c r="P148"/>
    </row>
    <row r="149" spans="13:16" x14ac:dyDescent="0.25">
      <c r="M149"/>
      <c r="N149"/>
      <c r="O149"/>
      <c r="P149"/>
    </row>
    <row r="150" spans="13:16" x14ac:dyDescent="0.25">
      <c r="M150"/>
      <c r="N150"/>
      <c r="O150"/>
      <c r="P150"/>
    </row>
    <row r="151" spans="13:16" x14ac:dyDescent="0.25">
      <c r="M151"/>
      <c r="N151"/>
      <c r="O151"/>
      <c r="P151"/>
    </row>
    <row r="152" spans="13:16" x14ac:dyDescent="0.25">
      <c r="M152"/>
      <c r="N152"/>
      <c r="O152"/>
      <c r="P152"/>
    </row>
    <row r="153" spans="13:16" x14ac:dyDescent="0.25">
      <c r="M153"/>
      <c r="N153"/>
      <c r="O153"/>
      <c r="P153"/>
    </row>
    <row r="154" spans="13:16" x14ac:dyDescent="0.25">
      <c r="M154"/>
      <c r="N154"/>
      <c r="O154"/>
      <c r="P154"/>
    </row>
    <row r="155" spans="13:16" x14ac:dyDescent="0.25">
      <c r="M155"/>
      <c r="N155"/>
      <c r="O155"/>
      <c r="P155"/>
    </row>
    <row r="156" spans="13:16" x14ac:dyDescent="0.25">
      <c r="M156"/>
      <c r="N156"/>
      <c r="O156"/>
      <c r="P156"/>
    </row>
    <row r="157" spans="13:16" x14ac:dyDescent="0.25">
      <c r="M157"/>
      <c r="N157"/>
      <c r="O157"/>
      <c r="P157"/>
    </row>
    <row r="158" spans="13:16" x14ac:dyDescent="0.25">
      <c r="M158"/>
      <c r="N158"/>
      <c r="O158"/>
      <c r="P158"/>
    </row>
    <row r="159" spans="13:16" x14ac:dyDescent="0.25">
      <c r="M159"/>
      <c r="N159"/>
      <c r="O159"/>
      <c r="P159"/>
    </row>
    <row r="160" spans="13:16" x14ac:dyDescent="0.25">
      <c r="M160"/>
      <c r="N160"/>
      <c r="O160"/>
      <c r="P160"/>
    </row>
    <row r="161" spans="13:16" x14ac:dyDescent="0.25">
      <c r="M161"/>
      <c r="N161"/>
      <c r="O161"/>
      <c r="P161"/>
    </row>
    <row r="162" spans="13:16" x14ac:dyDescent="0.25">
      <c r="M162"/>
      <c r="N162"/>
      <c r="O162"/>
      <c r="P162"/>
    </row>
    <row r="163" spans="13:16" x14ac:dyDescent="0.25">
      <c r="M163"/>
      <c r="N163"/>
      <c r="O163"/>
      <c r="P163"/>
    </row>
    <row r="164" spans="13:16" x14ac:dyDescent="0.25">
      <c r="M164"/>
      <c r="N164"/>
      <c r="O164"/>
      <c r="P164"/>
    </row>
    <row r="165" spans="13:16" x14ac:dyDescent="0.25">
      <c r="M165"/>
      <c r="N165"/>
      <c r="O165"/>
      <c r="P165"/>
    </row>
    <row r="166" spans="13:16" x14ac:dyDescent="0.25">
      <c r="M166"/>
      <c r="N166"/>
      <c r="O166"/>
      <c r="P166"/>
    </row>
    <row r="167" spans="13:16" x14ac:dyDescent="0.25">
      <c r="M167"/>
      <c r="N167"/>
      <c r="O167"/>
      <c r="P167"/>
    </row>
    <row r="168" spans="13:16" x14ac:dyDescent="0.25">
      <c r="M168"/>
      <c r="N168"/>
      <c r="O168"/>
      <c r="P168"/>
    </row>
    <row r="169" spans="13:16" x14ac:dyDescent="0.25">
      <c r="M169"/>
      <c r="N169"/>
      <c r="O169"/>
      <c r="P169"/>
    </row>
    <row r="170" spans="13:16" x14ac:dyDescent="0.25">
      <c r="M170"/>
      <c r="N170"/>
      <c r="O170"/>
      <c r="P170"/>
    </row>
    <row r="171" spans="13:16" x14ac:dyDescent="0.25">
      <c r="M171"/>
      <c r="N171"/>
      <c r="O171"/>
      <c r="P171"/>
    </row>
    <row r="172" spans="13:16" x14ac:dyDescent="0.25">
      <c r="M172"/>
      <c r="N172"/>
      <c r="O172"/>
      <c r="P172"/>
    </row>
    <row r="173" spans="13:16" x14ac:dyDescent="0.25">
      <c r="M173"/>
      <c r="N173"/>
      <c r="O173"/>
      <c r="P173"/>
    </row>
    <row r="174" spans="13:16" x14ac:dyDescent="0.25">
      <c r="M174"/>
      <c r="N174"/>
      <c r="O174"/>
      <c r="P174"/>
    </row>
    <row r="175" spans="13:16" x14ac:dyDescent="0.25">
      <c r="M175"/>
      <c r="N175"/>
      <c r="O175"/>
      <c r="P175"/>
    </row>
    <row r="176" spans="13:16" x14ac:dyDescent="0.25">
      <c r="M176"/>
      <c r="N176"/>
      <c r="O176"/>
      <c r="P176"/>
    </row>
    <row r="177" spans="13:16" x14ac:dyDescent="0.25">
      <c r="M177"/>
      <c r="N177"/>
      <c r="O177"/>
      <c r="P177"/>
    </row>
    <row r="178" spans="13:16" x14ac:dyDescent="0.25">
      <c r="M178"/>
      <c r="N178"/>
      <c r="O178"/>
      <c r="P178"/>
    </row>
    <row r="179" spans="13:16" x14ac:dyDescent="0.25">
      <c r="M179"/>
      <c r="N179"/>
      <c r="O179"/>
      <c r="P179"/>
    </row>
    <row r="180" spans="13:16" x14ac:dyDescent="0.25">
      <c r="M180"/>
      <c r="N180"/>
      <c r="O180"/>
      <c r="P180"/>
    </row>
    <row r="181" spans="13:16" x14ac:dyDescent="0.25">
      <c r="M181"/>
      <c r="N181"/>
      <c r="O181"/>
      <c r="P181"/>
    </row>
    <row r="182" spans="13:16" x14ac:dyDescent="0.25">
      <c r="M182"/>
      <c r="N182"/>
      <c r="O182"/>
      <c r="P182"/>
    </row>
    <row r="183" spans="13:16" x14ac:dyDescent="0.25">
      <c r="M183"/>
      <c r="N183"/>
      <c r="O183"/>
      <c r="P183"/>
    </row>
    <row r="184" spans="13:16" x14ac:dyDescent="0.25">
      <c r="M184"/>
      <c r="N184"/>
      <c r="O184"/>
      <c r="P184"/>
    </row>
    <row r="185" spans="13:16" x14ac:dyDescent="0.25">
      <c r="M185"/>
      <c r="N185"/>
      <c r="O185"/>
      <c r="P185"/>
    </row>
    <row r="186" spans="13:16" x14ac:dyDescent="0.25">
      <c r="M186"/>
      <c r="N186"/>
      <c r="O186"/>
      <c r="P186"/>
    </row>
    <row r="187" spans="13:16" x14ac:dyDescent="0.25">
      <c r="M187"/>
      <c r="N187"/>
      <c r="O187"/>
      <c r="P187"/>
    </row>
    <row r="188" spans="13:16" x14ac:dyDescent="0.25">
      <c r="M188"/>
      <c r="N188"/>
      <c r="O188"/>
      <c r="P188"/>
    </row>
    <row r="189" spans="13:16" x14ac:dyDescent="0.25">
      <c r="M189"/>
      <c r="N189"/>
      <c r="O189"/>
      <c r="P189"/>
    </row>
    <row r="190" spans="13:16" x14ac:dyDescent="0.25">
      <c r="M190"/>
      <c r="N190"/>
      <c r="O190"/>
      <c r="P190"/>
    </row>
    <row r="191" spans="13:16" x14ac:dyDescent="0.25">
      <c r="M191"/>
      <c r="N191"/>
      <c r="O191"/>
      <c r="P191"/>
    </row>
    <row r="192" spans="13:16" x14ac:dyDescent="0.25">
      <c r="M192"/>
      <c r="N192"/>
      <c r="O192"/>
      <c r="P192"/>
    </row>
    <row r="193" spans="13:16" x14ac:dyDescent="0.25">
      <c r="M193"/>
      <c r="N193"/>
      <c r="O193"/>
      <c r="P193"/>
    </row>
    <row r="194" spans="13:16" x14ac:dyDescent="0.25">
      <c r="M194"/>
      <c r="N194"/>
      <c r="O194"/>
      <c r="P194"/>
    </row>
    <row r="195" spans="13:16" x14ac:dyDescent="0.25">
      <c r="M195"/>
      <c r="N195"/>
      <c r="O195"/>
      <c r="P195"/>
    </row>
    <row r="196" spans="13:16" x14ac:dyDescent="0.25">
      <c r="M196"/>
      <c r="N196"/>
      <c r="O196"/>
      <c r="P196"/>
    </row>
    <row r="197" spans="13:16" x14ac:dyDescent="0.25">
      <c r="M197"/>
      <c r="N197"/>
      <c r="O197"/>
      <c r="P197"/>
    </row>
    <row r="198" spans="13:16" x14ac:dyDescent="0.25">
      <c r="M198"/>
    </row>
    <row r="199" spans="13:16" x14ac:dyDescent="0.25">
      <c r="M199"/>
    </row>
    <row r="200" spans="13:16" x14ac:dyDescent="0.25">
      <c r="M200"/>
    </row>
    <row r="201" spans="13:16" x14ac:dyDescent="0.25">
      <c r="M201"/>
    </row>
    <row r="202" spans="13:16" x14ac:dyDescent="0.25">
      <c r="M202"/>
    </row>
    <row r="203" spans="13:16" x14ac:dyDescent="0.25">
      <c r="M203"/>
    </row>
    <row r="204" spans="13:16" x14ac:dyDescent="0.25">
      <c r="M204"/>
    </row>
    <row r="205" spans="13:16" x14ac:dyDescent="0.25">
      <c r="M205"/>
    </row>
    <row r="206" spans="13:16" x14ac:dyDescent="0.25">
      <c r="M206"/>
    </row>
    <row r="207" spans="13:16" x14ac:dyDescent="0.25">
      <c r="M207"/>
    </row>
    <row r="208" spans="13:16" x14ac:dyDescent="0.25">
      <c r="M208"/>
    </row>
    <row r="209" spans="13:13" x14ac:dyDescent="0.25">
      <c r="M209"/>
    </row>
    <row r="210" spans="13:13" x14ac:dyDescent="0.25">
      <c r="M210"/>
    </row>
    <row r="211" spans="13:13" x14ac:dyDescent="0.25">
      <c r="M211"/>
    </row>
    <row r="212" spans="13:13" x14ac:dyDescent="0.25">
      <c r="M212"/>
    </row>
    <row r="213" spans="13:13" x14ac:dyDescent="0.25">
      <c r="M213"/>
    </row>
    <row r="214" spans="13:13" x14ac:dyDescent="0.25">
      <c r="M214"/>
    </row>
    <row r="215" spans="13:13" x14ac:dyDescent="0.25">
      <c r="M215"/>
    </row>
    <row r="216" spans="13:13" x14ac:dyDescent="0.25">
      <c r="M216"/>
    </row>
    <row r="217" spans="13:13" x14ac:dyDescent="0.25">
      <c r="M217"/>
    </row>
    <row r="218" spans="13:13" x14ac:dyDescent="0.25">
      <c r="M218"/>
    </row>
    <row r="219" spans="13:13" x14ac:dyDescent="0.25">
      <c r="M219"/>
    </row>
    <row r="220" spans="13:13" x14ac:dyDescent="0.25">
      <c r="M220"/>
    </row>
    <row r="221" spans="13:13" x14ac:dyDescent="0.25">
      <c r="M221"/>
    </row>
    <row r="222" spans="13:13" x14ac:dyDescent="0.25">
      <c r="M222"/>
    </row>
    <row r="223" spans="13:13" x14ac:dyDescent="0.25">
      <c r="M223"/>
    </row>
    <row r="224" spans="13:13" x14ac:dyDescent="0.25">
      <c r="M224"/>
    </row>
    <row r="225" spans="13:13" x14ac:dyDescent="0.25">
      <c r="M225"/>
    </row>
    <row r="226" spans="13:13" x14ac:dyDescent="0.25">
      <c r="M226"/>
    </row>
    <row r="227" spans="13:13" x14ac:dyDescent="0.25">
      <c r="M227"/>
    </row>
    <row r="228" spans="13:13" x14ac:dyDescent="0.25">
      <c r="M228"/>
    </row>
    <row r="229" spans="13:13" x14ac:dyDescent="0.25">
      <c r="M229"/>
    </row>
    <row r="230" spans="13:13" x14ac:dyDescent="0.25">
      <c r="M230"/>
    </row>
    <row r="231" spans="13:13" x14ac:dyDescent="0.25">
      <c r="M231"/>
    </row>
    <row r="232" spans="13:13" x14ac:dyDescent="0.25">
      <c r="M232"/>
    </row>
    <row r="233" spans="13:13" x14ac:dyDescent="0.25">
      <c r="M233"/>
    </row>
    <row r="234" spans="13:13" x14ac:dyDescent="0.25">
      <c r="M234"/>
    </row>
    <row r="235" spans="13:13" x14ac:dyDescent="0.25">
      <c r="M235"/>
    </row>
    <row r="236" spans="13:13" x14ac:dyDescent="0.25">
      <c r="M236"/>
    </row>
    <row r="237" spans="13:13" x14ac:dyDescent="0.25">
      <c r="M237"/>
    </row>
    <row r="238" spans="13:13" x14ac:dyDescent="0.25">
      <c r="M238"/>
    </row>
    <row r="239" spans="13:13" x14ac:dyDescent="0.25">
      <c r="M239"/>
    </row>
    <row r="240" spans="13:13" x14ac:dyDescent="0.25">
      <c r="M240"/>
    </row>
    <row r="241" spans="13:13" x14ac:dyDescent="0.25">
      <c r="M241"/>
    </row>
    <row r="242" spans="13:13" x14ac:dyDescent="0.25">
      <c r="M242"/>
    </row>
    <row r="243" spans="13:13" x14ac:dyDescent="0.25">
      <c r="M243"/>
    </row>
    <row r="244" spans="13:13" x14ac:dyDescent="0.25">
      <c r="M244"/>
    </row>
    <row r="245" spans="13:13" x14ac:dyDescent="0.25">
      <c r="M245"/>
    </row>
    <row r="246" spans="13:13" x14ac:dyDescent="0.25">
      <c r="M246"/>
    </row>
    <row r="247" spans="13:13" x14ac:dyDescent="0.25">
      <c r="M247"/>
    </row>
    <row r="248" spans="13:13" x14ac:dyDescent="0.25">
      <c r="M248"/>
    </row>
    <row r="249" spans="13:13" x14ac:dyDescent="0.25">
      <c r="M249"/>
    </row>
    <row r="250" spans="13:13" x14ac:dyDescent="0.25">
      <c r="M250"/>
    </row>
    <row r="251" spans="13:13" x14ac:dyDescent="0.25">
      <c r="M251"/>
    </row>
    <row r="252" spans="13:13" x14ac:dyDescent="0.25">
      <c r="M252"/>
    </row>
    <row r="253" spans="13:13" x14ac:dyDescent="0.25">
      <c r="M253"/>
    </row>
    <row r="254" spans="13:13" x14ac:dyDescent="0.25">
      <c r="M254"/>
    </row>
    <row r="255" spans="13:13" x14ac:dyDescent="0.25">
      <c r="M255"/>
    </row>
    <row r="256" spans="13:13" x14ac:dyDescent="0.25">
      <c r="M256"/>
    </row>
    <row r="257" spans="13:13" x14ac:dyDescent="0.25">
      <c r="M257"/>
    </row>
    <row r="258" spans="13:13" x14ac:dyDescent="0.25">
      <c r="M258"/>
    </row>
    <row r="259" spans="13:13" x14ac:dyDescent="0.25">
      <c r="M259"/>
    </row>
    <row r="260" spans="13:13" x14ac:dyDescent="0.25">
      <c r="M260"/>
    </row>
    <row r="261" spans="13:13" x14ac:dyDescent="0.25">
      <c r="M261"/>
    </row>
    <row r="262" spans="13:13" x14ac:dyDescent="0.25">
      <c r="M262"/>
    </row>
    <row r="263" spans="13:13" x14ac:dyDescent="0.25">
      <c r="M263"/>
    </row>
    <row r="264" spans="13:13" x14ac:dyDescent="0.25">
      <c r="M264"/>
    </row>
    <row r="265" spans="13:13" x14ac:dyDescent="0.25">
      <c r="M265"/>
    </row>
    <row r="266" spans="13:13" x14ac:dyDescent="0.25">
      <c r="M266"/>
    </row>
    <row r="267" spans="13:13" x14ac:dyDescent="0.25">
      <c r="M267"/>
    </row>
    <row r="268" spans="13:13" x14ac:dyDescent="0.25">
      <c r="M268"/>
    </row>
    <row r="269" spans="13:13" x14ac:dyDescent="0.25">
      <c r="M269"/>
    </row>
    <row r="270" spans="13:13" x14ac:dyDescent="0.25">
      <c r="M270"/>
    </row>
    <row r="271" spans="13:13" x14ac:dyDescent="0.25">
      <c r="M271"/>
    </row>
    <row r="272" spans="13:13" x14ac:dyDescent="0.25">
      <c r="M272"/>
    </row>
    <row r="273" spans="13:13" x14ac:dyDescent="0.25">
      <c r="M273"/>
    </row>
    <row r="274" spans="13:13" x14ac:dyDescent="0.25">
      <c r="M274"/>
    </row>
    <row r="275" spans="13:13" x14ac:dyDescent="0.25">
      <c r="M275"/>
    </row>
    <row r="276" spans="13:13" x14ac:dyDescent="0.25">
      <c r="M276"/>
    </row>
    <row r="277" spans="13:13" x14ac:dyDescent="0.25">
      <c r="M277"/>
    </row>
    <row r="278" spans="13:13" x14ac:dyDescent="0.25">
      <c r="M278"/>
    </row>
    <row r="279" spans="13:13" x14ac:dyDescent="0.25">
      <c r="M279"/>
    </row>
    <row r="280" spans="13:13" x14ac:dyDescent="0.25">
      <c r="M280"/>
    </row>
    <row r="281" spans="13:13" x14ac:dyDescent="0.25">
      <c r="M281"/>
    </row>
    <row r="282" spans="13:13" x14ac:dyDescent="0.25">
      <c r="M282"/>
    </row>
    <row r="283" spans="13:13" x14ac:dyDescent="0.25">
      <c r="M283"/>
    </row>
    <row r="284" spans="13:13" x14ac:dyDescent="0.25">
      <c r="M284"/>
    </row>
    <row r="285" spans="13:13" x14ac:dyDescent="0.25">
      <c r="M285"/>
    </row>
    <row r="286" spans="13:13" x14ac:dyDescent="0.25">
      <c r="M286"/>
    </row>
    <row r="287" spans="13:13" x14ac:dyDescent="0.25">
      <c r="M287"/>
    </row>
    <row r="288" spans="13:13" x14ac:dyDescent="0.25">
      <c r="M288"/>
    </row>
    <row r="289" spans="13:13" x14ac:dyDescent="0.25">
      <c r="M289"/>
    </row>
    <row r="290" spans="13:13" x14ac:dyDescent="0.25">
      <c r="M290"/>
    </row>
    <row r="291" spans="13:13" x14ac:dyDescent="0.25">
      <c r="M291"/>
    </row>
    <row r="292" spans="13:13" x14ac:dyDescent="0.25">
      <c r="M292"/>
    </row>
    <row r="293" spans="13:13" x14ac:dyDescent="0.25">
      <c r="M293"/>
    </row>
    <row r="294" spans="13:13" x14ac:dyDescent="0.25">
      <c r="M294"/>
    </row>
    <row r="295" spans="13:13" x14ac:dyDescent="0.25">
      <c r="M295"/>
    </row>
    <row r="296" spans="13:13" x14ac:dyDescent="0.25">
      <c r="M296"/>
    </row>
    <row r="297" spans="13:13" x14ac:dyDescent="0.25">
      <c r="M297"/>
    </row>
    <row r="298" spans="13:13" x14ac:dyDescent="0.25">
      <c r="M298"/>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TABLA 2022 - 2023</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Carolina De Andrade</dc:creator>
  <cp:lastModifiedBy>Jhonatan Carbajal</cp:lastModifiedBy>
  <dcterms:created xsi:type="dcterms:W3CDTF">2020-07-02T17:54:03Z</dcterms:created>
  <dcterms:modified xsi:type="dcterms:W3CDTF">2023-07-17T13:39:40Z</dcterms:modified>
</cp:coreProperties>
</file>