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ar\Downloads\"/>
    </mc:Choice>
  </mc:AlternateContent>
  <xr:revisionPtr revIDLastSave="0" documentId="8_{110E524B-F5A3-4753-AABC-32EC62ADE0B9}" xr6:coauthVersionLast="47" xr6:coauthVersionMax="47" xr10:uidLastSave="{00000000-0000-0000-0000-000000000000}"/>
  <bookViews>
    <workbookView xWindow="-120" yWindow="-120" windowWidth="29040" windowHeight="15720" activeTab="4" xr2:uid="{56158745-A978-4D3E-B54F-A1FEC556B324}"/>
  </bookViews>
  <sheets>
    <sheet name="Ordenação dos Decis" sheetId="1" r:id="rId1"/>
    <sheet name="Hipóteses simplificadoras" sheetId="2" r:id="rId2"/>
    <sheet name="Corte 10%" sheetId="4" r:id="rId3"/>
    <sheet name="Corte 20%" sheetId="5" r:id="rId4"/>
    <sheet name="Corte 6,6%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6" l="1"/>
  <c r="L34" i="6" s="1"/>
  <c r="F22" i="6"/>
  <c r="G40" i="6" s="1"/>
  <c r="F21" i="6"/>
  <c r="E21" i="6"/>
  <c r="E22" i="6" s="1"/>
  <c r="M17" i="6"/>
  <c r="E17" i="6"/>
  <c r="M16" i="6"/>
  <c r="E16" i="6"/>
  <c r="M15" i="6"/>
  <c r="E15" i="6"/>
  <c r="M14" i="6"/>
  <c r="E14" i="6"/>
  <c r="M13" i="6"/>
  <c r="E13" i="6"/>
  <c r="M12" i="6"/>
  <c r="E12" i="6"/>
  <c r="M11" i="6"/>
  <c r="E11" i="6"/>
  <c r="M10" i="6"/>
  <c r="E10" i="6"/>
  <c r="M9" i="6"/>
  <c r="E9" i="6"/>
  <c r="M8" i="6"/>
  <c r="E8" i="6"/>
  <c r="M7" i="6"/>
  <c r="E7" i="6"/>
  <c r="M6" i="6"/>
  <c r="E6" i="6"/>
  <c r="M5" i="6"/>
  <c r="E5" i="6"/>
  <c r="M4" i="6"/>
  <c r="E4" i="6"/>
  <c r="M3" i="6"/>
  <c r="E3" i="6"/>
  <c r="H18" i="4"/>
  <c r="H23" i="6" l="1"/>
  <c r="H21" i="6"/>
  <c r="G21" i="6"/>
  <c r="H22" i="6"/>
  <c r="F24" i="6"/>
  <c r="K22" i="6"/>
  <c r="I22" i="6"/>
  <c r="K21" i="6"/>
  <c r="I21" i="6"/>
  <c r="G34" i="6"/>
  <c r="E23" i="6"/>
  <c r="E24" i="6" s="1"/>
  <c r="K23" i="6"/>
  <c r="H24" i="6"/>
  <c r="I23" i="6"/>
  <c r="I24" i="6" s="1"/>
  <c r="G23" i="6"/>
  <c r="G24" i="6" s="1"/>
  <c r="G22" i="6"/>
  <c r="G33" i="6"/>
  <c r="L33" i="6"/>
  <c r="J23" i="6" s="1"/>
  <c r="G39" i="6"/>
  <c r="J22" i="6" s="1"/>
  <c r="J21" i="6" l="1"/>
  <c r="K24" i="6"/>
  <c r="L22" i="6"/>
  <c r="L21" i="6"/>
  <c r="L23" i="6"/>
  <c r="J24" i="6"/>
  <c r="M22" i="6" l="1"/>
  <c r="L24" i="6"/>
  <c r="M23" i="6"/>
  <c r="M24" i="6" s="1"/>
  <c r="F20" i="5"/>
  <c r="F19" i="5"/>
  <c r="G38" i="5" s="1"/>
  <c r="E19" i="5"/>
  <c r="G32" i="5" s="1"/>
  <c r="F18" i="5"/>
  <c r="E18" i="5"/>
  <c r="G31" i="5" s="1"/>
  <c r="M12" i="5"/>
  <c r="E12" i="5"/>
  <c r="M11" i="5"/>
  <c r="E11" i="5"/>
  <c r="M10" i="5"/>
  <c r="E10" i="5"/>
  <c r="M9" i="5"/>
  <c r="E9" i="5"/>
  <c r="M8" i="5"/>
  <c r="E8" i="5"/>
  <c r="M7" i="5"/>
  <c r="E7" i="5"/>
  <c r="M6" i="5"/>
  <c r="E6" i="5"/>
  <c r="M5" i="5"/>
  <c r="E5" i="5"/>
  <c r="M4" i="5"/>
  <c r="E4" i="5"/>
  <c r="M3" i="5"/>
  <c r="E3" i="5"/>
  <c r="F20" i="4"/>
  <c r="L32" i="4" s="1"/>
  <c r="F19" i="4"/>
  <c r="G38" i="4" s="1"/>
  <c r="E19" i="4"/>
  <c r="G32" i="4" s="1"/>
  <c r="F18" i="4"/>
  <c r="E18" i="4"/>
  <c r="G31" i="4" s="1"/>
  <c r="M12" i="4"/>
  <c r="E12" i="4"/>
  <c r="M11" i="4"/>
  <c r="E11" i="4"/>
  <c r="M10" i="4"/>
  <c r="E10" i="4"/>
  <c r="M9" i="4"/>
  <c r="E9" i="4"/>
  <c r="M8" i="4"/>
  <c r="E8" i="4"/>
  <c r="M7" i="4"/>
  <c r="E7" i="4"/>
  <c r="M6" i="4"/>
  <c r="E6" i="4"/>
  <c r="M5" i="4"/>
  <c r="E5" i="4"/>
  <c r="M4" i="4"/>
  <c r="E4" i="4"/>
  <c r="M3" i="4"/>
  <c r="E3" i="4"/>
  <c r="E20" i="5" l="1"/>
  <c r="E21" i="5" s="1"/>
  <c r="J18" i="5"/>
  <c r="G18" i="5"/>
  <c r="H19" i="5"/>
  <c r="H18" i="5"/>
  <c r="G20" i="5"/>
  <c r="H20" i="5"/>
  <c r="F21" i="5"/>
  <c r="K19" i="5"/>
  <c r="I19" i="5"/>
  <c r="K20" i="5"/>
  <c r="H21" i="5"/>
  <c r="I20" i="5"/>
  <c r="G21" i="5"/>
  <c r="K18" i="5"/>
  <c r="I18" i="5"/>
  <c r="L31" i="5"/>
  <c r="L32" i="5"/>
  <c r="G37" i="5"/>
  <c r="J19" i="5" s="1"/>
  <c r="G19" i="5"/>
  <c r="H20" i="4"/>
  <c r="I20" i="4" s="1"/>
  <c r="E20" i="4"/>
  <c r="E21" i="4" s="1"/>
  <c r="H19" i="4"/>
  <c r="K19" i="4" s="1"/>
  <c r="J18" i="4"/>
  <c r="G18" i="4"/>
  <c r="F21" i="4"/>
  <c r="K20" i="4"/>
  <c r="L31" i="4"/>
  <c r="J20" i="4" s="1"/>
  <c r="G37" i="4"/>
  <c r="J19" i="4" s="1"/>
  <c r="G19" i="4"/>
  <c r="L18" i="5" l="1"/>
  <c r="L19" i="5"/>
  <c r="M19" i="5"/>
  <c r="J20" i="5"/>
  <c r="L20" i="5"/>
  <c r="J21" i="5"/>
  <c r="I21" i="5"/>
  <c r="K21" i="5"/>
  <c r="H21" i="4"/>
  <c r="G20" i="4"/>
  <c r="I18" i="4"/>
  <c r="I21" i="4" s="1"/>
  <c r="K18" i="4"/>
  <c r="L18" i="4" s="1"/>
  <c r="I19" i="4"/>
  <c r="G21" i="4"/>
  <c r="L19" i="4"/>
  <c r="L20" i="4"/>
  <c r="J21" i="4"/>
  <c r="K21" i="4" l="1"/>
  <c r="L21" i="5"/>
  <c r="M20" i="5"/>
  <c r="M21" i="5" s="1"/>
  <c r="M19" i="4"/>
  <c r="L21" i="4"/>
  <c r="M20" i="4"/>
  <c r="M21" i="4" s="1"/>
</calcChain>
</file>

<file path=xl/sharedStrings.xml><?xml version="1.0" encoding="utf-8"?>
<sst xmlns="http://schemas.openxmlformats.org/spreadsheetml/2006/main" count="137" uniqueCount="27">
  <si>
    <t>Gradient Boosting</t>
  </si>
  <si>
    <t>Regressão Logistica</t>
  </si>
  <si>
    <t>Gradiente Boosting</t>
  </si>
  <si>
    <t>Regressão logística</t>
  </si>
  <si>
    <t>Light GBM</t>
  </si>
  <si>
    <t>decile</t>
  </si>
  <si>
    <t>Taxa de maus</t>
  </si>
  <si>
    <t>volume</t>
  </si>
  <si>
    <t>maus</t>
  </si>
  <si>
    <t>Volume público</t>
  </si>
  <si>
    <t>Volume Aprovado</t>
  </si>
  <si>
    <t>Taxa de Aprov.</t>
  </si>
  <si>
    <t>Volume Maus</t>
  </si>
  <si>
    <t>Taxa de Maus</t>
  </si>
  <si>
    <t>Receita</t>
  </si>
  <si>
    <t xml:space="preserve">Perda </t>
  </si>
  <si>
    <t>Balanço</t>
  </si>
  <si>
    <t>% Ganho</t>
  </si>
  <si>
    <t>Cenário Vigente</t>
  </si>
  <si>
    <t>Regressão Logística</t>
  </si>
  <si>
    <t>Reprovados</t>
  </si>
  <si>
    <t>% Volume</t>
  </si>
  <si>
    <t>Taxa de Juros</t>
  </si>
  <si>
    <t>Cash Loans</t>
  </si>
  <si>
    <t>Revolving Loans</t>
  </si>
  <si>
    <t>Valor médio</t>
  </si>
  <si>
    <t>Gradient Boosting x Cenário Vigente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</si>
</sst>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8" formatCode="_-* #,##0_-;\-* #,##0_-;_-* &quot;-&quot;??_-;_-@_-"/>
    <numFmt numFmtId="169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44" fontId="0" fillId="0" borderId="0" xfId="2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8" fontId="0" fillId="0" borderId="4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4" fontId="0" fillId="0" borderId="9" xfId="2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9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68" fontId="0" fillId="3" borderId="0" xfId="1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9" fontId="3" fillId="0" borderId="0" xfId="0" applyNumberFormat="1" applyFont="1" applyAlignment="1">
      <alignment horizontal="right" vertical="center" wrapText="1"/>
    </xf>
    <xf numFmtId="9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3" fillId="2" borderId="0" xfId="0" applyFont="1" applyFill="1" applyAlignment="1">
      <alignment horizontal="right" vertical="center" wrapText="1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A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8</xdr:col>
      <xdr:colOff>19050</xdr:colOff>
      <xdr:row>25</xdr:row>
      <xdr:rowOff>142875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B999E16-888D-9B5F-201C-B7C240AA5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47625</xdr:colOff>
      <xdr:row>3</xdr:row>
      <xdr:rowOff>19050</xdr:rowOff>
    </xdr:from>
    <xdr:to>
      <xdr:col>19</xdr:col>
      <xdr:colOff>19050</xdr:colOff>
      <xdr:row>25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892495A-01B5-33E2-6B8F-EBB977B71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055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16</xdr:col>
      <xdr:colOff>372888</xdr:colOff>
      <xdr:row>15</xdr:row>
      <xdr:rowOff>38498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67BB24-C8D1-4222-89F2-BF8B3CB92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10126488" cy="2848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0BCC-2B41-4BCA-92BC-5575F2EBA044}">
  <dimension ref="E2:Q2"/>
  <sheetViews>
    <sheetView workbookViewId="0">
      <selection activeCell="O33" sqref="O33"/>
    </sheetView>
  </sheetViews>
  <sheetFormatPr defaultRowHeight="15" x14ac:dyDescent="0.25"/>
  <cols>
    <col min="5" max="5" width="18" bestFit="1" customWidth="1"/>
    <col min="17" max="17" width="18.7109375" bestFit="1" customWidth="1"/>
  </cols>
  <sheetData>
    <row r="2" spans="5:17" x14ac:dyDescent="0.25">
      <c r="E2" t="s">
        <v>2</v>
      </c>
      <c r="Q2" t="s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F3A3-4281-4D1D-ADCE-44036F8CDD05}">
  <dimension ref="I22"/>
  <sheetViews>
    <sheetView workbookViewId="0">
      <selection sqref="A1:XFD1048576"/>
    </sheetView>
  </sheetViews>
  <sheetFormatPr defaultRowHeight="15" x14ac:dyDescent="0.25"/>
  <sheetData>
    <row r="22" spans="9:9" x14ac:dyDescent="0.25">
      <c r="I22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7A5C-4736-4AD6-BAFD-5D8B51073ECD}">
  <dimension ref="A1:M39"/>
  <sheetViews>
    <sheetView workbookViewId="0">
      <selection activeCell="L21" sqref="L21"/>
    </sheetView>
  </sheetViews>
  <sheetFormatPr defaultRowHeight="15" x14ac:dyDescent="0.25"/>
  <cols>
    <col min="1" max="1" width="9.140625" style="5"/>
    <col min="2" max="2" width="6.5703125" style="5" bestFit="1" customWidth="1"/>
    <col min="3" max="3" width="14.42578125" style="5" bestFit="1" customWidth="1"/>
    <col min="4" max="4" width="34.28515625" style="5" bestFit="1" customWidth="1"/>
    <col min="5" max="5" width="15.140625" style="5" bestFit="1" customWidth="1"/>
    <col min="6" max="6" width="17.28515625" style="5" bestFit="1" customWidth="1"/>
    <col min="7" max="7" width="15" style="5" bestFit="1" customWidth="1"/>
    <col min="8" max="8" width="13.28515625" style="5" bestFit="1" customWidth="1"/>
    <col min="9" max="9" width="15.28515625" style="5" bestFit="1" customWidth="1"/>
    <col min="10" max="12" width="20.7109375" style="5" bestFit="1" customWidth="1"/>
    <col min="13" max="13" width="8.7109375" style="5" bestFit="1" customWidth="1"/>
    <col min="14" max="16384" width="9.140625" style="5"/>
  </cols>
  <sheetData>
    <row r="1" spans="1:13" x14ac:dyDescent="0.25">
      <c r="A1" s="4" t="s">
        <v>3</v>
      </c>
      <c r="B1" s="4"/>
      <c r="C1" s="4"/>
      <c r="D1" s="4"/>
      <c r="E1" s="4"/>
      <c r="F1" s="4"/>
      <c r="I1" s="4" t="s">
        <v>4</v>
      </c>
      <c r="J1" s="4"/>
      <c r="K1" s="4"/>
      <c r="L1" s="4"/>
    </row>
    <row r="2" spans="1:13" x14ac:dyDescent="0.25">
      <c r="B2" s="6" t="s">
        <v>5</v>
      </c>
      <c r="C2" s="6" t="s">
        <v>6</v>
      </c>
      <c r="D2" s="6" t="s">
        <v>7</v>
      </c>
      <c r="E2" s="6" t="s">
        <v>8</v>
      </c>
      <c r="J2" s="6" t="s">
        <v>5</v>
      </c>
      <c r="K2" s="6" t="s">
        <v>6</v>
      </c>
      <c r="L2" s="6" t="s">
        <v>7</v>
      </c>
      <c r="M2" s="6" t="s">
        <v>8</v>
      </c>
    </row>
    <row r="3" spans="1:13" s="26" customFormat="1" x14ac:dyDescent="0.25">
      <c r="B3" s="27">
        <v>0</v>
      </c>
      <c r="C3" s="28">
        <v>0.23728399999999999</v>
      </c>
      <c r="D3" s="27">
        <v>4522</v>
      </c>
      <c r="E3" s="29">
        <f>D3*C3</f>
        <v>1072.9982479999999</v>
      </c>
      <c r="J3" s="27">
        <v>0</v>
      </c>
      <c r="K3" s="28">
        <v>0.25475874280655098</v>
      </c>
      <c r="L3" s="27">
        <v>4518</v>
      </c>
      <c r="M3" s="29">
        <f>K3*L3</f>
        <v>1150.9999999999973</v>
      </c>
    </row>
    <row r="4" spans="1:13" x14ac:dyDescent="0.25">
      <c r="B4" s="6">
        <v>1</v>
      </c>
      <c r="C4" s="7">
        <v>0.14655199999999999</v>
      </c>
      <c r="D4" s="6">
        <v>4524</v>
      </c>
      <c r="E4" s="8">
        <f t="shared" ref="E4:E12" si="0">D4*C4</f>
        <v>663.00124799999992</v>
      </c>
      <c r="J4" s="6">
        <v>1</v>
      </c>
      <c r="K4" s="7">
        <v>0.15275625415098501</v>
      </c>
      <c r="L4" s="6">
        <v>4517</v>
      </c>
      <c r="M4" s="8">
        <f t="shared" ref="M4:M12" si="1">K4*L4</f>
        <v>689.99999999999932</v>
      </c>
    </row>
    <row r="5" spans="1:13" x14ac:dyDescent="0.25">
      <c r="B5" s="6">
        <v>2</v>
      </c>
      <c r="C5" s="7">
        <v>0.105182</v>
      </c>
      <c r="D5" s="6">
        <v>4535</v>
      </c>
      <c r="E5" s="8">
        <f t="shared" si="0"/>
        <v>477.00036999999998</v>
      </c>
      <c r="J5" s="6">
        <v>2</v>
      </c>
      <c r="K5" s="7">
        <v>0.109143236661501</v>
      </c>
      <c r="L5" s="6">
        <v>4517</v>
      </c>
      <c r="M5" s="8">
        <f t="shared" si="1"/>
        <v>493</v>
      </c>
    </row>
    <row r="6" spans="1:13" x14ac:dyDescent="0.25">
      <c r="B6" s="6">
        <v>3</v>
      </c>
      <c r="C6" s="7">
        <v>8.1645999999999996E-2</v>
      </c>
      <c r="D6" s="6">
        <v>4495</v>
      </c>
      <c r="E6" s="8">
        <f t="shared" si="0"/>
        <v>366.99876999999998</v>
      </c>
      <c r="J6" s="6">
        <v>3</v>
      </c>
      <c r="K6" s="7">
        <v>7.8353253652058405E-2</v>
      </c>
      <c r="L6" s="6">
        <v>4518</v>
      </c>
      <c r="M6" s="8">
        <f t="shared" si="1"/>
        <v>353.99999999999989</v>
      </c>
    </row>
    <row r="7" spans="1:13" x14ac:dyDescent="0.25">
      <c r="B7" s="6">
        <v>4</v>
      </c>
      <c r="C7" s="7">
        <v>6.0625999999999999E-2</v>
      </c>
      <c r="D7" s="6">
        <v>4536</v>
      </c>
      <c r="E7" s="8">
        <f t="shared" si="0"/>
        <v>274.99953599999998</v>
      </c>
      <c r="J7" s="6">
        <v>4</v>
      </c>
      <c r="K7" s="7">
        <v>5.9110028780163797E-2</v>
      </c>
      <c r="L7" s="6">
        <v>4517</v>
      </c>
      <c r="M7" s="8">
        <f t="shared" si="1"/>
        <v>266.99999999999989</v>
      </c>
    </row>
    <row r="8" spans="1:13" x14ac:dyDescent="0.25">
      <c r="B8" s="6">
        <v>5</v>
      </c>
      <c r="C8" s="7">
        <v>5.4143999999999998E-2</v>
      </c>
      <c r="D8" s="6">
        <v>4525</v>
      </c>
      <c r="E8" s="8">
        <f t="shared" si="0"/>
        <v>245.0016</v>
      </c>
      <c r="J8" s="6">
        <v>5</v>
      </c>
      <c r="K8" s="7">
        <v>4.7819349125525698E-2</v>
      </c>
      <c r="L8" s="6">
        <v>4517</v>
      </c>
      <c r="M8" s="8">
        <f t="shared" si="1"/>
        <v>215.99999999999957</v>
      </c>
    </row>
    <row r="9" spans="1:13" x14ac:dyDescent="0.25">
      <c r="B9" s="6">
        <v>6</v>
      </c>
      <c r="C9" s="7">
        <v>4.2803000000000001E-2</v>
      </c>
      <c r="D9" s="6">
        <v>4509</v>
      </c>
      <c r="E9" s="8">
        <f t="shared" si="0"/>
        <v>192.998727</v>
      </c>
      <c r="J9" s="6">
        <v>6</v>
      </c>
      <c r="K9" s="7">
        <v>3.5635236830455899E-2</v>
      </c>
      <c r="L9" s="6">
        <v>4518</v>
      </c>
      <c r="M9" s="8">
        <f t="shared" si="1"/>
        <v>160.99999999999974</v>
      </c>
    </row>
    <row r="10" spans="1:13" x14ac:dyDescent="0.25">
      <c r="B10" s="6">
        <v>7</v>
      </c>
      <c r="C10" s="7">
        <v>3.2279000000000002E-2</v>
      </c>
      <c r="D10" s="6">
        <v>4523</v>
      </c>
      <c r="E10" s="8">
        <f t="shared" si="0"/>
        <v>145.997917</v>
      </c>
      <c r="J10" s="6">
        <v>7</v>
      </c>
      <c r="K10" s="7">
        <v>2.7230462696479898E-2</v>
      </c>
      <c r="L10" s="6">
        <v>4517</v>
      </c>
      <c r="M10" s="8">
        <f t="shared" si="1"/>
        <v>122.9999999999997</v>
      </c>
    </row>
    <row r="11" spans="1:13" x14ac:dyDescent="0.25">
      <c r="B11" s="6">
        <v>8</v>
      </c>
      <c r="C11" s="7">
        <v>2.2481999999999999E-2</v>
      </c>
      <c r="D11" s="6">
        <v>4537</v>
      </c>
      <c r="E11" s="8">
        <f t="shared" si="0"/>
        <v>102.000834</v>
      </c>
      <c r="J11" s="6">
        <v>8</v>
      </c>
      <c r="K11" s="7">
        <v>2.05888864290458E-2</v>
      </c>
      <c r="L11" s="6">
        <v>4517</v>
      </c>
      <c r="M11" s="8">
        <f t="shared" si="1"/>
        <v>92.999999999999872</v>
      </c>
    </row>
    <row r="12" spans="1:13" x14ac:dyDescent="0.25">
      <c r="B12" s="6">
        <v>9</v>
      </c>
      <c r="C12" s="7">
        <v>1.6115000000000001E-2</v>
      </c>
      <c r="D12" s="6">
        <v>4468</v>
      </c>
      <c r="E12" s="8">
        <f t="shared" si="0"/>
        <v>72.001820000000009</v>
      </c>
      <c r="J12" s="6">
        <v>9</v>
      </c>
      <c r="K12" s="7">
        <v>1.43868968570163E-2</v>
      </c>
      <c r="L12" s="6">
        <v>4518</v>
      </c>
      <c r="M12" s="8">
        <f t="shared" si="1"/>
        <v>64.999999999999645</v>
      </c>
    </row>
    <row r="17" spans="2:13" ht="15.75" thickBot="1" x14ac:dyDescent="0.3">
      <c r="E17" s="9" t="s">
        <v>9</v>
      </c>
      <c r="F17" s="9" t="s">
        <v>10</v>
      </c>
      <c r="G17" s="9" t="s">
        <v>11</v>
      </c>
      <c r="H17" s="9" t="s">
        <v>12</v>
      </c>
      <c r="I17" s="9" t="s">
        <v>13</v>
      </c>
      <c r="J17" s="9" t="s">
        <v>14</v>
      </c>
      <c r="K17" s="9" t="s">
        <v>15</v>
      </c>
      <c r="L17" s="9" t="s">
        <v>16</v>
      </c>
      <c r="M17" s="9" t="s">
        <v>17</v>
      </c>
    </row>
    <row r="18" spans="2:13" ht="15.75" thickTop="1" x14ac:dyDescent="0.25">
      <c r="D18" s="5" t="s">
        <v>18</v>
      </c>
      <c r="E18" s="10">
        <f>SUM(D3:D12)</f>
        <v>45174</v>
      </c>
      <c r="F18" s="10">
        <f>SUM(D3:D12)</f>
        <v>45174</v>
      </c>
      <c r="G18" s="11">
        <f>F18/E18</f>
        <v>1</v>
      </c>
      <c r="H18" s="10">
        <f>SUM(E3:E12)</f>
        <v>3612.9990700000003</v>
      </c>
      <c r="I18" s="11">
        <f>H18/F18</f>
        <v>7.9979613715854256E-2</v>
      </c>
      <c r="J18" s="12">
        <f>SUM(G31:G32)</f>
        <v>6616042771.8672009</v>
      </c>
      <c r="K18" s="12">
        <f>H18*E33</f>
        <v>2165978490.46872</v>
      </c>
      <c r="L18" s="12">
        <f>J18-K18</f>
        <v>4450064281.3984814</v>
      </c>
      <c r="M18" s="13">
        <v>0</v>
      </c>
    </row>
    <row r="19" spans="2:13" x14ac:dyDescent="0.25">
      <c r="D19" s="5" t="s">
        <v>19</v>
      </c>
      <c r="E19" s="10">
        <f>SUM(D3:D12)</f>
        <v>45174</v>
      </c>
      <c r="F19" s="10">
        <f>SUM(D4:D12)</f>
        <v>40652</v>
      </c>
      <c r="G19" s="11">
        <f>F19/E19</f>
        <v>0.89989817151458806</v>
      </c>
      <c r="H19" s="10">
        <f>SUM(E4:E12)</f>
        <v>2540.000822</v>
      </c>
      <c r="I19" s="11">
        <f>H19/F19</f>
        <v>6.2481570943619009E-2</v>
      </c>
      <c r="J19" s="12">
        <f>SUM(G37:G38)</f>
        <v>5953764793.0656013</v>
      </c>
      <c r="K19" s="12">
        <f>H19*E39</f>
        <v>1522720332.785712</v>
      </c>
      <c r="L19" s="12">
        <f t="shared" ref="L19:L20" si="2">J19-K19</f>
        <v>4431044460.2798891</v>
      </c>
      <c r="M19" s="14">
        <f>(L19-L18)/L18</f>
        <v>-4.2740553654688051E-3</v>
      </c>
    </row>
    <row r="20" spans="2:13" x14ac:dyDescent="0.25">
      <c r="D20" s="5" t="s">
        <v>0</v>
      </c>
      <c r="E20" s="10">
        <f>E19</f>
        <v>45174</v>
      </c>
      <c r="F20" s="10">
        <f>SUM(L4:L12)</f>
        <v>40656</v>
      </c>
      <c r="G20" s="11">
        <f>F20/E20</f>
        <v>0.89998671802364194</v>
      </c>
      <c r="H20" s="10">
        <f>SUM(M4:M12)</f>
        <v>2461.9999999999973</v>
      </c>
      <c r="I20" s="11">
        <f>H20/F20</f>
        <v>6.0556867375049124E-2</v>
      </c>
      <c r="J20" s="12">
        <f>SUM(L31:L32)</f>
        <v>5954350620.5567999</v>
      </c>
      <c r="K20" s="12">
        <f>H20*J33</f>
        <v>1475959151.9999983</v>
      </c>
      <c r="L20" s="12">
        <f t="shared" si="2"/>
        <v>4478391468.5568018</v>
      </c>
      <c r="M20" s="14">
        <f>(L20-L18)/L18</f>
        <v>6.365568083303799E-3</v>
      </c>
    </row>
    <row r="21" spans="2:13" x14ac:dyDescent="0.25">
      <c r="D21" s="15" t="s">
        <v>26</v>
      </c>
      <c r="E21" s="16">
        <f>E20-E18</f>
        <v>0</v>
      </c>
      <c r="F21" s="16">
        <f t="shared" ref="F21:L21" si="3">F20-F18</f>
        <v>-4518</v>
      </c>
      <c r="G21" s="11">
        <f t="shared" si="3"/>
        <v>-0.10001328197635806</v>
      </c>
      <c r="H21" s="16">
        <f t="shared" si="3"/>
        <v>-1150.999070000003</v>
      </c>
      <c r="I21" s="11">
        <f t="shared" si="3"/>
        <v>-1.9422746340805132E-2</v>
      </c>
      <c r="J21" s="12">
        <f t="shared" si="3"/>
        <v>-661692151.31040096</v>
      </c>
      <c r="K21" s="12">
        <f t="shared" si="3"/>
        <v>-690019338.46872163</v>
      </c>
      <c r="L21" s="12">
        <f t="shared" si="3"/>
        <v>28327187.158320427</v>
      </c>
      <c r="M21" s="14">
        <f>M20-M18</f>
        <v>6.365568083303799E-3</v>
      </c>
    </row>
    <row r="23" spans="2:13" x14ac:dyDescent="0.25">
      <c r="B23" s="26"/>
      <c r="C23" s="5" t="s">
        <v>20</v>
      </c>
      <c r="L23" s="17"/>
    </row>
    <row r="28" spans="2:13" ht="15.75" thickBot="1" x14ac:dyDescent="0.3"/>
    <row r="29" spans="2:13" x14ac:dyDescent="0.25">
      <c r="D29" s="18"/>
      <c r="E29" s="19" t="s">
        <v>18</v>
      </c>
      <c r="F29" s="19"/>
      <c r="G29" s="20"/>
      <c r="I29" s="18"/>
      <c r="J29" s="19" t="s">
        <v>0</v>
      </c>
      <c r="K29" s="19"/>
      <c r="L29" s="20"/>
    </row>
    <row r="30" spans="2:13" x14ac:dyDescent="0.25">
      <c r="D30" s="21"/>
      <c r="E30" s="5" t="s">
        <v>21</v>
      </c>
      <c r="F30" s="5" t="s">
        <v>22</v>
      </c>
      <c r="G30" s="2" t="s">
        <v>14</v>
      </c>
      <c r="I30" s="21"/>
      <c r="J30" s="5" t="s">
        <v>21</v>
      </c>
      <c r="K30" s="5" t="s">
        <v>22</v>
      </c>
      <c r="L30" s="2" t="s">
        <v>14</v>
      </c>
    </row>
    <row r="31" spans="2:13" x14ac:dyDescent="0.25">
      <c r="D31" s="21" t="s">
        <v>23</v>
      </c>
      <c r="E31" s="13">
        <v>0.91</v>
      </c>
      <c r="F31" s="13">
        <v>0.22</v>
      </c>
      <c r="G31" s="22">
        <f>E18*E31*$E$33*F31</f>
        <v>5421742787.2608004</v>
      </c>
      <c r="I31" s="21" t="s">
        <v>23</v>
      </c>
      <c r="J31" s="13">
        <v>0.91</v>
      </c>
      <c r="K31" s="13">
        <v>0.22</v>
      </c>
      <c r="L31" s="22">
        <f>F20*J31*K31*J33</f>
        <v>4879496497.0752001</v>
      </c>
    </row>
    <row r="32" spans="2:13" x14ac:dyDescent="0.25">
      <c r="D32" s="21" t="s">
        <v>24</v>
      </c>
      <c r="E32" s="13">
        <v>0.09</v>
      </c>
      <c r="F32" s="13">
        <v>0.49</v>
      </c>
      <c r="G32" s="22">
        <f>E19*E32*$E$33*F32</f>
        <v>1194299984.6064</v>
      </c>
      <c r="I32" s="21" t="s">
        <v>24</v>
      </c>
      <c r="J32" s="13">
        <v>0.09</v>
      </c>
      <c r="K32" s="13">
        <v>0.49</v>
      </c>
      <c r="L32" s="22">
        <f>F20*J32*K32*J33</f>
        <v>1074854123.4816</v>
      </c>
    </row>
    <row r="33" spans="4:12" ht="15.75" thickBot="1" x14ac:dyDescent="0.3">
      <c r="D33" s="23" t="s">
        <v>25</v>
      </c>
      <c r="E33" s="24">
        <v>599496</v>
      </c>
      <c r="F33" s="25"/>
      <c r="G33" s="3"/>
      <c r="I33" s="23" t="s">
        <v>25</v>
      </c>
      <c r="J33" s="24">
        <v>599496</v>
      </c>
      <c r="K33" s="25"/>
      <c r="L33" s="3"/>
    </row>
    <row r="34" spans="4:12" ht="15.75" thickBot="1" x14ac:dyDescent="0.3"/>
    <row r="35" spans="4:12" x14ac:dyDescent="0.25">
      <c r="D35" s="18"/>
      <c r="E35" s="19" t="s">
        <v>19</v>
      </c>
      <c r="F35" s="19"/>
      <c r="G35" s="20"/>
    </row>
    <row r="36" spans="4:12" x14ac:dyDescent="0.25">
      <c r="D36" s="21"/>
      <c r="E36" s="5" t="s">
        <v>21</v>
      </c>
      <c r="F36" s="5" t="s">
        <v>22</v>
      </c>
      <c r="G36" s="2" t="s">
        <v>14</v>
      </c>
    </row>
    <row r="37" spans="4:12" x14ac:dyDescent="0.25">
      <c r="D37" s="21" t="s">
        <v>23</v>
      </c>
      <c r="E37" s="13">
        <v>0.91</v>
      </c>
      <c r="F37" s="13">
        <v>0.22</v>
      </c>
      <c r="G37" s="22">
        <f>F19*F37*E39*E37</f>
        <v>4879016420.678401</v>
      </c>
    </row>
    <row r="38" spans="4:12" x14ac:dyDescent="0.25">
      <c r="D38" s="21" t="s">
        <v>24</v>
      </c>
      <c r="E38" s="13">
        <v>0.09</v>
      </c>
      <c r="F38" s="13">
        <v>0.49</v>
      </c>
      <c r="G38" s="22">
        <f>F19*F38*E39*E38</f>
        <v>1074748372.3871999</v>
      </c>
    </row>
    <row r="39" spans="4:12" ht="15.75" thickBot="1" x14ac:dyDescent="0.3">
      <c r="D39" s="23" t="s">
        <v>25</v>
      </c>
      <c r="E39" s="24">
        <v>599496</v>
      </c>
      <c r="F39" s="25"/>
      <c r="G39" s="3"/>
    </row>
  </sheetData>
  <mergeCells count="5">
    <mergeCell ref="A1:F1"/>
    <mergeCell ref="I1:L1"/>
    <mergeCell ref="E29:G29"/>
    <mergeCell ref="J29:L29"/>
    <mergeCell ref="E35:G3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ED7B-DA4D-4C04-8A7C-AB91EA4CC194}">
  <dimension ref="A1:M39"/>
  <sheetViews>
    <sheetView workbookViewId="0">
      <selection activeCell="E3" sqref="E3"/>
    </sheetView>
  </sheetViews>
  <sheetFormatPr defaultRowHeight="15" x14ac:dyDescent="0.25"/>
  <cols>
    <col min="1" max="1" width="9.140625" style="5"/>
    <col min="2" max="2" width="6.5703125" style="5" bestFit="1" customWidth="1"/>
    <col min="3" max="3" width="14.42578125" style="5" bestFit="1" customWidth="1"/>
    <col min="4" max="4" width="34" style="5" bestFit="1" customWidth="1"/>
    <col min="5" max="5" width="15.140625" style="5" bestFit="1" customWidth="1"/>
    <col min="6" max="6" width="17.28515625" style="5" bestFit="1" customWidth="1"/>
    <col min="7" max="7" width="15" style="5" bestFit="1" customWidth="1"/>
    <col min="8" max="8" width="13.28515625" style="5" bestFit="1" customWidth="1"/>
    <col min="9" max="9" width="15.28515625" style="5" bestFit="1" customWidth="1"/>
    <col min="10" max="12" width="20.7109375" style="5" bestFit="1" customWidth="1"/>
    <col min="13" max="13" width="8.7109375" style="5" bestFit="1" customWidth="1"/>
    <col min="14" max="16384" width="9.140625" style="5"/>
  </cols>
  <sheetData>
    <row r="1" spans="1:13" x14ac:dyDescent="0.25">
      <c r="A1" s="4" t="s">
        <v>3</v>
      </c>
      <c r="B1" s="4"/>
      <c r="C1" s="4"/>
      <c r="D1" s="4"/>
      <c r="E1" s="4"/>
      <c r="F1" s="4"/>
      <c r="I1" s="4" t="s">
        <v>0</v>
      </c>
      <c r="J1" s="4"/>
      <c r="K1" s="4"/>
      <c r="L1" s="4"/>
      <c r="M1" s="4"/>
    </row>
    <row r="2" spans="1:13" x14ac:dyDescent="0.25">
      <c r="B2" s="6" t="s">
        <v>5</v>
      </c>
      <c r="C2" s="6" t="s">
        <v>6</v>
      </c>
      <c r="D2" s="6" t="s">
        <v>7</v>
      </c>
      <c r="E2" s="6" t="s">
        <v>8</v>
      </c>
      <c r="J2" s="6" t="s">
        <v>5</v>
      </c>
      <c r="K2" s="6" t="s">
        <v>6</v>
      </c>
      <c r="L2" s="6" t="s">
        <v>7</v>
      </c>
      <c r="M2" s="6" t="s">
        <v>8</v>
      </c>
    </row>
    <row r="3" spans="1:13" s="26" customFormat="1" x14ac:dyDescent="0.25">
      <c r="B3" s="27">
        <v>0</v>
      </c>
      <c r="C3" s="28">
        <v>0.23728399999999999</v>
      </c>
      <c r="D3" s="27">
        <v>4522</v>
      </c>
      <c r="E3" s="29">
        <f>D3*C3</f>
        <v>1072.9982479999999</v>
      </c>
      <c r="J3" s="27">
        <v>0</v>
      </c>
      <c r="K3" s="28">
        <v>0.25475874280655098</v>
      </c>
      <c r="L3" s="27">
        <v>4518</v>
      </c>
      <c r="M3" s="29">
        <f>K3*L3</f>
        <v>1150.9999999999973</v>
      </c>
    </row>
    <row r="4" spans="1:13" s="26" customFormat="1" x14ac:dyDescent="0.25">
      <c r="B4" s="27">
        <v>1</v>
      </c>
      <c r="C4" s="28">
        <v>0.14655199999999999</v>
      </c>
      <c r="D4" s="27">
        <v>4524</v>
      </c>
      <c r="E4" s="29">
        <f t="shared" ref="E4:E12" si="0">D4*C4</f>
        <v>663.00124799999992</v>
      </c>
      <c r="J4" s="27">
        <v>1</v>
      </c>
      <c r="K4" s="28">
        <v>0.15275625415098501</v>
      </c>
      <c r="L4" s="27">
        <v>4517</v>
      </c>
      <c r="M4" s="29">
        <f t="shared" ref="M4:M12" si="1">K4*L4</f>
        <v>689.99999999999932</v>
      </c>
    </row>
    <row r="5" spans="1:13" x14ac:dyDescent="0.25">
      <c r="B5" s="6">
        <v>2</v>
      </c>
      <c r="C5" s="7">
        <v>0.105182</v>
      </c>
      <c r="D5" s="6">
        <v>4535</v>
      </c>
      <c r="E5" s="8">
        <f t="shared" si="0"/>
        <v>477.00036999999998</v>
      </c>
      <c r="J5" s="6">
        <v>2</v>
      </c>
      <c r="K5" s="7">
        <v>0.109143236661501</v>
      </c>
      <c r="L5" s="6">
        <v>4517</v>
      </c>
      <c r="M5" s="8">
        <f t="shared" si="1"/>
        <v>493</v>
      </c>
    </row>
    <row r="6" spans="1:13" x14ac:dyDescent="0.25">
      <c r="B6" s="6">
        <v>3</v>
      </c>
      <c r="C6" s="7">
        <v>8.1645999999999996E-2</v>
      </c>
      <c r="D6" s="6">
        <v>4495</v>
      </c>
      <c r="E6" s="8">
        <f t="shared" si="0"/>
        <v>366.99876999999998</v>
      </c>
      <c r="J6" s="6">
        <v>3</v>
      </c>
      <c r="K6" s="7">
        <v>7.8353253652058405E-2</v>
      </c>
      <c r="L6" s="6">
        <v>4518</v>
      </c>
      <c r="M6" s="8">
        <f t="shared" si="1"/>
        <v>353.99999999999989</v>
      </c>
    </row>
    <row r="7" spans="1:13" x14ac:dyDescent="0.25">
      <c r="B7" s="6">
        <v>4</v>
      </c>
      <c r="C7" s="7">
        <v>6.0625999999999999E-2</v>
      </c>
      <c r="D7" s="6">
        <v>4536</v>
      </c>
      <c r="E7" s="8">
        <f t="shared" si="0"/>
        <v>274.99953599999998</v>
      </c>
      <c r="J7" s="6">
        <v>4</v>
      </c>
      <c r="K7" s="7">
        <v>5.9110028780163797E-2</v>
      </c>
      <c r="L7" s="6">
        <v>4517</v>
      </c>
      <c r="M7" s="8">
        <f t="shared" si="1"/>
        <v>266.99999999999989</v>
      </c>
    </row>
    <row r="8" spans="1:13" x14ac:dyDescent="0.25">
      <c r="B8" s="6">
        <v>5</v>
      </c>
      <c r="C8" s="7">
        <v>5.4143999999999998E-2</v>
      </c>
      <c r="D8" s="6">
        <v>4525</v>
      </c>
      <c r="E8" s="8">
        <f t="shared" si="0"/>
        <v>245.0016</v>
      </c>
      <c r="J8" s="6">
        <v>5</v>
      </c>
      <c r="K8" s="7">
        <v>4.7819349125525698E-2</v>
      </c>
      <c r="L8" s="6">
        <v>4517</v>
      </c>
      <c r="M8" s="8">
        <f t="shared" si="1"/>
        <v>215.99999999999957</v>
      </c>
    </row>
    <row r="9" spans="1:13" x14ac:dyDescent="0.25">
      <c r="B9" s="6">
        <v>6</v>
      </c>
      <c r="C9" s="7">
        <v>4.2803000000000001E-2</v>
      </c>
      <c r="D9" s="6">
        <v>4509</v>
      </c>
      <c r="E9" s="8">
        <f t="shared" si="0"/>
        <v>192.998727</v>
      </c>
      <c r="J9" s="6">
        <v>6</v>
      </c>
      <c r="K9" s="7">
        <v>3.5635236830455899E-2</v>
      </c>
      <c r="L9" s="6">
        <v>4518</v>
      </c>
      <c r="M9" s="8">
        <f t="shared" si="1"/>
        <v>160.99999999999974</v>
      </c>
    </row>
    <row r="10" spans="1:13" x14ac:dyDescent="0.25">
      <c r="B10" s="6">
        <v>7</v>
      </c>
      <c r="C10" s="7">
        <v>3.2279000000000002E-2</v>
      </c>
      <c r="D10" s="6">
        <v>4523</v>
      </c>
      <c r="E10" s="8">
        <f t="shared" si="0"/>
        <v>145.997917</v>
      </c>
      <c r="J10" s="6">
        <v>7</v>
      </c>
      <c r="K10" s="7">
        <v>2.7230462696479898E-2</v>
      </c>
      <c r="L10" s="6">
        <v>4517</v>
      </c>
      <c r="M10" s="8">
        <f t="shared" si="1"/>
        <v>122.9999999999997</v>
      </c>
    </row>
    <row r="11" spans="1:13" x14ac:dyDescent="0.25">
      <c r="B11" s="6">
        <v>8</v>
      </c>
      <c r="C11" s="7">
        <v>2.2481999999999999E-2</v>
      </c>
      <c r="D11" s="6">
        <v>4537</v>
      </c>
      <c r="E11" s="8">
        <f t="shared" si="0"/>
        <v>102.000834</v>
      </c>
      <c r="J11" s="6">
        <v>8</v>
      </c>
      <c r="K11" s="7">
        <v>2.05888864290458E-2</v>
      </c>
      <c r="L11" s="6">
        <v>4517</v>
      </c>
      <c r="M11" s="8">
        <f t="shared" si="1"/>
        <v>92.999999999999872</v>
      </c>
    </row>
    <row r="12" spans="1:13" x14ac:dyDescent="0.25">
      <c r="B12" s="6">
        <v>9</v>
      </c>
      <c r="C12" s="7">
        <v>1.6115000000000001E-2</v>
      </c>
      <c r="D12" s="6">
        <v>4468</v>
      </c>
      <c r="E12" s="8">
        <f t="shared" si="0"/>
        <v>72.001820000000009</v>
      </c>
      <c r="J12" s="6">
        <v>9</v>
      </c>
      <c r="K12" s="7">
        <v>1.43868968570163E-2</v>
      </c>
      <c r="L12" s="6">
        <v>4518</v>
      </c>
      <c r="M12" s="8">
        <f t="shared" si="1"/>
        <v>64.999999999999645</v>
      </c>
    </row>
    <row r="17" spans="2:13" ht="15.75" thickBot="1" x14ac:dyDescent="0.3">
      <c r="E17" s="9" t="s">
        <v>9</v>
      </c>
      <c r="F17" s="9" t="s">
        <v>10</v>
      </c>
      <c r="G17" s="9" t="s">
        <v>11</v>
      </c>
      <c r="H17" s="9" t="s">
        <v>12</v>
      </c>
      <c r="I17" s="9" t="s">
        <v>13</v>
      </c>
      <c r="J17" s="9" t="s">
        <v>14</v>
      </c>
      <c r="K17" s="9" t="s">
        <v>15</v>
      </c>
      <c r="L17" s="9" t="s">
        <v>16</v>
      </c>
      <c r="M17" s="9" t="s">
        <v>17</v>
      </c>
    </row>
    <row r="18" spans="2:13" ht="15.75" thickTop="1" x14ac:dyDescent="0.25">
      <c r="D18" s="5" t="s">
        <v>18</v>
      </c>
      <c r="E18" s="10">
        <f>SUM(D3:D12)</f>
        <v>45174</v>
      </c>
      <c r="F18" s="10">
        <f>SUM(D3:D12)</f>
        <v>45174</v>
      </c>
      <c r="G18" s="11">
        <f>F18/E18</f>
        <v>1</v>
      </c>
      <c r="H18" s="10">
        <f>SUM(E3:E12)</f>
        <v>3612.9990700000003</v>
      </c>
      <c r="I18" s="11">
        <f>H18/F18</f>
        <v>7.9979613715854256E-2</v>
      </c>
      <c r="J18" s="12">
        <f>SUM(G31:G32)</f>
        <v>6616042771.8672009</v>
      </c>
      <c r="K18" s="12">
        <f>H18*E33</f>
        <v>2165978490.46872</v>
      </c>
      <c r="L18" s="12">
        <f>J18-K18</f>
        <v>4450064281.3984814</v>
      </c>
      <c r="M18" s="13">
        <v>0</v>
      </c>
    </row>
    <row r="19" spans="2:13" x14ac:dyDescent="0.25">
      <c r="D19" s="5" t="s">
        <v>19</v>
      </c>
      <c r="E19" s="10">
        <f>SUM(D3:D12)</f>
        <v>45174</v>
      </c>
      <c r="F19" s="30">
        <f>SUM(D5:D12)</f>
        <v>36128</v>
      </c>
      <c r="G19" s="11">
        <f>F19/E19</f>
        <v>0.79975206977464919</v>
      </c>
      <c r="H19" s="30">
        <f>SUM(E5:E12)</f>
        <v>1876.9995739999997</v>
      </c>
      <c r="I19" s="11">
        <f>H19/F19</f>
        <v>5.1954151184676695E-2</v>
      </c>
      <c r="J19" s="12">
        <f>SUM(G37:G38)</f>
        <v>5291193900.5184002</v>
      </c>
      <c r="K19" s="12">
        <f>H19*E39</f>
        <v>1125253736.6147039</v>
      </c>
      <c r="L19" s="12">
        <f t="shared" ref="L19:L20" si="2">J19-K19</f>
        <v>4165940163.9036961</v>
      </c>
      <c r="M19" s="14">
        <f>(L19-L18)/L18</f>
        <v>-6.3847194001767582E-2</v>
      </c>
    </row>
    <row r="20" spans="2:13" x14ac:dyDescent="0.25">
      <c r="D20" s="5" t="s">
        <v>0</v>
      </c>
      <c r="E20" s="10">
        <f>E19</f>
        <v>45174</v>
      </c>
      <c r="F20" s="30">
        <f>SUM(L5:L12)</f>
        <v>36139</v>
      </c>
      <c r="G20" s="11">
        <f>F20/E20</f>
        <v>0.79999557267454735</v>
      </c>
      <c r="H20" s="30">
        <f>SUM(M5:M12)</f>
        <v>1771.9999999999982</v>
      </c>
      <c r="I20" s="11">
        <f>H20/F20</f>
        <v>4.9032900744348164E-2</v>
      </c>
      <c r="J20" s="12">
        <f>SUM(L31:L32)</f>
        <v>5292804926.1191998</v>
      </c>
      <c r="K20" s="12">
        <f>H20*J33</f>
        <v>1062306911.9999989</v>
      </c>
      <c r="L20" s="12">
        <f t="shared" si="2"/>
        <v>4230498014.1192007</v>
      </c>
      <c r="M20" s="14">
        <f>(L20-L18)/L18</f>
        <v>-4.9340021490718686E-2</v>
      </c>
    </row>
    <row r="21" spans="2:13" x14ac:dyDescent="0.25">
      <c r="D21" s="15" t="s">
        <v>26</v>
      </c>
      <c r="E21" s="16">
        <f>E20-E18</f>
        <v>0</v>
      </c>
      <c r="F21" s="16">
        <f t="shared" ref="F21:L21" si="3">F20-F18</f>
        <v>-9035</v>
      </c>
      <c r="G21" s="11">
        <f t="shared" si="3"/>
        <v>-0.20000442732545265</v>
      </c>
      <c r="H21" s="16">
        <f t="shared" si="3"/>
        <v>-1840.9990700000021</v>
      </c>
      <c r="I21" s="11">
        <f t="shared" si="3"/>
        <v>-3.0946712971506092E-2</v>
      </c>
      <c r="J21" s="12">
        <f t="shared" si="3"/>
        <v>-1323237845.7480011</v>
      </c>
      <c r="K21" s="12">
        <f t="shared" si="3"/>
        <v>-1103671578.4687209</v>
      </c>
      <c r="L21" s="12">
        <f t="shared" si="3"/>
        <v>-219566267.27928066</v>
      </c>
      <c r="M21" s="14">
        <f>M20-M18</f>
        <v>-4.9340021490718686E-2</v>
      </c>
    </row>
    <row r="23" spans="2:13" x14ac:dyDescent="0.25">
      <c r="B23" s="26"/>
      <c r="C23" s="5" t="s">
        <v>20</v>
      </c>
      <c r="L23" s="17"/>
    </row>
    <row r="28" spans="2:13" ht="15.75" thickBot="1" x14ac:dyDescent="0.3"/>
    <row r="29" spans="2:13" x14ac:dyDescent="0.25">
      <c r="D29" s="18"/>
      <c r="E29" s="19" t="s">
        <v>18</v>
      </c>
      <c r="F29" s="19"/>
      <c r="G29" s="20"/>
      <c r="I29" s="18"/>
      <c r="J29" s="19" t="s">
        <v>0</v>
      </c>
      <c r="K29" s="19"/>
      <c r="L29" s="20"/>
    </row>
    <row r="30" spans="2:13" x14ac:dyDescent="0.25">
      <c r="D30" s="21"/>
      <c r="E30" s="5" t="s">
        <v>21</v>
      </c>
      <c r="F30" s="5" t="s">
        <v>22</v>
      </c>
      <c r="G30" s="2" t="s">
        <v>14</v>
      </c>
      <c r="I30" s="21"/>
      <c r="J30" s="5" t="s">
        <v>21</v>
      </c>
      <c r="K30" s="5" t="s">
        <v>22</v>
      </c>
      <c r="L30" s="2" t="s">
        <v>14</v>
      </c>
    </row>
    <row r="31" spans="2:13" x14ac:dyDescent="0.25">
      <c r="D31" s="21" t="s">
        <v>23</v>
      </c>
      <c r="E31" s="13">
        <v>0.91</v>
      </c>
      <c r="F31" s="13">
        <v>0.22</v>
      </c>
      <c r="G31" s="22">
        <f>E18*E31*$E$33*F31</f>
        <v>5421742787.2608004</v>
      </c>
      <c r="I31" s="21" t="s">
        <v>23</v>
      </c>
      <c r="J31" s="13">
        <v>0.91</v>
      </c>
      <c r="K31" s="13">
        <v>0.22</v>
      </c>
      <c r="L31" s="22">
        <f>F20*J31*K31*J33</f>
        <v>4337370225.9888</v>
      </c>
    </row>
    <row r="32" spans="2:13" x14ac:dyDescent="0.25">
      <c r="D32" s="21" t="s">
        <v>24</v>
      </c>
      <c r="E32" s="13">
        <v>0.09</v>
      </c>
      <c r="F32" s="13">
        <v>0.49</v>
      </c>
      <c r="G32" s="22">
        <f>E19*E32*$E$33*F32</f>
        <v>1194299984.6064</v>
      </c>
      <c r="I32" s="21" t="s">
        <v>24</v>
      </c>
      <c r="J32" s="13">
        <v>0.09</v>
      </c>
      <c r="K32" s="13">
        <v>0.49</v>
      </c>
      <c r="L32" s="22">
        <f>F20*J32*K32*J33</f>
        <v>955434700.13039994</v>
      </c>
    </row>
    <row r="33" spans="4:12" ht="15.75" thickBot="1" x14ac:dyDescent="0.3">
      <c r="D33" s="23" t="s">
        <v>25</v>
      </c>
      <c r="E33" s="24">
        <v>599496</v>
      </c>
      <c r="F33" s="25"/>
      <c r="G33" s="3"/>
      <c r="I33" s="23" t="s">
        <v>25</v>
      </c>
      <c r="J33" s="24">
        <v>599496</v>
      </c>
      <c r="K33" s="25"/>
      <c r="L33" s="3"/>
    </row>
    <row r="34" spans="4:12" ht="15.75" thickBot="1" x14ac:dyDescent="0.3"/>
    <row r="35" spans="4:12" x14ac:dyDescent="0.25">
      <c r="D35" s="18"/>
      <c r="E35" s="19" t="s">
        <v>19</v>
      </c>
      <c r="F35" s="19"/>
      <c r="G35" s="20"/>
    </row>
    <row r="36" spans="4:12" x14ac:dyDescent="0.25">
      <c r="D36" s="21"/>
      <c r="E36" s="5" t="s">
        <v>21</v>
      </c>
      <c r="F36" s="5" t="s">
        <v>22</v>
      </c>
      <c r="G36" s="2" t="s">
        <v>14</v>
      </c>
    </row>
    <row r="37" spans="4:12" x14ac:dyDescent="0.25">
      <c r="D37" s="21" t="s">
        <v>23</v>
      </c>
      <c r="E37" s="13">
        <v>0.91</v>
      </c>
      <c r="F37" s="13">
        <v>0.22</v>
      </c>
      <c r="G37" s="22">
        <f>F19*F37*E39*E37</f>
        <v>4336050015.8976002</v>
      </c>
    </row>
    <row r="38" spans="4:12" x14ac:dyDescent="0.25">
      <c r="D38" s="21" t="s">
        <v>24</v>
      </c>
      <c r="E38" s="13">
        <v>0.09</v>
      </c>
      <c r="F38" s="13">
        <v>0.49</v>
      </c>
      <c r="G38" s="22">
        <f>F19*F38*E39*E38</f>
        <v>955143884.62080002</v>
      </c>
    </row>
    <row r="39" spans="4:12" ht="15.75" thickBot="1" x14ac:dyDescent="0.3">
      <c r="D39" s="23" t="s">
        <v>25</v>
      </c>
      <c r="E39" s="24">
        <v>599496</v>
      </c>
      <c r="F39" s="25"/>
      <c r="G39" s="3"/>
    </row>
  </sheetData>
  <mergeCells count="5">
    <mergeCell ref="A1:F1"/>
    <mergeCell ref="E29:G29"/>
    <mergeCell ref="J29:L29"/>
    <mergeCell ref="E35:G35"/>
    <mergeCell ref="I1:M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3CF5-0F82-43D3-AC07-F990C01E0694}">
  <dimension ref="A1:M41"/>
  <sheetViews>
    <sheetView tabSelected="1" topLeftCell="A4" workbookViewId="0">
      <selection activeCell="G40" sqref="G40"/>
    </sheetView>
  </sheetViews>
  <sheetFormatPr defaultRowHeight="15" x14ac:dyDescent="0.25"/>
  <cols>
    <col min="1" max="1" width="9.140625" style="5"/>
    <col min="2" max="2" width="6.5703125" style="5" bestFit="1" customWidth="1"/>
    <col min="3" max="3" width="14.42578125" style="5" bestFit="1" customWidth="1"/>
    <col min="4" max="4" width="34.28515625" style="5" bestFit="1" customWidth="1"/>
    <col min="5" max="5" width="15.140625" style="5" bestFit="1" customWidth="1"/>
    <col min="6" max="6" width="17.28515625" style="5" bestFit="1" customWidth="1"/>
    <col min="7" max="7" width="15" style="5" bestFit="1" customWidth="1"/>
    <col min="8" max="8" width="13.28515625" style="5" bestFit="1" customWidth="1"/>
    <col min="9" max="9" width="15.28515625" style="5" bestFit="1" customWidth="1"/>
    <col min="10" max="12" width="20.7109375" style="5" bestFit="1" customWidth="1"/>
    <col min="13" max="13" width="8.7109375" style="5" bestFit="1" customWidth="1"/>
    <col min="14" max="16384" width="9.140625" style="5"/>
  </cols>
  <sheetData>
    <row r="1" spans="1:13" x14ac:dyDescent="0.25">
      <c r="A1" s="4" t="s">
        <v>3</v>
      </c>
      <c r="B1" s="4"/>
      <c r="C1" s="4"/>
      <c r="D1" s="4"/>
      <c r="E1" s="4"/>
      <c r="F1" s="4"/>
      <c r="I1" s="4" t="s">
        <v>0</v>
      </c>
      <c r="J1" s="4"/>
      <c r="K1" s="4"/>
      <c r="L1" s="4"/>
      <c r="M1" s="4"/>
    </row>
    <row r="2" spans="1:13" x14ac:dyDescent="0.25">
      <c r="B2" s="6" t="s">
        <v>5</v>
      </c>
      <c r="C2" s="6" t="s">
        <v>6</v>
      </c>
      <c r="D2" s="6" t="s">
        <v>7</v>
      </c>
      <c r="E2" s="6" t="s">
        <v>8</v>
      </c>
      <c r="J2" s="6" t="s">
        <v>5</v>
      </c>
      <c r="K2" s="6" t="s">
        <v>6</v>
      </c>
      <c r="L2" s="6" t="s">
        <v>7</v>
      </c>
      <c r="M2" s="6" t="s">
        <v>8</v>
      </c>
    </row>
    <row r="3" spans="1:13" s="26" customFormat="1" x14ac:dyDescent="0.25">
      <c r="B3" s="26">
        <v>0</v>
      </c>
      <c r="C3" s="34">
        <v>0.26385662130766602</v>
      </c>
      <c r="D3" s="26">
        <v>3013</v>
      </c>
      <c r="E3" s="35">
        <f>C3*D3</f>
        <v>794.99999999999773</v>
      </c>
      <c r="J3" s="36">
        <v>0</v>
      </c>
      <c r="K3" s="34">
        <v>0.28884462151394402</v>
      </c>
      <c r="L3" s="26">
        <v>3012</v>
      </c>
      <c r="M3" s="35">
        <f>K3*L3</f>
        <v>869.99999999999943</v>
      </c>
    </row>
    <row r="4" spans="1:13" x14ac:dyDescent="0.25">
      <c r="B4" s="5">
        <v>1</v>
      </c>
      <c r="C4" s="13">
        <v>0.174302788844621</v>
      </c>
      <c r="D4" s="5">
        <v>3012</v>
      </c>
      <c r="E4" s="31">
        <f t="shared" ref="E4:E17" si="0">C4*D4</f>
        <v>524.99999999999841</v>
      </c>
      <c r="J4" s="32">
        <v>1</v>
      </c>
      <c r="K4" s="13">
        <v>0.18459495351925601</v>
      </c>
      <c r="L4" s="5">
        <v>3012</v>
      </c>
      <c r="M4" s="31">
        <f t="shared" ref="M4:M17" si="1">K4*L4</f>
        <v>555.99999999999909</v>
      </c>
    </row>
    <row r="5" spans="1:13" x14ac:dyDescent="0.25">
      <c r="B5" s="5">
        <v>2</v>
      </c>
      <c r="C5" s="13">
        <v>0.13770274743462399</v>
      </c>
      <c r="D5" s="5">
        <v>3021</v>
      </c>
      <c r="E5" s="31">
        <f t="shared" si="0"/>
        <v>415.99999999999909</v>
      </c>
      <c r="J5" s="32">
        <v>2</v>
      </c>
      <c r="K5" s="13">
        <v>0.13782796413151699</v>
      </c>
      <c r="L5" s="5">
        <v>3011</v>
      </c>
      <c r="M5" s="31">
        <f t="shared" si="1"/>
        <v>414.99999999999767</v>
      </c>
    </row>
    <row r="6" spans="1:13" x14ac:dyDescent="0.25">
      <c r="B6" s="5">
        <v>3</v>
      </c>
      <c r="C6" s="13">
        <v>0.109780439121756</v>
      </c>
      <c r="D6" s="5">
        <v>3006</v>
      </c>
      <c r="E6" s="31">
        <f t="shared" si="0"/>
        <v>329.99999999999852</v>
      </c>
      <c r="J6" s="32">
        <v>3</v>
      </c>
      <c r="K6" s="13">
        <v>0.114873837981407</v>
      </c>
      <c r="L6" s="5">
        <v>3012</v>
      </c>
      <c r="M6" s="31">
        <f t="shared" si="1"/>
        <v>345.9999999999979</v>
      </c>
    </row>
    <row r="7" spans="1:13" x14ac:dyDescent="0.25">
      <c r="B7" s="5">
        <v>4</v>
      </c>
      <c r="C7" s="13">
        <v>9.1239669421487604E-2</v>
      </c>
      <c r="D7" s="5">
        <v>3025</v>
      </c>
      <c r="E7" s="31">
        <f t="shared" si="0"/>
        <v>276</v>
      </c>
      <c r="J7" s="32">
        <v>4</v>
      </c>
      <c r="K7" s="13">
        <v>9.5317170375290597E-2</v>
      </c>
      <c r="L7" s="5">
        <v>3011</v>
      </c>
      <c r="M7" s="31">
        <f t="shared" si="1"/>
        <v>287</v>
      </c>
    </row>
    <row r="8" spans="1:13" x14ac:dyDescent="0.25">
      <c r="B8" s="5">
        <v>5</v>
      </c>
      <c r="C8" s="13">
        <v>7.9359786595531806E-2</v>
      </c>
      <c r="D8" s="5">
        <v>2999</v>
      </c>
      <c r="E8" s="31">
        <f t="shared" si="0"/>
        <v>237.99999999999989</v>
      </c>
      <c r="J8" s="32">
        <v>5</v>
      </c>
      <c r="K8" s="13">
        <v>7.1049136786188502E-2</v>
      </c>
      <c r="L8" s="5">
        <v>3012</v>
      </c>
      <c r="M8" s="31">
        <f t="shared" si="1"/>
        <v>213.99999999999977</v>
      </c>
    </row>
    <row r="9" spans="1:13" x14ac:dyDescent="0.25">
      <c r="B9" s="5">
        <v>6</v>
      </c>
      <c r="C9" s="13">
        <v>6.3015506433520205E-2</v>
      </c>
      <c r="D9" s="5">
        <v>3031</v>
      </c>
      <c r="E9" s="31">
        <f t="shared" si="0"/>
        <v>190.99999999999974</v>
      </c>
      <c r="J9" s="32">
        <v>6</v>
      </c>
      <c r="K9" s="13">
        <v>6.0777150448356E-2</v>
      </c>
      <c r="L9" s="5">
        <v>3011</v>
      </c>
      <c r="M9" s="31">
        <f t="shared" si="1"/>
        <v>182.99999999999991</v>
      </c>
    </row>
    <row r="10" spans="1:13" x14ac:dyDescent="0.25">
      <c r="B10" s="5">
        <v>7</v>
      </c>
      <c r="C10" s="13">
        <v>5.55923229649238E-2</v>
      </c>
      <c r="D10" s="5">
        <v>3022</v>
      </c>
      <c r="E10" s="31">
        <f t="shared" si="0"/>
        <v>167.99999999999972</v>
      </c>
      <c r="J10" s="32">
        <v>7</v>
      </c>
      <c r="K10" s="13">
        <v>5.81009296148738E-2</v>
      </c>
      <c r="L10" s="5">
        <v>3012</v>
      </c>
      <c r="M10" s="31">
        <f t="shared" si="1"/>
        <v>174.99999999999989</v>
      </c>
    </row>
    <row r="11" spans="1:13" x14ac:dyDescent="0.25">
      <c r="B11" s="5">
        <v>8</v>
      </c>
      <c r="C11" s="13">
        <v>5.3523936170212699E-2</v>
      </c>
      <c r="D11" s="5">
        <v>3008</v>
      </c>
      <c r="E11" s="31">
        <f t="shared" si="0"/>
        <v>160.9999999999998</v>
      </c>
      <c r="J11" s="32">
        <v>8</v>
      </c>
      <c r="K11" s="13">
        <v>4.1514447027565501E-2</v>
      </c>
      <c r="L11" s="5">
        <v>3011</v>
      </c>
      <c r="M11" s="31">
        <f t="shared" si="1"/>
        <v>124.99999999999973</v>
      </c>
    </row>
    <row r="12" spans="1:13" x14ac:dyDescent="0.25">
      <c r="B12" s="5">
        <v>9</v>
      </c>
      <c r="C12" s="13">
        <v>4.1514447027565501E-2</v>
      </c>
      <c r="D12" s="5">
        <v>3011</v>
      </c>
      <c r="E12" s="31">
        <f t="shared" si="0"/>
        <v>124.99999999999973</v>
      </c>
      <c r="J12" s="32">
        <v>9</v>
      </c>
      <c r="K12" s="13">
        <v>3.51925630810093E-2</v>
      </c>
      <c r="L12" s="5">
        <v>3012</v>
      </c>
      <c r="M12" s="31">
        <f t="shared" si="1"/>
        <v>106.00000000000001</v>
      </c>
    </row>
    <row r="13" spans="1:13" x14ac:dyDescent="0.25">
      <c r="B13" s="5">
        <v>10</v>
      </c>
      <c r="C13" s="13">
        <v>4.2658730158730097E-2</v>
      </c>
      <c r="D13" s="5">
        <v>3024</v>
      </c>
      <c r="E13" s="31">
        <f t="shared" si="0"/>
        <v>128.9999999999998</v>
      </c>
      <c r="J13" s="32">
        <v>10</v>
      </c>
      <c r="K13" s="13">
        <v>3.2215210893390897E-2</v>
      </c>
      <c r="L13" s="5">
        <v>3011</v>
      </c>
      <c r="M13" s="31">
        <f t="shared" si="1"/>
        <v>96.999999999999986</v>
      </c>
    </row>
    <row r="14" spans="1:13" x14ac:dyDescent="0.25">
      <c r="B14" s="5">
        <v>11</v>
      </c>
      <c r="C14" s="13">
        <v>2.8361695028361601E-2</v>
      </c>
      <c r="D14" s="5">
        <v>2997</v>
      </c>
      <c r="E14" s="31">
        <f t="shared" si="0"/>
        <v>84.999999999999716</v>
      </c>
      <c r="J14" s="32">
        <v>11</v>
      </c>
      <c r="K14" s="13">
        <v>2.68924302788844E-2</v>
      </c>
      <c r="L14" s="5">
        <v>3012</v>
      </c>
      <c r="M14" s="31">
        <f t="shared" si="1"/>
        <v>80.999999999999815</v>
      </c>
    </row>
    <row r="15" spans="1:13" x14ac:dyDescent="0.25">
      <c r="B15" s="5">
        <v>12</v>
      </c>
      <c r="C15" s="13">
        <v>2.27948463825569E-2</v>
      </c>
      <c r="D15" s="5">
        <v>3027</v>
      </c>
      <c r="E15" s="31">
        <f t="shared" si="0"/>
        <v>68.99999999999973</v>
      </c>
      <c r="J15" s="32">
        <v>12</v>
      </c>
      <c r="K15" s="13">
        <v>2.3580205911657201E-2</v>
      </c>
      <c r="L15" s="5">
        <v>3011</v>
      </c>
      <c r="M15" s="31">
        <f t="shared" si="1"/>
        <v>70.999999999999829</v>
      </c>
    </row>
    <row r="16" spans="1:13" x14ac:dyDescent="0.25">
      <c r="B16" s="5">
        <v>13</v>
      </c>
      <c r="C16" s="13">
        <v>1.9712662880053401E-2</v>
      </c>
      <c r="D16" s="5">
        <v>2993</v>
      </c>
      <c r="E16" s="31">
        <f t="shared" si="0"/>
        <v>58.999999999999829</v>
      </c>
      <c r="J16" s="32">
        <v>13</v>
      </c>
      <c r="K16" s="13">
        <v>1.5272244355909599E-2</v>
      </c>
      <c r="L16" s="5">
        <v>3012</v>
      </c>
      <c r="M16" s="31">
        <f t="shared" si="1"/>
        <v>45.999999999999716</v>
      </c>
    </row>
    <row r="17" spans="2:13" x14ac:dyDescent="0.25">
      <c r="B17" s="5">
        <v>14</v>
      </c>
      <c r="C17" s="13">
        <v>1.54103852596314E-2</v>
      </c>
      <c r="D17" s="5">
        <v>2985</v>
      </c>
      <c r="E17" s="31">
        <f t="shared" si="0"/>
        <v>45.99999999999973</v>
      </c>
      <c r="J17" s="32">
        <v>14</v>
      </c>
      <c r="K17" s="13">
        <v>1.36122177954847E-2</v>
      </c>
      <c r="L17" s="5">
        <v>3012</v>
      </c>
      <c r="M17" s="31">
        <f t="shared" si="1"/>
        <v>40.999999999999915</v>
      </c>
    </row>
    <row r="18" spans="2:13" x14ac:dyDescent="0.25">
      <c r="J18" s="32"/>
      <c r="K18" s="33"/>
      <c r="L18" s="32"/>
      <c r="M18" s="31"/>
    </row>
    <row r="20" spans="2:13" ht="15.75" thickBot="1" x14ac:dyDescent="0.3">
      <c r="E20" s="9" t="s">
        <v>9</v>
      </c>
      <c r="F20" s="9" t="s">
        <v>10</v>
      </c>
      <c r="G20" s="9" t="s">
        <v>11</v>
      </c>
      <c r="H20" s="9" t="s">
        <v>12</v>
      </c>
      <c r="I20" s="9" t="s">
        <v>13</v>
      </c>
      <c r="J20" s="9" t="s">
        <v>14</v>
      </c>
      <c r="K20" s="9" t="s">
        <v>15</v>
      </c>
      <c r="L20" s="9" t="s">
        <v>16</v>
      </c>
      <c r="M20" s="9" t="s">
        <v>17</v>
      </c>
    </row>
    <row r="21" spans="2:13" ht="15.75" thickTop="1" x14ac:dyDescent="0.25">
      <c r="D21" s="5" t="s">
        <v>18</v>
      </c>
      <c r="E21" s="10">
        <f>SUM(D3:D17)</f>
        <v>45174</v>
      </c>
      <c r="F21" s="10">
        <f>SUM(D3:D17)</f>
        <v>45174</v>
      </c>
      <c r="G21" s="11">
        <f>F21/E21</f>
        <v>1</v>
      </c>
      <c r="H21" s="10">
        <f>SUM(E3:E17)</f>
        <v>3612.9999999999909</v>
      </c>
      <c r="I21" s="11">
        <f>H21/F21</f>
        <v>7.9979634302917407E-2</v>
      </c>
      <c r="J21" s="12">
        <f>SUM(G33:G34)</f>
        <v>6616042771.8672009</v>
      </c>
      <c r="K21" s="12">
        <f>H21*E35</f>
        <v>2165979047.9999948</v>
      </c>
      <c r="L21" s="12">
        <f>J21-K21</f>
        <v>4450063723.8672066</v>
      </c>
      <c r="M21" s="13">
        <v>0</v>
      </c>
    </row>
    <row r="22" spans="2:13" x14ac:dyDescent="0.25">
      <c r="D22" s="5" t="s">
        <v>19</v>
      </c>
      <c r="E22" s="10">
        <f>E21</f>
        <v>45174</v>
      </c>
      <c r="F22" s="30">
        <f>SUM(D4:D17)</f>
        <v>42161</v>
      </c>
      <c r="G22" s="11">
        <f>F22/E22</f>
        <v>0.93330234205516449</v>
      </c>
      <c r="H22" s="30">
        <f>SUM(E4:E17)</f>
        <v>2817.9999999999936</v>
      </c>
      <c r="I22" s="11">
        <f>H22/F22</f>
        <v>6.6839021844832758E-2</v>
      </c>
      <c r="J22" s="12">
        <f>SUM(G39:G40)</f>
        <v>6174768214.1208</v>
      </c>
      <c r="K22" s="12">
        <f>H22*E41</f>
        <v>1689379727.9999962</v>
      </c>
      <c r="L22" s="12">
        <f t="shared" ref="L22:L23" si="2">J22-K22</f>
        <v>4485388486.1208038</v>
      </c>
      <c r="M22" s="14">
        <f>(L22-L21)/L21</f>
        <v>7.9380351486066439E-3</v>
      </c>
    </row>
    <row r="23" spans="2:13" x14ac:dyDescent="0.25">
      <c r="D23" s="5" t="s">
        <v>0</v>
      </c>
      <c r="E23" s="10">
        <f>E22</f>
        <v>45174</v>
      </c>
      <c r="F23" s="30">
        <f>SUM(L4:L17)</f>
        <v>42162</v>
      </c>
      <c r="G23" s="11">
        <f>F23/E23</f>
        <v>0.93332447868242796</v>
      </c>
      <c r="H23" s="30">
        <f>SUM(M4:M17)</f>
        <v>2742.9999999999936</v>
      </c>
      <c r="I23" s="11">
        <f>H23/F23</f>
        <v>6.5058583558654556E-2</v>
      </c>
      <c r="J23" s="12">
        <f>SUM(L33:L34)</f>
        <v>6174914670.9935999</v>
      </c>
      <c r="K23" s="12">
        <f>H23*J35</f>
        <v>1644417527.9999962</v>
      </c>
      <c r="L23" s="12">
        <f t="shared" si="2"/>
        <v>4530497142.9936037</v>
      </c>
      <c r="M23" s="14">
        <f>(L23-L21)/L21</f>
        <v>1.8074666817691917E-2</v>
      </c>
    </row>
    <row r="24" spans="2:13" x14ac:dyDescent="0.25">
      <c r="B24" s="26"/>
      <c r="C24" s="5" t="s">
        <v>20</v>
      </c>
      <c r="D24" s="15" t="s">
        <v>26</v>
      </c>
      <c r="E24" s="16">
        <f>E23-E21</f>
        <v>0</v>
      </c>
      <c r="F24" s="16">
        <f>F23-F21</f>
        <v>-3012</v>
      </c>
      <c r="G24" s="11">
        <f>G23-G21</f>
        <v>-6.667552131757204E-2</v>
      </c>
      <c r="H24" s="16">
        <f t="shared" ref="H24:L24" si="3">H23-H21</f>
        <v>-869.99999999999727</v>
      </c>
      <c r="I24" s="11">
        <f t="shared" si="3"/>
        <v>-1.4921050744262851E-2</v>
      </c>
      <c r="J24" s="12">
        <f t="shared" si="3"/>
        <v>-441128100.87360096</v>
      </c>
      <c r="K24" s="12">
        <f t="shared" si="3"/>
        <v>-521561519.99999857</v>
      </c>
      <c r="L24" s="12">
        <f t="shared" si="3"/>
        <v>80433419.126397133</v>
      </c>
      <c r="M24" s="14">
        <f>M23-M21</f>
        <v>1.8074666817691917E-2</v>
      </c>
    </row>
    <row r="26" spans="2:13" x14ac:dyDescent="0.25">
      <c r="L26" s="17"/>
    </row>
    <row r="30" spans="2:13" ht="15.75" thickBot="1" x14ac:dyDescent="0.3"/>
    <row r="31" spans="2:13" x14ac:dyDescent="0.25">
      <c r="D31" s="18"/>
      <c r="E31" s="19" t="s">
        <v>18</v>
      </c>
      <c r="F31" s="19"/>
      <c r="G31" s="20"/>
      <c r="I31" s="18"/>
      <c r="J31" s="19" t="s">
        <v>0</v>
      </c>
      <c r="K31" s="19"/>
      <c r="L31" s="20"/>
    </row>
    <row r="32" spans="2:13" x14ac:dyDescent="0.25">
      <c r="D32" s="21"/>
      <c r="E32" s="5" t="s">
        <v>21</v>
      </c>
      <c r="F32" s="5" t="s">
        <v>22</v>
      </c>
      <c r="G32" s="2" t="s">
        <v>14</v>
      </c>
      <c r="I32" s="21"/>
      <c r="J32" s="5" t="s">
        <v>21</v>
      </c>
      <c r="K32" s="5" t="s">
        <v>22</v>
      </c>
      <c r="L32" s="2" t="s">
        <v>14</v>
      </c>
    </row>
    <row r="33" spans="4:12" x14ac:dyDescent="0.25">
      <c r="D33" s="21" t="s">
        <v>23</v>
      </c>
      <c r="E33" s="13">
        <v>0.91</v>
      </c>
      <c r="F33" s="13">
        <v>0.22</v>
      </c>
      <c r="G33" s="22">
        <f>E21*E33*$E$35*F33</f>
        <v>5421742787.2608004</v>
      </c>
      <c r="I33" s="21" t="s">
        <v>23</v>
      </c>
      <c r="J33" s="13">
        <v>0.91</v>
      </c>
      <c r="K33" s="13">
        <v>0.22</v>
      </c>
      <c r="L33" s="22">
        <f>F23*J33*K33*J35</f>
        <v>5060245260.4703999</v>
      </c>
    </row>
    <row r="34" spans="4:12" x14ac:dyDescent="0.25">
      <c r="D34" s="21" t="s">
        <v>24</v>
      </c>
      <c r="E34" s="13">
        <v>0.09</v>
      </c>
      <c r="F34" s="13">
        <v>0.49</v>
      </c>
      <c r="G34" s="22">
        <f>E22*E34*$E$35*F34</f>
        <v>1194299984.6064</v>
      </c>
      <c r="I34" s="21" t="s">
        <v>24</v>
      </c>
      <c r="J34" s="13">
        <v>0.09</v>
      </c>
      <c r="K34" s="13">
        <v>0.49</v>
      </c>
      <c r="L34" s="22">
        <f>F23*J34*K34*J35</f>
        <v>1114669410.5232</v>
      </c>
    </row>
    <row r="35" spans="4:12" ht="15.75" thickBot="1" x14ac:dyDescent="0.3">
      <c r="D35" s="23" t="s">
        <v>25</v>
      </c>
      <c r="E35" s="24">
        <v>599496</v>
      </c>
      <c r="F35" s="25"/>
      <c r="G35" s="3"/>
      <c r="I35" s="23" t="s">
        <v>25</v>
      </c>
      <c r="J35" s="24">
        <v>599496</v>
      </c>
      <c r="K35" s="25"/>
      <c r="L35" s="3"/>
    </row>
    <row r="36" spans="4:12" ht="15.75" thickBot="1" x14ac:dyDescent="0.3"/>
    <row r="37" spans="4:12" x14ac:dyDescent="0.25">
      <c r="D37" s="18"/>
      <c r="E37" s="19" t="s">
        <v>19</v>
      </c>
      <c r="F37" s="19"/>
      <c r="G37" s="20"/>
    </row>
    <row r="38" spans="4:12" x14ac:dyDescent="0.25">
      <c r="D38" s="21"/>
      <c r="E38" s="5" t="s">
        <v>21</v>
      </c>
      <c r="F38" s="5" t="s">
        <v>22</v>
      </c>
      <c r="G38" s="2" t="s">
        <v>14</v>
      </c>
    </row>
    <row r="39" spans="4:12" x14ac:dyDescent="0.25">
      <c r="D39" s="21" t="s">
        <v>23</v>
      </c>
      <c r="E39" s="13">
        <v>0.91</v>
      </c>
      <c r="F39" s="13">
        <v>0.22</v>
      </c>
      <c r="G39" s="22">
        <f>F22*F39*E41*E39</f>
        <v>5060125241.3711996</v>
      </c>
    </row>
    <row r="40" spans="4:12" x14ac:dyDescent="0.25">
      <c r="D40" s="21" t="s">
        <v>24</v>
      </c>
      <c r="E40" s="13">
        <v>0.09</v>
      </c>
      <c r="F40" s="13">
        <v>0.49</v>
      </c>
      <c r="G40" s="22">
        <f>F22*F40*E41*E40</f>
        <v>1114642972.7495999</v>
      </c>
    </row>
    <row r="41" spans="4:12" ht="15.75" thickBot="1" x14ac:dyDescent="0.3">
      <c r="D41" s="23" t="s">
        <v>25</v>
      </c>
      <c r="E41" s="24">
        <v>599496</v>
      </c>
      <c r="F41" s="25"/>
      <c r="G41" s="3"/>
    </row>
  </sheetData>
  <mergeCells count="5">
    <mergeCell ref="A1:F1"/>
    <mergeCell ref="E31:G31"/>
    <mergeCell ref="J31:L31"/>
    <mergeCell ref="E37:G37"/>
    <mergeCell ref="I1:M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Ordenação dos Decis</vt:lpstr>
      <vt:lpstr>Hipóteses simplificadoras</vt:lpstr>
      <vt:lpstr>Corte 10%</vt:lpstr>
      <vt:lpstr>Corte 20%</vt:lpstr>
      <vt:lpstr>Corte 6,6%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Santos</dc:creator>
  <cp:lastModifiedBy>Eduardo Santos</cp:lastModifiedBy>
  <dcterms:created xsi:type="dcterms:W3CDTF">2024-07-31T22:25:48Z</dcterms:created>
  <dcterms:modified xsi:type="dcterms:W3CDTF">2024-08-01T01:53:45Z</dcterms:modified>
</cp:coreProperties>
</file>