
<file path=[Content_Types].xml><?xml version="1.0" encoding="utf-8"?>
<Types xmlns="http://schemas.openxmlformats.org/package/2006/content-types">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poissons" sheetId="9" state="visible" r:id="rId6"/>
    <sheet name="onde" sheetId="10" state="visible" r:id="rId7"/>
    <sheet name="roe" sheetId="11" state="visible" r:id="rId8"/>
    <sheet name="bocage" sheetId="12" state="visible" r:id="rId9"/>
  </sheets>
</workbook>
</file>

<file path=xl/sharedStrings.xml><?xml version="1.0" encoding="utf-8"?>
<sst xmlns="http://schemas.openxmlformats.org/spreadsheetml/2006/main" count="358" uniqueCount="358">
  <si>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</si>
  <si>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</si>
  <si>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</si>
  <si>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</si>
  <si>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</si>
  <si>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</si>
  <si>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</si>
  <si>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</si>
  <si>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</si>
  <si>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</si>
  <si>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</si>
  <si>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</si>
  <si>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</si>
  <si>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</si>
  <si>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</si>
  <si>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</si>
  <si>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</si>
  <si>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</si>
  <si>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</si>
  <si>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</si>
  <si>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</si>
  <si>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</si>
  <si>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</si>
  <si>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</si>
  <si>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</si>
  <si>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</si>
  <si>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</si>
  <si>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</si>
  <si>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</si>
  <si>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</si>
  <si>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</si>
  <si>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</si>
  <si>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</si>
  <si>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</si>
  <si>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</si>
  <si>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</si>
  <si>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</si>
  <si>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</si>
  <si>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</si>
  <si>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</si>
  <si>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</si>
  <si>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</si>
  <si>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</si>
  <si>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</si>
  <si>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</si>
  <si>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</si>
  <si>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</si>
  <si>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</si>
  <si>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</si>
  <si>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</si>
  <si>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</si>
  <si>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</si>
  <si>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</si>
  <si>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</si>
  <si>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</si>
  <si>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</si>
  <si>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</si>
  <si>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</si>
  <si>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</si>
  <si>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</si>
  <si>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</si>
  <si>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</si>
  <si>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</si>
  <si>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</si>
  <si>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</si>
  <si>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</si>
  <si>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</si>
  <si>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</si>
  <si>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</si>
  <si>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</si>
  <si>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</si>
  <si>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</si>
  <si>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</si>
  <si>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</si>
  <si>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</si>
  <si>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</si>
  <si>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</si>
  <si>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</si>
  <si>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</si>
  <si>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</si>
  <si>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</si>
  <si>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</si>
  <si>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</si>
  <si>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</si>
  <si>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</si>
  <si>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</si>
  <si>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</si>
  <si>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</si>
  <si>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</si>
  <si>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</si>
  <si>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</si>
  <si>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</si>
  <si>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</si>
  <si>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</si>
  <si>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</si>
  <si>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</si>
  <si>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</si>
  <si>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</si>
  <si>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</si>
  <si>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</si>
  <si>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</si>
  <si>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</si>
  <si>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</si>
  <si>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</si>
  <si>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
Evaluation des continuité écologiques pour l'espèce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</si>
  <si>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</si>
  <si>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</si>
  <si>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</si>
  <si>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</si>
  <si>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</si>
  <si>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</si>
  <si>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</si>
  <si>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</si>
  <si>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</si>
  <si>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</si>
  <si>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</si>
  <si>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</si>
  <si>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</si>
  <si>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</si>
  <si>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</si>
  <si>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</si>
  <si>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</si>
  <si>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</si>
  <si>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</si>
  <si>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</si>
  <si>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</si>
  <si>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</si>
  <si>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</si>
  <si>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</si>
  <si>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</si>
  <si>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</si>
  <si>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</si>
  <si>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</si>
  <si>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</si>
  <si>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</si>
  <si>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</si>
  <si>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</si>
  <si>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</si>
  <si>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</si>
  <si>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embarcation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</si>
  <si>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</si>
  <si>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</si>
  <si>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</si>
  <si>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</si>
  <si>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</si>
  <si>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</si>
  <si>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</si>
  <si>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</si>
  <si>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</si>
  <si>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</si>
  <si>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</si>
  <si>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</si>
  <si>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</si>
  <si>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</si>
  <si>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</si>
  <si>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</si>
  <si>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</si>
  <si>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</si>
  <si>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</si>
  <si>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</si>
  <si>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</si>
  <si>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</si>
  <si>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</si>
  <si>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</si>
  <si>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</si>
  <si>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</si>
  <si>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</si>
  <si>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</si>
  <si>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</si>
  <si>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</si>
  <si>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</si>
  <si>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</si>
  <si>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</si>
  <si>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</si>
  <si>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</si>
  <si>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</si>
  <si>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</si>
  <si>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</si>
  <si>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</si>
  <si>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</si>
  <si>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</si>
  <si>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</si>
  <si>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</si>
  <si>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</si>
  <si>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</si>
  <si>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</si>
  <si>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</si>
  <si>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</si>
  <si>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</si>
  <si>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</si>
  <si>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</si>
  <si>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</si>
  <si>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</si>
  <si>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</si>
  <si>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</si>
  <si>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</si>
  <si>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</si>
  <si>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</si>
  <si>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</si>
  <si>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</si>
  <si>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</si>
  <si>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</si>
  <si>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</si>
  <si>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</si>
  <si>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</si>
  <si>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</si>
  <si>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</si>
  <si>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</si>
  <si>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</si>
  <si>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</si>
  <si>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</si>
  <si>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</si>
  <si>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</si>
  <si>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</si>
  <si>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</si>
  <si>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</si>
  <si>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</si>
  <si>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</si>
  <si>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</si>
  <si>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</si>
  <si>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</si>
  <si>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</si>
  <si>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</si>
  <si>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</si>
  <si>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</si>
  <si>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</si>
  <si>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</si>
  <si>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</si>
  <si>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</si>
  <si>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</si>
  <si>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Surveillance des cours d'eau - poissons</t>
  </si>
  <si>
    <t>5 à 7</t>
  </si>
  <si>
    <t>Suivi de la faune piscicole des cours d'eau réalisé au titre du programme de surveillance de la DCE sur le réseau de contrôle de surveillance (RCS) initié en 2007. Ce suivi est réalisé par pêche à l'électricité selon un protocole standardisé. Actuellement en Ile-de-France, ces pêches sont toutes externalisées.</t>
  </si>
  <si>
    <t xml:space="preserve">Ichtyologie générale - Taxonomie
Sécurité &amp; conduite de chantier de pêche à l'électricité
Opérateur de pêche à l'électricité
Habilitation BS/BE manœuvre </t>
  </si>
  <si>
    <t>Animation
Pilotage du marché national
Base de données
Formation</t>
  </si>
  <si>
    <t>Coordination
Suivi du marché d'externalisation
Contrôle d'opérations ciblées (audit)
Vérification, analyse, diffusion et expertise des données</t>
  </si>
  <si>
    <t>Contrôle d'opérations ciblées (audit)</t>
  </si>
  <si>
    <t>Connaître les peuplements piscicoles des cours d'eau franciliens 
Suivre l'évolution spatio-temporelle de la faune piscicole notamment en réponse aux pressions anthropiques
Contribuer à l'évaluation des l'état des masses d'eau du bassin Seine-Normandie prévue au titre du SDAGE</t>
  </si>
  <si>
    <r>
      <rPr>
        <rFont val="Calibri"/>
        <b/>
        <color theme="1"/>
        <sz val="11.0"/>
      </rPr>
      <t>Animation nationale:</t>
    </r>
    <r>
      <rPr>
        <rFont val="Calibri"/>
        <color theme="1"/>
        <sz val="11.0"/>
      </rPr>
      <t xml:space="preserve">
Eddy COSSON
</t>
    </r>
    <r>
      <rPr>
        <rFont val="Calibri"/>
        <b/>
        <color theme="1"/>
        <sz val="11.0"/>
      </rPr>
      <t>Animation régionale:</t>
    </r>
    <r>
      <rPr>
        <rFont val="Calibri"/>
        <color theme="1"/>
        <sz val="11.0"/>
      </rPr>
      <t xml:space="preserve">
Samuel DEMBSKI
</t>
    </r>
    <r>
      <rPr>
        <rFont val="Calibri"/>
        <b/>
        <color theme="1"/>
        <sz val="11.0"/>
      </rPr>
      <t>Unité régional de suivi de l'ichtyofaune:</t>
    </r>
    <r>
      <rPr>
        <rFont val="Calibri"/>
        <color theme="1"/>
        <sz val="11.0"/>
      </rPr>
      <t xml:space="preserve">
liste à préciser
</t>
    </r>
    <r>
      <rPr>
        <rFont val="Calibri"/>
        <b/>
        <color theme="1"/>
        <sz val="11.0"/>
      </rPr>
      <t>Assistance:</t>
    </r>
    <r>
      <rPr>
        <rFont val="Calibri"/>
        <color theme="1"/>
        <sz val="11.0"/>
      </rPr>
      <t xml:space="preserve">
assistance.aspe@ofb.gouv.fr</t>
    </r>
  </si>
  <si>
    <t>Analyser la répartition spatiale et l'évolution temporelle des espèces (espèces protégées, EEE, ...)
Calculer l'indice poissons rivière (IPR) qui contribue à l'évaluation de l'état écologique des eaux
Evaluer l'état de conservation DHFF des espèces à enjeu
Elaborer une liste rouge régionale des poissons d'eau douce</t>
  </si>
  <si>
    <t>Echantillonnage des poissons à l'électricité dans le cadre des réseaux de suivi des peuplements de poissons en lien avec la qualité des cours d'eau - Norme XP T 90-383
Réglage du matériel suivant les caractérisitques du milieu.
Echantillonnage par pêche complète ou partielle par points selon la taille du cours d'eau, avec un seul passage.
L'ensemble des poissons capturés sont triés, identifiés, dénombrés, et mesurés avant d'être remis à l'eau.
L'organisation doit garantir la survie des poissons.
Relevé et saisie sur les fiches terrain de l'ensemble des données.
⚠️ chaque opération nécessite la demande préalable d'un arrêté préfectoral de pêche scientifique ainsi que de prévenir les propriétaires des parcelles pour l'accès au cours d'eau</t>
  </si>
  <si>
    <t>Echantillonnage : équipement de pêche à l'électricité (héron / martin-pêcheur), épuisettes, récipients, ...
Biométrie : ichtyomètre, balance, bassines, aérateur, table...
Bateau pour les opérations embarquées (grands milieux)
Sécurité du chantier : EPI (gants isolants), balisage, talkie-walkie
autre matériel : GPS, télémètre ou décamètre, topofil, mire graduée, appareil photo, waders
Fiches de saisie terrain
Guide de détermination de la faune piscicole française d'eau douce</t>
  </si>
  <si>
    <t>77, 78, 91, 92, 94, 95</t>
  </si>
  <si>
    <t>Stations fixes représentatives des masses d'eau du territoire
34 stations en Ile-de-France</t>
  </si>
  <si>
    <t>Saisie des données des opérations sur https://aspe.eaufrance.fr
Validation de la campagne de l'année n au premier trimestre de l'année n+1
Validation niveau 1 par le responsable de l'opération
Validation niveau 2 par le responsable régional</t>
  </si>
  <si>
    <t>Naïades</t>
  </si>
  <si>
    <r>
      <rPr>
        <rFont val="Calibri"/>
        <color rgb="FF1155CC"/>
        <sz val="11.0"/>
        <u/>
      </rPr>
      <t>https://naiades.eaufrance.fr/acces-donnees#/hydrobiologie</t>
    </r>
  </si>
  <si>
    <t>Hub'Eau - API Poisson</t>
  </si>
  <si>
    <r>
      <rPr>
        <rFont val="Calibri"/>
        <color rgb="FF1155CC"/>
        <sz val="11.0"/>
        <u/>
      </rPr>
      <t>https://hubeau.eaufrance.fr/page/api-poisson</t>
    </r>
  </si>
  <si>
    <t>Agence de l'eau Seine-Normandie
Aquascop-Hydrosphère : prestataires du lot 3 du marché national d'externalisation des pêches à l'électricité en cours d'eau</t>
  </si>
  <si>
    <t>échantillonnage</t>
  </si>
  <si>
    <t>ROE</t>
  </si>
  <si>
    <t>RCS : suivi une fois tous les 2 ans (3 fois par cycle de gestion DCE de 6 ans)
RHP : suivi annuel</t>
  </si>
  <si>
    <t>La pêche scientifique à l’électricité (milieux aquatiques continentaux)</t>
  </si>
  <si>
    <t>https://professionnels.ofb.fr/fr/node/1552</t>
  </si>
  <si>
    <t>Guide pratique de mise en oeuvre des opérations de pêche à l'électricité</t>
  </si>
  <si>
    <t>https://professionnels.ofb.fr/fr/doc-guides-protocoles/guide-pratique-mise-en-oeuvre-operations-peche-lelectricite-dans-cadre</t>
  </si>
  <si>
    <t>Dataviz nationale</t>
  </si>
  <si>
    <t>https://professionnels.ofb.fr/fr/doc-dataviz/dataviz-regard-3-decennies-suivi-poissons-en-france-metropolitaine</t>
  </si>
  <si>
    <t>La pêche scientifique à l’électricité dans les milieux aquatiques continentaux</t>
  </si>
  <si>
    <t>https://professionnels.ofb.fr/fr/doc-guides-protocoles/peche-scientifique-lelectricite-dans-milieux-aquatiques-continentaux</t>
  </si>
  <si>
    <t>L'indice poissons rivière (IPR). Notice de présentation et d'utilisation</t>
  </si>
  <si>
    <t>https://www.documentation.eauetbiodiversite.fr/notice/l-indice-poissons-riviere-ipr-notice-de-presentation-et-d-utilisation0</t>
  </si>
  <si>
    <t>Suivis hydrobiologiques en Île-de-France</t>
  </si>
  <si>
    <t>https://ofbidf.shinyapps.io/HydrobioIdF/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</si>
  <si>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</si>
  <si>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</si>
  <si>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</si>
  <si>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</si>
  <si>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</si>
  <si>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</si>
  <si>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</si>
  <si>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</si>
  <si>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</si>
  <si>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</si>
  <si>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</si>
  <si>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</si>
  <si>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</si>
  <si>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</si>
  <si>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</si>
  <si>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</si>
  <si>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</si>
  <si>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</si>
  <si>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</si>
  <si>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</si>
  <si>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</si>
  <si>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</si>
  <si>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</si>
  <si>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</si>
  <si>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</si>
  <si>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</si>
  <si>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</si>
  <si>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</si>
  <si>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</si>
  <si>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</si>
  <si>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</si>
  <si>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</si>
  <si>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</si>
  <si>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</si>
  <si>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</si>
  <si>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</si>
  <si>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</si>
  <si>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</si>
  <si>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</si>
  <si>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et standardisée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</si>
  <si>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</si>
  <si>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</si>
  <si>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</si>
  <si>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des 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</si>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</sst>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yyyy\-mm\-dd"/>
    <numFmt numFmtId="165" formatCode="d\-m"/>
    <numFmt numFmtId="166" formatCode="dd/mm/yyyy"/>
    <numFmt numFmtId="167" formatCode="yyyy-mm-dd"/>
  </numFmts>
  <fonts count="37">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u/>
      <sz val="11.0"/>
      <color rgb="FF0000FF"/>
      <name val="Calibri"/>
    </font>
    <font>
      <u/>
      <sz val="11.0"/>
      <color rgb="FF0000FF"/>
      <name val="Calibri"/>
    </font>
    <font>
      <b/>
      <sz val="9.0"/>
      <color theme="1"/>
      <name val="Calibri"/>
    </font>
    <font>
      <sz val="8.0"/>
      <color theme="1"/>
      <name val="Calibri"/>
    </font>
    <font>
      <u/>
      <sz val="11.0"/>
      <color rgb="FF0000FF"/>
      <name val="Calibri"/>
    </font>
    <font>
      <color theme="10"/>
      <name val="Calibri"/>
      <sz val="11.0"/>
      <u val="single"/>
    </font>
  </fonts>
  <fills count="11">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
      <patternFill patternType="solid">
        <fgColor rgb="FF5B9BD5"/>
        <bgColor rgb="FF5B9BD5"/>
      </patternFill>
    </fill>
  </fills>
  <borders count="76">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
      <left style="thin">
        <color rgb="FF8EAADB"/>
      </left>
      <bottom/>
    </border>
    <border>
      <top style="thin">
        <color rgb="FF8EAADB"/>
      </top>
      <bottom/>
    </border>
    <border>
      <right/>
      <top style="thin">
        <color rgb="FF8EAADB"/>
      </top>
      <bottom/>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41" fillId="2" fontId="3" numFmtId="0" xfId="0" applyAlignment="1" applyBorder="1" applyFont="1">
      <alignment horizontal="left" readingOrder="0"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52" fillId="4"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center" readingOrder="0" vertical="center"/>
    </xf>
    <xf borderId="4" fillId="8" fontId="11" numFmtId="0" xfId="0" applyAlignment="1" applyBorder="1" applyFont="1">
      <alignment horizontal="center" readingOrder="0" vertical="top"/>
    </xf>
    <xf borderId="41" fillId="4" fontId="3" numFmtId="0" xfId="0" applyAlignment="1" applyBorder="1" applyFont="1">
      <alignment horizontal="left" readingOrder="0" shrinkToFit="0" vertical="top" wrapText="1"/>
    </xf>
    <xf borderId="51"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73" fillId="2" fontId="16" numFmtId="0" xfId="0" applyAlignment="1" applyBorder="1" applyFont="1">
      <alignment readingOrder="0" vertical="top"/>
    </xf>
    <xf borderId="33" fillId="0" fontId="31" numFmtId="0" xfId="0" applyAlignment="1" applyBorder="1" applyFont="1">
      <alignment readingOrder="0" vertical="top"/>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4" fillId="10" fontId="21" numFmtId="0" xfId="0" applyAlignment="1" applyBorder="1" applyFill="1" applyFont="1">
      <alignment horizontal="left" readingOrder="0"/>
    </xf>
    <xf borderId="74" fillId="0" fontId="2" numFmtId="0" xfId="0" applyBorder="1" applyFont="1"/>
    <xf borderId="75" fillId="0" fontId="2" numFmtId="0" xfId="0" applyBorder="1" applyFont="1"/>
    <xf borderId="72" fillId="3" fontId="32" numFmtId="0" xfId="0" applyAlignment="1" applyBorder="1" applyFont="1">
      <alignment horizontal="left" readingOrder="0" shrinkToFit="0" vertical="center" wrapText="1"/>
    </xf>
    <xf borderId="33" fillId="10" fontId="21" numFmtId="0" xfId="0" applyAlignment="1" applyBorder="1" applyFont="1">
      <alignment horizontal="left" readingOrder="0"/>
    </xf>
    <xf borderId="13" fillId="3" fontId="3" numFmtId="166" xfId="0" applyAlignment="1" applyBorder="1" applyFont="1" applyNumberFormat="1">
      <alignment horizontal="left" readingOrder="0"/>
    </xf>
    <xf borderId="27" fillId="3" fontId="4" numFmtId="0" xfId="0" applyAlignment="1" applyBorder="1" applyFont="1">
      <alignment horizontal="right" vertical="center"/>
    </xf>
    <xf borderId="35" fillId="2" fontId="33" numFmtId="0" xfId="0" applyAlignment="1" applyBorder="1" applyFont="1">
      <alignment vertical="top"/>
    </xf>
    <xf borderId="52" fillId="2" fontId="22" numFmtId="0" xfId="0" applyAlignment="1" applyBorder="1" applyFont="1">
      <alignment horizontal="center" shrinkToFit="0" vertical="center" wrapText="1"/>
    </xf>
    <xf borderId="4" fillId="7" fontId="10" numFmtId="0" xfId="0" applyAlignment="1" applyBorder="1" applyFont="1">
      <alignment horizontal="center" readingOrder="0" vertical="top"/>
    </xf>
    <xf borderId="41" fillId="4" fontId="34"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5" numFmtId="0" xfId="0" applyAlignment="1" applyBorder="1" applyFont="1">
      <alignment readingOrder="0" shrinkToFit="0" vertical="top" wrapText="1"/>
    </xf>
    <xf borderId="72" fillId="3" fontId="21" numFmtId="0" xfId="0" applyAlignment="1" applyBorder="1" applyFont="1">
      <alignment horizontal="left" readingOrder="0" shrinkToFit="0" vertical="center" wrapText="1"/>
    </xf>
    <xf borderId="13" fillId="3" fontId="3" numFmtId="167" xfId="0" applyAlignment="1" applyBorder="1" applyFont="1" applyNumberFormat="1">
      <alignment horizontal="left" readingOrder="0"/>
    </xf>
    <xf applyAlignment="1" applyBorder="1" applyFont="1" borderId="72" fillId="3" fontId="36" numFmtId="0" xfId="0">
      <alignment horizontal="left" shrinkToFit="0" vertical="center" wrapText="1"/>
    </xf>
    <xf applyAlignment="1" applyBorder="1" applyFont="1" borderId="13" fillId="3" fontId="36" numFmtId="0" xfId="0">
      <alignment horizontal="left" shrinkToFit="0" vertical="center" wrapText="1"/>
    </xf>
    <xf applyAlignment="1" applyBorder="1" applyFont="1" borderId="64" fillId="2" fontId="36" numFmtId="0" xfId="0">
      <alignment shrinkToFit="0" vertical="top" wrapText="1"/>
    </xf>
    <xf applyAlignment="1" applyBorder="1" applyFont="1" borderId="13" fillId="3" fontId="36" numFmtId="0" xfId="0">
      <alignment horizontal="left" readingOrder="0" shrinkToFit="0" vertical="center" wrapText="1"/>
    </xf>
    <xf applyAlignment="1" applyBorder="1" applyFill="1" applyFont="1" borderId="74" fillId="10" fontId="36" numFmtId="0" xfId="0">
      <alignment horizontal="left" readingOrder="0"/>
    </xf>
    <xf applyAlignment="1" applyBorder="1" applyFont="1" borderId="33" fillId="10" fontId="36" numFmtId="0" xfId="0">
      <alignment horizontal="left" readingOrder="0"/>
    </xf>
    <xf applyAlignment="1" applyBorder="1" applyFont="1" borderId="73" fillId="2" fontId="36" numFmtId="0" xfId="0">
      <alignment readingOrder="0" vertical="top"/>
    </xf>
    <xf applyAlignment="1" applyBorder="1" applyFont="1" borderId="72" fillId="3" fontId="36" numFmtId="0" xfId="0">
      <alignment horizontal="left" readingOrder="0" shrinkToFit="0" vertical="center" wrapText="1"/>
    </xf>
    <xf applyAlignment="1" applyBorder="1" applyFont="1" borderId="64" fillId="2" fontId="36"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5.png"/><Relationship Id="rId3" Type="http://schemas.openxmlformats.org/officeDocument/2006/relationships/image" Target="../media/image2.png"/><Relationship Id="rId4" Type="http://schemas.openxmlformats.org/officeDocument/2006/relationships/image" Target="../media/image11.png"/><Relationship Id="rId5" Type="http://schemas.openxmlformats.org/officeDocument/2006/relationships/image" Target="../media/image12.png"/></Relationships>
</file>

<file path=xl/drawings/_rels/drawing11.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5.png"/><Relationship Id="rId3" Type="http://schemas.openxmlformats.org/officeDocument/2006/relationships/image" Target="../media/image2.png"/><Relationship Id="rId4" Type="http://schemas.openxmlformats.org/officeDocument/2006/relationships/image" Target="../media/image7.png"/></Relationships>
</file>

<file path=xl/drawings/_rels/drawing12.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5.png"/><Relationship Id="rId3" Type="http://schemas.openxmlformats.org/officeDocument/2006/relationships/image" Target="../media/image2.png"/><Relationship Id="rId4" Type="http://schemas.openxmlformats.org/officeDocument/2006/relationships/image" Target="../media/image14.png"/><Relationship Id="rId5" Type="http://schemas.openxmlformats.org/officeDocument/2006/relationships/image" Target="../media/image15.png"/></Relationships>
</file>

<file path=xl/drawings/_rels/drawing4.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5.png"/><Relationship Id="rId3" Type="http://schemas.openxmlformats.org/officeDocument/2006/relationships/image" Target="../media/image2.png"/><Relationship Id="rId4" Type="http://schemas.openxmlformats.org/officeDocument/2006/relationships/image" Target="../media/image6.png"/></Relationships>
</file>

<file path=xl/drawings/_rels/drawing5.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5.png"/><Relationship Id="rId3" Type="http://schemas.openxmlformats.org/officeDocument/2006/relationships/image" Target="../media/image2.png"/><Relationship Id="rId4" Type="http://schemas.openxmlformats.org/officeDocument/2006/relationships/image" Target="../media/image3.png"/><Relationship Id="rId5" Type="http://schemas.openxmlformats.org/officeDocument/2006/relationships/image" Target="../media/image4.jpg"/></Relationships>
</file>

<file path=xl/drawings/_rels/drawing6.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5.png"/><Relationship Id="rId3" Type="http://schemas.openxmlformats.org/officeDocument/2006/relationships/image" Target="../media/image2.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5.png"/><Relationship Id="rId3" Type="http://schemas.openxmlformats.org/officeDocument/2006/relationships/image" Target="../media/image2.png"/><Relationship Id="rId4" Type="http://schemas.openxmlformats.org/officeDocument/2006/relationships/image" Target="../media/image9.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5.png"/><Relationship Id="rId3" Type="http://schemas.openxmlformats.org/officeDocument/2006/relationships/image" Target="../media/image2.png"/><Relationship Id="rId4" Type="http://schemas.openxmlformats.org/officeDocument/2006/relationships/image" Target="../media/image10.png"/><Relationship Id="rId5" Type="http://schemas.openxmlformats.org/officeDocument/2006/relationships/image" Target="../media/image8.png"/></Relationships>
</file>

<file path=xl/drawings/_rels/drawing9.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5.png"/><Relationship Id="rId3" Type="http://schemas.openxmlformats.org/officeDocument/2006/relationships/image" Target="../media/image2.png"/><Relationship Id="rId4" Type="http://schemas.openxmlformats.org/officeDocument/2006/relationships/image" Target="../media/image13.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2.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4.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22</xdr:row>
      <xdr:rowOff>171450</xdr:rowOff>
    </xdr:from>
    <xdr:ext cx="2790825" cy="2266950"/>
    <xdr:pic>
      <xdr:nvPicPr>
        <xdr:cNvPr id="0" name="image13.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s://naiades.eaufrance.fr/acces-donnees" TargetMode="External"/><Relationship Id="rId2" Type="http://schemas.openxmlformats.org/officeDocument/2006/relationships/hyperlink" Target="https://hubeau.eaufrance.fr/page/api-poisson" TargetMode="External"/><Relationship Id="rId3" Type="http://schemas.openxmlformats.org/officeDocument/2006/relationships/hyperlink" Target="https://professionnels.ofb.fr/fr/node/1552" TargetMode="External"/><Relationship Id="rId4" Type="http://schemas.openxmlformats.org/officeDocument/2006/relationships/hyperlink" Target="https://professionnels.ofb.fr/fr/doc-guides-protocoles/guide-pratique-mise-en-oeuvre-operations-peche-lelectricite-dans-cadre" TargetMode="External"/><Relationship Id="rId9" Type="http://schemas.openxmlformats.org/officeDocument/2006/relationships/drawing" Target="../drawings/drawing9.xml"/><Relationship Id="rId5" Type="http://schemas.openxmlformats.org/officeDocument/2006/relationships/hyperlink" Target="https://professionnels.ofb.fr/fr/doc-dataviz/dataviz-regard-3-decennies-suivi-poissons-en-france-metropolitaine" TargetMode="External"/><Relationship Id="rId6" Type="http://schemas.openxmlformats.org/officeDocument/2006/relationships/hyperlink" Target="https://professionnels.ofb.fr/fr/doc-guides-protocoles/peche-scientifique-lelectricite-dans-milieux-aquatiques-continentaux" TargetMode="External"/><Relationship Id="rId7" Type="http://schemas.openxmlformats.org/officeDocument/2006/relationships/hyperlink" Target="https://www.documentation.eauetbiodiversite.fr/notice/l-indice-poissons-riviere-ipr-notice-de-presentation-et-d-utilisation0" TargetMode="External"/><Relationship Id="rId8" Type="http://schemas.openxmlformats.org/officeDocument/2006/relationships/hyperlink" Target="https://ofbidf.shinyapps.io/HydrobioIdF/" TargetMode="External"/><Relationship Id="rId1h" Type="http://schemas.openxmlformats.org/officeDocument/2006/relationships/hyperlink" Target="https://naiades.eaufrance.fr/acces-donnees" TargetMode="External"/><Relationship Id="rId2h" Type="http://schemas.openxmlformats.org/officeDocument/2006/relationships/hyperlink" Target="https://hubeau.eaufrance.fr/page/api-poisson" TargetMode="External"/><Relationship Id="rId3h" Type="http://schemas.openxmlformats.org/officeDocument/2006/relationships/hyperlink" Target="https://professionnels.ofb.fr/fr/node/1552" TargetMode="External"/><Relationship Id="rId4h" Type="http://schemas.openxmlformats.org/officeDocument/2006/relationships/hyperlink" Target="https://professionnels.ofb.fr/fr/doc-guides-protocoles/guide-pratique-mise-en-oeuvre-operations-peche-lelectricite-dans-cadre" TargetMode="External"/><Relationship Id="rId5h" Type="http://schemas.openxmlformats.org/officeDocument/2006/relationships/hyperlink" Target="https://professionnels.ofb.fr/fr/doc-dataviz/dataviz-regard-3-decennies-suivi-poissons-en-france-metropolitaine" TargetMode="External"/><Relationship Id="rId6h" Type="http://schemas.openxmlformats.org/officeDocument/2006/relationships/hyperlink" Target="https://professionnels.ofb.fr/fr/doc-guides-protocoles/peche-scientifique-lelectricite-dans-milieux-aquatiques-continentaux" TargetMode="External"/><Relationship Id="rId7h" Type="http://schemas.openxmlformats.org/officeDocument/2006/relationships/hyperlink" Target="https://www.documentation.eauetbiodiversite.fr/notice/l-indice-poissons-riviere-ipr-notice-de-presentation-et-d-utilisation0" TargetMode="External"/><Relationship Id="rId8h" Type="http://schemas.openxmlformats.org/officeDocument/2006/relationships/hyperlink" Target="https://ofbidf.shinyapps.io/HydrobioIdF/"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10.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8.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1.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9.xml.rels><?xml version="1.0" encoding="UTF-8" standalone="yes"?><Relationships xmlns="http://schemas.openxmlformats.org/package/2006/relationships"><Relationship Id="rId6" Type="http://schemas.openxmlformats.org/officeDocument/2006/relationships/drawing" Target="../drawings/drawing12.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132"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80" t="str">
        <f>=HYPERLINK("https://openobs.mnhn.fr/", "SINP national")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=HYPERLINK("https://geonature.arb-idf.fr/geonature/%23/synthese", "Géonat'IdF (CA: Etude Chat forestier) ")</f>
      </c>
      <c r="Q30" s="8"/>
      <c r="R30" s="18"/>
      <c r="S30" s="133"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=HYPERLINK("https://professionnels.ofb.fr/fr/doc-fiches-especes/chat-forestier-felis-silvestris-silvestris", "Fiche espèce")</f>
      </c>
      <c r="D47" s="96"/>
      <c r="E47" s="96"/>
      <c r="F47" s="97"/>
      <c r="G47" s="134" t="inlineStr">
        <is>
          <t/>
        </is>
      </c>
      <c r="H47" s="96"/>
      <c r="I47" s="96"/>
      <c r="J47" s="97"/>
      <c r="K47" s="125" t="s">
        <v>93</v>
      </c>
      <c r="L47" s="18"/>
      <c r="M47" s="179" t="str">
        <f>=HYPERLINK("https://ged.ofb.fr/share/page/site/etude-chat-forestier-idf/dashboard", "SiteAlfresco de l'étude IdF")</f>
      </c>
      <c r="N47" s="8"/>
      <c r="O47" s="18"/>
      <c r="P47" s="135" t="inlineStr">
        <is>
          <t/>
        </is>
      </c>
      <c r="Q47" s="8"/>
      <c r="R47" s="8"/>
      <c r="S47" s="8"/>
      <c r="T47" s="18"/>
      <c r="U47" s="38"/>
      <c r="V47" s="38"/>
      <c r="W47" s="38"/>
      <c r="X47" s="38"/>
      <c r="Y47" s="38"/>
      <c r="Z47" s="38"/>
      <c r="AA47" s="38"/>
      <c r="AB47" s="38"/>
    </row>
    <row customHeight="1" ht="15.75" r="48">
      <c r="A48" s="33"/>
      <c r="B48" s="33"/>
      <c r="C48" s="179" t="str">
        <f>=HYPERLINK("https://oai-gem.ofb.fr/exl-php/document-affiche/ofb_recherche_oai/OUVRE_DOC/49974?fic=doc00073302.pdf", "Livret de présentation de l'étude IdF")</f>
      </c>
      <c r="D48" s="8"/>
      <c r="E48" s="8"/>
      <c r="F48" s="18"/>
      <c r="G48" s="135" t="inlineStr">
        <is>
          <t/>
        </is>
      </c>
      <c r="H48" s="8"/>
      <c r="I48" s="8"/>
      <c r="J48" s="18"/>
      <c r="K48" s="33"/>
      <c r="L48" s="33"/>
      <c r="M48" s="179" t="str">
        <f>=HYPERLINK("https://ged.ofb.fr/share/s/sY4zG36QS1aDJ34fKNlrhw", "Protocole")</f>
      </c>
      <c r="N48" s="8"/>
      <c r="O48" s="18"/>
      <c r="P48" s="135" t="inlineStr">
        <is>
          <t/>
        </is>
      </c>
      <c r="Q48" s="8"/>
      <c r="R48" s="8"/>
      <c r="S48" s="8"/>
      <c r="T48" s="18"/>
      <c r="U48" s="38"/>
      <c r="V48" s="38"/>
      <c r="W48" s="38"/>
      <c r="X48" s="38"/>
      <c r="Y48" s="38"/>
      <c r="Z48" s="38"/>
      <c r="AA48" s="38"/>
      <c r="AB48" s="38"/>
    </row>
    <row customHeight="1" ht="15.75" r="49">
      <c r="A49" s="136">
        <v>45743.0</v>
      </c>
      <c r="B49" s="18"/>
      <c r="C49" s="179" t="str">
        <f>=HYPERLINK("https://www.youtube.com/watch?v=UopppCJfUHA", "Vidéo MNHN")</f>
      </c>
      <c r="D49" s="8"/>
      <c r="E49" s="8"/>
      <c r="F49" s="18"/>
      <c r="G49" s="135" t="inlineStr">
        <is>
          <t/>
        </is>
      </c>
      <c r="H49" s="8"/>
      <c r="I49" s="8"/>
      <c r="J49" s="18"/>
      <c r="K49" s="33"/>
      <c r="L49" s="33"/>
      <c r="M49" s="179" t="str">
        <f>=HYPERLINK("file://ad.intra/dfs/COMMUNS/REGIONS/IDF/DR/05_CONNAISSANCE/PMC/Chat_Forestier%20", "Serveur DR")</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8">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2"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137</v>
      </c>
      <c r="D16" s="63"/>
      <c r="E16" s="63"/>
      <c r="F16" s="63"/>
      <c r="G16" s="63"/>
      <c r="H16" s="64"/>
      <c r="I16" s="73"/>
      <c r="J16" s="67"/>
      <c r="K16" s="45"/>
      <c r="L16" s="79" t="s">
        <v>138</v>
      </c>
      <c r="M16" s="35"/>
      <c r="N16" s="35"/>
      <c r="O16" s="87"/>
      <c r="P16" s="13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40" t="s">
        <v>141</v>
      </c>
      <c r="N29" s="35"/>
      <c r="O29" s="87"/>
      <c r="P29" s="180" t="str">
        <f>=HYPERLINK("https://carmen.carmencarto.fr/38/Castor.map", "Carte nationale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=HYPERLINK("https://professionnels.ofb.fr/fr/reseau-castor", "Le réseau Castor")</f>
      </c>
      <c r="D47" s="96"/>
      <c r="E47" s="96"/>
      <c r="F47" s="97"/>
      <c r="G47" s="134" t="inlineStr">
        <is>
          <t/>
        </is>
      </c>
      <c r="H47" s="96"/>
      <c r="I47" s="96"/>
      <c r="J47" s="97"/>
      <c r="K47" s="125" t="s">
        <v>93</v>
      </c>
      <c r="L47" s="18"/>
      <c r="M47" s="179" t="str">
        <f>=HYPERLINK("https://ged.ofb.fr/share/page/site/dridf-rseau-partenarial-castor/dashboard", "Site du réseau castor IdF")</f>
      </c>
      <c r="N47" s="8"/>
      <c r="O47" s="18"/>
      <c r="P47" s="135" t="inlineStr">
        <is>
          <t/>
        </is>
      </c>
      <c r="Q47" s="8"/>
      <c r="R47" s="8"/>
      <c r="S47" s="8"/>
      <c r="T47" s="18"/>
      <c r="U47" s="38"/>
      <c r="V47" s="38"/>
      <c r="W47" s="38"/>
      <c r="X47" s="38"/>
      <c r="Y47" s="38"/>
      <c r="Z47" s="38"/>
      <c r="AA47" s="38"/>
      <c r="AB47" s="38"/>
    </row>
    <row customHeight="1" ht="15.75" r="48">
      <c r="A48" s="33"/>
      <c r="B48" s="33"/>
      <c r="C48" s="179" t="str">
        <f>=HYPERLINK("https://professionnels.ofb.fr/fr/doc-fiches-especes/castor-deurope-castor-fiber", "Fiche espèce")</f>
      </c>
      <c r="D48" s="8"/>
      <c r="E48" s="8"/>
      <c r="F48" s="18"/>
      <c r="G48" s="135" t="inlineStr">
        <is>
          <t/>
        </is>
      </c>
      <c r="H48" s="8"/>
      <c r="I48" s="8"/>
      <c r="J48" s="18"/>
      <c r="K48" s="33"/>
      <c r="L48" s="33"/>
      <c r="M48" s="179" t="str">
        <f>=HYPERLINK("https://ged.ofb.fr/share/s/giB4EPFIRPmsQZiGFeYY0A", "Protocole")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79" t="str">
        <f>=HYPERLINK("http://geo.ofb.fr/rezopmcc", "Rezo PMCC")</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1"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=HYPERLINK("https://professionnels.ofb.fr/fr/node/1089", "Portail cartographique")</f>
      </c>
      <c r="Q30" s="8"/>
      <c r="R30" s="18"/>
      <c r="S30" s="133"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=HYPERLINK("https://professionnels.ofb.fr/fr/reseau-petits-meso-carnivores", "Réseau PMCC")</f>
      </c>
      <c r="D47" s="96"/>
      <c r="E47" s="96"/>
      <c r="F47" s="97"/>
      <c r="G47" s="134" t="inlineStr">
        <is>
          <t/>
        </is>
      </c>
      <c r="H47" s="96"/>
      <c r="I47" s="96"/>
      <c r="J47" s="97"/>
      <c r="K47" s="125" t="s">
        <v>93</v>
      </c>
      <c r="L47" s="18"/>
      <c r="M47" s="179" t="str">
        <f>=HYPERLINK("http://geo.ofb.fr/rezopmcc", "Rezo PMCC")</f>
      </c>
      <c r="N47" s="8"/>
      <c r="O47" s="18"/>
      <c r="P47" s="135"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9"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3"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80" t="str">
        <f>=HYPERLINK("https://www.loupfrance.fr/carte-des-indices-de-presence-transmis-au-reseau-loup-lynx/", "Carte des indices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=HYPERLINK("https://www.loupfrance.fr/", "Site d'information")</f>
      </c>
      <c r="D47" s="96"/>
      <c r="E47" s="96"/>
      <c r="F47" s="97"/>
      <c r="G47" s="134" t="inlineStr">
        <is>
          <t/>
        </is>
      </c>
      <c r="H47" s="96"/>
      <c r="I47" s="96"/>
      <c r="J47" s="97"/>
      <c r="K47" s="125" t="s">
        <v>93</v>
      </c>
      <c r="L47" s="18"/>
      <c r="M47" s="179"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9" t="str">
        <f>=HYPERLINK("https://agriculture.gouv.fr/plan-loup-un-nouveau-cadre-national-dactions-pour-renforcer-la-coexistence-du-loup-et-des-activites", "Plan loup")</f>
      </c>
      <c r="D48" s="8"/>
      <c r="E48" s="8"/>
      <c r="F48" s="18"/>
      <c r="G48" s="135" t="inlineStr">
        <is>
          <t/>
        </is>
      </c>
      <c r="H48" s="8"/>
      <c r="I48" s="8"/>
      <c r="J48" s="18"/>
      <c r="K48" s="33"/>
      <c r="L48" s="33"/>
      <c r="M48" s="179"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4"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5"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80" t="str">
        <f>=HYPERLINK("https://professionnels.ofb.fr/fr/node/1273", "Lettres d'information")</f>
      </c>
      <c r="Q29" s="8"/>
      <c r="R29" s="18"/>
      <c r="S29" s="146"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7"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=HYPERLINK("https://professionnels.ofb.fr/fr/reseau-becasse", "Réseau Bécasse")</f>
      </c>
      <c r="D47" s="96"/>
      <c r="E47" s="96"/>
      <c r="F47" s="97"/>
      <c r="G47" s="134" t="inlineStr">
        <is>
          <t/>
        </is>
      </c>
      <c r="H47" s="96"/>
      <c r="I47" s="96"/>
      <c r="J47" s="97"/>
      <c r="K47" s="125" t="s">
        <v>93</v>
      </c>
      <c r="L47" s="18"/>
      <c r="M47" s="179" t="str">
        <f>=HYPERLINK("file://ad.intra/dfs/COMMUNS/REGIONS/IDF/DR/05_CONNAISSANCE/Becasse/", "Serveur DR")</f>
      </c>
      <c r="N47" s="8"/>
      <c r="O47" s="18"/>
      <c r="P47" s="137" t="inlineStr">
        <is>
          <t/>
        </is>
      </c>
      <c r="Q47" s="8"/>
      <c r="R47" s="8"/>
      <c r="S47" s="8"/>
      <c r="T47" s="18"/>
      <c r="U47" s="38"/>
      <c r="V47" s="38"/>
      <c r="W47" s="38"/>
      <c r="X47" s="38"/>
      <c r="Y47" s="38"/>
      <c r="Z47" s="38"/>
      <c r="AA47" s="38"/>
      <c r="AB47" s="38"/>
    </row>
    <row customHeight="1" ht="15.75" r="48">
      <c r="A48" s="33"/>
      <c r="B48" s="33"/>
      <c r="C48" s="179" t="str">
        <f>=HYPERLINK("https://professionnels.ofb.fr/fr/doc-fiches-especes/becasse-bois-scolopax-rusticola", "Fiche espèce")</f>
      </c>
      <c r="D48" s="8"/>
      <c r="E48" s="8"/>
      <c r="F48" s="18"/>
      <c r="G48" s="135" t="inlineStr">
        <is>
          <t/>
        </is>
      </c>
      <c r="H48" s="8"/>
      <c r="I48" s="8"/>
      <c r="J48" s="18"/>
      <c r="K48" s="33"/>
      <c r="L48" s="33"/>
      <c r="M48" s="179" t="str">
        <f>=HYPERLINK("https://drive.google.com/file/d/1PqClJnFQb2zpZGFF9P2s93YpivuMclmu/view", "Protocole de suivi Hivernage (capture et baguage)")</f>
      </c>
      <c r="N48" s="8"/>
      <c r="O48" s="18"/>
      <c r="P48" s="148" t="inlineStr">
        <is>
          <t/>
        </is>
      </c>
      <c r="Q48" s="8"/>
      <c r="R48" s="8"/>
      <c r="S48" s="8"/>
      <c r="T48" s="18"/>
      <c r="U48" s="38"/>
      <c r="V48" s="38"/>
      <c r="W48" s="38"/>
      <c r="X48" s="38"/>
      <c r="Y48" s="38"/>
      <c r="Z48" s="38"/>
      <c r="AA48" s="38"/>
      <c r="AB48" s="38"/>
    </row>
    <row customHeight="1" ht="15.75" r="49">
      <c r="A49" s="136">
        <v>45743.0</v>
      </c>
      <c r="B49" s="18"/>
      <c r="C49" s="181" t="str">
        <f>=HYPERLINK("https://inpn.mnhn.fr/docs/cahab/fiches/Becasse-desbois.pdf", "Cahiers d'Habitat Oiseaux")</f>
      </c>
      <c r="D49" s="8"/>
      <c r="E49" s="8"/>
      <c r="F49" s="18"/>
      <c r="G49" s="149"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0" t="s">
        <v>230</v>
      </c>
      <c r="D1" s="35"/>
      <c r="E1" s="35"/>
      <c r="F1" s="35"/>
      <c r="G1" s="35"/>
      <c r="H1" s="35"/>
      <c r="I1" s="36"/>
      <c r="J1" s="33"/>
      <c r="K1" s="33"/>
      <c r="L1" s="33"/>
      <c r="M1" s="37" t="str">
        <f>C1</f>
        <v>Surveillance des cours d'eau - poissons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98</v>
      </c>
      <c r="N6" s="50" t="s">
        <v>231</v>
      </c>
      <c r="O6" s="36"/>
      <c r="P6" s="51"/>
      <c r="Q6" s="52"/>
      <c r="R6" s="53"/>
      <c r="S6" s="151"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2"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3" t="s">
        <v>234</v>
      </c>
      <c r="M11" s="153" t="s">
        <v>235</v>
      </c>
      <c r="N11" s="139" t="s">
        <v>236</v>
      </c>
      <c r="O11" s="36"/>
      <c r="P11" s="73"/>
      <c r="T11" s="67"/>
      <c r="U11" s="38"/>
      <c r="V11" s="38"/>
      <c r="W11" s="38"/>
      <c r="X11" s="38"/>
      <c r="Y11" s="38"/>
      <c r="Z11" s="38"/>
      <c r="AA11" s="38"/>
      <c r="AB11" s="38"/>
    </row>
    <row r="12">
      <c r="A12" s="45"/>
      <c r="B12" s="80" t="s">
        <v>64</v>
      </c>
      <c r="C12" s="132"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239</v>
      </c>
      <c r="D16" s="63"/>
      <c r="E16" s="63"/>
      <c r="F16" s="63"/>
      <c r="G16" s="63"/>
      <c r="H16" s="64"/>
      <c r="I16" s="73"/>
      <c r="J16" s="67"/>
      <c r="K16" s="45"/>
      <c r="L16" s="139" t="s">
        <v>240</v>
      </c>
      <c r="M16" s="35"/>
      <c r="N16" s="35"/>
      <c r="O16" s="87"/>
      <c r="P16" s="13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4"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5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6" t="s">
        <v>244</v>
      </c>
      <c r="N29" s="35"/>
      <c r="O29" s="87"/>
      <c r="P29" s="184" t="str">
        <f>=HYPERLINK("https://naiades.eaufrance.fr/acces-donnees%23/hydrobiologie", "Naïades")</f>
      </c>
      <c r="Q29" s="42"/>
      <c r="R29" s="43"/>
      <c r="S29" s="158" t="inlineStr">
        <is>
          <t/>
        </is>
      </c>
      <c r="T29" s="115"/>
      <c r="U29" s="38"/>
      <c r="V29" s="38"/>
      <c r="W29" s="38"/>
      <c r="X29" s="38"/>
      <c r="Y29" s="38"/>
      <c r="Z29" s="38"/>
      <c r="AA29" s="38"/>
      <c r="AB29" s="38"/>
    </row>
    <row customHeight="1" ht="15.0" r="30">
      <c r="A30" s="45"/>
      <c r="B30" s="73"/>
      <c r="E30" s="40"/>
      <c r="F30" s="39"/>
      <c r="H30" s="67"/>
      <c r="I30" s="109" t="s">
        <v>78</v>
      </c>
      <c r="J30" s="99"/>
      <c r="K30" s="45"/>
      <c r="L30" s="65"/>
      <c r="M30" s="39"/>
      <c r="O30" s="67"/>
      <c r="P30" s="184" t="str">
        <f>=HYPERLINK("https://hubeau.eaufrance.fr/page/api-poisson", "Hub'Eau - API Poisson")</f>
      </c>
      <c r="Q30" s="42"/>
      <c r="R30" s="43"/>
      <c r="S30" s="158" t="inlineStr">
        <is>
          <t/>
        </is>
      </c>
      <c r="T30" s="115"/>
      <c r="U30" s="38"/>
      <c r="V30" s="38"/>
      <c r="W30" s="38"/>
      <c r="X30" s="38"/>
      <c r="Y30" s="38"/>
      <c r="Z30" s="38"/>
      <c r="AA30" s="38"/>
      <c r="AB30" s="38"/>
    </row>
    <row customHeight="1" ht="15.75" r="31">
      <c r="A31" s="45"/>
      <c r="B31" s="73"/>
      <c r="E31" s="40"/>
      <c r="F31" s="39"/>
      <c r="H31" s="67"/>
      <c r="I31" s="142" t="s">
        <v>249</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9" t="s">
        <v>250</v>
      </c>
      <c r="C38" s="113"/>
      <c r="D38" s="113"/>
      <c r="E38" s="113"/>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9" t="s">
        <v>250</v>
      </c>
      <c r="C42" s="113"/>
      <c r="D42" s="113" t="s">
        <v>85</v>
      </c>
      <c r="E42" s="113" t="s">
        <v>85</v>
      </c>
      <c r="F42" s="113" t="s">
        <v>85</v>
      </c>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251</v>
      </c>
      <c r="M44" s="35"/>
      <c r="N44" s="35"/>
      <c r="O44" s="35"/>
      <c r="P44" s="35"/>
      <c r="Q44" s="35"/>
      <c r="R44" s="35"/>
      <c r="S44" s="35"/>
      <c r="T44" s="87"/>
      <c r="U44" s="38"/>
      <c r="V44" s="38"/>
      <c r="W44" s="38"/>
      <c r="X44" s="38"/>
      <c r="Y44" s="38"/>
      <c r="Z44" s="38"/>
      <c r="AA44" s="38"/>
      <c r="AB44" s="38"/>
    </row>
    <row customHeight="1" ht="15.75" r="45">
      <c r="A45" s="45"/>
      <c r="B45" s="160" t="s">
        <v>252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82" t="str">
        <f>=HYPERLINK("https://professionnels.ofb.fr/fr/node/1552", "La pêche scientifique à l’électricité (milieux aquatiques continentaux)")</f>
      </c>
      <c r="D47" s="162"/>
      <c r="E47" s="162"/>
      <c r="F47" s="163"/>
      <c r="G47" s="164" t="inlineStr">
        <is>
          <t/>
        </is>
      </c>
      <c r="H47" s="96"/>
      <c r="I47" s="96"/>
      <c r="J47" s="97"/>
      <c r="K47" s="125" t="s">
        <v>93</v>
      </c>
      <c r="L47" s="18"/>
      <c r="M47" s="183" t="str">
        <f>=HYPERLINK("https://professionnels.ofb.fr/fr/doc-guides-protocoles/guide-pratique-mise-en-oeuvre-operations-peche-lelectricite-dans-cadre", "Guide pratique de mise en oeuvre des opérations de pêche à l'électricité")</f>
      </c>
      <c r="N47" s="42"/>
      <c r="O47" s="43"/>
      <c r="P47" s="149" t="inlineStr">
        <is>
          <t/>
        </is>
      </c>
      <c r="Q47" s="8"/>
      <c r="R47" s="8"/>
      <c r="S47" s="8"/>
      <c r="T47" s="18"/>
      <c r="U47" s="38"/>
      <c r="V47" s="38"/>
      <c r="W47" s="38"/>
      <c r="X47" s="38"/>
      <c r="Y47" s="38"/>
      <c r="Z47" s="38"/>
      <c r="AA47" s="38"/>
      <c r="AB47" s="38"/>
    </row>
    <row customHeight="1" ht="15.75" r="48">
      <c r="A48" s="33"/>
      <c r="B48" s="33"/>
      <c r="C48" s="183" t="str">
        <f>=HYPERLINK("https://professionnels.ofb.fr/fr/doc-dataviz/dataviz-regard-3-decennies-suivi-poissons-en-france-metropolitaine", "Dataviz nationale")</f>
      </c>
      <c r="D48" s="42"/>
      <c r="E48" s="42"/>
      <c r="F48" s="43"/>
      <c r="G48" s="149" t="inlineStr">
        <is>
          <t/>
        </is>
      </c>
      <c r="H48" s="8"/>
      <c r="I48" s="8"/>
      <c r="J48" s="18"/>
      <c r="K48" s="33"/>
      <c r="L48" s="33"/>
      <c r="M48" s="183" t="str">
        <f>=HYPERLINK("https://professionnels.ofb.fr/fr/doc-guides-protocoles/peche-scientifique-lelectricite-dans-milieux-aquatiques-continentaux", "La pêche scientifique à l’électricité dans les milieux aquatiques continentaux")</f>
      </c>
      <c r="N48" s="42"/>
      <c r="O48" s="43"/>
      <c r="P48" s="149" t="inlineStr">
        <is>
          <t/>
        </is>
      </c>
      <c r="Q48" s="8"/>
      <c r="R48" s="8"/>
      <c r="S48" s="8"/>
      <c r="T48" s="18"/>
      <c r="U48" s="38"/>
      <c r="V48" s="38"/>
      <c r="W48" s="38"/>
      <c r="X48" s="38"/>
      <c r="Y48" s="38"/>
      <c r="Z48" s="38"/>
      <c r="AA48" s="38"/>
      <c r="AB48" s="38"/>
    </row>
    <row customHeight="1" ht="15.75" r="49">
      <c r="A49" s="166">
        <v>45765.0</v>
      </c>
      <c r="B49" s="18"/>
      <c r="C49" s="183" t="str">
        <f>=HYPERLINK("https://www.documentation.eauetbiodiversite.fr/notice/l-indice-poissons-riviere-ipr-notice-de-presentation-et-d-utilisation0", "L'indice poissons rivière (IPR). Notice de présentation et d'utilisation")</f>
      </c>
      <c r="D49" s="42"/>
      <c r="E49" s="42"/>
      <c r="F49" s="43"/>
      <c r="G49" s="149" t="inlineStr">
        <is>
          <t/>
        </is>
      </c>
      <c r="H49" s="8"/>
      <c r="I49" s="8"/>
      <c r="J49" s="18"/>
      <c r="K49" s="33"/>
      <c r="L49" s="33"/>
      <c r="M49" s="183" t="str">
        <f>=HYPERLINK("https://ofbidf.shinyapps.io/HydrobioIdF/", "Suivis hydrobiologiques en Île-de-France")</f>
      </c>
      <c r="N49" s="42"/>
      <c r="O49" s="43"/>
      <c r="P49" s="149"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hydrobiologie"/>
    <hyperlink ref="S30" r:id="rId2h"/>
    <hyperlink ref="G47" r:id="rId3h"/>
    <hyperlink ref="P47" r:id="rId4h"/>
    <hyperlink ref="G48" r:id="rId5h"/>
    <hyperlink ref="P48" r:id="rId6h"/>
    <hyperlink ref="G49" r:id="rId7h"/>
    <hyperlink ref="P49" r:id="rId8h"/>
  </hyperlinks>
  <printOptions/>
  <pageMargins bottom="0.07874015748031496" footer="0.0" header="0.0" left="0.07874015748031496" right="0.07874015748031496" top="0.07874015748031496"/>
  <pageSetup paperSize="9" orientation="portrait"/>
  <drawing r:id="rId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67" t="s">
        <v>265</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266</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267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268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269</v>
      </c>
      <c r="M11" s="78" t="s">
        <v>270</v>
      </c>
      <c r="N11" s="79" t="s">
        <v>271</v>
      </c>
      <c r="O11" s="36"/>
      <c r="P11" s="73"/>
      <c r="T11" s="67"/>
      <c r="U11" s="38"/>
      <c r="V11" s="38"/>
      <c r="W11" s="38"/>
      <c r="X11" s="38"/>
      <c r="Y11" s="38"/>
      <c r="Z11" s="38"/>
      <c r="AA11" s="38"/>
      <c r="AB11" s="38"/>
    </row>
    <row r="12">
      <c r="A12" s="45"/>
      <c r="B12" s="80" t="s">
        <v>64</v>
      </c>
      <c r="C12" s="81" t="s">
        <v>272</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273</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3" t="s">
        <v>274</v>
      </c>
      <c r="D16" s="63"/>
      <c r="E16" s="63"/>
      <c r="F16" s="63"/>
      <c r="G16" s="63"/>
      <c r="H16" s="64"/>
      <c r="I16" s="73"/>
      <c r="J16" s="67"/>
      <c r="K16" s="45"/>
      <c r="L16" s="79" t="s">
        <v>275</v>
      </c>
      <c r="M16" s="35"/>
      <c r="N16" s="35"/>
      <c r="O16" s="87"/>
      <c r="P16" s="79" t="s">
        <v>276</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277</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278</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279</v>
      </c>
      <c r="N29" s="35"/>
      <c r="O29" s="87"/>
      <c r="P29" s="180" t="str">
        <f>=HYPERLINK("http://www.onde.eaufrance.fr/", "Site officiel")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=HYPERLINK("https://hubeau.eaufrance.fr/page/api-ecoulement", "API Hubeau")</f>
      </c>
      <c r="Q30" s="8"/>
      <c r="R30" s="18"/>
      <c r="S30" s="133" t="inlineStr">
        <is>
          <t/>
        </is>
      </c>
      <c r="T30" s="102"/>
      <c r="U30" s="38"/>
      <c r="V30" s="38"/>
      <c r="W30" s="38"/>
      <c r="X30" s="38"/>
      <c r="Y30" s="38"/>
      <c r="Z30" s="38"/>
      <c r="AA30" s="38"/>
      <c r="AB30" s="38"/>
    </row>
    <row customHeight="1" ht="15.75" r="31">
      <c r="A31" s="45"/>
      <c r="B31" s="73"/>
      <c r="E31" s="40"/>
      <c r="F31" s="39"/>
      <c r="H31" s="67"/>
      <c r="I31" s="86" t="s">
        <v>284</v>
      </c>
      <c r="J31" s="87"/>
      <c r="K31" s="45"/>
      <c r="L31" s="65"/>
      <c r="M31" s="39"/>
      <c r="O31" s="67"/>
      <c r="P31" s="180" t="str">
        <f>=HYPERLINK("https://data.ofb.fr/catalogue/data-eaufrance/fre/catalog.search%23/metadata/1006fb89-6dfe-4063-b601-0c510ad31077", "Catalogue de données OFB")</f>
      </c>
      <c r="Q31" s="8"/>
      <c r="R31" s="18"/>
      <c r="S31" s="133"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80" t="str">
        <f>=HYPERLINK("https://ofb-idf.github.io/PRR_ONDE/", "Tableau de bord interne (NE PAS DIFFUSER)")</f>
      </c>
      <c r="Q33" s="8"/>
      <c r="R33" s="18"/>
      <c r="S33" s="133"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8" t="s">
        <v>289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8" t="s">
        <v>290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8" t="s">
        <v>289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8" t="s">
        <v>290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251</v>
      </c>
      <c r="M44" s="35"/>
      <c r="N44" s="35"/>
      <c r="O44" s="35"/>
      <c r="P44" s="35"/>
      <c r="Q44" s="35"/>
      <c r="R44" s="35"/>
      <c r="S44" s="35"/>
      <c r="T44" s="87"/>
      <c r="U44" s="38"/>
      <c r="V44" s="38"/>
      <c r="W44" s="38"/>
      <c r="X44" s="38"/>
      <c r="Y44" s="38"/>
      <c r="Z44" s="38"/>
      <c r="AA44" s="38"/>
      <c r="AB44" s="38"/>
    </row>
    <row customHeight="1" ht="15.75" r="45">
      <c r="A45" s="45"/>
      <c r="B45" s="169" t="s">
        <v>291</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9" t="str">
        <f>=HYPERLINK("https://intranet.ofb.fr/gestion-quantitative-de-leau-et-des-secheresses", "Gestion quantitative de l'eau et sécheresses (intranet)")</f>
      </c>
      <c r="N47" s="8"/>
      <c r="O47" s="18"/>
      <c r="P47" s="135" t="inlineStr">
        <is>
          <t/>
        </is>
      </c>
      <c r="Q47" s="8"/>
      <c r="R47" s="8"/>
      <c r="S47" s="8"/>
      <c r="T47" s="18"/>
      <c r="U47" s="38"/>
      <c r="V47" s="38"/>
      <c r="W47" s="38"/>
      <c r="X47" s="38"/>
      <c r="Y47" s="38"/>
      <c r="Z47" s="38"/>
      <c r="AA47" s="38"/>
      <c r="AB47" s="38"/>
    </row>
    <row customHeight="1" ht="15.75" r="48">
      <c r="A48" s="33"/>
      <c r="B48" s="33"/>
      <c r="C48" s="179" t="str">
        <f>=HYPERLINK("https://www.ofb.gouv.fr/la-gestion-de-la-secheresse-en-8-questions-reponses", "La gestion de la sécheresse en 8 questions-réponses")</f>
      </c>
      <c r="D48" s="8"/>
      <c r="E48" s="8"/>
      <c r="F48" s="18"/>
      <c r="G48" s="135" t="inlineStr">
        <is>
          <t/>
        </is>
      </c>
      <c r="H48" s="8"/>
      <c r="I48" s="8"/>
      <c r="J48" s="18"/>
      <c r="K48" s="33"/>
      <c r="L48" s="33"/>
      <c r="M48" s="179" t="str">
        <f>=HYPERLINK("https://intranet.ofb.fr/sites/default/files/Ressources/Th%C3%A9matiques/s%C3%A9cheresse/Fiches%20techniques_manquedeau_faune%20aquatique.pdf", "Fiches de synthèse de l'impact du manque d'eau sur la biodiversité (intranet)")</f>
      </c>
      <c r="N48" s="8"/>
      <c r="O48" s="18"/>
      <c r="P48" s="135" t="inlineStr">
        <is>
          <t/>
        </is>
      </c>
      <c r="Q48" s="8"/>
      <c r="R48" s="8"/>
      <c r="S48" s="8"/>
      <c r="T48" s="18"/>
      <c r="U48" s="38"/>
      <c r="V48" s="38"/>
      <c r="W48" s="38"/>
      <c r="X48" s="38"/>
      <c r="Y48" s="38"/>
      <c r="Z48" s="38"/>
      <c r="AA48" s="38"/>
      <c r="AB48" s="38"/>
    </row>
    <row customHeight="1" ht="15.75" r="49">
      <c r="A49" s="136">
        <v>45743.0</v>
      </c>
      <c r="B49" s="18"/>
      <c r="C49" s="179" t="str">
        <f>=HYPERLINK("https://professionnels.ofb.fr/fr/doc-dataviz/dataviz-lassechement-estival-cours-deau-metropole-2012-2022", "Dataviz nationale")</f>
      </c>
      <c r="D49" s="8"/>
      <c r="E49" s="8"/>
      <c r="F49" s="18"/>
      <c r="G49" s="135" t="inlineStr">
        <is>
          <t/>
        </is>
      </c>
      <c r="H49" s="8"/>
      <c r="I49" s="8"/>
      <c r="J49" s="18"/>
      <c r="K49" s="33"/>
      <c r="L49" s="33"/>
      <c r="M49" s="179" t="str">
        <f>=HYPERLINK("https://www.drieat.ile-de-france.developpement-durable.gouv.fr/bulletin-de-suivi-hydrologique-d-ile-de-france-r4864.html", "Bulletin de suivi hydrologique d'Île-de-France")</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67" t="s">
        <v>303</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2" t="s">
        <v>304</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305</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306</v>
      </c>
      <c r="M11" s="153" t="s">
        <v>132</v>
      </c>
      <c r="N11" s="79" t="s">
        <v>307</v>
      </c>
      <c r="O11" s="36"/>
      <c r="P11" s="73"/>
      <c r="T11" s="67"/>
      <c r="U11" s="38"/>
      <c r="V11" s="38"/>
      <c r="W11" s="38"/>
      <c r="X11" s="38"/>
      <c r="Y11" s="38"/>
      <c r="Z11" s="38"/>
      <c r="AA11" s="38"/>
      <c r="AB11" s="38"/>
    </row>
    <row r="12">
      <c r="A12" s="45"/>
      <c r="B12" s="80" t="s">
        <v>64</v>
      </c>
      <c r="C12" s="132" t="s">
        <v>308</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309</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310</v>
      </c>
      <c r="D16" s="63"/>
      <c r="E16" s="63"/>
      <c r="F16" s="63"/>
      <c r="G16" s="63"/>
      <c r="H16" s="64"/>
      <c r="I16" s="73"/>
      <c r="J16" s="67"/>
      <c r="K16" s="45"/>
      <c r="L16" s="79" t="s">
        <v>311</v>
      </c>
      <c r="M16" s="35"/>
      <c r="N16" s="35"/>
      <c r="O16" s="87"/>
      <c r="P16" s="79" t="s">
        <v>312</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313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6" t="s">
        <v>314</v>
      </c>
      <c r="N29" s="35"/>
      <c r="O29" s="87"/>
      <c r="P29" s="180" t="str">
        <f>=HYPERLINK("https://www.sandre.eaufrance.fr/atlas/srv/fre/catalog.search%23/metadata/59057026-b40c-4cf9-9e3e-7296e0aa1a78", "Catalogue de données du Sandre")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317</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8" t="s">
        <v>318</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8" t="s">
        <v>319</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8" t="s">
        <v>318</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8" t="s">
        <v>319</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117</v>
      </c>
      <c r="M44" s="35"/>
      <c r="N44" s="35"/>
      <c r="O44" s="35"/>
      <c r="P44" s="35"/>
      <c r="Q44" s="35"/>
      <c r="R44" s="35"/>
      <c r="S44" s="35"/>
      <c r="T44" s="87"/>
      <c r="U44" s="38"/>
      <c r="V44" s="38"/>
      <c r="W44" s="38"/>
      <c r="X44" s="38"/>
      <c r="Y44" s="38"/>
      <c r="Z44" s="38"/>
      <c r="AA44" s="38"/>
      <c r="AB44" s="38"/>
    </row>
    <row customHeight="1" ht="15.75" r="45">
      <c r="A45" s="45"/>
      <c r="B45" s="121" t="s">
        <v>320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=HYPERLINK("https://www.ofb.gouv.fr/la-continuite-ecologique-des-cours-deau", "La continuité écologique des cours d'eau")</f>
      </c>
      <c r="D47" s="96"/>
      <c r="E47" s="96"/>
      <c r="F47" s="97"/>
      <c r="G47" s="134" t="inlineStr">
        <is>
          <t/>
        </is>
      </c>
      <c r="H47" s="96"/>
      <c r="I47" s="96"/>
      <c r="J47" s="97"/>
      <c r="K47" s="125" t="s">
        <v>93</v>
      </c>
      <c r="L47" s="18"/>
      <c r="M47" s="179"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9" t="str">
        <f>=HYPERLINK("https://professionnels.ofb.fr/fr/doc-dataviz/dataviz-mieux-connaitre-ouvrages-qui-jalonnent-nos-cours-deau", "Dataviz nationale")</f>
      </c>
      <c r="D48" s="8"/>
      <c r="E48" s="8"/>
      <c r="F48" s="18"/>
      <c r="G48" s="135" t="inlineStr">
        <is>
          <t/>
        </is>
      </c>
      <c r="H48" s="8"/>
      <c r="I48" s="8"/>
      <c r="J48" s="18"/>
      <c r="K48" s="33"/>
      <c r="L48" s="33"/>
      <c r="M48" s="179" t="str">
        <f>=HYPERLINK("https://professionnels.ofb.fr/fr/node/387", "La méthode ICE")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0" t="s">
        <v>328</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70"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71" t="s">
        <v>329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330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3" t="s">
        <v>203</v>
      </c>
      <c r="M11" s="153" t="s">
        <v>204</v>
      </c>
      <c r="N11" s="139" t="s">
        <v>331</v>
      </c>
      <c r="O11" s="36"/>
      <c r="P11" s="73"/>
      <c r="T11" s="67"/>
      <c r="U11" s="38"/>
      <c r="V11" s="38"/>
      <c r="W11" s="38"/>
      <c r="X11" s="38"/>
      <c r="Y11" s="38"/>
      <c r="Z11" s="38"/>
      <c r="AA11" s="38"/>
      <c r="AB11" s="38"/>
    </row>
    <row r="12">
      <c r="A12" s="45"/>
      <c r="B12" s="80" t="s">
        <v>64</v>
      </c>
      <c r="C12" s="132" t="s">
        <v>332</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333</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1" t="s">
        <v>334</v>
      </c>
      <c r="D16" s="63"/>
      <c r="E16" s="63"/>
      <c r="F16" s="63"/>
      <c r="G16" s="63"/>
      <c r="H16" s="64"/>
      <c r="I16" s="73"/>
      <c r="J16" s="67"/>
      <c r="K16" s="45"/>
      <c r="L16" s="139" t="s">
        <v>335</v>
      </c>
      <c r="M16" s="35"/>
      <c r="N16" s="35"/>
      <c r="O16" s="87"/>
      <c r="P16" s="172" t="s">
        <v>336</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4"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55" t="s">
        <v>337</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73" t="s">
        <v>338</v>
      </c>
      <c r="N29" s="35"/>
      <c r="O29" s="87"/>
      <c r="P29" s="186" t="str">
        <f>=HYPERLINK("https://geoservices.ign.fr/bdhaie", "BD Haie")</f>
      </c>
      <c r="Q29" s="8"/>
      <c r="R29" s="18"/>
      <c r="S29" s="17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2" t="s">
        <v>341</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9" t="s">
        <v>342</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9" t="s">
        <v>343</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9" t="s">
        <v>342</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9" t="s">
        <v>343</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344</v>
      </c>
      <c r="M44" s="35"/>
      <c r="N44" s="35"/>
      <c r="O44" s="35"/>
      <c r="P44" s="35"/>
      <c r="Q44" s="35"/>
      <c r="R44" s="35"/>
      <c r="S44" s="35"/>
      <c r="T44" s="87"/>
      <c r="U44" s="38"/>
      <c r="V44" s="38"/>
      <c r="W44" s="38"/>
      <c r="X44" s="38"/>
      <c r="Y44" s="38"/>
      <c r="Z44" s="38"/>
      <c r="AA44" s="38"/>
      <c r="AB44" s="38"/>
    </row>
    <row customHeight="1" ht="15.75" r="45">
      <c r="A45" s="45"/>
      <c r="B45" s="160" t="s">
        <v>345</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85" t="str">
        <f>=HYPERLINK("https://www.ofb.gouv.fr/haies-et-bocages-des-reservoirs-de-biodiversite", "Haies et bocages (Site OFB)")</f>
      </c>
      <c r="D47" s="96"/>
      <c r="E47" s="96"/>
      <c r="F47" s="97"/>
      <c r="G47" s="164" t="inlineStr">
        <is>
          <t/>
        </is>
      </c>
      <c r="H47" s="96"/>
      <c r="I47" s="96"/>
      <c r="J47" s="97"/>
      <c r="K47" s="125" t="s">
        <v>93</v>
      </c>
      <c r="L47" s="18"/>
      <c r="M47" s="181" t="str">
        <f>=HYPERLINK("https://professionnels.ofb.fr/fr/node/852", "Connaître la haie et le bocage")</f>
      </c>
      <c r="N47" s="8"/>
      <c r="O47" s="18"/>
      <c r="P47" s="149" t="inlineStr">
        <is>
          <t/>
        </is>
      </c>
      <c r="Q47" s="8"/>
      <c r="R47" s="8"/>
      <c r="S47" s="8"/>
      <c r="T47" s="18"/>
      <c r="U47" s="38"/>
      <c r="V47" s="38"/>
      <c r="W47" s="38"/>
      <c r="X47" s="38"/>
      <c r="Y47" s="38"/>
      <c r="Z47" s="38"/>
      <c r="AA47" s="38"/>
      <c r="AB47" s="38"/>
    </row>
    <row customHeight="1" ht="15.75" r="48">
      <c r="A48" s="33"/>
      <c r="B48" s="33"/>
      <c r="C48" s="181" t="str">
        <f>=HYPERLINK("https://professionnels.ofb.fr/index.php/fr/doc-comprendre-agir/lessentiel-haie", "L'essentiel sur la haie")</f>
      </c>
      <c r="D48" s="8"/>
      <c r="E48" s="8"/>
      <c r="F48" s="18"/>
      <c r="G48" s="149" t="inlineStr">
        <is>
          <t/>
        </is>
      </c>
      <c r="H48" s="8"/>
      <c r="I48" s="8"/>
      <c r="J48" s="18"/>
      <c r="K48" s="33"/>
      <c r="L48" s="33"/>
      <c r="M48" s="181" t="str">
        <f>=HYPERLINK("file://ad.intra/dfs/COMMUNS/REGIONS/IDF/DR/05_CONNAISSANCE/HABITATS/Bocage/03_DSB/DNSB_TEST2021-NATIONAL.pdf", "Dispositif de suivi du bocage - Protocole")</f>
      </c>
      <c r="N48" s="8"/>
      <c r="O48" s="18"/>
      <c r="P48" s="137" t="inlineStr">
        <is>
          <t/>
        </is>
      </c>
      <c r="Q48" s="8"/>
      <c r="R48" s="8"/>
      <c r="S48" s="8"/>
      <c r="T48" s="18"/>
      <c r="U48" s="38"/>
      <c r="V48" s="38"/>
      <c r="W48" s="38"/>
      <c r="X48" s="38"/>
      <c r="Y48" s="38"/>
      <c r="Z48" s="38"/>
      <c r="AA48" s="38"/>
      <c r="AB48" s="38"/>
    </row>
    <row customHeight="1" ht="15.75" r="49">
      <c r="A49" s="177">
        <v>45756.0</v>
      </c>
      <c r="B49" s="18"/>
      <c r="C49" s="181" t="str">
        <f>=HYPERLINK("https://professionnels.ofb.fr/index.php/fr/haies-bocage", "Haies et bocages (Portail technique)")</f>
      </c>
      <c r="D49" s="8"/>
      <c r="E49" s="8"/>
      <c r="F49" s="18"/>
      <c r="G49" s="149" t="inlineStr">
        <is>
          <t/>
        </is>
      </c>
      <c r="H49" s="8"/>
      <c r="I49" s="8"/>
      <c r="J49" s="18"/>
      <c r="K49" s="33"/>
      <c r="L49" s="33"/>
      <c r="M49" s="181" t="str">
        <f>=HYPERLINK("file://ad.intra/dfs/COMMUNS/REGIONS/IDF/DR/05_CONNAISSANCE/HABITATS/Bocage/02_ATLAS", "Atlas cartographique des densités de haies en Ile-de-France")</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2025-05-05T12:02:53Z</dcterms:created>
  <cp:lastModifiedBy/>
</cp:coreProperties>
</file>