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roe" sheetId="4" state="visible" r:id="rId1"/>
    <sheet name="onde" sheetId="5" state="visible" r:id="rId2"/>
    <sheet name="becasse" sheetId="6" state="visible" r:id="rId3"/>
    <sheet name="loup" sheetId="7" state="visible" r:id="rId4"/>
    <sheet name="pmc" sheetId="8" state="visible" r:id="rId5"/>
    <sheet name="chat" sheetId="9" state="visible" r:id="rId6"/>
    <sheet name="castor" sheetId="10" state="visible" r:id="rId7"/>
  </sheets>
</workbook>
</file>

<file path=xl/sharedStrings.xml><?xml version="1.0" encoding="utf-8"?>
<sst xmlns="http://schemas.openxmlformats.org/spreadsheetml/2006/main" count="295" uniqueCount="295">
  <si>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</si>
  <si>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</si>
  <si>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</si>
  <si>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</si>
  <si>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</si>
  <si>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</si>
  <si>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</si>
  <si>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</si>
  <si>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</si>
  <si>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</si>
  <si>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</si>
  <si>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</si>
  <si>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</si>
  <si>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</si>
  <si>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</si>
  <si>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</si>
  <si>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</si>
  <si>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</si>
  <si>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</si>
  <si>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</si>
  <si>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</si>
  <si>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</si>
  <si>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</si>
  <si>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</si>
  <si>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</si>
  <si>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</si>
  <si>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</si>
  <si>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</si>
  <si>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</si>
  <si>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</si>
  <si>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</si>
  <si>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</si>
  <si>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</si>
  <si>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</si>
  <si>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</si>
  <si>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</si>
  <si>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</si>
  <si>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</si>
  <si>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</si>
  <si>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</si>
  <si>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</si>
  <si>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</si>
  <si>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</si>
  <si>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</si>
  <si>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</si>
  <si>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</si>
  <si>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</si>
  <si>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</si>
  <si>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</si>
  <si>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</si>
  <si>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</si>
  <si>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</si>
  <si>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</si>
  <si>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</si>
  <si>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</si>
  <si>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</si>
  <si>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</si>
  <si>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</si>
  <si>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</si>
  <si>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</si>
  <si>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</si>
  <si>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</si>
  <si>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</si>
  <si>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</si>
  <si>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</si>
  <si>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</si>
  <si>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</si>
  <si>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</si>
  <si>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</si>
  <si>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</si>
  <si>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</si>
  <si>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</si>
  <si>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</si>
  <si>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</si>
  <si>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</si>
  <si>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</si>
  <si>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</si>
  <si>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</si>
  <si>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</si>
  <si>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</si>
  <si>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</si>
  <si>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</si>
  <si>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</si>
  <si>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</si>
  <si>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</si>
  <si>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</si>
  <si>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</si>
  <si>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</si>
  <si>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</si>
  <si>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</si>
  <si>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</si>
  <si>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</si>
  <si>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</si>
  <si>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</si>
  <si>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</si>
  <si>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</si>
  <si>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</si>
  <si>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</si>
  <si>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</si>
  <si>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</si>
  <si>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</si>
  <si>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</si>
  <si>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Base de données
Formation</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</si>
  <si>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</si>
  <si>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</si>
  <si>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</si>
  <si>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</si>
  <si>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</si>
  <si>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</si>
  <si>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</si>
  <si>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</si>
  <si>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</si>
  <si>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</si>
  <si>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</si>
  <si>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</si>
  <si>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</si>
  <si>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Observations opportunistes</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</si>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</sst>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d\-m"/>
  </numFmts>
  <fonts count="33">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27" fillId="3" fontId="4" numFmtId="0" xfId="0" applyAlignment="1" applyBorder="1" applyFont="1">
      <alignment horizontal="right" vertical="center"/>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13" fillId="2" fontId="22" numFmtId="0" xfId="0" applyAlignment="1" applyBorder="1" applyFont="1">
      <alignment shrinkToFit="0" vertical="top" wrapText="1"/>
    </xf>
    <xf borderId="35" fillId="2" fontId="23" numFmtId="0" xfId="0" applyAlignment="1" applyBorder="1" applyFont="1">
      <alignment vertical="top"/>
    </xf>
    <xf borderId="52" fillId="4" fontId="3" numFmtId="0" xfId="0" applyAlignment="1" applyBorder="1" applyFont="1">
      <alignment horizontal="left" readingOrder="0"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41" fillId="4" fontId="26"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26" numFmtId="0" xfId="0" applyAlignment="1" applyBorder="1" applyFont="1">
      <alignment horizontal="left" shrinkToFit="0" vertical="top" wrapText="1"/>
    </xf>
    <xf borderId="52" fillId="2" fontId="26" numFmtId="0" xfId="0" applyAlignment="1" applyBorder="1" applyFont="1">
      <alignment horizontal="center" shrinkToFit="0" vertical="center" wrapText="1"/>
    </xf>
    <xf borderId="27" fillId="4" fontId="26" numFmtId="0" xfId="0" applyAlignment="1" applyBorder="1" applyFont="1">
      <alignment horizontal="right" shrinkToFit="0" vertical="center" wrapText="1"/>
    </xf>
    <xf borderId="27"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52" fillId="2" fontId="29"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13" fillId="3" fontId="3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applyAlignment="1" applyBorder="1" applyFont="1" borderId="72" fillId="3" fontId="32" numFmtId="0" xfId="0">
      <alignment horizontal="left" shrinkToFit="0" vertical="center" wrapText="1"/>
    </xf>
    <xf applyAlignment="1" applyBorder="1" applyFont="1" borderId="13" fillId="3" fontId="32" numFmtId="0" xfId="0">
      <alignment horizontal="left" shrinkToFit="0" vertical="center" wrapText="1"/>
    </xf>
    <xf applyAlignment="1" applyBorder="1" applyFont="1" borderId="64" fillId="2" fontId="32" numFmtId="0" xfId="0">
      <alignment shrinkToFit="0" vertical="top" wrapText="1"/>
    </xf>
    <xf applyAlignment="1" applyBorder="1" applyFont="1" borderId="13" fillId="3" fontId="32" numFmtId="0" xfId="0">
      <alignment horizontal="left" readingOrder="0" shrinkToFit="0" vertical="center"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12.jp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6.png"/><Relationship Id="rId5" Type="http://schemas.openxmlformats.org/officeDocument/2006/relationships/image" Target="../media/image4.pn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3.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3.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2.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9.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7.xml.rels><?xml version="1.0" encoding="UTF-8" standalone="yes"?><Relationships xmlns="http://schemas.openxmlformats.org/package/2006/relationships"><Relationship Id="rId7" Type="http://schemas.openxmlformats.org/officeDocument/2006/relationships/drawing" Target="../drawings/drawing10.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28" t="s">
        <v>97</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9" t="s">
        <v>98</v>
      </c>
      <c r="N6" s="130">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131"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109</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110</v>
      </c>
      <c r="N29" s="35"/>
      <c r="O29" s="87"/>
      <c r="P29" s="153"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113</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33" t="s">
        <v>114</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33" t="s">
        <v>115</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33" t="s">
        <v>114</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33" t="s">
        <v>115</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4" t="s">
        <v>116</v>
      </c>
      <c r="M44" s="35"/>
      <c r="N44" s="35"/>
      <c r="O44" s="35"/>
      <c r="P44" s="35"/>
      <c r="Q44" s="35"/>
      <c r="R44" s="35"/>
      <c r="S44" s="35"/>
      <c r="T44" s="87"/>
      <c r="U44" s="38"/>
      <c r="V44" s="38"/>
      <c r="W44" s="38"/>
      <c r="X44" s="38"/>
      <c r="Y44" s="38"/>
      <c r="Z44" s="38"/>
      <c r="AA44" s="38"/>
      <c r="AB44" s="38"/>
    </row>
    <row customHeight="1" ht="15.75" r="45">
      <c r="A45" s="45"/>
      <c r="B45" s="121" t="s">
        <v>117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51" t="str">
        <f>=HYPERLINK("https://www.ofb.gouv.fr/la-continuite-ecologique-des-cours-deau", "La continuité écologique des cours d'eau")</f>
      </c>
      <c r="D47" s="96"/>
      <c r="E47" s="96"/>
      <c r="F47" s="97"/>
      <c r="G47" s="135" t="inlineStr">
        <is>
          <t/>
        </is>
      </c>
      <c r="H47" s="96"/>
      <c r="I47" s="96"/>
      <c r="J47" s="97"/>
      <c r="K47" s="125" t="s">
        <v>93</v>
      </c>
      <c r="L47" s="18"/>
      <c r="M47" s="152"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52" t="str">
        <f>=HYPERLINK("https://professionnels.ofb.fr/fr/doc-dataviz/dataviz-mieux-connaitre-ouvrages-qui-jalonnent-nos-cours-deau", "Dataviz nationale")</f>
      </c>
      <c r="D48" s="8"/>
      <c r="E48" s="8"/>
      <c r="F48" s="18"/>
      <c r="G48" s="136" t="inlineStr">
        <is>
          <t/>
        </is>
      </c>
      <c r="H48" s="8"/>
      <c r="I48" s="8"/>
      <c r="J48" s="18"/>
      <c r="K48" s="33"/>
      <c r="L48" s="33"/>
      <c r="M48" s="152" t="str">
        <f>=HYPERLINK("https://professionnels.ofb.fr/fr/node/387", "La méthode ICE")</f>
      </c>
      <c r="N48" s="8"/>
      <c r="O48" s="18"/>
      <c r="P48" s="136" t="inlineStr">
        <is>
          <t/>
        </is>
      </c>
      <c r="Q48" s="8"/>
      <c r="R48" s="8"/>
      <c r="S48" s="8"/>
      <c r="T48" s="18"/>
      <c r="U48" s="38"/>
      <c r="V48" s="38"/>
      <c r="W48" s="38"/>
      <c r="X48" s="38"/>
      <c r="Y48" s="38"/>
      <c r="Z48" s="38"/>
      <c r="AA48" s="38"/>
      <c r="AB48" s="38"/>
    </row>
    <row customHeight="1" ht="15.75" r="49">
      <c r="A49" s="137">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28" t="s">
        <v>126</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9" t="s">
        <v>127</v>
      </c>
      <c r="N6" s="130">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8" t="s">
        <v>128</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9" t="s">
        <v>129</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130</v>
      </c>
      <c r="M11" s="78" t="s">
        <v>131</v>
      </c>
      <c r="N11" s="79" t="s">
        <v>132</v>
      </c>
      <c r="O11" s="36"/>
      <c r="P11" s="73"/>
      <c r="T11" s="67"/>
      <c r="U11" s="38"/>
      <c r="V11" s="38"/>
      <c r="W11" s="38"/>
      <c r="X11" s="38"/>
      <c r="Y11" s="38"/>
      <c r="Z11" s="38"/>
      <c r="AA11" s="38"/>
      <c r="AB11" s="38"/>
    </row>
    <row r="12">
      <c r="A12" s="45"/>
      <c r="B12" s="80" t="s">
        <v>64</v>
      </c>
      <c r="C12" s="81" t="s">
        <v>133</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134</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135</v>
      </c>
      <c r="D16" s="63"/>
      <c r="E16" s="63"/>
      <c r="F16" s="63"/>
      <c r="G16" s="63"/>
      <c r="H16" s="64"/>
      <c r="I16" s="73"/>
      <c r="J16" s="67"/>
      <c r="K16" s="45"/>
      <c r="L16" s="79" t="s">
        <v>136</v>
      </c>
      <c r="M16" s="35"/>
      <c r="N16" s="35"/>
      <c r="O16" s="87"/>
      <c r="P16" s="79" t="s">
        <v>137</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138</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139</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140</v>
      </c>
      <c r="N29" s="35"/>
      <c r="O29" s="87"/>
      <c r="P29" s="153"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53"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145</v>
      </c>
      <c r="J31" s="87"/>
      <c r="K31" s="45"/>
      <c r="L31" s="65"/>
      <c r="M31" s="39"/>
      <c r="O31" s="67"/>
      <c r="P31" s="153"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53"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33" t="s">
        <v>150</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33" t="s">
        <v>151</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33" t="s">
        <v>150</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33" t="s">
        <v>151</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152</v>
      </c>
      <c r="M44" s="35"/>
      <c r="N44" s="35"/>
      <c r="O44" s="35"/>
      <c r="P44" s="35"/>
      <c r="Q44" s="35"/>
      <c r="R44" s="35"/>
      <c r="S44" s="35"/>
      <c r="T44" s="87"/>
      <c r="U44" s="38"/>
      <c r="V44" s="38"/>
      <c r="W44" s="38"/>
      <c r="X44" s="38"/>
      <c r="Y44" s="38"/>
      <c r="Z44" s="38"/>
      <c r="AA44" s="38"/>
      <c r="AB44" s="38"/>
    </row>
    <row customHeight="1" ht="15.75" r="45">
      <c r="A45" s="45"/>
      <c r="B45" s="141" t="s">
        <v>153</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51"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52" t="str">
        <f>=HYPERLINK("https://intranet.ofb.fr/gestion-quantitative-de-leau-et-des-secheresses", "Gestion quantitative de l'eau et sécheresses (intranet)")</f>
      </c>
      <c r="N47" s="8"/>
      <c r="O47" s="18"/>
      <c r="P47" s="136" t="inlineStr">
        <is>
          <t/>
        </is>
      </c>
      <c r="Q47" s="8"/>
      <c r="R47" s="8"/>
      <c r="S47" s="8"/>
      <c r="T47" s="18"/>
      <c r="U47" s="38"/>
      <c r="V47" s="38"/>
      <c r="W47" s="38"/>
      <c r="X47" s="38"/>
      <c r="Y47" s="38"/>
      <c r="Z47" s="38"/>
      <c r="AA47" s="38"/>
      <c r="AB47" s="38"/>
    </row>
    <row customHeight="1" ht="15.75" r="48">
      <c r="A48" s="33"/>
      <c r="B48" s="33"/>
      <c r="C48" s="152" t="str">
        <f>=HYPERLINK("https://www.ofb.gouv.fr/la-gestion-de-la-secheresse-en-8-questions-reponses", "La gestion de la sécheresse en 8 questions-réponses")</f>
      </c>
      <c r="D48" s="8"/>
      <c r="E48" s="8"/>
      <c r="F48" s="18"/>
      <c r="G48" s="136" t="inlineStr">
        <is>
          <t/>
        </is>
      </c>
      <c r="H48" s="8"/>
      <c r="I48" s="8"/>
      <c r="J48" s="18"/>
      <c r="K48" s="33"/>
      <c r="L48" s="33"/>
      <c r="M48" s="152" t="str">
        <f>=HYPERLINK("https://intranet.ofb.fr/sites/default/files/Ressources/Th%C3%A9matiques/s%C3%A9cheresse/Fiches%20techniques_manquedeau_faune%20aquatique.pdf", "Fiches de synthèse de l'impact du manque d'eau sur la biodiversité (intranet)")</f>
      </c>
      <c r="N48" s="8"/>
      <c r="O48" s="18"/>
      <c r="P48" s="136" t="inlineStr">
        <is>
          <t/>
        </is>
      </c>
      <c r="Q48" s="8"/>
      <c r="R48" s="8"/>
      <c r="S48" s="8"/>
      <c r="T48" s="18"/>
      <c r="U48" s="38"/>
      <c r="V48" s="38"/>
      <c r="W48" s="38"/>
      <c r="X48" s="38"/>
      <c r="Y48" s="38"/>
      <c r="Z48" s="38"/>
      <c r="AA48" s="38"/>
      <c r="AB48" s="38"/>
    </row>
    <row customHeight="1" ht="15.75" r="49">
      <c r="A49" s="137">
        <v>45743.0</v>
      </c>
      <c r="B49" s="18"/>
      <c r="C49" s="152" t="str">
        <f>=HYPERLINK("https://professionnels.ofb.fr/fr/doc-dataviz/dataviz-lassechement-estival-cours-deau-metropole-2012-2022", "Dataviz nationale")</f>
      </c>
      <c r="D49" s="8"/>
      <c r="E49" s="8"/>
      <c r="F49" s="18"/>
      <c r="G49" s="136" t="inlineStr">
        <is>
          <t/>
        </is>
      </c>
      <c r="H49" s="8"/>
      <c r="I49" s="8"/>
      <c r="J49" s="18"/>
      <c r="K49" s="33"/>
      <c r="L49" s="33"/>
      <c r="M49" s="152" t="str">
        <f>=HYPERLINK("https://www.drieat.ile-de-france.developpement-durable.gouv.fr/bulletin-de-suivi-hydrologique-d-ile-de-france-r4864.html", "Bulletin de suivi hydrologique d'Île-de-France")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165</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9" t="s">
        <v>166</v>
      </c>
      <c r="N6" s="142" t="s">
        <v>167</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168</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9" t="s">
        <v>169</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170</v>
      </c>
      <c r="M11" s="78" t="s">
        <v>171</v>
      </c>
      <c r="N11" s="79" t="s">
        <v>172</v>
      </c>
      <c r="O11" s="36"/>
      <c r="P11" s="73"/>
      <c r="T11" s="67"/>
      <c r="U11" s="38"/>
      <c r="V11" s="38"/>
      <c r="W11" s="38"/>
      <c r="X11" s="38"/>
      <c r="Y11" s="38"/>
      <c r="Z11" s="38"/>
      <c r="AA11" s="38"/>
      <c r="AB11" s="38"/>
    </row>
    <row r="12">
      <c r="A12" s="45"/>
      <c r="B12" s="80" t="s">
        <v>64</v>
      </c>
      <c r="C12" s="81" t="s">
        <v>173</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174</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175</v>
      </c>
      <c r="D16" s="63"/>
      <c r="E16" s="63"/>
      <c r="F16" s="63"/>
      <c r="G16" s="63"/>
      <c r="H16" s="64"/>
      <c r="I16" s="73"/>
      <c r="J16" s="67"/>
      <c r="K16" s="45"/>
      <c r="L16" s="79" t="s">
        <v>176</v>
      </c>
      <c r="M16" s="35"/>
      <c r="N16" s="35"/>
      <c r="O16" s="87"/>
      <c r="P16" s="79" t="s">
        <v>177</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178</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3" t="s">
        <v>179</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180</v>
      </c>
      <c r="N29" s="35"/>
      <c r="O29" s="87"/>
      <c r="P29" s="153" t="str">
        <f>=HYPERLINK("https://professionnels.ofb.fr/fr/node/1273", "Lettres d'information")</f>
      </c>
      <c r="Q29" s="8"/>
      <c r="R29" s="18"/>
      <c r="S29" s="144"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184</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187</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188</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187</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188</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116</v>
      </c>
      <c r="M44" s="35"/>
      <c r="N44" s="35"/>
      <c r="O44" s="35"/>
      <c r="P44" s="35"/>
      <c r="Q44" s="35"/>
      <c r="R44" s="35"/>
      <c r="S44" s="35"/>
      <c r="T44" s="87"/>
      <c r="U44" s="38"/>
      <c r="V44" s="38"/>
      <c r="W44" s="38"/>
      <c r="X44" s="38"/>
      <c r="Y44" s="38"/>
      <c r="Z44" s="38"/>
      <c r="AA44" s="38"/>
      <c r="AB44" s="38"/>
    </row>
    <row customHeight="1" ht="15.75" r="45">
      <c r="A45" s="45"/>
      <c r="B45" s="145" t="s">
        <v>189</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51" t="str">
        <f>=HYPERLINK("https://professionnels.ofb.fr/fr/reseau-becasse", "Réseau Bécasse")</f>
      </c>
      <c r="D47" s="96"/>
      <c r="E47" s="96"/>
      <c r="F47" s="97"/>
      <c r="G47" s="135" t="inlineStr">
        <is>
          <t/>
        </is>
      </c>
      <c r="H47" s="96"/>
      <c r="I47" s="96"/>
      <c r="J47" s="97"/>
      <c r="K47" s="125" t="s">
        <v>93</v>
      </c>
      <c r="L47" s="18"/>
      <c r="M47" s="152" t="str">
        <f>=HYPERLINK("file://ad.intra/dfs/COMMUNS/REGIONS/IDF/DR/05_CONNAISSANCE/Bécasse/", "Serveur DR")</f>
      </c>
      <c r="N47" s="8"/>
      <c r="O47" s="18"/>
      <c r="P47" s="146" t="inlineStr">
        <is>
          <t/>
        </is>
      </c>
      <c r="Q47" s="8"/>
      <c r="R47" s="8"/>
      <c r="S47" s="8"/>
      <c r="T47" s="18"/>
      <c r="U47" s="38"/>
      <c r="V47" s="38"/>
      <c r="W47" s="38"/>
      <c r="X47" s="38"/>
      <c r="Y47" s="38"/>
      <c r="Z47" s="38"/>
      <c r="AA47" s="38"/>
      <c r="AB47" s="38"/>
    </row>
    <row customHeight="1" ht="15.75" r="48">
      <c r="A48" s="33"/>
      <c r="B48" s="33"/>
      <c r="C48" s="152" t="str">
        <f>=HYPERLINK("https://professionnels.ofb.fr/fr/doc-fiches-especes/becasse-bois-scolopax-rusticola", "Fiche espèce")</f>
      </c>
      <c r="D48" s="8"/>
      <c r="E48" s="8"/>
      <c r="F48" s="18"/>
      <c r="G48" s="136" t="inlineStr">
        <is>
          <t/>
        </is>
      </c>
      <c r="H48" s="8"/>
      <c r="I48" s="8"/>
      <c r="J48" s="18"/>
      <c r="K48" s="33"/>
      <c r="L48" s="33"/>
      <c r="M48" s="152"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7">
        <v>45743.0</v>
      </c>
      <c r="B49" s="18"/>
      <c r="C49" s="154"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199</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9" t="s">
        <v>98</v>
      </c>
      <c r="N6" s="130">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8" t="s">
        <v>200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9" t="s">
        <v>201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202</v>
      </c>
      <c r="M11" s="78" t="s">
        <v>203</v>
      </c>
      <c r="N11" s="79" t="s">
        <v>204</v>
      </c>
      <c r="O11" s="36"/>
      <c r="P11" s="73"/>
      <c r="T11" s="67"/>
      <c r="U11" s="38"/>
      <c r="V11" s="38"/>
      <c r="W11" s="38"/>
      <c r="X11" s="38"/>
      <c r="Y11" s="38"/>
      <c r="Z11" s="38"/>
      <c r="AA11" s="38"/>
      <c r="AB11" s="38"/>
    </row>
    <row r="12">
      <c r="A12" s="45"/>
      <c r="B12" s="80" t="s">
        <v>64</v>
      </c>
      <c r="C12" s="81" t="s">
        <v>205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206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207</v>
      </c>
      <c r="D16" s="63"/>
      <c r="E16" s="63"/>
      <c r="F16" s="63"/>
      <c r="G16" s="63"/>
      <c r="H16" s="64"/>
      <c r="I16" s="73"/>
      <c r="J16" s="67"/>
      <c r="K16" s="45"/>
      <c r="L16" s="79" t="s">
        <v>208</v>
      </c>
      <c r="M16" s="35"/>
      <c r="N16" s="35"/>
      <c r="O16" s="87"/>
      <c r="P16" s="79" t="s">
        <v>209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211</v>
      </c>
      <c r="N29" s="35"/>
      <c r="O29" s="87"/>
      <c r="P29" s="153"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214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215</v>
      </c>
      <c r="M44" s="35"/>
      <c r="N44" s="35"/>
      <c r="O44" s="35"/>
      <c r="P44" s="35"/>
      <c r="Q44" s="35"/>
      <c r="R44" s="35"/>
      <c r="S44" s="35"/>
      <c r="T44" s="87"/>
      <c r="U44" s="38"/>
      <c r="V44" s="38"/>
      <c r="W44" s="38"/>
      <c r="X44" s="38"/>
      <c r="Y44" s="38"/>
      <c r="Z44" s="38"/>
      <c r="AA44" s="38"/>
      <c r="AB44" s="38"/>
    </row>
    <row customHeight="1" ht="15.75" r="45">
      <c r="A45" s="45"/>
      <c r="B45" s="121" t="s">
        <v>216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51" t="str">
        <f>=HYPERLINK("https://www.loupfrance.fr/", "Site d'information")</f>
      </c>
      <c r="D47" s="96"/>
      <c r="E47" s="96"/>
      <c r="F47" s="97"/>
      <c r="G47" s="135" t="inlineStr">
        <is>
          <t/>
        </is>
      </c>
      <c r="H47" s="96"/>
      <c r="I47" s="96"/>
      <c r="J47" s="97"/>
      <c r="K47" s="125" t="s">
        <v>93</v>
      </c>
      <c r="L47" s="18"/>
      <c r="M47" s="152"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52" t="str">
        <f>=HYPERLINK("https://agriculture.gouv.fr/plan-loup-un-nouveau-cadre-national-dactions-pour-renforcer-la-coexistence-du-loup-et-des-activites", "Plan loup")</f>
      </c>
      <c r="D48" s="8"/>
      <c r="E48" s="8"/>
      <c r="F48" s="18"/>
      <c r="G48" s="136" t="inlineStr">
        <is>
          <t/>
        </is>
      </c>
      <c r="H48" s="8"/>
      <c r="I48" s="8"/>
      <c r="J48" s="18"/>
      <c r="K48" s="33"/>
      <c r="L48" s="33"/>
      <c r="M48" s="152"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7">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224</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9" t="s">
        <v>98</v>
      </c>
      <c r="N6" s="130">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225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9" t="s">
        <v>226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227</v>
      </c>
      <c r="M11" s="78" t="s">
        <v>65</v>
      </c>
      <c r="N11" s="79" t="s">
        <v>228</v>
      </c>
      <c r="O11" s="36"/>
      <c r="P11" s="73"/>
      <c r="T11" s="67"/>
      <c r="U11" s="38"/>
      <c r="V11" s="38"/>
      <c r="W11" s="38"/>
      <c r="X11" s="38"/>
      <c r="Y11" s="38"/>
      <c r="Z11" s="38"/>
      <c r="AA11" s="38"/>
      <c r="AB11" s="38"/>
    </row>
    <row r="12">
      <c r="A12" s="45"/>
      <c r="B12" s="80" t="s">
        <v>64</v>
      </c>
      <c r="C12" s="140" t="s">
        <v>229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231</v>
      </c>
      <c r="D16" s="63"/>
      <c r="E16" s="63"/>
      <c r="F16" s="63"/>
      <c r="G16" s="63"/>
      <c r="H16" s="64"/>
      <c r="I16" s="73"/>
      <c r="J16" s="67"/>
      <c r="K16" s="45"/>
      <c r="L16" s="79"/>
      <c r="M16" s="35"/>
      <c r="N16" s="35"/>
      <c r="O16" s="87"/>
      <c r="P16" s="79" t="s">
        <v>232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233</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53"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237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51" t="str">
        <f>=HYPERLINK("https://professionnels.ofb.fr/fr/reseau-petits-meso-carnivores", "Réseau PMCC")</f>
      </c>
      <c r="D47" s="96"/>
      <c r="E47" s="96"/>
      <c r="F47" s="97"/>
      <c r="G47" s="135" t="inlineStr">
        <is>
          <t/>
        </is>
      </c>
      <c r="H47" s="96"/>
      <c r="I47" s="96"/>
      <c r="J47" s="97"/>
      <c r="K47" s="125" t="s">
        <v>93</v>
      </c>
      <c r="L47" s="18"/>
      <c r="M47" s="152" t="str">
        <f>=HYPERLINK("http://geo.ofb.fr/rezopmcc", "Rezo PMCC")</f>
      </c>
      <c r="N47" s="8"/>
      <c r="O47" s="18"/>
      <c r="P47" s="136"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52"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7">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243</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9" t="s">
        <v>244</v>
      </c>
      <c r="N6" s="130">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8" t="s">
        <v>245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9" t="s">
        <v>246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247</v>
      </c>
      <c r="M11" s="78" t="s">
        <v>248</v>
      </c>
      <c r="N11" s="79" t="s">
        <v>249</v>
      </c>
      <c r="O11" s="36"/>
      <c r="P11" s="73"/>
      <c r="T11" s="67"/>
      <c r="U11" s="38"/>
      <c r="V11" s="38"/>
      <c r="W11" s="38"/>
      <c r="X11" s="38"/>
      <c r="Y11" s="38"/>
      <c r="Z11" s="38"/>
      <c r="AA11" s="38"/>
      <c r="AB11" s="38"/>
    </row>
    <row r="12">
      <c r="A12" s="45"/>
      <c r="B12" s="80" t="s">
        <v>64</v>
      </c>
      <c r="C12" s="81" t="s">
        <v>250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251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252</v>
      </c>
      <c r="D16" s="63"/>
      <c r="E16" s="63"/>
      <c r="F16" s="63"/>
      <c r="G16" s="63"/>
      <c r="H16" s="64"/>
      <c r="I16" s="73"/>
      <c r="J16" s="67"/>
      <c r="K16" s="45"/>
      <c r="L16" s="79" t="s">
        <v>253</v>
      </c>
      <c r="M16" s="35"/>
      <c r="N16" s="35"/>
      <c r="O16" s="87"/>
      <c r="P16" s="79" t="s">
        <v>254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255</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256</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257</v>
      </c>
      <c r="N29" s="35"/>
      <c r="O29" s="87"/>
      <c r="P29" s="153"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53"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262</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116</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51" t="str">
        <f>=HYPERLINK("https://professionnels.ofb.fr/fr/doc-fiches-especes/chat-forestier-felis-silvestris-silvestris", "Fiche espèce")</f>
      </c>
      <c r="D47" s="96"/>
      <c r="E47" s="96"/>
      <c r="F47" s="97"/>
      <c r="G47" s="135" t="inlineStr">
        <is>
          <t/>
        </is>
      </c>
      <c r="H47" s="96"/>
      <c r="I47" s="96"/>
      <c r="J47" s="97"/>
      <c r="K47" s="125" t="s">
        <v>93</v>
      </c>
      <c r="L47" s="18"/>
      <c r="M47" s="152" t="str">
        <f>=HYPERLINK("https://ged.ofb.fr/share/page/site/etude-chat-forestier-idf/dashboard", "SiteAlfresco de l'étude IdF")</f>
      </c>
      <c r="N47" s="8"/>
      <c r="O47" s="18"/>
      <c r="P47" s="136" t="inlineStr">
        <is>
          <t/>
        </is>
      </c>
      <c r="Q47" s="8"/>
      <c r="R47" s="8"/>
      <c r="S47" s="8"/>
      <c r="T47" s="18"/>
      <c r="U47" s="38"/>
      <c r="V47" s="38"/>
      <c r="W47" s="38"/>
      <c r="X47" s="38"/>
      <c r="Y47" s="38"/>
      <c r="Z47" s="38"/>
      <c r="AA47" s="38"/>
      <c r="AB47" s="38"/>
    </row>
    <row customHeight="1" ht="15.75" r="48">
      <c r="A48" s="33"/>
      <c r="B48" s="33"/>
      <c r="C48" s="152" t="str">
        <f>=HYPERLINK("https://oai-gem.ofb.fr/exl-php/document-affiche/ofb_recherche_oai/OUVRE_DOC/49974?fic=doc00073302.pdf", "Livret de présentation de l'étude IdF")</f>
      </c>
      <c r="D48" s="8"/>
      <c r="E48" s="8"/>
      <c r="F48" s="18"/>
      <c r="G48" s="136" t="inlineStr">
        <is>
          <t/>
        </is>
      </c>
      <c r="H48" s="8"/>
      <c r="I48" s="8"/>
      <c r="J48" s="18"/>
      <c r="K48" s="33"/>
      <c r="L48" s="33"/>
      <c r="M48" s="152" t="str">
        <f>=HYPERLINK("https://ged.ofb.fr/share/s/sY4zG36QS1aDJ34fKNlrhw", "Protocole")</f>
      </c>
      <c r="N48" s="8"/>
      <c r="O48" s="18"/>
      <c r="P48" s="136" t="inlineStr">
        <is>
          <t/>
        </is>
      </c>
      <c r="Q48" s="8"/>
      <c r="R48" s="8"/>
      <c r="S48" s="8"/>
      <c r="T48" s="18"/>
      <c r="U48" s="38"/>
      <c r="V48" s="38"/>
      <c r="W48" s="38"/>
      <c r="X48" s="38"/>
      <c r="Y48" s="38"/>
      <c r="Z48" s="38"/>
      <c r="AA48" s="38"/>
      <c r="AB48" s="38"/>
    </row>
    <row customHeight="1" ht="15.75" r="49">
      <c r="A49" s="137">
        <v>45743.0</v>
      </c>
      <c r="B49" s="18"/>
      <c r="C49" s="152" t="str">
        <f>=HYPERLINK("https://www.youtube.com/watch?v=UopppCJfUHA", "Vidéo MNHN")</f>
      </c>
      <c r="D49" s="8"/>
      <c r="E49" s="8"/>
      <c r="F49" s="18"/>
      <c r="G49" s="136" t="inlineStr">
        <is>
          <t/>
        </is>
      </c>
      <c r="H49" s="8"/>
      <c r="I49" s="8"/>
      <c r="J49" s="18"/>
      <c r="K49" s="33"/>
      <c r="L49" s="33"/>
      <c r="M49" s="152" t="str">
        <f>=HYPERLINK("\\SVFCVIN1\DRIDF\05_CONNAISSANCE\PMC\Chat_Forestier%20", "Serveur DR")</f>
      </c>
      <c r="N49" s="8"/>
      <c r="O49" s="18"/>
      <c r="P49" s="12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272</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9" t="s">
        <v>244</v>
      </c>
      <c r="N6" s="149">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8" t="s">
        <v>273</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9" t="s">
        <v>274</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102</v>
      </c>
      <c r="M11" s="78" t="s">
        <v>275</v>
      </c>
      <c r="N11" s="79" t="s">
        <v>276</v>
      </c>
      <c r="O11" s="36"/>
      <c r="P11" s="73"/>
      <c r="T11" s="67"/>
      <c r="U11" s="38"/>
      <c r="V11" s="38"/>
      <c r="W11" s="38"/>
      <c r="X11" s="38"/>
      <c r="Y11" s="38"/>
      <c r="Z11" s="38"/>
      <c r="AA11" s="38"/>
      <c r="AB11" s="38"/>
    </row>
    <row r="12">
      <c r="A12" s="45"/>
      <c r="B12" s="80" t="s">
        <v>64</v>
      </c>
      <c r="C12" s="81" t="s">
        <v>277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279</v>
      </c>
      <c r="D16" s="63"/>
      <c r="E16" s="63"/>
      <c r="F16" s="63"/>
      <c r="G16" s="63"/>
      <c r="H16" s="64"/>
      <c r="I16" s="73"/>
      <c r="J16" s="67"/>
      <c r="K16" s="45"/>
      <c r="L16" s="79" t="s">
        <v>280</v>
      </c>
      <c r="M16" s="35"/>
      <c r="N16" s="35"/>
      <c r="O16" s="87"/>
      <c r="P16" s="79" t="s">
        <v>281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255</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0" t="s">
        <v>283</v>
      </c>
      <c r="N29" s="35"/>
      <c r="O29" s="87"/>
      <c r="P29" s="153"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287</v>
      </c>
      <c r="M44" s="35"/>
      <c r="N44" s="35"/>
      <c r="O44" s="35"/>
      <c r="P44" s="35"/>
      <c r="Q44" s="35"/>
      <c r="R44" s="35"/>
      <c r="S44" s="35"/>
      <c r="T44" s="87"/>
      <c r="U44" s="38"/>
      <c r="V44" s="38"/>
      <c r="W44" s="38"/>
      <c r="X44" s="38"/>
      <c r="Y44" s="38"/>
      <c r="Z44" s="38"/>
      <c r="AA44" s="38"/>
      <c r="AB44" s="38"/>
    </row>
    <row customHeight="1" ht="15.75" r="45">
      <c r="A45" s="45"/>
      <c r="B45" s="121" t="s">
        <v>288</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51" t="str">
        <f>=HYPERLINK("https://professionnels.ofb.fr/fr/reseau-castor", "Le réseau Castor")</f>
      </c>
      <c r="D47" s="96"/>
      <c r="E47" s="96"/>
      <c r="F47" s="97"/>
      <c r="G47" s="135" t="inlineStr">
        <is>
          <t/>
        </is>
      </c>
      <c r="H47" s="96"/>
      <c r="I47" s="96"/>
      <c r="J47" s="97"/>
      <c r="K47" s="125" t="s">
        <v>93</v>
      </c>
      <c r="L47" s="18"/>
      <c r="M47" s="152" t="str">
        <f>=HYPERLINK("https://ged.ofb.fr/share/page/site/dridf-rseau-partenarial-castor/dashboard", "Site du réseau castor IdF")</f>
      </c>
      <c r="N47" s="8"/>
      <c r="O47" s="18"/>
      <c r="P47" s="136" t="inlineStr">
        <is>
          <t/>
        </is>
      </c>
      <c r="Q47" s="8"/>
      <c r="R47" s="8"/>
      <c r="S47" s="8"/>
      <c r="T47" s="18"/>
      <c r="U47" s="38"/>
      <c r="V47" s="38"/>
      <c r="W47" s="38"/>
      <c r="X47" s="38"/>
      <c r="Y47" s="38"/>
      <c r="Z47" s="38"/>
      <c r="AA47" s="38"/>
      <c r="AB47" s="38"/>
    </row>
    <row customHeight="1" ht="15.75" r="48">
      <c r="A48" s="33"/>
      <c r="B48" s="33"/>
      <c r="C48" s="152" t="str">
        <f>=HYPERLINK("https://professionnels.ofb.fr/fr/doc-fiches-especes/castor-deurope-castor-fiber", "Fiche espèce")</f>
      </c>
      <c r="D48" s="8"/>
      <c r="E48" s="8"/>
      <c r="F48" s="18"/>
      <c r="G48" s="136" t="inlineStr">
        <is>
          <t/>
        </is>
      </c>
      <c r="H48" s="8"/>
      <c r="I48" s="8"/>
      <c r="J48" s="18"/>
      <c r="K48" s="33"/>
      <c r="L48" s="33"/>
      <c r="M48" s="152" t="str">
        <f>=HYPERLINK("https://ged.ofb.fr/share/s/giB4EPFIRPmsQZiGFeYY0A", "Protocole")</f>
      </c>
      <c r="N48" s="8"/>
      <c r="O48" s="18"/>
      <c r="P48" s="136" t="inlineStr">
        <is>
          <t/>
        </is>
      </c>
      <c r="Q48" s="8"/>
      <c r="R48" s="8"/>
      <c r="S48" s="8"/>
      <c r="T48" s="18"/>
      <c r="U48" s="38"/>
      <c r="V48" s="38"/>
      <c r="W48" s="38"/>
      <c r="X48" s="38"/>
      <c r="Y48" s="38"/>
      <c r="Z48" s="38"/>
      <c r="AA48" s="38"/>
      <c r="AB48" s="38"/>
    </row>
    <row customHeight="1" ht="15.75" r="49">
      <c r="A49" s="137">
        <v>45743.0</v>
      </c>
      <c r="B49" s="18"/>
      <c r="C49" s="126"/>
      <c r="D49" s="8"/>
      <c r="E49" s="8"/>
      <c r="F49" s="18"/>
      <c r="G49" s="126"/>
      <c r="H49" s="8"/>
      <c r="I49" s="8"/>
      <c r="J49" s="18"/>
      <c r="K49" s="33"/>
      <c r="L49" s="33"/>
      <c r="M49" s="152" t="str">
        <f>=HYPERLINK("http://geo.ofb.fr/rezopmcc", "Rezo PMCC")</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2025-04-07T03:00:41Z</dcterms:created>
  <cp:lastModifiedBy/>
</cp:coreProperties>
</file>