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<sst xmlns="http://schemas.openxmlformats.org/spreadsheetml/2006/main" count="401" uniqueCount="401">
  <si>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</si>
  <si>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</si>
  <si>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</si>
  <si>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</si>
  <si>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</si>
  <si>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</si>
  <si>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</si>
  <si>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</si>
  <si>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</si>
  <si>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</si>
  <si>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</si>
  <si>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</si>
  <si>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</si>
  <si>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</si>
  <si>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</si>
  <si>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</si>
  <si>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</si>
  <si>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</si>
  <si>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</si>
  <si>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</si>
  <si>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</si>
  <si>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</si>
  <si>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</si>
  <si>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</si>
  <si>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</si>
  <si>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</si>
  <si>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</si>
  <si>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</si>
  <si>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</si>
  <si>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</si>
  <si>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</si>
  <si>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</si>
  <si>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</si>
  <si>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</si>
  <si>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</si>
  <si>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</si>
  <si>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</si>
  <si>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</si>
  <si>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</si>
  <si>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</si>
  <si>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</si>
  <si>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</si>
  <si>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</si>
  <si>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</si>
  <si>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</si>
  <si>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</si>
  <si>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</si>
  <si>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</si>
  <si>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</si>
  <si>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</si>
  <si>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</si>
  <si>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</si>
  <si>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</si>
  <si>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</si>
  <si>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</si>
  <si>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</si>
  <si>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</si>
  <si>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</si>
  <si>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</si>
  <si>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</si>
  <si>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</si>
  <si>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</si>
  <si>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</si>
  <si>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</si>
  <si>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</si>
  <si>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</si>
  <si>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</si>
  <si>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</si>
  <si>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</si>
  <si>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</si>
  <si>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</si>
  <si>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</si>
  <si>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</si>
  <si>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</si>
  <si>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</si>
  <si>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</si>
  <si>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</si>
  <si>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</si>
  <si>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</si>
  <si>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</si>
  <si>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</si>
  <si>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</si>
  <si>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</si>
  <si>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</si>
  <si>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</si>
  <si>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</si>
  <si>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</si>
  <si>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</si>
  <si>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</si>
  <si>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</si>
  <si>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</si>
  <si>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</si>
  <si>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</si>
  <si>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</si>
  <si>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</si>
  <si>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</si>
  <si>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</si>
  <si>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</si>
  <si>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</si>
  <si>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</si>
  <si>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</si>
  <si>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</si>
  <si>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</si>
  <si>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</si>
  <si>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</si>
  <si>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</si>
  <si>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</si>
  <si>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</si>
  <si>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</si>
  <si>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</si>
  <si>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</si>
  <si>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</si>
  <si>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</si>
  <si>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</si>
  <si>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</si>
  <si>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</si>
  <si>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</si>
  <si>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</si>
  <si>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</si>
  <si>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</si>
  <si>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</si>
  <si>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</si>
  <si>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</si>
  <si>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</si>
  <si>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</si>
  <si>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</si>
  <si>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</si>
  <si>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</si>
  <si>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</si>
  <si>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</si>
  <si>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</si>
  <si>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</si>
  <si>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</si>
  <si>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</si>
  <si>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</si>
  <si>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</si>
  <si>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</si>
  <si>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</si>
  <si>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</si>
  <si>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</si>
  <si>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</si>
  <si>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</si>
  <si>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</si>
  <si>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</si>
  <si>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</si>
  <si>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</si>
  <si>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</si>
  <si>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</si>
  <si>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</si>
  <si>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</si>
  <si>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</si>
  <si>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</si>
  <si>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</si>
  <si>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</si>
  <si>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</si>
  <si>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</si>
  <si>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</si>
  <si>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</si>
  <si>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</si>
  <si>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</si>
  <si>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</si>
  <si>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</si>
  <si>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</si>
  <si>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</si>
  <si>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</si>
  <si>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</si>
  <si>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</si>
  <si>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</si>
  <si>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</si>
  <si>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</si>
  <si>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</si>
  <si>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</si>
  <si>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</si>
  <si>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</si>
  <si>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</si>
  <si>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</si>
  <si>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</si>
  <si>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</si>
  <si>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</si>
  <si>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</si>
  <si>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</si>
  <si>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</si>
  <si>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</si>
  <si>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</si>
  <si>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</si>
  <si>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</si>
  <si>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</si>
  <si>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</si>
  <si>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</si>
  <si>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</si>
  <si>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</si>
  <si>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</si>
  <si>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</si>
  <si>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</si>
  <si>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</si>
  <si>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</si>
  <si>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</si>
  <si>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</si>
  <si>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</si>
  <si>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</si>
  <si>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</si>
  <si>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</si>
  <si>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</si>
  <si>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</si>
  <si>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</si>
  <si>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</si>
  <si>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</si>
  <si>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</si>
  <si>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</si>
  <si>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</si>
  <si>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</si>
  <si>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</si>
  <si>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</si>
  <si>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</si>
  <si>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</si>
  <si>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</si>
  <si>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</si>
  <si>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</si>
  <si>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</si>
  <si>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</si>
  <si>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</si>
  <si>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</si>
  <si>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</si>
  <si>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</si>
  <si>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</si>
  <si>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</si>
  <si>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</si>
  <si>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</si>
  <si>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</si>
  <si>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</si>
  <si>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</si>
  <si>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</si>
  <si>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</si>
  <si>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</si>
  <si>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</si>
  <si>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</si>
  <si>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</si>
  <si>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</si>
  <si>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</si>
  <si>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</si>
  <si>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</si>
  <si>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</si>
  <si>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</si>
  <si>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</si>
  <si>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</si>
  <si>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</si>
  <si>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</si>
  <si>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</si>
  <si>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</si>
  <si>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</si>
  <si>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</si>
  <si>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</si>
  <si>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</si>
  <si>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</si>
  <si>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</si>
  <si>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</si>
  <si>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</si>
  <si>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</si>
  <si>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</si>
  <si>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</si>
  <si>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</si>
  <si>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</si>
  <si>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</si>
  <si>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</si>
  <si>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</si>
  <si>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Surveillance des cours d'eau - Invertébrés</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</si>
  <si>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</si>
  <si>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</si>
  <si>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</si>
  <si>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</si>
  <si>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</si>
  <si>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</si>
  <si>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</si>
  <si>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</si>
  <si>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</si>
  <si>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Stations fixes représentatives des masses d'eau du territoire
- Ile-de-France: environ 200 (suivi en interne: environ 5 stations par an)
- Ensemble du territoire (hors IDF: départements 10, partiellement: 45, 51, 52):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</si>
  <si>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</si>
  <si>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https://naiades.eaufrance.fr/acces-donnees%23/hydrobiologie</t>
  </si>
  <si>
    <t>Pilote du marché DCE: Agence de l'eau Seine-Normandie
prestataires du marché DCE: GREBE - Aquascop</t>
  </si>
  <si>
    <t>échantillonage</t>
  </si>
  <si>
    <t>Tri - Analyse</t>
  </si>
  <si>
    <t>Surveillance de la qualité de l’eau dans le cadre DCE</t>
  </si>
  <si>
    <t>https://professionnels.ofb.fr/fr/node/282</t>
  </si>
  <si>
    <t>Les laboratoires d'hydrobiologie</t>
  </si>
  <si>
    <t>https://www.ofb.gouv.fr/les-laboratoires-dhydrobiologie</t>
  </si>
  <si>
    <t>Surveillance des cours d'eau - Diatomées</t>
  </si>
  <si>
    <t>terrain: 1h
laboratoire: 1 journée</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</si>
  <si>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</si>
  <si>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</si>
  <si>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</si>
  <si>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</si>
  <si>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</si>
  <si>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Stations fixes représentatives des masses d'eau du territoire
- Ile-de-France: environ 200 (suivi en interne: environ 5 stations par an)
- Ensemble du territoire (hors IDF: départements 10, partiellement: 45, 51, 52):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</si>
  <si>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</si>
  <si>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Traitement</t>
  </si>
  <si>
    <t>Analyse</t>
  </si>
  <si>
    <t>L'Indice Biologique Diatomées (IBD)</t>
  </si>
  <si>
    <t>https://www.auvergne-rhone-alpes.developpement-durable.gouv.fr/IMG/pdf/PlaquetteIBD_cle79cf43.pdf</t>
  </si>
  <si>
    <t>Surveillance des cours d'eau - Macrophytes</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</si>
  <si>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</si>
  <si>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Yannick OLIVIER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</si>
  <si>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</si>
  <si>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</si>
  <si>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</si>
  <si>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Stations fixes représentatives des masses d'eau du territoire
- Ile-de-France: environ 40 (suivi en interne: environ 5 stations par an)
- Ensemble du territoire (hors IDF: départements 10, partiellement: 45, 51, 52):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</si>
  <si>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</si>
  <si>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</si>
  <si>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</si>
  <si>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</si>
  <si>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</si>
  <si>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</si>
  <si>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</si>
  <si>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</si>
  <si>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</si>
  <si>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</si>
  <si>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</si>
  <si>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</si>
  <si>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</si>
  <si>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</si>
  <si>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</si>
  <si>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</si>
  <si>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</si>
  <si>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</si>
  <si>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</si>
  <si>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</si>
  <si>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</si>
  <si>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</si>
  <si>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</si>
  <si>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</si>
  <si>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</si>
  <si>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</si>
  <si>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</si>
  <si>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</si>
  <si>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</si>
  <si>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</si>
  <si>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</si>
  <si>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</si>
  <si>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</si>
  <si>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</si>
  <si>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</si>
  <si>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</si>
  <si>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</si>
  <si>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</si>
  <si>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</si>
  <si>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</si>
  <si>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</si>
  <si>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</si>
  <si>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</si>
  <si>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</si>
  <si>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</si>
  <si>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</si>
  <si>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</si>
  <si>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</si>
  <si>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</si>
  <si>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</si>
  <si>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</si>
  <si>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</si>
  <si>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</si>
  <si>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</si>
  <si>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</si>
  <si>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</si>
  <si>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</si>
  <si>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</si>
  <si>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</si>
  <si>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</si>
  <si>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</si>
  <si>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</si>
  <si>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</si>
  <si>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</si>
  <si>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Plaquette régionale</t>
  </si>
  <si>
    <t>https://oai-gem.ofb.fr/exl-php/document-affiche/ofb_recherche_oai/OUVRE_DOC/62883?fic=doc00087270.pdf</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</si>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</sst>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M/YYYY"/>
    <numFmt numFmtId="167" formatCode="dd/mm/yyyy"/>
  </numFmts>
  <fonts count="39">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u/>
      <sz val="11.0"/>
      <color theme="10"/>
      <name val="Calibri"/>
    </font>
    <font>
      <u/>
      <sz val="11.0"/>
      <color theme="10"/>
      <name val="Calibri"/>
    </font>
    <font>
      <u/>
      <sz val="11.0"/>
      <color theme="10"/>
      <name val="Calibri"/>
    </font>
    <font>
      <b/>
      <sz val="9.0"/>
      <color theme="1"/>
      <name val="Calibri"/>
    </font>
    <font>
      <u/>
      <sz val="11.0"/>
      <color rgb="FF0563C1"/>
      <name val="Calibri"/>
    </font>
    <font>
      <sz val="8.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69">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vertical="center"/>
    </xf>
    <xf borderId="16" fillId="0" fontId="3" numFmtId="0" xfId="0" applyAlignment="1" applyBorder="1" applyFont="1">
      <alignment horizontal="left" vertical="center"/>
    </xf>
    <xf borderId="17" fillId="0" fontId="3" numFmtId="0" xfId="0" applyAlignment="1" applyBorder="1" applyFont="1">
      <alignment horizontal="left"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41" fillId="4" fontId="22" numFmtId="0" xfId="0" applyAlignment="1" applyBorder="1" applyFont="1">
      <alignment horizontal="left"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27" fillId="4" fontId="3" numFmtId="165" xfId="0" applyAlignment="1" applyBorder="1" applyFont="1" applyNumberFormat="1">
      <alignment horizontal="center" shrinkToFit="0" vertical="center" wrapText="1"/>
    </xf>
    <xf borderId="27" fillId="4" fontId="3" numFmtId="0" xfId="0" applyAlignment="1" applyBorder="1" applyFont="1">
      <alignment horizontal="left" shrinkToFit="0" vertical="top" wrapText="1"/>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6" numFmtId="0" xfId="0" applyAlignment="1" applyBorder="1" applyFont="1">
      <alignment horizontal="left" shrinkToFit="0" vertical="top" wrapText="1"/>
    </xf>
    <xf borderId="13" fillId="2" fontId="27" numFmtId="0" xfId="0" applyAlignment="1" applyBorder="1" applyFont="1">
      <alignment shrinkToFit="0" vertical="top" wrapText="1"/>
    </xf>
    <xf borderId="52" fillId="2" fontId="28" numFmtId="0" xfId="0" applyAlignment="1" applyBorder="1" applyFont="1">
      <alignment horizontal="left" shrinkToFit="0" vertical="center" wrapText="1"/>
    </xf>
    <xf borderId="13" fillId="3" fontId="29" numFmtId="0" xfId="0" applyAlignment="1" applyBorder="1" applyFont="1">
      <alignment horizontal="left" shrinkToFit="0" vertical="center" wrapText="1"/>
    </xf>
    <xf borderId="73" fillId="2" fontId="16" numFmtId="0" xfId="0" applyAlignment="1" applyBorder="1" applyFont="1">
      <alignment vertical="top"/>
    </xf>
    <xf borderId="0" fillId="0" fontId="30" numFmtId="0" xfId="0" applyAlignment="1" applyFont="1">
      <alignment vertical="top"/>
    </xf>
    <xf borderId="74" fillId="10" fontId="21" numFmtId="0" xfId="0" applyAlignment="1" applyBorder="1" applyFill="1" applyFont="1">
      <alignment horizontal="left"/>
    </xf>
    <xf borderId="75" fillId="0" fontId="2" numFmtId="0" xfId="0" applyBorder="1" applyFont="1"/>
    <xf borderId="76" fillId="0" fontId="2" numFmtId="0" xfId="0" applyBorder="1" applyFont="1"/>
    <xf borderId="72" fillId="3" fontId="31" numFmtId="0" xfId="0" applyAlignment="1" applyBorder="1" applyFont="1">
      <alignment horizontal="left" shrinkToFit="0" vertical="center" wrapText="1"/>
    </xf>
    <xf borderId="13" fillId="10" fontId="21" numFmtId="0" xfId="0" applyAlignment="1" applyBorder="1" applyFont="1">
      <alignment horizontal="left"/>
    </xf>
    <xf borderId="13" fillId="3" fontId="3" numFmtId="166" xfId="0" applyAlignment="1" applyBorder="1" applyFont="1" applyNumberFormat="1">
      <alignment horizontal="left"/>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13" fillId="2" fontId="32" numFmtId="0" xfId="0" applyAlignment="1" applyBorder="1" applyFont="1">
      <alignment shrinkToFit="0" vertical="top" wrapText="1"/>
    </xf>
    <xf borderId="72" fillId="3" fontId="33" numFmtId="0" xfId="0" applyAlignment="1" applyBorder="1" applyFont="1">
      <alignment horizontal="left" shrinkToFit="0" vertical="center" wrapText="1"/>
    </xf>
    <xf borderId="13" fillId="3" fontId="34" numFmtId="0" xfId="0" applyAlignment="1" applyBorder="1" applyFont="1">
      <alignment horizontal="left" shrinkToFit="0" vertical="center" wrapText="1"/>
    </xf>
    <xf borderId="13" fillId="3" fontId="3" numFmtId="167" xfId="0" applyAlignment="1" applyBorder="1" applyFont="1" applyNumberFormat="1">
      <alignment horizontal="left" readingOrder="0"/>
    </xf>
    <xf borderId="27" fillId="3" fontId="4" numFmtId="0" xfId="0" applyAlignment="1" applyBorder="1" applyFont="1">
      <alignment horizontal="right" vertical="center"/>
    </xf>
    <xf borderId="35" fillId="2" fontId="35" numFmtId="0" xfId="0" applyAlignment="1" applyBorder="1" applyFont="1">
      <alignment vertical="top"/>
    </xf>
    <xf borderId="52" fillId="2" fontId="22" numFmtId="0" xfId="0" applyAlignment="1" applyBorder="1" applyFont="1">
      <alignment horizontal="center" shrinkToFit="0" vertical="center" wrapText="1"/>
    </xf>
    <xf borderId="13" fillId="3" fontId="3" numFmtId="164" xfId="0" applyAlignment="1" applyBorder="1" applyFont="1" applyNumberFormat="1">
      <alignment horizontal="left" readingOrder="0"/>
    </xf>
    <xf borderId="13" fillId="3" fontId="21" numFmtId="0" xfId="0" applyAlignment="1" applyBorder="1" applyFont="1">
      <alignment horizontal="left" readingOrder="0" shrinkToFit="0" vertical="center" wrapText="1"/>
    </xf>
    <xf borderId="13" fillId="3" fontId="36" numFmtId="0" xfId="0" applyAlignment="1" applyBorder="1" applyFont="1">
      <alignment horizontal="left" readingOrder="0" shrinkToFit="0" vertical="center" wrapText="1"/>
    </xf>
    <xf borderId="41" fillId="4" fontId="37" numFmtId="0" xfId="0" applyAlignment="1" applyBorder="1" applyFont="1">
      <alignment horizontal="left" shrinkToFit="0" vertical="top" wrapText="1"/>
    </xf>
    <xf quotePrefix="1" borderId="52" fillId="4" fontId="3" numFmtId="0" xfId="0" applyAlignment="1" applyBorder="1" applyFont="1">
      <alignment horizontal="left" shrinkToFit="0" vertical="top" wrapText="1"/>
    </xf>
    <xf quotePrefix="1" borderId="27" fillId="4" fontId="3" numFmtId="0" xfId="0" applyAlignment="1" applyBorder="1" applyFont="1">
      <alignment horizontal="left" shrinkToFit="0" vertical="center" wrapText="1"/>
    </xf>
    <xf applyAlignment="1" applyBorder="1" applyFont="1" borderId="72" fillId="3" fontId="38" numFmtId="0" xfId="0">
      <alignment horizontal="left" shrinkToFit="0" vertical="center" wrapText="1"/>
    </xf>
    <xf applyAlignment="1" applyBorder="1" applyFont="1" borderId="13" fillId="3" fontId="38" numFmtId="0" xfId="0">
      <alignment horizontal="left" shrinkToFit="0" vertical="center" wrapText="1"/>
    </xf>
    <xf applyAlignment="1" applyBorder="1" applyFont="1" borderId="64" fillId="2" fontId="38" numFmtId="0" xfId="0">
      <alignment shrinkToFit="0" vertical="top" wrapText="1"/>
    </xf>
    <xf applyAlignment="1" applyBorder="1" applyFill="1" applyFont="1" borderId="74" fillId="10" fontId="38" numFmtId="0" xfId="0">
      <alignment horizontal="left"/>
    </xf>
    <xf applyAlignment="1" applyBorder="1" applyFont="1" borderId="13" fillId="10" fontId="38" numFmtId="0" xfId="0">
      <alignment horizontal="left"/>
    </xf>
    <xf applyAlignment="1" applyBorder="1" applyFont="1" borderId="73" fillId="2" fontId="38" numFmtId="0" xfId="0">
      <alignment vertical="top"/>
    </xf>
    <xf applyAlignment="1" applyBorder="1" applyFont="1" borderId="13" fillId="3" fontId="38" numFmtId="0" xfId="0">
      <alignment horizontal="left" readingOrder="0" shrinkToFit="0" vertical="center"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8.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0.png"/><Relationship Id="rId5" Type="http://schemas.openxmlformats.org/officeDocument/2006/relationships/image" Target="../media/image9.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2.jp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4.jp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3.jpg"/></Relationships>
</file>

<file path=xl/drawings/_rels/drawing13.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5.png"/><Relationship Id="rId5" Type="http://schemas.openxmlformats.org/officeDocument/2006/relationships/image" Target="../media/image16.png"/></Relationships>
</file>

<file path=xl/drawings/_rels/drawing1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s>
</file>

<file path=xl/drawings/_rels/drawing1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7.png"/><Relationship Id="rId5" Type="http://schemas.openxmlformats.org/officeDocument/2006/relationships/image" Target="../media/image18.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4.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3.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www.ofb.gouv.fr/les-laboratoires-dhydrobiologie" TargetMode="External"/><Relationship Id="rId5" Type="http://schemas.openxmlformats.org/officeDocument/2006/relationships/hyperlink" Target="https://ofbidf.shinyapps.io/HydrobioIdF/"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hyperlink" Target="https://oai-gem.ofb.fr/exl-php/document-affiche/ofb_recherche_oai/OUVRE_DOC/62883?fic=doc00087270.pdf" TargetMode="External"/><Relationship Id="rId6"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 Id="rId5h" Type="http://schemas.openxmlformats.org/officeDocument/2006/relationships/hyperlink" Target="https://oai-gem.ofb.fr/exl-php/document-affiche/ofb_recherche_oai/OUVRE_DOC/62883?fic=doc00087270.pdf"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97</v>
      </c>
      <c r="D1" s="33"/>
      <c r="E1" s="33"/>
      <c r="F1" s="33"/>
      <c r="G1" s="33"/>
      <c r="H1" s="33"/>
      <c r="I1" s="34"/>
      <c r="J1" s="31"/>
      <c r="K1" s="31"/>
      <c r="L1" s="31"/>
      <c r="M1" s="35" t="str">
        <f>C1</f>
        <v>Suivi du Chat forestier</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99</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101</v>
      </c>
      <c r="M11" s="76" t="s">
        <v>102</v>
      </c>
      <c r="N11" s="77" t="s">
        <v>103</v>
      </c>
      <c r="O11" s="34"/>
      <c r="P11" s="71"/>
      <c r="T11" s="65"/>
      <c r="U11" s="36"/>
      <c r="V11" s="36"/>
      <c r="W11" s="36"/>
      <c r="X11" s="36"/>
      <c r="Y11" s="36"/>
      <c r="Z11" s="36"/>
      <c r="AA11" s="36"/>
      <c r="AB11" s="36"/>
    </row>
    <row r="12">
      <c r="A12" s="43"/>
      <c r="B12" s="78" t="s">
        <v>64</v>
      </c>
      <c r="C12" s="79" t="s">
        <v>104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105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106</v>
      </c>
      <c r="D16" s="61"/>
      <c r="E16" s="61"/>
      <c r="F16" s="61"/>
      <c r="G16" s="61"/>
      <c r="H16" s="62"/>
      <c r="I16" s="71"/>
      <c r="J16" s="65"/>
      <c r="K16" s="43"/>
      <c r="L16" s="77" t="s">
        <v>107</v>
      </c>
      <c r="M16" s="33"/>
      <c r="N16" s="33"/>
      <c r="O16" s="85"/>
      <c r="P16" s="77" t="s">
        <v>108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110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111</v>
      </c>
      <c r="N29" s="33"/>
      <c r="O29" s="85"/>
      <c r="P29" s="164" t="str">
        <f>=HYPERLINK("https://openobs.mnhn.fr/", "SINP national")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4" t="str">
        <f>=HYPERLINK("https://geonature.arb-idf.fr/geonature/%23/synthese", "Géonat'IdF (CA: Etude Chat forestier) ")</f>
      </c>
      <c r="Q30" s="8"/>
      <c r="R30" s="18"/>
      <c r="S30" s="127" t="inlineStr">
        <is>
          <t/>
        </is>
      </c>
      <c r="T30" s="100"/>
      <c r="U30" s="36"/>
      <c r="V30" s="36"/>
      <c r="W30" s="36"/>
      <c r="X30" s="36"/>
      <c r="Y30" s="36"/>
      <c r="Z30" s="36"/>
      <c r="AA30" s="36"/>
      <c r="AB30" s="36"/>
    </row>
    <row customHeight="1" ht="15.75" r="31">
      <c r="A31" s="43"/>
      <c r="B31" s="71"/>
      <c r="E31" s="38"/>
      <c r="F31" s="37"/>
      <c r="H31" s="65"/>
      <c r="I31" s="84" t="s">
        <v>116</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=HYPERLINK("https://professionnels.ofb.fr/fr/doc-fiches-especes/chat-forestier-felis-silvestris-silvestris", "Fiche espèce")</f>
      </c>
      <c r="D47" s="94"/>
      <c r="E47" s="94"/>
      <c r="F47" s="95"/>
      <c r="G47" s="128" t="inlineStr">
        <is>
          <t/>
        </is>
      </c>
      <c r="H47" s="94"/>
      <c r="I47" s="94"/>
      <c r="J47" s="95"/>
      <c r="K47" s="123" t="s">
        <v>93</v>
      </c>
      <c r="L47" s="18"/>
      <c r="M47" s="163" t="str">
        <f>=HYPERLINK("https://ged.ofb.fr/share/page/site/etude-chat-forestier-idf/dashboard", "SiteAlfresco de l'étude IdF")</f>
      </c>
      <c r="N47" s="8"/>
      <c r="O47" s="18"/>
      <c r="P47" s="129" t="inlineStr">
        <is>
          <t/>
        </is>
      </c>
      <c r="Q47" s="8"/>
      <c r="R47" s="8"/>
      <c r="S47" s="8"/>
      <c r="T47" s="18"/>
      <c r="U47" s="36"/>
      <c r="V47" s="36"/>
      <c r="W47" s="36"/>
      <c r="X47" s="36"/>
      <c r="Y47" s="36"/>
      <c r="Z47" s="36"/>
      <c r="AA47" s="36"/>
      <c r="AB47" s="36"/>
    </row>
    <row customHeight="1" ht="15.75" r="48">
      <c r="A48" s="31"/>
      <c r="B48" s="31"/>
      <c r="C48" s="163" t="str">
        <f>=HYPERLINK("https://oai-gem.ofb.fr/exl-php/document-affiche/ofb_recherche_oai/OUVRE_DOC/49974?fic=doc00073302.pdf", "Livret de présentation de l'étude IdF")</f>
      </c>
      <c r="D48" s="8"/>
      <c r="E48" s="8"/>
      <c r="F48" s="18"/>
      <c r="G48" s="129" t="inlineStr">
        <is>
          <t/>
        </is>
      </c>
      <c r="H48" s="8"/>
      <c r="I48" s="8"/>
      <c r="J48" s="18"/>
      <c r="K48" s="31"/>
      <c r="L48" s="31"/>
      <c r="M48" s="163" t="str">
        <f>=HYPERLINK("https://ged.ofb.fr/share/s/sY4zG36QS1aDJ34fKNlrhw", "Protocole")</f>
      </c>
      <c r="N48" s="8"/>
      <c r="O48" s="18"/>
      <c r="P48" s="129" t="inlineStr">
        <is>
          <t/>
        </is>
      </c>
      <c r="Q48" s="8"/>
      <c r="R48" s="8"/>
      <c r="S48" s="8"/>
      <c r="T48" s="18"/>
      <c r="U48" s="36"/>
      <c r="V48" s="36"/>
      <c r="W48" s="36"/>
      <c r="X48" s="36"/>
      <c r="Y48" s="36"/>
      <c r="Z48" s="36"/>
      <c r="AA48" s="36"/>
      <c r="AB48" s="36"/>
    </row>
    <row customHeight="1" ht="15.75" r="49">
      <c r="A49" s="130">
        <v>45743.0</v>
      </c>
      <c r="B49" s="18"/>
      <c r="C49" s="163" t="str">
        <f>=HYPERLINK("https://www.youtube.com/watch?v=UopppCJfUHA", "Vidéo MNHN")</f>
      </c>
      <c r="D49" s="8"/>
      <c r="E49" s="8"/>
      <c r="F49" s="18"/>
      <c r="G49" s="129" t="inlineStr">
        <is>
          <t/>
        </is>
      </c>
      <c r="H49" s="8"/>
      <c r="I49" s="8"/>
      <c r="J49" s="18"/>
      <c r="K49" s="31"/>
      <c r="L49" s="31"/>
      <c r="M49" s="163" t="str">
        <f>=HYPERLINK("file://ad.intra/dfs/COMMUNS/REGIONS/IDF/DR/05_CONNAISSANCE/PMC/Chat_Forestier%20", "Serveur DR")</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129</v>
      </c>
      <c r="D1" s="33"/>
      <c r="E1" s="33"/>
      <c r="F1" s="33"/>
      <c r="G1" s="33"/>
      <c r="H1" s="33"/>
      <c r="I1" s="34"/>
      <c r="J1" s="31"/>
      <c r="K1" s="31"/>
      <c r="L1" s="31"/>
      <c r="M1" s="35" t="str">
        <f>C1</f>
        <v>Suivi du Castor d'Europe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131">
        <v>45689.0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130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131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132</v>
      </c>
      <c r="M11" s="76" t="s">
        <v>133</v>
      </c>
      <c r="N11" s="77" t="s">
        <v>134</v>
      </c>
      <c r="O11" s="34"/>
      <c r="P11" s="71"/>
      <c r="T11" s="65"/>
      <c r="U11" s="36"/>
      <c r="V11" s="36"/>
      <c r="W11" s="36"/>
      <c r="X11" s="36"/>
      <c r="Y11" s="36"/>
      <c r="Z11" s="36"/>
      <c r="AA11" s="36"/>
      <c r="AB11" s="36"/>
    </row>
    <row r="12">
      <c r="A12" s="43"/>
      <c r="B12" s="78" t="s">
        <v>64</v>
      </c>
      <c r="C12" s="79" t="s">
        <v>135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136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137</v>
      </c>
      <c r="D16" s="61"/>
      <c r="E16" s="61"/>
      <c r="F16" s="61"/>
      <c r="G16" s="61"/>
      <c r="H16" s="62"/>
      <c r="I16" s="71"/>
      <c r="J16" s="65"/>
      <c r="K16" s="43"/>
      <c r="L16" s="77" t="s">
        <v>138</v>
      </c>
      <c r="M16" s="33"/>
      <c r="N16" s="33"/>
      <c r="O16" s="85"/>
      <c r="P16" s="77" t="s">
        <v>139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140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32" t="s">
        <v>141</v>
      </c>
      <c r="N29" s="33"/>
      <c r="O29" s="85"/>
      <c r="P29" s="164" t="str">
        <f>=HYPERLINK("https://carmen.carmencarto.fr/38/Castor.map", "Carte nationale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144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145</v>
      </c>
      <c r="M44" s="33"/>
      <c r="N44" s="33"/>
      <c r="O44" s="33"/>
      <c r="P44" s="33"/>
      <c r="Q44" s="33"/>
      <c r="R44" s="33"/>
      <c r="S44" s="33"/>
      <c r="T44" s="85"/>
      <c r="U44" s="36"/>
      <c r="V44" s="36"/>
      <c r="W44" s="36"/>
      <c r="X44" s="36"/>
      <c r="Y44" s="36"/>
      <c r="Z44" s="36"/>
      <c r="AA44" s="36"/>
      <c r="AB44" s="36"/>
    </row>
    <row customHeight="1" ht="15.75" r="45">
      <c r="A45" s="43"/>
      <c r="B45" s="119" t="s">
        <v>146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=HYPERLINK("https://professionnels.ofb.fr/fr/reseau-castor", "Le réseau Castor")</f>
      </c>
      <c r="D47" s="94"/>
      <c r="E47" s="94"/>
      <c r="F47" s="95"/>
      <c r="G47" s="128" t="inlineStr">
        <is>
          <t/>
        </is>
      </c>
      <c r="H47" s="94"/>
      <c r="I47" s="94"/>
      <c r="J47" s="95"/>
      <c r="K47" s="123" t="s">
        <v>93</v>
      </c>
      <c r="L47" s="18"/>
      <c r="M47" s="163" t="str">
        <f>=HYPERLINK("https://ged.ofb.fr/share/page/site/dridf-rseau-partenarial-castor/dashboard", "Site du réseau castor IdF")</f>
      </c>
      <c r="N47" s="8"/>
      <c r="O47" s="18"/>
      <c r="P47" s="129" t="inlineStr">
        <is>
          <t/>
        </is>
      </c>
      <c r="Q47" s="8"/>
      <c r="R47" s="8"/>
      <c r="S47" s="8"/>
      <c r="T47" s="18"/>
      <c r="U47" s="36"/>
      <c r="V47" s="36"/>
      <c r="W47" s="36"/>
      <c r="X47" s="36"/>
      <c r="Y47" s="36"/>
      <c r="Z47" s="36"/>
      <c r="AA47" s="36"/>
      <c r="AB47" s="36"/>
    </row>
    <row customHeight="1" ht="15.75" r="48">
      <c r="A48" s="31"/>
      <c r="B48" s="31"/>
      <c r="C48" s="163" t="str">
        <f>=HYPERLINK("https://professionnels.ofb.fr/fr/doc-fiches-especes/castor-deurope-castor-fiber", "Fiche espèce")</f>
      </c>
      <c r="D48" s="8"/>
      <c r="E48" s="8"/>
      <c r="F48" s="18"/>
      <c r="G48" s="129" t="inlineStr">
        <is>
          <t/>
        </is>
      </c>
      <c r="H48" s="8"/>
      <c r="I48" s="8"/>
      <c r="J48" s="18"/>
      <c r="K48" s="31"/>
      <c r="L48" s="31"/>
      <c r="M48" s="163" t="str">
        <f>=HYPERLINK("https://ged.ofb.fr/share/s/giB4EPFIRPmsQZiGFeYY0A", "Protocole")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63" t="str">
        <f>=HYPERLINK("http://geo.ofb.fr/rezopmcc", "Rezo PMCC")</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155</v>
      </c>
      <c r="D1" s="33"/>
      <c r="E1" s="33"/>
      <c r="F1" s="33"/>
      <c r="G1" s="33"/>
      <c r="H1" s="33"/>
      <c r="I1" s="34"/>
      <c r="J1" s="31"/>
      <c r="K1" s="31"/>
      <c r="L1" s="31"/>
      <c r="M1" s="35" t="str">
        <f>C1</f>
        <v>Réseau Petits et Méso-Carnivores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157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158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159</v>
      </c>
      <c r="M11" s="76" t="s">
        <v>65</v>
      </c>
      <c r="N11" s="77" t="s">
        <v>160</v>
      </c>
      <c r="O11" s="34"/>
      <c r="P11" s="71"/>
      <c r="T11" s="65"/>
      <c r="U11" s="36"/>
      <c r="V11" s="36"/>
      <c r="W11" s="36"/>
      <c r="X11" s="36"/>
      <c r="Y11" s="36"/>
      <c r="Z11" s="36"/>
      <c r="AA11" s="36"/>
      <c r="AB11" s="36"/>
    </row>
    <row r="12">
      <c r="A12" s="43"/>
      <c r="B12" s="78" t="s">
        <v>64</v>
      </c>
      <c r="C12" s="133" t="s">
        <v>161</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162</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163</v>
      </c>
      <c r="D16" s="61"/>
      <c r="E16" s="61"/>
      <c r="F16" s="61"/>
      <c r="G16" s="61"/>
      <c r="H16" s="62"/>
      <c r="I16" s="71"/>
      <c r="J16" s="65"/>
      <c r="K16" s="43"/>
      <c r="L16" s="77"/>
      <c r="M16" s="33"/>
      <c r="N16" s="33"/>
      <c r="O16" s="85"/>
      <c r="P16" s="77" t="s">
        <v>164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166</v>
      </c>
      <c r="N29" s="33"/>
      <c r="O29" s="85"/>
      <c r="P29" s="105" t="inlineStr">
        <is>
          <t>Articles de recherche</t>
        </is>
      </c>
      <c r="Q29" s="8"/>
      <c r="R29" s="18"/>
      <c r="S29" s="106"/>
      <c r="T29" s="100"/>
      <c r="U29" s="36"/>
      <c r="V29" s="36"/>
      <c r="W29" s="36"/>
      <c r="X29" s="36"/>
      <c r="Y29" s="36"/>
      <c r="Z29" s="36"/>
      <c r="AA29" s="36"/>
      <c r="AB29" s="36"/>
    </row>
    <row customHeight="1" ht="15.0" r="30">
      <c r="A30" s="43"/>
      <c r="B30" s="71"/>
      <c r="E30" s="38"/>
      <c r="F30" s="37"/>
      <c r="H30" s="65"/>
      <c r="I30" s="107" t="s">
        <v>78</v>
      </c>
      <c r="J30" s="97"/>
      <c r="K30" s="43"/>
      <c r="L30" s="63"/>
      <c r="M30" s="37"/>
      <c r="O30" s="65"/>
      <c r="P30" s="164" t="str">
        <f>=HYPERLINK("https://professionnels.ofb.fr/fr/node/1089", "Portail cartographique")</f>
      </c>
      <c r="Q30" s="8"/>
      <c r="R30" s="18"/>
      <c r="S30" s="127" t="inlineStr">
        <is>
          <t/>
        </is>
      </c>
      <c r="T30" s="100"/>
      <c r="U30" s="36"/>
      <c r="V30" s="36"/>
      <c r="W30" s="36"/>
      <c r="X30" s="36"/>
      <c r="Y30" s="36"/>
      <c r="Z30" s="36"/>
      <c r="AA30" s="36"/>
      <c r="AB30" s="36"/>
    </row>
    <row customHeight="1" ht="15.75" r="31">
      <c r="A31" s="43"/>
      <c r="B31" s="71"/>
      <c r="E31" s="38"/>
      <c r="F31" s="37"/>
      <c r="H31" s="65"/>
      <c r="I31" s="84"/>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170</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=HYPERLINK("https://professionnels.ofb.fr/fr/reseau-petits-meso-carnivores", "Réseau PMCC")</f>
      </c>
      <c r="D47" s="94"/>
      <c r="E47" s="94"/>
      <c r="F47" s="95"/>
      <c r="G47" s="128" t="inlineStr">
        <is>
          <t/>
        </is>
      </c>
      <c r="H47" s="94"/>
      <c r="I47" s="94"/>
      <c r="J47" s="95"/>
      <c r="K47" s="123" t="s">
        <v>93</v>
      </c>
      <c r="L47" s="18"/>
      <c r="M47" s="163" t="str">
        <f>=HYPERLINK("http://geo.ofb.fr/rezopmcc", "Rezo PMCC")</f>
      </c>
      <c r="N47" s="8"/>
      <c r="O47" s="18"/>
      <c r="P47" s="129" t="inlineStr">
        <is>
          <t/>
        </is>
      </c>
      <c r="Q47" s="8"/>
      <c r="R47" s="8"/>
      <c r="S47" s="8"/>
      <c r="T47" s="18"/>
      <c r="U47" s="36"/>
      <c r="V47" s="36"/>
      <c r="W47" s="36"/>
      <c r="X47" s="36"/>
      <c r="Y47" s="36"/>
      <c r="Z47" s="36"/>
      <c r="AA47" s="36"/>
      <c r="AB47" s="36"/>
    </row>
    <row customHeight="1" ht="15.75" r="48">
      <c r="A48" s="31"/>
      <c r="B48" s="31"/>
      <c r="C48" s="124"/>
      <c r="D48" s="8"/>
      <c r="E48" s="8"/>
      <c r="F48" s="18"/>
      <c r="G48" s="124"/>
      <c r="H48" s="8"/>
      <c r="I48" s="8"/>
      <c r="J48" s="18"/>
      <c r="K48" s="31"/>
      <c r="L48" s="31"/>
      <c r="M48" s="163" t="str">
        <f>=HYPERLINK("file://ad.intra/dfs/COMMUNS/REGIONS/IDF/DR/05_CONNAISSANCE/PMC",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174</v>
      </c>
      <c r="D1" s="33"/>
      <c r="E1" s="33"/>
      <c r="F1" s="33"/>
      <c r="G1" s="33"/>
      <c r="H1" s="33"/>
      <c r="I1" s="34"/>
      <c r="J1" s="31"/>
      <c r="K1" s="31"/>
      <c r="L1" s="31"/>
      <c r="M1" s="35" t="str">
        <f>C1</f>
        <v>Réseau Loup/Lynx</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175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176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177</v>
      </c>
      <c r="M11" s="76" t="s">
        <v>178</v>
      </c>
      <c r="N11" s="77" t="s">
        <v>179</v>
      </c>
      <c r="O11" s="34"/>
      <c r="P11" s="71"/>
      <c r="T11" s="65"/>
      <c r="U11" s="36"/>
      <c r="V11" s="36"/>
      <c r="W11" s="36"/>
      <c r="X11" s="36"/>
      <c r="Y11" s="36"/>
      <c r="Z11" s="36"/>
      <c r="AA11" s="36"/>
      <c r="AB11" s="36"/>
    </row>
    <row r="12">
      <c r="A12" s="43"/>
      <c r="B12" s="78" t="s">
        <v>64</v>
      </c>
      <c r="C12" s="79" t="s">
        <v>180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181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182</v>
      </c>
      <c r="D16" s="61"/>
      <c r="E16" s="61"/>
      <c r="F16" s="61"/>
      <c r="G16" s="61"/>
      <c r="H16" s="62"/>
      <c r="I16" s="71"/>
      <c r="J16" s="65"/>
      <c r="K16" s="43"/>
      <c r="L16" s="77" t="s">
        <v>183</v>
      </c>
      <c r="M16" s="33"/>
      <c r="N16" s="33"/>
      <c r="O16" s="85"/>
      <c r="P16" s="77" t="s">
        <v>184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185</v>
      </c>
      <c r="N29" s="33"/>
      <c r="O29" s="85"/>
      <c r="P29" s="164" t="str">
        <f>=HYPERLINK("https://www.loupfrance.fr/carte-des-indices-de-presence-transmis-au-reseau-loup-lynx/", "Carte des indices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188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189</v>
      </c>
      <c r="M44" s="33"/>
      <c r="N44" s="33"/>
      <c r="O44" s="33"/>
      <c r="P44" s="33"/>
      <c r="Q44" s="33"/>
      <c r="R44" s="33"/>
      <c r="S44" s="33"/>
      <c r="T44" s="85"/>
      <c r="U44" s="36"/>
      <c r="V44" s="36"/>
      <c r="W44" s="36"/>
      <c r="X44" s="36"/>
      <c r="Y44" s="36"/>
      <c r="Z44" s="36"/>
      <c r="AA44" s="36"/>
      <c r="AB44" s="36"/>
    </row>
    <row customHeight="1" ht="15.75" r="45">
      <c r="A45" s="43"/>
      <c r="B45" s="119" t="s">
        <v>190</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=HYPERLINK("https://www.loupfrance.fr/", "Site d'information")</f>
      </c>
      <c r="D47" s="94"/>
      <c r="E47" s="94"/>
      <c r="F47" s="95"/>
      <c r="G47" s="128" t="inlineStr">
        <is>
          <t/>
        </is>
      </c>
      <c r="H47" s="94"/>
      <c r="I47" s="94"/>
      <c r="J47" s="95"/>
      <c r="K47" s="123" t="s">
        <v>93</v>
      </c>
      <c r="L47" s="18"/>
      <c r="M47" s="163" t="str">
        <f>=HYPERLINK("file://ad.intra/dfs/COMMUNS/REGIONS/IDF/DR/05_CONNAISSANCE/Loup", "Serveur DR")</f>
      </c>
      <c r="N47" s="8"/>
      <c r="O47" s="18"/>
      <c r="P47" s="124" t="inlineStr">
        <is>
          <t/>
        </is>
      </c>
      <c r="Q47" s="8"/>
      <c r="R47" s="8"/>
      <c r="S47" s="8"/>
      <c r="T47" s="18"/>
      <c r="U47" s="36"/>
      <c r="V47" s="36"/>
      <c r="W47" s="36"/>
      <c r="X47" s="36"/>
      <c r="Y47" s="36"/>
      <c r="Z47" s="36"/>
      <c r="AA47" s="36"/>
      <c r="AB47" s="36"/>
    </row>
    <row customHeight="1" ht="15.75" r="48">
      <c r="A48" s="31"/>
      <c r="B48" s="31"/>
      <c r="C48" s="163" t="str">
        <f>=HYPERLINK("https://agriculture.gouv.fr/plan-loup-un-nouveau-cadre-national-dactions-pour-renforcer-la-coexistence-du-loup-et-des-activites", "Plan loup")</f>
      </c>
      <c r="D48" s="8"/>
      <c r="E48" s="8"/>
      <c r="F48" s="18"/>
      <c r="G48" s="129" t="inlineStr">
        <is>
          <t/>
        </is>
      </c>
      <c r="H48" s="8"/>
      <c r="I48" s="8"/>
      <c r="J48" s="18"/>
      <c r="K48" s="31"/>
      <c r="L48" s="31"/>
      <c r="M48" s="163" t="str">
        <f>=HYPERLINK("file://ad.intra/dfs/COMMUNS/REGIONS/IDF/DR/05_CONNAISSANCE/Loup/Guide%20r%C3%A9flexe%20r%C3%A9seau%20Loup%20Lynx_DRIDF_v2.4.pdf", "Guide réflexe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198</v>
      </c>
      <c r="D1" s="33"/>
      <c r="E1" s="33"/>
      <c r="F1" s="33"/>
      <c r="G1" s="33"/>
      <c r="H1" s="33"/>
      <c r="I1" s="34"/>
      <c r="J1" s="31"/>
      <c r="K1" s="31"/>
      <c r="L1" s="31"/>
      <c r="M1" s="35" t="str">
        <f>C1</f>
        <v>Réseau Bécasse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199</v>
      </c>
      <c r="N6" s="134" t="s">
        <v>200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201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202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205</v>
      </c>
      <c r="O11" s="34"/>
      <c r="P11" s="71"/>
      <c r="T11" s="65"/>
      <c r="U11" s="36"/>
      <c r="V11" s="36"/>
      <c r="W11" s="36"/>
      <c r="X11" s="36"/>
      <c r="Y11" s="36"/>
      <c r="Z11" s="36"/>
      <c r="AA11" s="36"/>
      <c r="AB11" s="36"/>
    </row>
    <row r="12">
      <c r="A12" s="43"/>
      <c r="B12" s="78" t="s">
        <v>64</v>
      </c>
      <c r="C12" s="79" t="s">
        <v>206</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207</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208</v>
      </c>
      <c r="D16" s="61"/>
      <c r="E16" s="61"/>
      <c r="F16" s="61"/>
      <c r="G16" s="61"/>
      <c r="H16" s="62"/>
      <c r="I16" s="71"/>
      <c r="J16" s="65"/>
      <c r="K16" s="43"/>
      <c r="L16" s="77" t="s">
        <v>209</v>
      </c>
      <c r="M16" s="33"/>
      <c r="N16" s="33"/>
      <c r="O16" s="85"/>
      <c r="P16" s="77" t="s">
        <v>210</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35" t="s">
        <v>212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213</v>
      </c>
      <c r="N29" s="33"/>
      <c r="O29" s="85"/>
      <c r="P29" s="164" t="str">
        <f>=HYPERLINK("https://professionnels.ofb.fr/fr/node/1273", "Lettres d'information")</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t="inlineStr">
        <is>
          <t>Réunions annuelles du réseau</t>
        </is>
      </c>
      <c r="Q30" s="8"/>
      <c r="R30" s="18"/>
      <c r="S30" s="106"/>
      <c r="T30" s="100"/>
      <c r="U30" s="36"/>
      <c r="V30" s="36"/>
      <c r="W30" s="36"/>
      <c r="X30" s="36"/>
      <c r="Y30" s="36"/>
      <c r="Z30" s="36"/>
      <c r="AA30" s="36"/>
      <c r="AB30" s="36"/>
    </row>
    <row customHeight="1" ht="15.75" r="31">
      <c r="A31" s="43"/>
      <c r="B31" s="71"/>
      <c r="E31" s="38"/>
      <c r="F31" s="37"/>
      <c r="H31" s="65"/>
      <c r="I31" s="84" t="s">
        <v>217</v>
      </c>
      <c r="J31" s="85"/>
      <c r="K31" s="43"/>
      <c r="L31" s="63"/>
      <c r="M31" s="37"/>
      <c r="O31" s="65"/>
      <c r="P31" s="105" t="inlineStr">
        <is>
          <t>Cartes de répartition et estimations d'abondance</t>
        </is>
      </c>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t="inlineStr">
        <is>
          <t>Articles techniques</t>
        </is>
      </c>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220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221</v>
      </c>
      <c r="C39" s="112" t="s">
        <v>85</v>
      </c>
      <c r="D39" s="112" t="s">
        <v>85</v>
      </c>
      <c r="E39" s="112" t="s">
        <v>85</v>
      </c>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220</v>
      </c>
      <c r="C42" s="111"/>
      <c r="D42" s="111"/>
      <c r="E42" s="111"/>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221</v>
      </c>
      <c r="C43" s="111"/>
      <c r="D43" s="111"/>
      <c r="E43" s="111"/>
      <c r="F43" s="111"/>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37" t="s">
        <v>222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=HYPERLINK("https://professionnels.ofb.fr/fr/reseau-becasse", "Réseau Bécasse")</f>
      </c>
      <c r="D47" s="94"/>
      <c r="E47" s="94"/>
      <c r="F47" s="95"/>
      <c r="G47" s="128" t="inlineStr">
        <is>
          <t/>
        </is>
      </c>
      <c r="H47" s="94"/>
      <c r="I47" s="94"/>
      <c r="J47" s="95"/>
      <c r="K47" s="123" t="s">
        <v>93</v>
      </c>
      <c r="L47" s="18"/>
      <c r="M47" s="163" t="str">
        <f>=HYPERLINK("file://ad.intra/dfs/COMMUNS/REGIONS/IDF/DR/05_CONNAISSANCE/Becasse/", "Serveur DR")</f>
      </c>
      <c r="N47" s="8"/>
      <c r="O47" s="18"/>
      <c r="P47" s="124" t="inlineStr">
        <is>
          <t/>
        </is>
      </c>
      <c r="Q47" s="8"/>
      <c r="R47" s="8"/>
      <c r="S47" s="8"/>
      <c r="T47" s="18"/>
      <c r="U47" s="36"/>
      <c r="V47" s="36"/>
      <c r="W47" s="36"/>
      <c r="X47" s="36"/>
      <c r="Y47" s="36"/>
      <c r="Z47" s="36"/>
      <c r="AA47" s="36"/>
      <c r="AB47" s="36"/>
    </row>
    <row customHeight="1" ht="15.75" r="48">
      <c r="A48" s="31"/>
      <c r="B48" s="31"/>
      <c r="C48" s="163" t="str">
        <f>=HYPERLINK("https://professionnels.ofb.fr/fr/doc-fiches-especes/becasse-bois-scolopax-rusticola", "Fiche espèce")</f>
      </c>
      <c r="D48" s="8"/>
      <c r="E48" s="8"/>
      <c r="F48" s="18"/>
      <c r="G48" s="129" t="inlineStr">
        <is>
          <t/>
        </is>
      </c>
      <c r="H48" s="8"/>
      <c r="I48" s="8"/>
      <c r="J48" s="18"/>
      <c r="K48" s="31"/>
      <c r="L48" s="31"/>
      <c r="M48" s="163" t="str">
        <f>=HYPERLINK("https://drive.google.com/file/d/1PqClJnFQb2zpZGFF9P2s93YpivuMclmu/view", "Protocole de suivi Hivernage (capture et baguage)")</f>
      </c>
      <c r="N48" s="8"/>
      <c r="O48" s="18"/>
      <c r="P48" s="129" t="inlineStr">
        <is>
          <t/>
        </is>
      </c>
      <c r="Q48" s="8"/>
      <c r="R48" s="8"/>
      <c r="S48" s="8"/>
      <c r="T48" s="18"/>
      <c r="U48" s="36"/>
      <c r="V48" s="36"/>
      <c r="W48" s="36"/>
      <c r="X48" s="36"/>
      <c r="Y48" s="36"/>
      <c r="Z48" s="36"/>
      <c r="AA48" s="36"/>
      <c r="AB48" s="36"/>
    </row>
    <row customHeight="1" ht="15.75" r="49">
      <c r="A49" s="130">
        <v>45743.0</v>
      </c>
      <c r="B49" s="18"/>
      <c r="C49" s="163" t="str">
        <f>=HYPERLINK("https://inpn.mnhn.fr/docs/cahab/fiches/Becasse-desbois.pdf", "Cahiers d'Habitat Oiseaux")</f>
      </c>
      <c r="D49" s="8"/>
      <c r="E49" s="8"/>
      <c r="F49" s="18"/>
      <c r="G49" s="13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230</v>
      </c>
      <c r="D1" s="33"/>
      <c r="E1" s="33"/>
      <c r="F1" s="33"/>
      <c r="G1" s="33"/>
      <c r="H1" s="33"/>
      <c r="I1" s="34"/>
      <c r="J1" s="31"/>
      <c r="K1" s="31"/>
      <c r="L1" s="31"/>
      <c r="M1" s="35" t="str">
        <f>C1</f>
        <v>Surveillance des cours d'eau - poissons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t="s">
        <v>231</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232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233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234</v>
      </c>
      <c r="M11" s="76" t="s">
        <v>235</v>
      </c>
      <c r="N11" s="77" t="s">
        <v>236</v>
      </c>
      <c r="O11" s="34"/>
      <c r="P11" s="71"/>
      <c r="T11" s="65"/>
      <c r="U11" s="36"/>
      <c r="V11" s="36"/>
      <c r="W11" s="36"/>
      <c r="X11" s="36"/>
      <c r="Y11" s="36"/>
      <c r="Z11" s="36"/>
      <c r="AA11" s="36"/>
      <c r="AB11" s="36"/>
    </row>
    <row r="12">
      <c r="A12" s="43"/>
      <c r="B12" s="78" t="s">
        <v>64</v>
      </c>
      <c r="C12" s="79" t="s">
        <v>237</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238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239</v>
      </c>
      <c r="D16" s="61"/>
      <c r="E16" s="61"/>
      <c r="F16" s="61"/>
      <c r="G16" s="61"/>
      <c r="H16" s="62"/>
      <c r="I16" s="71"/>
      <c r="J16" s="65"/>
      <c r="K16" s="43"/>
      <c r="L16" s="77" t="s">
        <v>240</v>
      </c>
      <c r="M16" s="33"/>
      <c r="N16" s="33"/>
      <c r="O16" s="85"/>
      <c r="P16" s="77" t="s">
        <v>241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242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243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244</v>
      </c>
      <c r="N29" s="33"/>
      <c r="O29" s="85"/>
      <c r="P29" s="167" t="str">
        <f>=HYPERLINK("https://naiades.eaufrance.fr/acces-donnees%23/hydrobiologie", "Naïades")</f>
      </c>
      <c r="Q29" s="8"/>
      <c r="R29" s="18"/>
      <c r="S29" s="140" t="inlineStr">
        <is>
          <t/>
        </is>
      </c>
      <c r="T29" s="65"/>
      <c r="U29" s="36"/>
      <c r="V29" s="36"/>
      <c r="W29" s="36"/>
      <c r="X29" s="36"/>
      <c r="Y29" s="36"/>
      <c r="Z29" s="36"/>
      <c r="AA29" s="36"/>
      <c r="AB29" s="36"/>
    </row>
    <row customHeight="1" ht="15.0" r="30">
      <c r="A30" s="43"/>
      <c r="B30" s="71"/>
      <c r="E30" s="38"/>
      <c r="F30" s="37"/>
      <c r="H30" s="65"/>
      <c r="I30" s="107" t="s">
        <v>78</v>
      </c>
      <c r="J30" s="97"/>
      <c r="K30" s="43"/>
      <c r="L30" s="63"/>
      <c r="M30" s="37"/>
      <c r="O30" s="65"/>
      <c r="P30" s="167" t="str">
        <f>=HYPERLINK("https://hubeau.eaufrance.fr/page/api-poisson", "Hub'Eau - API Poisson")</f>
      </c>
      <c r="Q30" s="8"/>
      <c r="R30" s="18"/>
      <c r="S30" s="140" t="inlineStr">
        <is>
          <t/>
        </is>
      </c>
      <c r="T30" s="65"/>
      <c r="U30" s="36"/>
      <c r="V30" s="36"/>
      <c r="W30" s="36"/>
      <c r="X30" s="36"/>
      <c r="Y30" s="36"/>
      <c r="Z30" s="36"/>
      <c r="AA30" s="36"/>
      <c r="AB30" s="36"/>
    </row>
    <row customHeight="1" ht="15.75" r="31">
      <c r="A31" s="43"/>
      <c r="B31" s="71"/>
      <c r="E31" s="38"/>
      <c r="F31" s="37"/>
      <c r="H31" s="65"/>
      <c r="I31" s="84" t="s">
        <v>249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250</v>
      </c>
      <c r="C38" s="111"/>
      <c r="D38" s="111"/>
      <c r="E38" s="111"/>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250</v>
      </c>
      <c r="C42" s="111"/>
      <c r="D42" s="111" t="s">
        <v>85</v>
      </c>
      <c r="E42" s="111" t="s">
        <v>85</v>
      </c>
      <c r="F42" s="111" t="s">
        <v>85</v>
      </c>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19" t="s">
        <v>252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5" t="str">
        <f>=HYPERLINK("https://professionnels.ofb.fr/fr/node/1552", "La pêche scientifique à l’électricité (milieux aquatiques continentaux)")</f>
      </c>
      <c r="D47" s="142"/>
      <c r="E47" s="142"/>
      <c r="F47" s="143"/>
      <c r="G47" s="144" t="inlineStr">
        <is>
          <t/>
        </is>
      </c>
      <c r="H47" s="94"/>
      <c r="I47" s="94"/>
      <c r="J47" s="95"/>
      <c r="K47" s="123" t="s">
        <v>93</v>
      </c>
      <c r="L47" s="18"/>
      <c r="M47" s="166" t="str">
        <f>=HYPERLINK("https://professionnels.ofb.fr/fr/doc-guides-protocoles/guide-pratique-mise-en-oeuvre-operations-peche-lelectricite-dans-cadre", "Guide pratique de mise en oeuvre des opérations de pêche à l'électricité")</f>
      </c>
      <c r="N47" s="8"/>
      <c r="O47" s="18"/>
      <c r="P47" s="138" t="inlineStr">
        <is>
          <t/>
        </is>
      </c>
      <c r="Q47" s="8"/>
      <c r="R47" s="8"/>
      <c r="S47" s="8"/>
      <c r="T47" s="18"/>
      <c r="U47" s="36"/>
      <c r="V47" s="36"/>
      <c r="W47" s="36"/>
      <c r="X47" s="36"/>
      <c r="Y47" s="36"/>
      <c r="Z47" s="36"/>
      <c r="AA47" s="36"/>
      <c r="AB47" s="36"/>
    </row>
    <row customHeight="1" ht="15.75" r="48">
      <c r="A48" s="31"/>
      <c r="B48" s="31"/>
      <c r="C48" s="166" t="str">
        <f>=HYPERLINK("https://professionnels.ofb.fr/fr/doc-dataviz/dataviz-regard-3-decennies-suivi-poissons-en-france-metropolitaine", "Dataviz natinale")</f>
      </c>
      <c r="D48" s="8"/>
      <c r="E48" s="8"/>
      <c r="F48" s="18"/>
      <c r="G48" s="138" t="inlineStr">
        <is>
          <t/>
        </is>
      </c>
      <c r="H48" s="8"/>
      <c r="I48" s="8"/>
      <c r="J48" s="18"/>
      <c r="K48" s="31"/>
      <c r="L48" s="31"/>
      <c r="M48" s="166" t="str">
        <f>=HYPERLINK("https://professionnels.ofb.fr/fr/doc-guides-protocoles/peche-scientifique-lelectricite-dans-milieux-aquatiques-continentaux", "La pêche scientifique à l’électricité dans les milieux aquatiques continentaux")</f>
      </c>
      <c r="N48" s="8"/>
      <c r="O48" s="18"/>
      <c r="P48" s="138" t="inlineStr">
        <is>
          <t/>
        </is>
      </c>
      <c r="Q48" s="8"/>
      <c r="R48" s="8"/>
      <c r="S48" s="8"/>
      <c r="T48" s="18"/>
      <c r="U48" s="36"/>
      <c r="V48" s="36"/>
      <c r="W48" s="36"/>
      <c r="X48" s="36"/>
      <c r="Y48" s="36"/>
      <c r="Z48" s="36"/>
      <c r="AA48" s="36"/>
      <c r="AB48" s="36"/>
    </row>
    <row customHeight="1" ht="15.75" r="49">
      <c r="A49" s="146">
        <v>45765.0</v>
      </c>
      <c r="B49" s="18"/>
      <c r="C49" s="166" t="str">
        <f>=HYPERLINK("https://www.documentation.eauetbiodiversite.fr/notice/l-indice-poissons-riviere-ipr-notice-de-presentation-et-d-utilisation0", "L'indice poissons rivière (IPR). Notice de présentation et d'utilisation")</f>
      </c>
      <c r="D49" s="8"/>
      <c r="E49" s="8"/>
      <c r="F49" s="18"/>
      <c r="G49" s="138" t="inlineStr">
        <is>
          <t/>
        </is>
      </c>
      <c r="H49" s="8"/>
      <c r="I49" s="8"/>
      <c r="J49" s="18"/>
      <c r="K49" s="31"/>
      <c r="L49" s="31"/>
      <c r="M49" s="166" t="str">
        <f>=HYPERLINK("https://ofbidf.shinyapps.io/HydrobioIdF/", "Suivis hydrobiologiques en Île-de-France")</f>
      </c>
      <c r="N49" s="8"/>
      <c r="O49" s="18"/>
      <c r="P49" s="138"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265</v>
      </c>
      <c r="D1" s="33"/>
      <c r="E1" s="33"/>
      <c r="F1" s="33"/>
      <c r="G1" s="33"/>
      <c r="H1" s="33"/>
      <c r="I1" s="34"/>
      <c r="J1" s="31"/>
      <c r="K1" s="31"/>
      <c r="L1" s="31"/>
      <c r="M1" s="35" t="str">
        <f>C1</f>
        <v>Surveillance des cours d'eau - Invertébrés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267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271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272</v>
      </c>
      <c r="D16" s="61"/>
      <c r="E16" s="61"/>
      <c r="F16" s="61"/>
      <c r="G16" s="61"/>
      <c r="H16" s="62"/>
      <c r="I16" s="71"/>
      <c r="J16" s="65"/>
      <c r="K16" s="43"/>
      <c r="L16" s="77" t="s">
        <v>273</v>
      </c>
      <c r="M16" s="33"/>
      <c r="N16" s="33"/>
      <c r="O16" s="85"/>
      <c r="P16" s="77" t="s">
        <v>274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275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4"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280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280</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3"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3"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285</v>
      </c>
      <c r="D1" s="33"/>
      <c r="E1" s="33"/>
      <c r="F1" s="33"/>
      <c r="G1" s="33"/>
      <c r="H1" s="33"/>
      <c r="I1" s="34"/>
      <c r="J1" s="31"/>
      <c r="K1" s="31"/>
      <c r="L1" s="31"/>
      <c r="M1" s="35" t="str">
        <f>C1</f>
        <v>Surveillance des cours d'eau - Diatomées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286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287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288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289</v>
      </c>
      <c r="D16" s="61"/>
      <c r="E16" s="61"/>
      <c r="F16" s="61"/>
      <c r="G16" s="61"/>
      <c r="H16" s="62"/>
      <c r="I16" s="71"/>
      <c r="J16" s="65"/>
      <c r="K16" s="43"/>
      <c r="L16" s="77" t="s">
        <v>290</v>
      </c>
      <c r="M16" s="33"/>
      <c r="N16" s="33"/>
      <c r="O16" s="85"/>
      <c r="P16" s="77" t="s">
        <v>291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292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293</v>
      </c>
      <c r="N29" s="33"/>
      <c r="O29" s="85"/>
      <c r="P29" s="164"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294</v>
      </c>
      <c r="C39" s="112" t="s">
        <v>85</v>
      </c>
      <c r="D39" s="112" t="s">
        <v>85</v>
      </c>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t="s">
        <v>295</v>
      </c>
      <c r="C40" s="112" t="s">
        <v>85</v>
      </c>
      <c r="D40" s="112" t="s">
        <v>85</v>
      </c>
      <c r="E40" s="112" t="s">
        <v>85</v>
      </c>
      <c r="F40" s="112" t="s">
        <v>85</v>
      </c>
      <c r="G40" s="112" t="s">
        <v>85</v>
      </c>
      <c r="H40" s="112" t="s">
        <v>85</v>
      </c>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294</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t="s">
        <v>295</v>
      </c>
      <c r="C44" s="112"/>
      <c r="D44" s="112"/>
      <c r="E44" s="112"/>
      <c r="F44" s="112" t="s">
        <v>85</v>
      </c>
      <c r="G44" s="112" t="s">
        <v>85</v>
      </c>
      <c r="H44" s="112" t="s">
        <v>85</v>
      </c>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=HYPERLINK("https://professionnels.ofb.fr/fr/node/282", "Surveillance de la qualité de l’eau dans le cadre DCE")</f>
      </c>
      <c r="D47" s="94"/>
      <c r="E47" s="94"/>
      <c r="F47" s="95"/>
      <c r="G47" s="150" t="inlineStr">
        <is>
          <t/>
        </is>
      </c>
      <c r="H47" s="94"/>
      <c r="I47" s="94"/>
      <c r="J47" s="95"/>
      <c r="K47" s="123" t="s">
        <v>93</v>
      </c>
      <c r="L47" s="18"/>
      <c r="M47" s="163" t="str">
        <f>=HYPERLINK("https://www.auvergne-rhone-alpes.developpement-durable.gouv.fr/IMG/pdf/PlaquetteIBD_cle79cf43.pdf", "L'Indice Biologique Diatomées (IBD)")</f>
      </c>
      <c r="N47" s="8"/>
      <c r="O47" s="18"/>
      <c r="P47" s="151" t="inlineStr">
        <is>
          <t/>
        </is>
      </c>
      <c r="Q47" s="8"/>
      <c r="R47" s="8"/>
      <c r="S47" s="8"/>
      <c r="T47" s="18"/>
      <c r="U47" s="36"/>
      <c r="V47" s="36"/>
      <c r="W47" s="36"/>
      <c r="X47" s="36"/>
      <c r="Y47" s="36"/>
      <c r="Z47" s="36"/>
      <c r="AA47" s="36"/>
      <c r="AB47" s="36"/>
    </row>
    <row customHeight="1" ht="15.75" r="48">
      <c r="A48" s="31"/>
      <c r="B48" s="31"/>
      <c r="C48" s="163"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3"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298</v>
      </c>
      <c r="D1" s="33"/>
      <c r="E1" s="33"/>
      <c r="F1" s="33"/>
      <c r="G1" s="33"/>
      <c r="H1" s="33"/>
      <c r="I1" s="34"/>
      <c r="J1" s="31"/>
      <c r="K1" s="31"/>
      <c r="L1" s="31"/>
      <c r="M1" s="35" t="str">
        <f>C1</f>
        <v>Surveillance des cours d'eau - Macrophytes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299</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300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301</v>
      </c>
      <c r="D16" s="61"/>
      <c r="E16" s="61"/>
      <c r="F16" s="61"/>
      <c r="G16" s="61"/>
      <c r="H16" s="62"/>
      <c r="I16" s="71"/>
      <c r="J16" s="65"/>
      <c r="K16" s="43"/>
      <c r="L16" s="77" t="s">
        <v>302</v>
      </c>
      <c r="M16" s="33"/>
      <c r="N16" s="33"/>
      <c r="O16" s="85"/>
      <c r="P16" s="77" t="s">
        <v>303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304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4"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3"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3"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305</v>
      </c>
      <c r="D1" s="33"/>
      <c r="E1" s="33"/>
      <c r="F1" s="33"/>
      <c r="G1" s="33"/>
      <c r="H1" s="33"/>
      <c r="I1" s="34"/>
      <c r="J1" s="31"/>
      <c r="K1" s="31"/>
      <c r="L1" s="31"/>
      <c r="M1" s="35" t="str">
        <f>C1</f>
        <v>Observatoire national des étiages (ONDE)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306</v>
      </c>
      <c r="N6" s="48">
        <v>1.0</v>
      </c>
      <c r="O6" s="34"/>
      <c r="P6" s="49"/>
      <c r="Q6" s="50" t="s">
        <v>85</v>
      </c>
      <c r="R6" s="51"/>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307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309</v>
      </c>
      <c r="M11" s="76" t="s">
        <v>310</v>
      </c>
      <c r="N11" s="77" t="s">
        <v>311</v>
      </c>
      <c r="O11" s="34"/>
      <c r="P11" s="71"/>
      <c r="T11" s="65"/>
      <c r="U11" s="36"/>
      <c r="V11" s="36"/>
      <c r="W11" s="36"/>
      <c r="X11" s="36"/>
      <c r="Y11" s="36"/>
      <c r="Z11" s="36"/>
      <c r="AA11" s="36"/>
      <c r="AB11" s="36"/>
    </row>
    <row r="12">
      <c r="A12" s="43"/>
      <c r="B12" s="78" t="s">
        <v>64</v>
      </c>
      <c r="C12" s="79" t="s">
        <v>312</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313</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314</v>
      </c>
      <c r="D16" s="61"/>
      <c r="E16" s="61"/>
      <c r="F16" s="61"/>
      <c r="G16" s="61"/>
      <c r="H16" s="62"/>
      <c r="I16" s="71"/>
      <c r="J16" s="65"/>
      <c r="K16" s="43"/>
      <c r="L16" s="77" t="s">
        <v>315</v>
      </c>
      <c r="M16" s="33"/>
      <c r="N16" s="33"/>
      <c r="O16" s="85"/>
      <c r="P16" s="77" t="s">
        <v>316</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317</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318</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319</v>
      </c>
      <c r="N29" s="33"/>
      <c r="O29" s="85"/>
      <c r="P29" s="164" t="str">
        <f>=HYPERLINK("http://www.onde.eaufrance.fr/", "Site officiel")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4" t="str">
        <f>=HYPERLINK("https://hubeau.eaufrance.fr/page/api-ecoulement", "API Hubeau")</f>
      </c>
      <c r="Q30" s="8"/>
      <c r="R30" s="18"/>
      <c r="S30" s="127" t="inlineStr">
        <is>
          <t/>
        </is>
      </c>
      <c r="T30" s="100"/>
      <c r="U30" s="36"/>
      <c r="V30" s="36"/>
      <c r="W30" s="36"/>
      <c r="X30" s="36"/>
      <c r="Y30" s="36"/>
      <c r="Z30" s="36"/>
      <c r="AA30" s="36"/>
      <c r="AB30" s="36"/>
    </row>
    <row customHeight="1" ht="15.75" r="31">
      <c r="A31" s="43"/>
      <c r="B31" s="71"/>
      <c r="E31" s="38"/>
      <c r="F31" s="37"/>
      <c r="H31" s="65"/>
      <c r="I31" s="84" t="s">
        <v>324</v>
      </c>
      <c r="J31" s="85"/>
      <c r="K31" s="43"/>
      <c r="L31" s="63"/>
      <c r="M31" s="37"/>
      <c r="O31" s="65"/>
      <c r="P31" s="164" t="str">
        <f>=HYPERLINK("https://data.ofb.fr/catalogue/data-eaufrance/fre/catalog.search%23/metadata/1006fb89-6dfe-4063-b601-0c510ad31077", "Catalogue de données OFB")</f>
      </c>
      <c r="Q31" s="8"/>
      <c r="R31" s="18"/>
      <c r="S31" s="127" t="inlineStr">
        <is>
          <t/>
        </is>
      </c>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64" t="str">
        <f>=HYPERLINK("https://ofb-idf.github.io/PRR_ONDE/", "Tableau de bord interne (NE PAS DIFFUSER)")</f>
      </c>
      <c r="Q33" s="8"/>
      <c r="R33" s="18"/>
      <c r="S33" s="127" t="inlineStr">
        <is>
          <t/>
        </is>
      </c>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329</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330</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329</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330</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55" t="s">
        <v>331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=HYPERLINK("file://ad.intra/dfs/COMMUNS/REGIONS/IDF/DR/05_CONNAISSANCE/ONDE/01_Documentation/ONDE_fiche%20technique.pdf", "Plaquette de présentation (Serveur DR)")</f>
      </c>
      <c r="D47" s="94"/>
      <c r="E47" s="94"/>
      <c r="F47" s="95"/>
      <c r="G47" s="122" t="inlineStr">
        <is>
          <t/>
        </is>
      </c>
      <c r="H47" s="94"/>
      <c r="I47" s="94"/>
      <c r="J47" s="95"/>
      <c r="K47" s="123" t="s">
        <v>93</v>
      </c>
      <c r="L47" s="18"/>
      <c r="M47" s="163" t="str">
        <f>=HYPERLINK("https://intranet.ofb.fr/gestion-quantitative-de-leau-et-des-secheresses", "Gestion quantitative de l'eau et sécheresses (intranet)")</f>
      </c>
      <c r="N47" s="8"/>
      <c r="O47" s="18"/>
      <c r="P47" s="129" t="inlineStr">
        <is>
          <t/>
        </is>
      </c>
      <c r="Q47" s="8"/>
      <c r="R47" s="8"/>
      <c r="S47" s="8"/>
      <c r="T47" s="18"/>
      <c r="U47" s="36"/>
      <c r="V47" s="36"/>
      <c r="W47" s="36"/>
      <c r="X47" s="36"/>
      <c r="Y47" s="36"/>
      <c r="Z47" s="36"/>
      <c r="AA47" s="36"/>
      <c r="AB47" s="36"/>
    </row>
    <row customHeight="1" ht="15.75" r="48">
      <c r="A48" s="31"/>
      <c r="B48" s="31"/>
      <c r="C48" s="163" t="str">
        <f>=HYPERLINK("https://www.ofb.gouv.fr/la-gestion-de-la-secheresse-en-8-questions-reponses", "La gestion de la sécheresse en 8 questions-réponses")</f>
      </c>
      <c r="D48" s="8"/>
      <c r="E48" s="8"/>
      <c r="F48" s="18"/>
      <c r="G48" s="129" t="inlineStr">
        <is>
          <t/>
        </is>
      </c>
      <c r="H48" s="8"/>
      <c r="I48" s="8"/>
      <c r="J48" s="18"/>
      <c r="K48" s="31"/>
      <c r="L48" s="31"/>
      <c r="M48" s="163" t="str">
        <f>=HYPERLINK("https://intranet.ofb.fr/sites/default/files/Ressources/Th%C3%A9matiques/s%C3%A9cheresse/Fiches%20techniques_manquedeau_faune%20aquatique.pdf", "Fiches de synthèse de l'impact du manque d'eau sur la biodiversité (intranet)")</f>
      </c>
      <c r="N48" s="8"/>
      <c r="O48" s="18"/>
      <c r="P48" s="129" t="inlineStr">
        <is>
          <t/>
        </is>
      </c>
      <c r="Q48" s="8"/>
      <c r="R48" s="8"/>
      <c r="S48" s="8"/>
      <c r="T48" s="18"/>
      <c r="U48" s="36"/>
      <c r="V48" s="36"/>
      <c r="W48" s="36"/>
      <c r="X48" s="36"/>
      <c r="Y48" s="36"/>
      <c r="Z48" s="36"/>
      <c r="AA48" s="36"/>
      <c r="AB48" s="36"/>
    </row>
    <row customHeight="1" ht="15.75" r="49">
      <c r="A49" s="130">
        <v>45743.0</v>
      </c>
      <c r="B49" s="18"/>
      <c r="C49" s="163" t="str">
        <f>=HYPERLINK("https://professionnels.ofb.fr/fr/doc-dataviz/dataviz-lassechement-estival-cours-deau-metropole-2012-2022", "Dataviz nationale")</f>
      </c>
      <c r="D49" s="8"/>
      <c r="E49" s="8"/>
      <c r="F49" s="18"/>
      <c r="G49" s="129" t="inlineStr">
        <is>
          <t/>
        </is>
      </c>
      <c r="H49" s="8"/>
      <c r="I49" s="8"/>
      <c r="J49" s="18"/>
      <c r="K49" s="31"/>
      <c r="L49" s="31"/>
      <c r="M49" s="163" t="str">
        <f>=HYPERLINK("https://www.drieat.ile-de-france.developpement-durable.gouv.fr/bulletin-de-suivi-hydrologique-d-ile-de-france-r4864.html", "Bulletin de suivi hydrologique d'Île-de-France")</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344</v>
      </c>
      <c r="D1" s="33"/>
      <c r="E1" s="33"/>
      <c r="F1" s="33"/>
      <c r="G1" s="33"/>
      <c r="H1" s="33"/>
      <c r="I1" s="34"/>
      <c r="J1" s="31"/>
      <c r="K1" s="31"/>
      <c r="L1" s="31"/>
      <c r="M1" s="35" t="str">
        <f>C1</f>
        <v>Caractérisation des obstacles à l'écoulement</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345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346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347</v>
      </c>
      <c r="M11" s="76" t="s">
        <v>132</v>
      </c>
      <c r="N11" s="77" t="s">
        <v>348</v>
      </c>
      <c r="O11" s="34"/>
      <c r="P11" s="71"/>
      <c r="T11" s="65"/>
      <c r="U11" s="36"/>
      <c r="V11" s="36"/>
      <c r="W11" s="36"/>
      <c r="X11" s="36"/>
      <c r="Y11" s="36"/>
      <c r="Z11" s="36"/>
      <c r="AA11" s="36"/>
      <c r="AB11" s="36"/>
    </row>
    <row r="12">
      <c r="A12" s="43"/>
      <c r="B12" s="78" t="s">
        <v>64</v>
      </c>
      <c r="C12" s="79" t="s">
        <v>349</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350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351</v>
      </c>
      <c r="D16" s="61"/>
      <c r="E16" s="61"/>
      <c r="F16" s="61"/>
      <c r="G16" s="61"/>
      <c r="H16" s="62"/>
      <c r="I16" s="71"/>
      <c r="J16" s="65"/>
      <c r="K16" s="43"/>
      <c r="L16" s="77" t="s">
        <v>352</v>
      </c>
      <c r="M16" s="33"/>
      <c r="N16" s="33"/>
      <c r="O16" s="85"/>
      <c r="P16" s="77" t="s">
        <v>353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354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355</v>
      </c>
      <c r="N29" s="33"/>
      <c r="O29" s="85"/>
      <c r="P29" s="164" t="str">
        <f>=HYPERLINK("https://www.sandre.eaufrance.fr/atlas/srv/fre/catalog.search%23/metadata/59057026-b40c-4cf9-9e3e-7296e0aa1a78", "Catalogue de données du Sandre")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358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359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360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359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360</v>
      </c>
      <c r="C43" s="111" t="s">
        <v>85</v>
      </c>
      <c r="D43" s="111" t="s">
        <v>85</v>
      </c>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t="s">
        <v>361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=HYPERLINK("https://www.ofb.gouv.fr/la-continuite-ecologique-des-cours-deau", "La continuité écologique des cours d'eau")</f>
      </c>
      <c r="D47" s="94"/>
      <c r="E47" s="94"/>
      <c r="F47" s="95"/>
      <c r="G47" s="128" t="inlineStr">
        <is>
          <t/>
        </is>
      </c>
      <c r="H47" s="94"/>
      <c r="I47" s="94"/>
      <c r="J47" s="95"/>
      <c r="K47" s="123" t="s">
        <v>93</v>
      </c>
      <c r="L47" s="18"/>
      <c r="M47" s="163" t="str">
        <f>=HYPERLINK("file://ad.intra/dfs/COMMUNS/REGIONS/IDF/DR/05_CONNAISSANCE/ROE/04_Bilans", "Bilans (serveur DR)")</f>
      </c>
      <c r="N47" s="8"/>
      <c r="O47" s="18"/>
      <c r="P47" s="124" t="inlineStr">
        <is>
          <t/>
        </is>
      </c>
      <c r="Q47" s="8"/>
      <c r="R47" s="8"/>
      <c r="S47" s="8"/>
      <c r="T47" s="18"/>
      <c r="U47" s="36"/>
      <c r="V47" s="36"/>
      <c r="W47" s="36"/>
      <c r="X47" s="36"/>
      <c r="Y47" s="36"/>
      <c r="Z47" s="36"/>
      <c r="AA47" s="36"/>
      <c r="AB47" s="36"/>
    </row>
    <row customHeight="1" ht="15.75" r="48">
      <c r="A48" s="31"/>
      <c r="B48" s="31"/>
      <c r="C48" s="163" t="str">
        <f>=HYPERLINK("https://professionnels.ofb.fr/fr/doc-dataviz/dataviz-mieux-connaitre-ouvrages-qui-jalonnent-nos-cours-deau", "Dataviz nationale")</f>
      </c>
      <c r="D48" s="8"/>
      <c r="E48" s="8"/>
      <c r="F48" s="18"/>
      <c r="G48" s="129" t="inlineStr">
        <is>
          <t/>
        </is>
      </c>
      <c r="H48" s="8"/>
      <c r="I48" s="8"/>
      <c r="J48" s="18"/>
      <c r="K48" s="31"/>
      <c r="L48" s="31"/>
      <c r="M48" s="163" t="str">
        <f>=HYPERLINK("https://professionnels.ofb.fr/fr/node/387", "La méthode ICE")</f>
      </c>
      <c r="N48" s="8"/>
      <c r="O48" s="18"/>
      <c r="P48" s="129" t="inlineStr">
        <is>
          <t/>
        </is>
      </c>
      <c r="Q48" s="8"/>
      <c r="R48" s="8"/>
      <c r="S48" s="8"/>
      <c r="T48" s="18"/>
      <c r="U48" s="36"/>
      <c r="V48" s="36"/>
      <c r="W48" s="36"/>
      <c r="X48" s="36"/>
      <c r="Y48" s="36"/>
      <c r="Z48" s="36"/>
      <c r="AA48" s="36"/>
      <c r="AB48" s="36"/>
    </row>
    <row customHeight="1" ht="15.75" r="49">
      <c r="A49" s="156">
        <v>46099.0</v>
      </c>
      <c r="B49" s="18"/>
      <c r="C49" s="168" t="str">
        <f>=HYPERLINK("https://oai-gem.ofb.fr/exl-php/document-affiche/ofb_recherche_oai/OUVRE_DOC/62883?fic=doc00087270.pdf", "Plaquette régionale")</f>
      </c>
      <c r="D49" s="8"/>
      <c r="E49" s="8"/>
      <c r="F49" s="18"/>
      <c r="G49" s="15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371</v>
      </c>
      <c r="D1" s="33"/>
      <c r="E1" s="33"/>
      <c r="F1" s="33"/>
      <c r="G1" s="33"/>
      <c r="H1" s="33"/>
      <c r="I1" s="34"/>
      <c r="J1" s="31"/>
      <c r="K1" s="31"/>
      <c r="L1" s="31"/>
      <c r="M1" s="35" t="str">
        <f>C1</f>
        <v>Dispositif de suivi des bocages (DSB)</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59" t="s">
        <v>372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373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374</v>
      </c>
      <c r="O11" s="34"/>
      <c r="P11" s="71"/>
      <c r="T11" s="65"/>
      <c r="U11" s="36"/>
      <c r="V11" s="36"/>
      <c r="W11" s="36"/>
      <c r="X11" s="36"/>
      <c r="Y11" s="36"/>
      <c r="Z11" s="36"/>
      <c r="AA11" s="36"/>
      <c r="AB11" s="36"/>
    </row>
    <row r="12">
      <c r="A12" s="43"/>
      <c r="B12" s="78" t="s">
        <v>64</v>
      </c>
      <c r="C12" s="79" t="s">
        <v>375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376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377</v>
      </c>
      <c r="D16" s="61"/>
      <c r="E16" s="61"/>
      <c r="F16" s="61"/>
      <c r="G16" s="61"/>
      <c r="H16" s="62"/>
      <c r="I16" s="71"/>
      <c r="J16" s="65"/>
      <c r="K16" s="43"/>
      <c r="L16" s="77" t="s">
        <v>378</v>
      </c>
      <c r="M16" s="33"/>
      <c r="N16" s="33"/>
      <c r="O16" s="85"/>
      <c r="P16" s="160" t="s">
        <v>379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380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61" t="s">
        <v>381</v>
      </c>
      <c r="N29" s="33"/>
      <c r="O29" s="85"/>
      <c r="P29" s="164" t="str">
        <f>=HYPERLINK("https://geoservices.ign.fr/bdhaie", "BD Haie")</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384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385</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386</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385</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386</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387</v>
      </c>
      <c r="M44" s="33"/>
      <c r="N44" s="33"/>
      <c r="O44" s="33"/>
      <c r="P44" s="33"/>
      <c r="Q44" s="33"/>
      <c r="R44" s="33"/>
      <c r="S44" s="33"/>
      <c r="T44" s="85"/>
      <c r="U44" s="36"/>
      <c r="V44" s="36"/>
      <c r="W44" s="36"/>
      <c r="X44" s="36"/>
      <c r="Y44" s="36"/>
      <c r="Z44" s="36"/>
      <c r="AA44" s="36"/>
      <c r="AB44" s="36"/>
    </row>
    <row customHeight="1" ht="15.75" r="45">
      <c r="A45" s="43"/>
      <c r="B45" s="119" t="s">
        <v>388</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=HYPERLINK("https://www.ofb.gouv.fr/haies-et-bocages-des-reservoirs-de-biodiversite", "Haies et bocages (Site OFB)")</f>
      </c>
      <c r="D47" s="94"/>
      <c r="E47" s="94"/>
      <c r="F47" s="95"/>
      <c r="G47" s="144" t="inlineStr">
        <is>
          <t/>
        </is>
      </c>
      <c r="H47" s="94"/>
      <c r="I47" s="94"/>
      <c r="J47" s="95"/>
      <c r="K47" s="123" t="s">
        <v>93</v>
      </c>
      <c r="L47" s="18"/>
      <c r="M47" s="163" t="str">
        <f>=HYPERLINK("https://professionnels.ofb.fr/fr/node/852", "Connaître la haie et le bocage")</f>
      </c>
      <c r="N47" s="8"/>
      <c r="O47" s="18"/>
      <c r="P47" s="138" t="inlineStr">
        <is>
          <t/>
        </is>
      </c>
      <c r="Q47" s="8"/>
      <c r="R47" s="8"/>
      <c r="S47" s="8"/>
      <c r="T47" s="18"/>
      <c r="U47" s="36"/>
      <c r="V47" s="36"/>
      <c r="W47" s="36"/>
      <c r="X47" s="36"/>
      <c r="Y47" s="36"/>
      <c r="Z47" s="36"/>
      <c r="AA47" s="36"/>
      <c r="AB47" s="36"/>
    </row>
    <row customHeight="1" ht="15.75" r="48">
      <c r="A48" s="31"/>
      <c r="B48" s="31"/>
      <c r="C48" s="163" t="str">
        <f>=HYPERLINK("https://professionnels.ofb.fr/index.php/fr/doc-comprendre-agir/lessentiel-haie", "L'essentiel sur la haie")</f>
      </c>
      <c r="D48" s="8"/>
      <c r="E48" s="8"/>
      <c r="F48" s="18"/>
      <c r="G48" s="138" t="inlineStr">
        <is>
          <t/>
        </is>
      </c>
      <c r="H48" s="8"/>
      <c r="I48" s="8"/>
      <c r="J48" s="18"/>
      <c r="K48" s="31"/>
      <c r="L48" s="31"/>
      <c r="M48" s="163" t="str">
        <f>=HYPERLINK("file://ad.intra/dfs/COMMUNS/REGIONS/IDF/DR/05_CONNAISSANCE/HABITATS/Bocage/03_DSB/DNSB_TEST2021-NATIONAL.pdf", "Dispositif de suivi du bocage - Protocole")</f>
      </c>
      <c r="N48" s="8"/>
      <c r="O48" s="18"/>
      <c r="P48" s="124" t="inlineStr">
        <is>
          <t/>
        </is>
      </c>
      <c r="Q48" s="8"/>
      <c r="R48" s="8"/>
      <c r="S48" s="8"/>
      <c r="T48" s="18"/>
      <c r="U48" s="36"/>
      <c r="V48" s="36"/>
      <c r="W48" s="36"/>
      <c r="X48" s="36"/>
      <c r="Y48" s="36"/>
      <c r="Z48" s="36"/>
      <c r="AA48" s="36"/>
      <c r="AB48" s="36"/>
    </row>
    <row customHeight="1" ht="15.75" r="49">
      <c r="A49" s="130">
        <v>45756.0</v>
      </c>
      <c r="B49" s="18"/>
      <c r="C49" s="163" t="str">
        <f>=HYPERLINK("https://professionnels.ofb.fr/index.php/fr/haies-bocage", "Haies et bocages (Portail technique)")</f>
      </c>
      <c r="D49" s="8"/>
      <c r="E49" s="8"/>
      <c r="F49" s="18"/>
      <c r="G49" s="138" t="inlineStr">
        <is>
          <t/>
        </is>
      </c>
      <c r="H49" s="8"/>
      <c r="I49" s="8"/>
      <c r="J49" s="18"/>
      <c r="K49" s="31"/>
      <c r="L49" s="31"/>
      <c r="M49" s="163" t="str">
        <f>=HYPERLINK("file://ad.intra/dfs/COMMUNS/REGIONS/IDF/DR/05_CONNAISSANCE/HABITATS/Bocage/02_ATLAS", "Atlas cartographique des densités de haies en Ile-de-France")</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