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macroinvertebres" sheetId="10" state="visible" r:id="rId7"/>
    <sheet name="diatomees" sheetId="11" state="visible" r:id="rId8"/>
    <sheet name="macrophytes" sheetId="12" state="visible" r:id="rId9"/>
    <sheet name="onde" sheetId="13" state="visible" r:id="rId10"/>
    <sheet name="roe" sheetId="14" state="visible" r:id="rId11"/>
    <sheet name="bocage" sheetId="15" state="visible" r:id="rId12"/>
  </sheets>
  <extLst>
    <ext uri="GoogleSheetsCustomDataVersion2">
      <go:sheetsCustomData xmlns:go="http://customooxmlschemas.google.com/" r:id="rId19" roundtripDataChecksum="YPS6cMPLBqPS/e7LqbNIAvHHPtdNK8r77XKBmyWKg/c="/>
    </ext>
  </extLst>
</workbook>
</file>

<file path=xl/sharedStrings.xml><?xml version="1.0" encoding="utf-8"?>
<sst xmlns="http://schemas.openxmlformats.org/spreadsheetml/2006/main" count="399" uniqueCount="399">
  <si>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</si>
  <si>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</si>
  <si>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</si>
  <si>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</si>
  <si>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</si>
  <si>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</si>
  <si>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</si>
  <si>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</si>
  <si>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</si>
  <si>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</si>
  <si>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</si>
  <si>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</si>
  <si>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</si>
  <si>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</si>
  <si>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</si>
  <si>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</si>
  <si>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</si>
  <si>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</si>
  <si>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</si>
  <si>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</si>
  <si>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</si>
  <si>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</si>
  <si>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</si>
  <si>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</si>
  <si>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</si>
  <si>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</si>
  <si>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</si>
  <si>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</si>
  <si>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</si>
  <si>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</si>
  <si>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</si>
  <si>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</si>
  <si>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</si>
  <si>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</si>
  <si>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</si>
  <si>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</si>
  <si>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</si>
  <si>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</si>
  <si>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</si>
  <si>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</si>
  <si>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</si>
  <si>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</si>
  <si>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</si>
  <si>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</si>
  <si>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</si>
  <si>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</si>
  <si>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</si>
  <si>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</si>
  <si>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</si>
  <si>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</si>
  <si>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</si>
  <si>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</si>
  <si>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</si>
  <si>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</si>
  <si>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</si>
  <si>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</si>
  <si>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</si>
  <si>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</si>
  <si>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</si>
  <si>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</si>
  <si>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</si>
  <si>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</si>
  <si>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</si>
  <si>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</si>
  <si>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</si>
  <si>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</si>
  <si>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</si>
  <si>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</si>
  <si>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</si>
  <si>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</si>
  <si>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</si>
  <si>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</si>
  <si>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</si>
  <si>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</si>
  <si>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</si>
  <si>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</si>
  <si>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</si>
  <si>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</si>
  <si>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</si>
  <si>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</si>
  <si>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</si>
  <si>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</si>
  <si>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</si>
  <si>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</si>
  <si>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</si>
  <si>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</si>
  <si>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</si>
  <si>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</si>
  <si>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</si>
  <si>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</si>
  <si>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</si>
  <si>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</si>
  <si>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</si>
  <si>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</si>
  <si>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</si>
  <si>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</si>
  <si>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</si>
  <si>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</si>
  <si>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</si>
  <si>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</si>
  <si>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</si>
  <si>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</si>
  <si>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</si>
  <si>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</si>
  <si>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</si>
  <si>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</si>
  <si>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</si>
  <si>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</si>
  <si>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</si>
  <si>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</si>
  <si>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</si>
  <si>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</si>
  <si>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</si>
  <si>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</si>
  <si>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</si>
  <si>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</si>
  <si>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</si>
  <si>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</si>
  <si>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</si>
  <si>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</si>
  <si>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</si>
  <si>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</si>
  <si>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</si>
  <si>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</si>
  <si>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</si>
  <si>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</si>
  <si>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</si>
  <si>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</si>
  <si>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</si>
  <si>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</si>
  <si>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</si>
  <si>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</si>
  <si>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</si>
  <si>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</si>
  <si>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</si>
  <si>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</si>
  <si>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</si>
  <si>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</si>
  <si>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</si>
  <si>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embarquation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</si>
  <si>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</si>
  <si>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</si>
  <si>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</si>
  <si>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</si>
  <si>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</si>
  <si>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</si>
  <si>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</si>
  <si>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</si>
  <si>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</si>
  <si>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</si>
  <si>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</si>
  <si>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</si>
  <si>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</si>
  <si>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</si>
  <si>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</si>
  <si>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</si>
  <si>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</si>
  <si>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</si>
  <si>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</si>
  <si>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</si>
  <si>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</si>
  <si>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</si>
  <si>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</si>
  <si>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</si>
  <si>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</si>
  <si>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</si>
  <si>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</si>
  <si>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</si>
  <si>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</si>
  <si>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</si>
  <si>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</si>
  <si>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</si>
  <si>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</si>
  <si>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file://ad.intra/dfs/COMMUNS/REGIONS/IDF/DR/05_CONNAISSANCE/PMC</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</si>
  <si>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</si>
  <si>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</si>
  <si>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</si>
  <si>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</si>
  <si>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</si>
  <si>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</si>
  <si>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</si>
  <si>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</si>
  <si>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</si>
  <si>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</si>
  <si>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</si>
  <si>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</si>
  <si>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</si>
  <si>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</si>
  <si>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</si>
  <si>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</si>
  <si>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</si>
  <si>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</si>
  <si>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</si>
  <si>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</si>
  <si>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</si>
  <si>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</si>
  <si>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</si>
  <si>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</si>
  <si>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</si>
  <si>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</si>
  <si>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</si>
  <si>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</si>
  <si>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</si>
  <si>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</si>
  <si>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</si>
  <si>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</si>
  <si>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</si>
  <si>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</si>
  <si>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</si>
  <si>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</si>
  <si>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</si>
  <si>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</si>
  <si>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</si>
  <si>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</si>
  <si>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</si>
  <si>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</si>
  <si>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</si>
  <si>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</si>
  <si>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</si>
  <si>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</si>
  <si>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</si>
  <si>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</si>
  <si>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</si>
  <si>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</si>
  <si>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</si>
  <si>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</si>
  <si>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</si>
  <si>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</si>
  <si>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</si>
  <si>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</si>
  <si>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</si>
  <si>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</si>
  <si>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</si>
  <si>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</si>
  <si>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</si>
  <si>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</si>
  <si>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</si>
  <si>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</si>
  <si>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</si>
  <si>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</si>
  <si>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</si>
  <si>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</si>
  <si>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</si>
  <si>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</si>
  <si>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</si>
  <si>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</si>
  <si>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</si>
  <si>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</si>
  <si>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</si>
  <si>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</si>
  <si>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</si>
  <si>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</si>
  <si>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</si>
  <si>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</si>
  <si>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</si>
  <si>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</si>
  <si>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</si>
  <si>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</si>
  <si>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</si>
  <si>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</si>
  <si>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</si>
  <si>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</si>
  <si>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</si>
  <si>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</si>
  <si>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</si>
  <si>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Surveillance des cours d'eau - Invertébrés</t>
  </si>
  <si>
    <t>Surveillance hydrobiologique des masses d’eau s’inscrivant dans le programme de surveillance de la Directive-cadre sur l’eau sur l'ensemble des réseaux de contrôle de surveillance (RCS, RRP,RCO...) initié en 2007. Ce suivi est réalisé selon un protocole standardisé. Actuellement en Ile-de-France, 25% de ces prélèvements sont réalisés en interne, et 75% sont externalisés.</t>
  </si>
  <si>
    <r>
      <rPr>
        <rFont val="Calibri"/>
        <color theme="1"/>
        <sz val="11.0"/>
      </rPr>
      <t xml:space="preserve">Formations 
</t>
    </r>
    <r>
      <rPr>
        <rFont val="Calibri"/>
        <b/>
        <color theme="1"/>
        <sz val="11.0"/>
      </rPr>
      <t>Prélèvement:</t>
    </r>
    <r>
      <rPr>
        <rFont val="Calibri"/>
        <color theme="1"/>
        <sz val="11.0"/>
      </rPr>
      <t xml:space="preserve"> habilitation à la norme NF T 90-333
</t>
    </r>
    <r>
      <rPr>
        <rFont val="Calibri"/>
        <b/>
        <color theme="1"/>
        <sz val="11.0"/>
      </rPr>
      <t>Tri et Analyse:</t>
    </r>
    <r>
      <rPr>
        <rFont val="Calibri"/>
        <color theme="1"/>
        <sz val="11.0"/>
      </rPr>
      <t xml:space="preserve">  Formation avancée en Taxonomie des invertébrés
habilitation à la norme NF T 90-388
</t>
    </r>
    <r>
      <rPr>
        <rFont val="Calibri"/>
        <b/>
        <color theme="1"/>
        <sz val="11.0"/>
      </rPr>
      <t>Accréditation obligatoire</t>
    </r>
    <r>
      <rPr>
        <rFont val="Calibri"/>
        <color theme="1"/>
        <sz val="11.0"/>
      </rPr>
      <t xml:space="preserve"> du laboratoire par le COFRAC</t>
    </r>
  </si>
  <si>
    <t>via le GT:  
Pilotage technique 
Animation du réseau
Veille documentaire</t>
  </si>
  <si>
    <t>Réalisation des échantillonnages, traitement et analyses
Contrôle d'opérations ciblées (audit)</t>
  </si>
  <si>
    <t>Contribuer à l'évaluation des l'état des masses d'eau du bassin Seine-Normandie prévue au titre du SDAGE.
Connaître et suivre l'évolution des peuplements de diatomées des CE de Seine Francilienne et Seine Amont.</t>
  </si>
  <si>
    <r>
      <rPr>
        <rFont val="Calibri"/>
        <b/>
        <color theme="1"/>
        <sz val="11.0"/>
      </rPr>
      <t xml:space="preserve">Animation nationale:
</t>
    </r>
    <r>
      <rPr>
        <rFont val="Calibri"/>
        <color theme="1"/>
        <sz val="11.0"/>
      </rPr>
      <t>GT invertébrés</t>
    </r>
    <r>
      <rPr>
        <rFont val="Calibri"/>
        <b/>
        <color theme="1"/>
        <sz val="11.0"/>
      </rPr>
      <t xml:space="preserve">
Laboratoire d'hydrobiologie IDF:
</t>
    </r>
    <r>
      <rPr>
        <rFont val="Calibri"/>
        <color theme="1"/>
        <sz val="11.0"/>
      </rPr>
      <t xml:space="preserve">Claire DAVID
Nora DERRAS
Jean-Luc SUBERCHICOT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</si>
  <si>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invertébrés multimétrique (I2M2) qui contribue à l'évaluation de l'état écologique des eaux
Analyser la répartition spatiale et l'évolution temporelle des espèces (espèces protégées, EEE, ...)</t>
  </si>
  <si>
    <t>Prélèvement, tri et détermination des macro-invertébrés aquatiques en rivières peu profondes dans le cadre des réseaux de suivi de la qualité des cours d'eau - Normes NF T 90-333 et NF T 90-388.
Prélèvement de 12 échantillons élémentaires des habitats présents dans la station.
Mise en bocal et fixation à l'alcool.
Tri des échantillons en laboratoire pour séparer les invertébrés des éléments de substrat minéraux et végétaux.
Détermination des invertébrés à la loupe binoculaire et établissement de listes faunistiques.
Relevé et saisie de l'ensemble des données (terrain et laboratoire)</t>
  </si>
  <si>
    <r>
      <rPr>
        <rFont val="Calibri"/>
        <b/>
        <color theme="1"/>
        <sz val="11.0"/>
      </rPr>
      <t xml:space="preserve">Terrain : </t>
    </r>
    <r>
      <rPr>
        <rFont val="Calibri"/>
        <color theme="1"/>
        <sz val="11.0"/>
      </rPr>
      <t xml:space="preserve">Prélèvement : surber, tamis, alcool, bocaux, perches, haveneau
Sécurité du chantier : EPI (gilet de sauvetage, waders)
autre matériel : GPS, télémètre ou décamètre, appareil photo
</t>
    </r>
    <r>
      <rPr>
        <rFont val="Calibri"/>
        <b/>
        <color theme="1"/>
        <sz val="11.0"/>
      </rPr>
      <t xml:space="preserve">Tri·tamisage </t>
    </r>
    <r>
      <rPr>
        <rFont val="Calibri"/>
        <color theme="1"/>
        <sz val="11.0"/>
      </rPr>
      <t xml:space="preserve">: tamis, loupes, solution sucrée, pinces, verrerie
</t>
    </r>
    <r>
      <rPr>
        <rFont val="Calibri"/>
        <b/>
        <color theme="1"/>
        <sz val="11.0"/>
      </rPr>
      <t xml:space="preserve">Analyse </t>
    </r>
    <r>
      <rPr>
        <rFont val="Calibri"/>
        <color theme="1"/>
        <sz val="11.0"/>
      </rPr>
      <t xml:space="preserve">: loupe binoculaire, verrerie, pinces
</t>
    </r>
    <r>
      <rPr>
        <rFont val="Calibri"/>
        <b/>
        <color theme="1"/>
        <sz val="11.0"/>
      </rPr>
      <t xml:space="preserve">Global </t>
    </r>
    <r>
      <rPr>
        <rFont val="Calibri"/>
        <color theme="1"/>
        <sz val="11.0"/>
      </rPr>
      <t>:  Fiches de saisie des données
Norme et modes opératoire</t>
    </r>
  </si>
  <si>
    <t>Stations fixes représentatives des masses d'eau du territoire
- Ile-de-France: environ 200 (suivi en interne: environ 5 stations par an)
- Ensemble du territoire (hors IDF: départements 10, partiellement: 45, 51, 52): environ 330 
(suivi en interne: environ 35 stations par an)</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</si>
  <si>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t>
  </si>
  <si>
    <t>https://naiades.eaufrance.fr/acces-donnees%23/hydrobiologie</t>
  </si>
  <si>
    <t>Pilote du marché DCE: Agence de l'eau Seine-Normandie
prestataires du marché DCE: GREBE - Aquascop</t>
  </si>
  <si>
    <t>échantillonage</t>
  </si>
  <si>
    <t>Tri - Analyse</t>
  </si>
  <si>
    <t>Surveillance de la qualité de l’eau dans le cadre DCE</t>
  </si>
  <si>
    <t>https://professionnels.ofb.fr/fr/node/282</t>
  </si>
  <si>
    <t>Les laboratoires d'hydrobiologie</t>
  </si>
  <si>
    <t>https://www.ofb.gouv.fr/les-laboratoires-dhydrobiologie</t>
  </si>
  <si>
    <t>Surveillance des cours d'eau - Diatomées</t>
  </si>
  <si>
    <t>terrain: 1h
laboratoire: 1 journée</t>
  </si>
  <si>
    <r>
      <rPr>
        <rFont val="Calibri"/>
        <color theme="1"/>
        <sz val="11.0"/>
      </rPr>
      <t xml:space="preserve">Formations 
</t>
    </r>
    <r>
      <rPr>
        <rFont val="Calibri"/>
        <b/>
        <color theme="1"/>
        <sz val="11.0"/>
      </rPr>
      <t xml:space="preserve">Echantillonage et traitement: </t>
    </r>
    <r>
      <rPr>
        <rFont val="Calibri"/>
        <color theme="1"/>
        <sz val="11.0"/>
      </rPr>
      <t>habilitation à la norme NF T 90-354</t>
    </r>
    <r>
      <rPr>
        <rFont val="Calibri"/>
        <b/>
        <color theme="1"/>
        <sz val="11.0"/>
      </rPr>
      <t xml:space="preserve">
Analyse: </t>
    </r>
    <r>
      <rPr>
        <rFont val="Calibri"/>
        <color theme="1"/>
        <sz val="11.0"/>
      </rPr>
      <t xml:space="preserve"> Formation avancée en Taxonomie des diatomées
habilitation à la norme NF T 90-354
</t>
    </r>
    <r>
      <rPr>
        <rFont val="Calibri"/>
        <b/>
        <color theme="1"/>
        <sz val="11.0"/>
      </rPr>
      <t>Accréditation obligatoire</t>
    </r>
    <r>
      <rPr>
        <rFont val="Calibri"/>
        <color theme="1"/>
        <sz val="11.0"/>
      </rPr>
      <t xml:space="preserve"> du laboratoire par le COFRAC</t>
    </r>
  </si>
  <si>
    <r>
      <rPr>
        <rFont val="Calibri"/>
        <b/>
        <color theme="1"/>
        <sz val="11.0"/>
      </rPr>
      <t xml:space="preserve">Animation nationale:
</t>
    </r>
    <r>
      <rPr>
        <rFont val="Calibri"/>
        <color theme="1"/>
        <sz val="11.0"/>
      </rPr>
      <t>Valérie Peeters</t>
    </r>
    <r>
      <rPr>
        <rFont val="Calibri"/>
        <b/>
        <color theme="1"/>
        <sz val="11.0"/>
      </rPr>
      <t xml:space="preserve">
Laboratoire d'hydrobiologie IDF:
</t>
    </r>
    <r>
      <rPr>
        <rFont val="Calibri"/>
        <color theme="1"/>
        <sz val="11.0"/>
      </rPr>
      <t xml:space="preserve">Nora DERRAS
Claire DAVIAUD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</si>
  <si>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biologique diatomées (IBD) qui contribue à l'évaluation de l'état écologique des eaux
Analyser la répartition spatiale et l'évolution temporelle des espèces</t>
  </si>
  <si>
    <t>Echantillonnage, traitement et analyse des diatomées bentiques dans le cadre des réseaux de suivi de la qualité des cours d'eau - Norme XP T 90-354
Echantillonnage sur plusieurs subtrats: Choix du matériel d'échantillonnage selon des substrats du CE
Mise en pilulier et fixation à l'alcool.
L'échantillon est traité en laboratoire pour supprimer la matière organique et le nettoyer.
Montage de l'échantillon sur une lame microscopique
La liste floristique de 400 individus représentatif de l'échantillon est déterminée sous microscope en laboratoire.
Relevé et saisie de l'ensemble des données (terrain et laboratoire)</t>
  </si>
  <si>
    <r>
      <rPr>
        <rFont val="Calibri"/>
        <b/>
        <color theme="1"/>
        <sz val="11.0"/>
      </rPr>
      <t xml:space="preserve">Terrain: 
Echantillonnage : </t>
    </r>
    <r>
      <rPr>
        <rFont val="Calibri"/>
        <color theme="1"/>
        <sz val="11.0"/>
      </rPr>
      <t>brosse à dent, racloir, alcool</t>
    </r>
    <r>
      <rPr>
        <rFont val="Calibri"/>
        <b/>
        <color theme="1"/>
        <sz val="11.0"/>
      </rPr>
      <t xml:space="preserve">
Sécurité du chantier :</t>
    </r>
    <r>
      <rPr>
        <rFont val="Calibri"/>
        <color theme="1"/>
        <sz val="11.0"/>
      </rPr>
      <t xml:space="preserve"> 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Traitement: 
</t>
    </r>
    <r>
      <rPr>
        <rFont val="Calibri"/>
        <color theme="1"/>
        <sz val="11.0"/>
      </rPr>
      <t>produits chimiqes (HCl, H2O2, eau déminéralisée, naphrax...)
verrerie, hotte, lames microscopiques</t>
    </r>
    <r>
      <rPr>
        <rFont val="Calibri"/>
        <b/>
        <color theme="1"/>
        <sz val="11.0"/>
      </rPr>
      <t xml:space="preserve">
Analyse:</t>
    </r>
    <r>
      <rPr>
        <rFont val="Calibri"/>
        <color theme="1"/>
        <sz val="11.0"/>
      </rPr>
      <t xml:space="preserve"> microscope, huile à immersion</t>
    </r>
    <r>
      <rPr>
        <rFont val="Calibri"/>
        <b/>
        <color theme="1"/>
        <sz val="11.0"/>
      </rPr>
      <t xml:space="preserve">
Global:  </t>
    </r>
    <r>
      <rPr>
        <rFont val="Calibri"/>
        <color theme="1"/>
        <sz val="11.0"/>
      </rPr>
      <t>Fiches de saisie des données</t>
    </r>
    <r>
      <rPr>
        <rFont val="Calibri"/>
        <b/>
        <color theme="1"/>
        <sz val="11.0"/>
      </rPr>
      <t xml:space="preserve">
</t>
    </r>
    <r>
      <rPr>
        <rFont val="Calibri"/>
        <color theme="1"/>
        <sz val="11.0"/>
      </rPr>
      <t>Norme et modes opératoire</t>
    </r>
  </si>
  <si>
    <t>Stations fixes représentatives des masses d'eau du territoire
- Ile-de-France: environ 200 (suivi en interne: environ 5 stations par an)
- Ensemble du territoire (hors IDF: départements 10, partiellement: 45, 51, 52): environ 330
(suivi en interne: environ 35 stations par an)</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</si>
  <si>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Naïades</t>
  </si>
  <si>
    <t>Traitement</t>
  </si>
  <si>
    <t>Analyse</t>
  </si>
  <si>
    <t>L'Indice Biologique Diatomées (IBD)</t>
  </si>
  <si>
    <t>https://www.auvergne-rhone-alpes.developpement-durable.gouv.fr/IMG/pdf/PlaquetteIBD_cle79cf43.pdf</t>
  </si>
  <si>
    <t>Surveillance des cours d'eau - Macrophytes</t>
  </si>
  <si>
    <r>
      <rPr>
        <rFont val="Calibri"/>
        <b/>
        <color theme="1"/>
        <sz val="11.0"/>
      </rPr>
      <t xml:space="preserve">échantillonage et analyse: </t>
    </r>
    <r>
      <rPr>
        <rFont val="Calibri"/>
        <color theme="1"/>
        <sz val="11.0"/>
      </rPr>
      <t xml:space="preserve">
Habilitation à la norme NF T 90-395
Formation avancée en détermination des différentes catégories de macrophytes (algues, bryophytes, plantes vasculaires)
</t>
    </r>
    <r>
      <rPr>
        <rFont val="Calibri"/>
        <b/>
        <color theme="1"/>
        <sz val="11.0"/>
      </rPr>
      <t>Accréditation obligatoire</t>
    </r>
    <r>
      <rPr>
        <rFont val="Calibri"/>
        <color theme="1"/>
        <sz val="11.0"/>
      </rPr>
      <t xml:space="preserve"> du laboratoire par le COFRAC</t>
    </r>
  </si>
  <si>
    <r>
      <rPr>
        <rFont val="Calibri"/>
        <b/>
        <color theme="1"/>
        <sz val="11.0"/>
      </rPr>
      <t xml:space="preserve">Animation nationale:
</t>
    </r>
    <r>
      <rPr>
        <rFont val="Calibri"/>
        <color theme="1"/>
        <sz val="11.0"/>
      </rPr>
      <t>GT macrophytes</t>
    </r>
    <r>
      <rPr>
        <rFont val="Calibri"/>
        <b/>
        <color theme="1"/>
        <sz val="11.0"/>
      </rPr>
      <t xml:space="preserve">
Laboratoire d'hydrobiologie IDF:
</t>
    </r>
    <r>
      <rPr>
        <rFont val="Calibri"/>
        <color theme="1"/>
        <sz val="11.0"/>
      </rPr>
      <t xml:space="preserve">Claire DAVID
Jean-Luc SUBERCHICOT
Yannick OLIVIER
</t>
    </r>
    <r>
      <rPr>
        <rFont val="Calibri"/>
        <color theme="1"/>
        <sz val="11.0"/>
      </rPr>
      <t xml:space="preserve">
</t>
    </r>
    <r>
      <rPr>
        <rFont val="Calibri"/>
        <b/>
        <color theme="1"/>
        <sz val="11.0"/>
      </rPr>
      <t>Courriel du réseau:</t>
    </r>
    <r>
      <rPr>
        <rFont val="Calibri"/>
        <color theme="1"/>
        <sz val="11.0"/>
      </rPr>
      <t xml:space="preserve">
hydrobiologie.ile-de-france@ofb.gouv.fr</t>
    </r>
  </si>
  <si>
    <t>Calculer l'indice biologique macrophytique en rivière (IBMR) qui contribue à l'évaluation de l'état écologique des eaux.
Analyser la répartition spatiale et l'évolution temporelle des espèces (espèces protégées, EEE, ...)</t>
  </si>
  <si>
    <t>Détermination de l'indice biologique macrophytique en rivière - Norme NF T 90-395.
Relevé exhaustif des macrophytes présents dans la station.
Prélèvement et photographie d'échantillons de taxons.
Détermination à la loupe binoculaire et au microscope des échantillons recueillis sur le terrain. Cette analyse est effectuée dans les jours suivant le prélèvement pour bénéficier de taxons frais, non dégradés par des fixateurs.
Relevé et saisie de l'ensemble des données (terrain et laboratoire).</t>
  </si>
  <si>
    <r>
      <rPr>
        <rFont val="Calibri"/>
        <b/>
        <color theme="1"/>
        <sz val="11.0"/>
      </rPr>
      <t xml:space="preserve">Terrain : </t>
    </r>
    <r>
      <rPr>
        <rFont val="Calibri"/>
        <color theme="1"/>
        <sz val="11.0"/>
      </rPr>
      <t>aquascopes, bocaux de différentes tailles, perche téléscopique, rateau, loupes, pinces</t>
    </r>
    <r>
      <rPr>
        <rFont val="Calibri"/>
        <b/>
        <color theme="1"/>
        <sz val="11.0"/>
      </rPr>
      <t xml:space="preserve">
Sécurité du chantier : </t>
    </r>
    <r>
      <rPr>
        <rFont val="Calibri"/>
        <color theme="1"/>
        <sz val="11.0"/>
      </rPr>
      <t>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Analyse : </t>
    </r>
    <r>
      <rPr>
        <rFont val="Calibri"/>
        <color theme="1"/>
        <sz val="11.0"/>
      </rPr>
      <t>loupe binoculaire, microscope, verrerie, pinces</t>
    </r>
    <r>
      <rPr>
        <rFont val="Calibri"/>
        <b/>
        <color theme="1"/>
        <sz val="11.0"/>
      </rPr>
      <t xml:space="preserve">
Global :  </t>
    </r>
    <r>
      <rPr>
        <rFont val="Calibri"/>
        <color theme="1"/>
        <sz val="11.0"/>
      </rPr>
      <t>Fiches de saisie des données
Norme et modes opératoire</t>
    </r>
  </si>
  <si>
    <t>Stations fixes représentatives des masses d'eau du territoire
- Ile-de-France: environ 40 (suivi en interne: environ 5 stations par an)
- Ensemble du territoire (hors IDF: départements 10, partiellement: 45, 51, 52): environ 70
(suivi en interne: environ 10 stations par an)</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</si>
  <si>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</si>
  <si>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</si>
  <si>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</si>
  <si>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</si>
  <si>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</si>
  <si>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</si>
  <si>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</si>
  <si>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</si>
  <si>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</si>
  <si>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</si>
  <si>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</si>
  <si>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</si>
  <si>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</si>
  <si>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</si>
  <si>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</si>
  <si>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</si>
  <si>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</si>
  <si>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</si>
  <si>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</si>
  <si>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</si>
  <si>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</si>
  <si>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</si>
  <si>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</si>
  <si>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</si>
  <si>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</si>
  <si>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</si>
  <si>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</si>
  <si>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</si>
  <si>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</si>
  <si>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</si>
  <si>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</si>
  <si>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</si>
  <si>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</si>
  <si>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</si>
  <si>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</si>
  <si>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Dataviz nationale</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</si>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</sst>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M/YYYY"/>
    <numFmt numFmtId="167" formatCode="dd/mm/yyyy"/>
  </numFmts>
  <fonts count="38">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u/>
      <sz val="11.0"/>
      <color theme="10"/>
      <name val="Calibri"/>
    </font>
    <font>
      <u/>
      <sz val="11.0"/>
      <color theme="10"/>
      <name val="Calibri"/>
    </font>
    <font>
      <u/>
      <sz val="11.0"/>
      <color theme="10"/>
      <name val="Calibri"/>
    </font>
    <font>
      <b/>
      <sz val="9.0"/>
      <color theme="1"/>
      <name val="Calibri"/>
    </font>
    <font>
      <sz val="8.0"/>
      <color theme="1"/>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7">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top/>
      <bottom/>
    </border>
    <border>
      <left/>
      <top style="thin">
        <color rgb="FF8EAADB"/>
      </top>
      <bottom/>
    </border>
    <border>
      <top style="thin">
        <color rgb="FF8EAADB"/>
      </top>
      <bottom/>
    </border>
    <border>
      <right/>
      <top style="thin">
        <color rgb="FF8EAADB"/>
      </top>
      <bottom/>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vertical="center"/>
    </xf>
    <xf borderId="16" fillId="0" fontId="3" numFmtId="0" xfId="0" applyAlignment="1" applyBorder="1" applyFont="1">
      <alignment horizontal="left" vertical="center"/>
    </xf>
    <xf borderId="17" fillId="0" fontId="3" numFmtId="0" xfId="0" applyAlignment="1" applyBorder="1" applyFont="1">
      <alignment horizontal="left" vertical="center"/>
    </xf>
    <xf borderId="18" fillId="0" fontId="3" numFmtId="0" xfId="0" applyAlignment="1" applyBorder="1" applyFont="1">
      <alignment vertical="center"/>
    </xf>
    <xf borderId="19" fillId="0" fontId="3" numFmtId="0" xfId="0" applyAlignment="1" applyBorder="1" applyFont="1">
      <alignment vertical="center"/>
    </xf>
    <xf borderId="20" fillId="0" fontId="3" numFmtId="0" xfId="0" applyAlignment="1" applyBorder="1" applyFont="1">
      <alignment vertical="center"/>
    </xf>
    <xf borderId="21" fillId="0" fontId="3" numFmtId="0" xfId="0" applyAlignment="1" applyBorder="1" applyFont="1">
      <alignment vertical="center"/>
    </xf>
    <xf borderId="22" fillId="0" fontId="3" numFmtId="0" xfId="0" applyAlignment="1" applyBorder="1" applyFont="1">
      <alignment vertical="center"/>
    </xf>
    <xf borderId="23" fillId="0" fontId="3" numFmtId="0" xfId="0" applyAlignment="1" applyBorder="1" applyFont="1">
      <alignment vertical="center"/>
    </xf>
    <xf borderId="24" fillId="0" fontId="3" numFmtId="0" xfId="0" applyAlignment="1" applyBorder="1" applyFont="1">
      <alignment vertical="center"/>
    </xf>
    <xf borderId="25" fillId="0" fontId="3" numFmtId="0" xfId="0" applyAlignment="1" applyBorder="1" applyFont="1">
      <alignment vertical="center"/>
    </xf>
    <xf borderId="26" fillId="0" fontId="3" numFmtId="0" xfId="0" applyAlignment="1" applyBorder="1" applyFont="1">
      <alignment vertical="center"/>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41" fillId="4" fontId="22" numFmtId="0" xfId="0" applyAlignment="1" applyBorder="1" applyFont="1">
      <alignment horizontal="left"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27" fillId="4" fontId="3" numFmtId="165" xfId="0" applyAlignment="1" applyBorder="1" applyFont="1" applyNumberFormat="1">
      <alignment horizontal="center" shrinkToFit="0" vertical="center" wrapText="1"/>
    </xf>
    <xf borderId="27" fillId="4" fontId="3" numFmtId="0" xfId="0" applyAlignment="1" applyBorder="1" applyFont="1">
      <alignment horizontal="left" shrinkToFit="0" vertical="top" wrapText="1"/>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6" numFmtId="0" xfId="0" applyAlignment="1" applyBorder="1" applyFont="1">
      <alignment horizontal="left" shrinkToFit="0" vertical="top" wrapText="1"/>
    </xf>
    <xf borderId="13" fillId="2" fontId="27" numFmtId="0" xfId="0" applyAlignment="1" applyBorder="1" applyFont="1">
      <alignment shrinkToFit="0" vertical="top" wrapText="1"/>
    </xf>
    <xf borderId="52" fillId="2" fontId="28" numFmtId="0" xfId="0" applyAlignment="1" applyBorder="1" applyFont="1">
      <alignment horizontal="left" shrinkToFit="0" vertical="center" wrapText="1"/>
    </xf>
    <xf borderId="13" fillId="3" fontId="29" numFmtId="0" xfId="0" applyAlignment="1" applyBorder="1" applyFont="1">
      <alignment horizontal="left" shrinkToFit="0" vertical="center" wrapText="1"/>
    </xf>
    <xf borderId="73" fillId="2" fontId="16" numFmtId="0" xfId="0" applyAlignment="1" applyBorder="1" applyFont="1">
      <alignment vertical="top"/>
    </xf>
    <xf borderId="0" fillId="0" fontId="30" numFmtId="0" xfId="0" applyAlignment="1" applyFont="1">
      <alignment vertical="top"/>
    </xf>
    <xf borderId="74" fillId="10" fontId="21" numFmtId="0" xfId="0" applyAlignment="1" applyBorder="1" applyFill="1" applyFont="1">
      <alignment horizontal="left"/>
    </xf>
    <xf borderId="75" fillId="0" fontId="2" numFmtId="0" xfId="0" applyBorder="1" applyFont="1"/>
    <xf borderId="76" fillId="0" fontId="2" numFmtId="0" xfId="0" applyBorder="1" applyFont="1"/>
    <xf borderId="72" fillId="3" fontId="31" numFmtId="0" xfId="0" applyAlignment="1" applyBorder="1" applyFont="1">
      <alignment horizontal="left" shrinkToFit="0" vertical="center" wrapText="1"/>
    </xf>
    <xf borderId="13" fillId="10" fontId="21" numFmtId="0" xfId="0" applyAlignment="1" applyBorder="1" applyFont="1">
      <alignment horizontal="left"/>
    </xf>
    <xf borderId="13" fillId="3" fontId="3" numFmtId="166" xfId="0" applyAlignment="1" applyBorder="1" applyFont="1" applyNumberFormat="1">
      <alignment horizontal="left"/>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13" fillId="2" fontId="32" numFmtId="0" xfId="0" applyAlignment="1" applyBorder="1" applyFont="1">
      <alignment shrinkToFit="0" vertical="top" wrapText="1"/>
    </xf>
    <xf borderId="72" fillId="3" fontId="33" numFmtId="0" xfId="0" applyAlignment="1" applyBorder="1" applyFont="1">
      <alignment horizontal="left" shrinkToFit="0" vertical="center" wrapText="1"/>
    </xf>
    <xf borderId="13" fillId="3" fontId="34" numFmtId="0" xfId="0" applyAlignment="1" applyBorder="1" applyFont="1">
      <alignment horizontal="left" shrinkToFit="0" vertical="center" wrapText="1"/>
    </xf>
    <xf borderId="13" fillId="3" fontId="3" numFmtId="167" xfId="0" applyAlignment="1" applyBorder="1" applyFont="1" applyNumberFormat="1">
      <alignment horizontal="left" readingOrder="0"/>
    </xf>
    <xf borderId="27" fillId="3" fontId="4" numFmtId="0" xfId="0" applyAlignment="1" applyBorder="1" applyFont="1">
      <alignment horizontal="right" vertical="center"/>
    </xf>
    <xf borderId="35" fillId="2" fontId="35" numFmtId="0" xfId="0" applyAlignment="1" applyBorder="1" applyFont="1">
      <alignment vertical="top"/>
    </xf>
    <xf borderId="52" fillId="2" fontId="22" numFmtId="0" xfId="0" applyAlignment="1" applyBorder="1" applyFont="1">
      <alignment horizontal="center" shrinkToFit="0" vertical="center" wrapText="1"/>
    </xf>
    <xf borderId="41" fillId="4" fontId="36" numFmtId="0" xfId="0" applyAlignment="1" applyBorder="1" applyFont="1">
      <alignment horizontal="left" shrinkToFit="0" vertical="top" wrapText="1"/>
    </xf>
    <xf quotePrefix="1" borderId="52" fillId="4" fontId="3" numFmtId="0" xfId="0" applyAlignment="1" applyBorder="1" applyFont="1">
      <alignment horizontal="left" shrinkToFit="0" vertical="top" wrapText="1"/>
    </xf>
    <xf quotePrefix="1" borderId="27" fillId="4" fontId="3" numFmtId="0" xfId="0" applyAlignment="1" applyBorder="1" applyFont="1">
      <alignment horizontal="left" shrinkToFit="0" vertical="center" wrapText="1"/>
    </xf>
    <xf applyAlignment="1" applyBorder="1" applyFont="1" borderId="72" fillId="3" fontId="37" numFmtId="0" xfId="0">
      <alignment horizontal="left" shrinkToFit="0" vertical="center" wrapText="1"/>
    </xf>
    <xf applyAlignment="1" applyBorder="1" applyFont="1" borderId="13" fillId="3" fontId="37" numFmtId="0" xfId="0">
      <alignment horizontal="left" shrinkToFit="0" vertical="center" wrapText="1"/>
    </xf>
    <xf applyAlignment="1" applyBorder="1" applyFont="1" borderId="64" fillId="2" fontId="37" numFmtId="0" xfId="0">
      <alignment shrinkToFit="0" vertical="top" wrapText="1"/>
    </xf>
    <xf applyAlignment="1" applyBorder="1" applyFill="1" applyFont="1" borderId="74" fillId="10" fontId="37" numFmtId="0" xfId="0">
      <alignment horizontal="left"/>
    </xf>
    <xf applyAlignment="1" applyBorder="1" applyFont="1" borderId="13" fillId="10" fontId="37" numFmtId="0" xfId="0">
      <alignment horizontal="left"/>
    </xf>
    <xf applyAlignment="1" applyBorder="1" applyFont="1" borderId="73" fillId="2" fontId="37" numFmtId="0" xfId="0">
      <alignment vertical="top"/>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4.png"/></Relationships>
</file>

<file path=xl/drawings/_rels/drawing5.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5.png"/><Relationship Id="rId5" Type="http://schemas.openxmlformats.org/officeDocument/2006/relationships/image" Target="../media/image6.jpg"/></Relationships>
</file>

<file path=xl/drawings/_rels/drawing6.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7.png"/></Relationships>
</file>

<file path=xl/drawings/_rels/drawing7.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9.png"/><Relationship Id="rId5" Type="http://schemas.openxmlformats.org/officeDocument/2006/relationships/image" Target="../media/image7.png"/></Relationships>
</file>

<file path=xl/drawings/_rels/drawing8.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10.png"/><Relationship Id="rId5" Type="http://schemas.openxmlformats.org/officeDocument/2006/relationships/image" Target="../media/image8.png"/></Relationships>
</file>

<file path=xl/drawings/_rels/drawing9.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11.png"/></Relationships>
</file>

<file path=xl/drawings/_rels/drawing10.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7.png"/><Relationship Id="rId5" Type="http://schemas.openxmlformats.org/officeDocument/2006/relationships/image" Target="../media/image12.jpg"/></Relationships>
</file>

<file path=xl/drawings/_rels/drawing11.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7.png"/><Relationship Id="rId5" Type="http://schemas.openxmlformats.org/officeDocument/2006/relationships/image" Target="../media/image13.jpg"/></Relationships>
</file>

<file path=xl/drawings/_rels/drawing12.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7.png"/><Relationship Id="rId5" Type="http://schemas.openxmlformats.org/officeDocument/2006/relationships/image" Target="../media/image14.jpg"/></Relationships>
</file>

<file path=xl/drawings/_rels/drawing13.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16.png"/><Relationship Id="rId5" Type="http://schemas.openxmlformats.org/officeDocument/2006/relationships/image" Target="../media/image15.png"/></Relationships>
</file>

<file path=xl/drawings/_rels/drawing14.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7.png"/></Relationships>
</file>

<file path=xl/drawings/_rels/drawing15.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18.png"/><Relationship Id="rId5" Type="http://schemas.openxmlformats.org/officeDocument/2006/relationships/image" Target="../media/image17.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6.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71575"/>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384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876550" cy="2333625"/>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19050</xdr:colOff>
      <xdr:row>22</xdr:row>
      <xdr:rowOff>180975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342900</xdr:colOff>
      <xdr:row>4</xdr:row>
      <xdr:rowOff>152400</xdr:rowOff>
    </xdr:from>
    <xdr:ext cx="1009650" cy="1352550"/>
    <xdr:pic>
      <xdr:nvPicPr>
        <xdr:cNvPr id="0" name="image12.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238125</xdr:colOff>
      <xdr:row>6</xdr:row>
      <xdr:rowOff>19050</xdr:rowOff>
    </xdr:from>
    <xdr:ext cx="1285875" cy="1123950"/>
    <xdr:pic>
      <xdr:nvPicPr>
        <xdr:cNvPr descr="C:\Users\CLAIRE~1.DAV\AppData\Local\Temp\{3F441AF1-D98A-4CA8-B45C-8E575AE89C59}.tmp" id="0" name="image13.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5</xdr:row>
      <xdr:rowOff>123825</xdr:rowOff>
    </xdr:from>
    <xdr:ext cx="1838325" cy="1028700"/>
    <xdr:pic>
      <xdr:nvPicPr>
        <xdr:cNvPr id="0" name="image14.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238125</xdr:colOff>
      <xdr:row>5</xdr:row>
      <xdr:rowOff>57150</xdr:rowOff>
    </xdr:from>
    <xdr:ext cx="1143000" cy="1143000"/>
    <xdr:pic>
      <xdr:nvPicPr>
        <xdr:cNvPr id="0" name="image1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81300" cy="2400300"/>
    <xdr:pic>
      <xdr:nvPicPr>
        <xdr:cNvPr id="0" name="image1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0175" cy="790575"/>
    <xdr:pic>
      <xdr:nvPicPr>
        <xdr:cNvPr id="0" name="image1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ofb.gouv.fr/les-laboratoires-dhydrobiologie" TargetMode="External"/><Relationship Id="rId4" Type="http://schemas.openxmlformats.org/officeDocument/2006/relationships/hyperlink" Target="https://ofbidf.shinyapps.io/HydrobioIdF/" TargetMode="External"/><Relationship Id="rId5" Type="http://schemas.openxmlformats.org/officeDocument/2006/relationships/drawing" Target="../drawings/drawing10.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auvergne-rhone-alpes.developpement-durable.gouv.fr/IMG/pdf/PlaquetteIBD_cle79cf43.pdf" TargetMode="External"/><Relationship Id="rId4" Type="http://schemas.openxmlformats.org/officeDocument/2006/relationships/hyperlink" Target="https://www.ofb.gouv.fr/les-laboratoires-dhydrobiologie" TargetMode="External"/><Relationship Id="rId5" Type="http://schemas.openxmlformats.org/officeDocument/2006/relationships/hyperlink" Target="https://ofbidf.shinyapps.io/HydrobioIdF/" TargetMode="External"/><Relationship Id="rId6" Type="http://schemas.openxmlformats.org/officeDocument/2006/relationships/drawing" Target="../drawings/drawing11.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auvergne-rhone-alpes.developpement-durable.gouv.fr/IMG/pdf/PlaquetteIBD_cle79cf43.pdf" TargetMode="External"/><Relationship Id="rId4h" Type="http://schemas.openxmlformats.org/officeDocument/2006/relationships/hyperlink" Target="https://www.ofb.gouv.fr/les-laboratoires-dhydrobiologie" TargetMode="External"/><Relationship Id="rId5h" Type="http://schemas.openxmlformats.org/officeDocument/2006/relationships/hyperlink" Target="https://ofbidf.shinyapps.io/HydrobioIdF/" TargetMode="External"/></Relationships>
</file>

<file path=xl/worksheets/_rels/sheet9.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professionnels.ofb.fr/fr/node/282" TargetMode="External"/><Relationship Id="rId3" Type="http://schemas.openxmlformats.org/officeDocument/2006/relationships/hyperlink" Target="https://www.ofb.gouv.fr/les-laboratoires-dhydrobiologie" TargetMode="External"/><Relationship Id="rId4" Type="http://schemas.openxmlformats.org/officeDocument/2006/relationships/hyperlink" Target="https://ofbidf.shinyapps.io/HydrobioIdF/" TargetMode="External"/><Relationship Id="rId5" Type="http://schemas.openxmlformats.org/officeDocument/2006/relationships/drawing" Target="../drawings/drawing12.xml"/><Relationship Id="rId1h" Type="http://schemas.openxmlformats.org/officeDocument/2006/relationships/hyperlink" Target="https://naiades.eaufrance.fr/acces-donnees%23/hydrobiologie" TargetMode="External"/><Relationship Id="rId2h" Type="http://schemas.openxmlformats.org/officeDocument/2006/relationships/hyperlink" Target="https://professionnels.ofb.fr/fr/node/282" TargetMode="External"/><Relationship Id="rId3h" Type="http://schemas.openxmlformats.org/officeDocument/2006/relationships/hyperlink" Target="https://www.ofb.gouv.fr/les-laboratoires-dhydrobiologie" TargetMode="External"/><Relationship Id="rId4h" Type="http://schemas.openxmlformats.org/officeDocument/2006/relationships/hyperlink" Target="https://ofbidf.shinyapps.io/HydrobioIdF/" TargetMode="External"/></Relationships>
</file>

<file path=xl/worksheets/_rels/sheet10.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3.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11.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4.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12.xml.rels><?xml version="1.0" encoding="UTF-8" standalone="yes"?><Relationships xmlns="http://schemas.openxmlformats.org/package/2006/relationships"><Relationship Id="rId6" Type="http://schemas.openxmlformats.org/officeDocument/2006/relationships/drawing" Target="../drawings/drawing15.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97</v>
      </c>
      <c r="D1" s="33"/>
      <c r="E1" s="33"/>
      <c r="F1" s="33"/>
      <c r="G1" s="33"/>
      <c r="H1" s="33"/>
      <c r="I1" s="34"/>
      <c r="J1" s="31"/>
      <c r="K1" s="31"/>
      <c r="L1" s="31"/>
      <c r="M1" s="35" t="str">
        <f>C1</f>
        <v>Suivi du Chat forestier</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99</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100</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101</v>
      </c>
      <c r="M11" s="76" t="s">
        <v>102</v>
      </c>
      <c r="N11" s="77" t="s">
        <v>103</v>
      </c>
      <c r="O11" s="34"/>
      <c r="P11" s="71"/>
      <c r="T11" s="65"/>
      <c r="U11" s="36"/>
      <c r="V11" s="36"/>
      <c r="W11" s="36"/>
      <c r="X11" s="36"/>
      <c r="Y11" s="36"/>
      <c r="Z11" s="36"/>
      <c r="AA11" s="36"/>
      <c r="AB11" s="36"/>
    </row>
    <row r="12">
      <c r="A12" s="43"/>
      <c r="B12" s="78" t="s">
        <v>64</v>
      </c>
      <c r="C12" s="79" t="s">
        <v>104</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105</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106</v>
      </c>
      <c r="D16" s="61"/>
      <c r="E16" s="61"/>
      <c r="F16" s="61"/>
      <c r="G16" s="61"/>
      <c r="H16" s="62"/>
      <c r="I16" s="71"/>
      <c r="J16" s="65"/>
      <c r="K16" s="43"/>
      <c r="L16" s="77" t="s">
        <v>107</v>
      </c>
      <c r="M16" s="33"/>
      <c r="N16" s="33"/>
      <c r="O16" s="85"/>
      <c r="P16" s="77" t="s">
        <v>108</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109</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110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111</v>
      </c>
      <c r="N29" s="33"/>
      <c r="O29" s="85"/>
      <c r="P29" s="161" t="str">
        <f>=HYPERLINK("https://openobs.mnhn.fr/", "SINP national")</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61" t="str">
        <f>=HYPERLINK("https://geonature.arb-idf.fr/geonature/%23/synthese", "Géonat'IdF (CA: Etude Chat forestier) ")</f>
      </c>
      <c r="Q30" s="8"/>
      <c r="R30" s="18"/>
      <c r="S30" s="127" t="inlineStr">
        <is>
          <t/>
        </is>
      </c>
      <c r="T30" s="100"/>
      <c r="U30" s="36"/>
      <c r="V30" s="36"/>
      <c r="W30" s="36"/>
      <c r="X30" s="36"/>
      <c r="Y30" s="36"/>
      <c r="Z30" s="36"/>
      <c r="AA30" s="36"/>
      <c r="AB30" s="36"/>
    </row>
    <row customHeight="1" ht="15.75" r="31">
      <c r="A31" s="43"/>
      <c r="B31" s="71"/>
      <c r="E31" s="38"/>
      <c r="F31" s="37"/>
      <c r="H31" s="65"/>
      <c r="I31" s="84" t="s">
        <v>116</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c r="D42" s="111"/>
      <c r="E42" s="111"/>
      <c r="F42" s="111"/>
      <c r="G42" s="111"/>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=HYPERLINK("https://professionnels.ofb.fr/fr/doc-fiches-especes/chat-forestier-felis-silvestris-silvestris", "Fiche espèce")</f>
      </c>
      <c r="D47" s="94"/>
      <c r="E47" s="94"/>
      <c r="F47" s="95"/>
      <c r="G47" s="128" t="inlineStr">
        <is>
          <t/>
        </is>
      </c>
      <c r="H47" s="94"/>
      <c r="I47" s="94"/>
      <c r="J47" s="95"/>
      <c r="K47" s="123" t="s">
        <v>93</v>
      </c>
      <c r="L47" s="18"/>
      <c r="M47" s="160" t="str">
        <f>=HYPERLINK("https://ged.ofb.fr/share/page/site/etude-chat-forestier-idf/dashboard", "SiteAlfresco de l'étude IdF")</f>
      </c>
      <c r="N47" s="8"/>
      <c r="O47" s="18"/>
      <c r="P47" s="129" t="inlineStr">
        <is>
          <t/>
        </is>
      </c>
      <c r="Q47" s="8"/>
      <c r="R47" s="8"/>
      <c r="S47" s="8"/>
      <c r="T47" s="18"/>
      <c r="U47" s="36"/>
      <c r="V47" s="36"/>
      <c r="W47" s="36"/>
      <c r="X47" s="36"/>
      <c r="Y47" s="36"/>
      <c r="Z47" s="36"/>
      <c r="AA47" s="36"/>
      <c r="AB47" s="36"/>
    </row>
    <row customHeight="1" ht="15.75" r="48">
      <c r="A48" s="31"/>
      <c r="B48" s="31"/>
      <c r="C48" s="160" t="str">
        <f>=HYPERLINK("https://oai-gem.ofb.fr/exl-php/document-affiche/ofb_recherche_oai/OUVRE_DOC/49974?fic=doc00073302.pdf", "Livret de présentation de l'étude IdF")</f>
      </c>
      <c r="D48" s="8"/>
      <c r="E48" s="8"/>
      <c r="F48" s="18"/>
      <c r="G48" s="129" t="inlineStr">
        <is>
          <t/>
        </is>
      </c>
      <c r="H48" s="8"/>
      <c r="I48" s="8"/>
      <c r="J48" s="18"/>
      <c r="K48" s="31"/>
      <c r="L48" s="31"/>
      <c r="M48" s="160" t="str">
        <f>=HYPERLINK("https://ged.ofb.fr/share/s/sY4zG36QS1aDJ34fKNlrhw", "Protocole")</f>
      </c>
      <c r="N48" s="8"/>
      <c r="O48" s="18"/>
      <c r="P48" s="129" t="inlineStr">
        <is>
          <t/>
        </is>
      </c>
      <c r="Q48" s="8"/>
      <c r="R48" s="8"/>
      <c r="S48" s="8"/>
      <c r="T48" s="18"/>
      <c r="U48" s="36"/>
      <c r="V48" s="36"/>
      <c r="W48" s="36"/>
      <c r="X48" s="36"/>
      <c r="Y48" s="36"/>
      <c r="Z48" s="36"/>
      <c r="AA48" s="36"/>
      <c r="AB48" s="36"/>
    </row>
    <row customHeight="1" ht="15.75" r="49">
      <c r="A49" s="130">
        <v>45743.0</v>
      </c>
      <c r="B49" s="18"/>
      <c r="C49" s="160" t="str">
        <f>=HYPERLINK("https://www.youtube.com/watch?v=UopppCJfUHA", "Vidéo MNHN")</f>
      </c>
      <c r="D49" s="8"/>
      <c r="E49" s="8"/>
      <c r="F49" s="18"/>
      <c r="G49" s="129" t="inlineStr">
        <is>
          <t/>
        </is>
      </c>
      <c r="H49" s="8"/>
      <c r="I49" s="8"/>
      <c r="J49" s="18"/>
      <c r="K49" s="31"/>
      <c r="L49" s="31"/>
      <c r="M49" s="160" t="str">
        <f>=HYPERLINK("file://ad.intra/dfs/COMMUNS/REGIONS/IDF/DR/05_CONNAISSANCE/PMC/Chat_Forestier%20", "Serveur DR")</f>
      </c>
      <c r="N49" s="8"/>
      <c r="O49" s="18"/>
      <c r="P49" s="124"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129</v>
      </c>
      <c r="D1" s="33"/>
      <c r="E1" s="33"/>
      <c r="F1" s="33"/>
      <c r="G1" s="33"/>
      <c r="H1" s="33"/>
      <c r="I1" s="34"/>
      <c r="J1" s="31"/>
      <c r="K1" s="31"/>
      <c r="L1" s="31"/>
      <c r="M1" s="35" t="str">
        <f>C1</f>
        <v>Suivi du Castor d'Europe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131">
        <v>45689.0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130</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131</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132</v>
      </c>
      <c r="M11" s="76" t="s">
        <v>133</v>
      </c>
      <c r="N11" s="77" t="s">
        <v>134</v>
      </c>
      <c r="O11" s="34"/>
      <c r="P11" s="71"/>
      <c r="T11" s="65"/>
      <c r="U11" s="36"/>
      <c r="V11" s="36"/>
      <c r="W11" s="36"/>
      <c r="X11" s="36"/>
      <c r="Y11" s="36"/>
      <c r="Z11" s="36"/>
      <c r="AA11" s="36"/>
      <c r="AB11" s="36"/>
    </row>
    <row r="12">
      <c r="A12" s="43"/>
      <c r="B12" s="78" t="s">
        <v>64</v>
      </c>
      <c r="C12" s="79" t="s">
        <v>135</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136</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137</v>
      </c>
      <c r="D16" s="61"/>
      <c r="E16" s="61"/>
      <c r="F16" s="61"/>
      <c r="G16" s="61"/>
      <c r="H16" s="62"/>
      <c r="I16" s="71"/>
      <c r="J16" s="65"/>
      <c r="K16" s="43"/>
      <c r="L16" s="77" t="s">
        <v>138</v>
      </c>
      <c r="M16" s="33"/>
      <c r="N16" s="33"/>
      <c r="O16" s="85"/>
      <c r="P16" s="77" t="s">
        <v>139</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109</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140</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32" t="s">
        <v>141</v>
      </c>
      <c r="N29" s="33"/>
      <c r="O29" s="85"/>
      <c r="P29" s="161" t="str">
        <f>=HYPERLINK("https://carmen.carmencarto.fr/38/Castor.map", "Carte nationale de présence")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144</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c r="D42" s="111"/>
      <c r="E42" s="111"/>
      <c r="F42" s="111"/>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145</v>
      </c>
      <c r="M44" s="33"/>
      <c r="N44" s="33"/>
      <c r="O44" s="33"/>
      <c r="P44" s="33"/>
      <c r="Q44" s="33"/>
      <c r="R44" s="33"/>
      <c r="S44" s="33"/>
      <c r="T44" s="85"/>
      <c r="U44" s="36"/>
      <c r="V44" s="36"/>
      <c r="W44" s="36"/>
      <c r="X44" s="36"/>
      <c r="Y44" s="36"/>
      <c r="Z44" s="36"/>
      <c r="AA44" s="36"/>
      <c r="AB44" s="36"/>
    </row>
    <row customHeight="1" ht="15.75" r="45">
      <c r="A45" s="43"/>
      <c r="B45" s="119" t="s">
        <v>146</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=HYPERLINK("https://professionnels.ofb.fr/fr/reseau-castor", "Le réseau Castor")</f>
      </c>
      <c r="D47" s="94"/>
      <c r="E47" s="94"/>
      <c r="F47" s="95"/>
      <c r="G47" s="128" t="inlineStr">
        <is>
          <t/>
        </is>
      </c>
      <c r="H47" s="94"/>
      <c r="I47" s="94"/>
      <c r="J47" s="95"/>
      <c r="K47" s="123" t="s">
        <v>93</v>
      </c>
      <c r="L47" s="18"/>
      <c r="M47" s="160" t="str">
        <f>=HYPERLINK("https://ged.ofb.fr/share/page/site/dridf-rseau-partenarial-castor/dashboard", "Site du réseau castor IdF")</f>
      </c>
      <c r="N47" s="8"/>
      <c r="O47" s="18"/>
      <c r="P47" s="129" t="inlineStr">
        <is>
          <t/>
        </is>
      </c>
      <c r="Q47" s="8"/>
      <c r="R47" s="8"/>
      <c r="S47" s="8"/>
      <c r="T47" s="18"/>
      <c r="U47" s="36"/>
      <c r="V47" s="36"/>
      <c r="W47" s="36"/>
      <c r="X47" s="36"/>
      <c r="Y47" s="36"/>
      <c r="Z47" s="36"/>
      <c r="AA47" s="36"/>
      <c r="AB47" s="36"/>
    </row>
    <row customHeight="1" ht="15.75" r="48">
      <c r="A48" s="31"/>
      <c r="B48" s="31"/>
      <c r="C48" s="160" t="str">
        <f>=HYPERLINK("https://professionnels.ofb.fr/fr/doc-fiches-especes/castor-deurope-castor-fiber", "Fiche espèce")</f>
      </c>
      <c r="D48" s="8"/>
      <c r="E48" s="8"/>
      <c r="F48" s="18"/>
      <c r="G48" s="129" t="inlineStr">
        <is>
          <t/>
        </is>
      </c>
      <c r="H48" s="8"/>
      <c r="I48" s="8"/>
      <c r="J48" s="18"/>
      <c r="K48" s="31"/>
      <c r="L48" s="31"/>
      <c r="M48" s="160" t="str">
        <f>=HYPERLINK("https://ged.ofb.fr/share/s/giB4EPFIRPmsQZiGFeYY0A", "Protocole")</f>
      </c>
      <c r="N48" s="8"/>
      <c r="O48" s="18"/>
      <c r="P48" s="129"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60" t="str">
        <f>=HYPERLINK("http://geo.ofb.fr/rezopmcc", "Rezo PMCC")</f>
      </c>
      <c r="N49" s="8"/>
      <c r="O49" s="18"/>
      <c r="P49" s="129"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155</v>
      </c>
      <c r="D1" s="33"/>
      <c r="E1" s="33"/>
      <c r="F1" s="33"/>
      <c r="G1" s="33"/>
      <c r="H1" s="33"/>
      <c r="I1" s="34"/>
      <c r="J1" s="31"/>
      <c r="K1" s="31"/>
      <c r="L1" s="31"/>
      <c r="M1" s="35" t="str">
        <f>C1</f>
        <v>Réseau Petits et Méso-Carnivores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157</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158</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159</v>
      </c>
      <c r="M11" s="76" t="s">
        <v>65</v>
      </c>
      <c r="N11" s="77" t="s">
        <v>160</v>
      </c>
      <c r="O11" s="34"/>
      <c r="P11" s="71"/>
      <c r="T11" s="65"/>
      <c r="U11" s="36"/>
      <c r="V11" s="36"/>
      <c r="W11" s="36"/>
      <c r="X11" s="36"/>
      <c r="Y11" s="36"/>
      <c r="Z11" s="36"/>
      <c r="AA11" s="36"/>
      <c r="AB11" s="36"/>
    </row>
    <row r="12">
      <c r="A12" s="43"/>
      <c r="B12" s="78" t="s">
        <v>64</v>
      </c>
      <c r="C12" s="133" t="s">
        <v>161</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162</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163</v>
      </c>
      <c r="D16" s="61"/>
      <c r="E16" s="61"/>
      <c r="F16" s="61"/>
      <c r="G16" s="61"/>
      <c r="H16" s="62"/>
      <c r="I16" s="71"/>
      <c r="J16" s="65"/>
      <c r="K16" s="43"/>
      <c r="L16" s="77"/>
      <c r="M16" s="33"/>
      <c r="N16" s="33"/>
      <c r="O16" s="85"/>
      <c r="P16" s="77" t="s">
        <v>164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165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166</v>
      </c>
      <c r="N29" s="33"/>
      <c r="O29" s="85"/>
      <c r="P29" s="105" t="inlineStr">
        <is>
          <t>Articles de recherche</t>
        </is>
      </c>
      <c r="Q29" s="8"/>
      <c r="R29" s="18"/>
      <c r="S29" s="106"/>
      <c r="T29" s="100"/>
      <c r="U29" s="36"/>
      <c r="V29" s="36"/>
      <c r="W29" s="36"/>
      <c r="X29" s="36"/>
      <c r="Y29" s="36"/>
      <c r="Z29" s="36"/>
      <c r="AA29" s="36"/>
      <c r="AB29" s="36"/>
    </row>
    <row customHeight="1" ht="15.0" r="30">
      <c r="A30" s="43"/>
      <c r="B30" s="71"/>
      <c r="E30" s="38"/>
      <c r="F30" s="37"/>
      <c r="H30" s="65"/>
      <c r="I30" s="107" t="s">
        <v>78</v>
      </c>
      <c r="J30" s="97"/>
      <c r="K30" s="43"/>
      <c r="L30" s="63"/>
      <c r="M30" s="37"/>
      <c r="O30" s="65"/>
      <c r="P30" s="161" t="str">
        <f>=HYPERLINK("https://professionnels.ofb.fr/fr/node/1089", "Portail cartographique")</f>
      </c>
      <c r="Q30" s="8"/>
      <c r="R30" s="18"/>
      <c r="S30" s="127" t="inlineStr">
        <is>
          <t/>
        </is>
      </c>
      <c r="T30" s="100"/>
      <c r="U30" s="36"/>
      <c r="V30" s="36"/>
      <c r="W30" s="36"/>
      <c r="X30" s="36"/>
      <c r="Y30" s="36"/>
      <c r="Z30" s="36"/>
      <c r="AA30" s="36"/>
      <c r="AB30" s="36"/>
    </row>
    <row customHeight="1" ht="15.75" r="31">
      <c r="A31" s="43"/>
      <c r="B31" s="71"/>
      <c r="E31" s="38"/>
      <c r="F31" s="37"/>
      <c r="H31" s="65"/>
      <c r="I31" s="84"/>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170</v>
      </c>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=HYPERLINK("https://professionnels.ofb.fr/fr/reseau-petits-meso-carnivores", "Réseau PMCC")</f>
      </c>
      <c r="D47" s="94"/>
      <c r="E47" s="94"/>
      <c r="F47" s="95"/>
      <c r="G47" s="128" t="inlineStr">
        <is>
          <t/>
        </is>
      </c>
      <c r="H47" s="94"/>
      <c r="I47" s="94"/>
      <c r="J47" s="95"/>
      <c r="K47" s="123" t="s">
        <v>93</v>
      </c>
      <c r="L47" s="18"/>
      <c r="M47" s="160" t="str">
        <f>=HYPERLINK("http://geo.ofb.fr/rezopmcc", "Rezo PMCC")</f>
      </c>
      <c r="N47" s="8"/>
      <c r="O47" s="18"/>
      <c r="P47" s="129" t="inlineStr">
        <is>
          <t/>
        </is>
      </c>
      <c r="Q47" s="8"/>
      <c r="R47" s="8"/>
      <c r="S47" s="8"/>
      <c r="T47" s="18"/>
      <c r="U47" s="36"/>
      <c r="V47" s="36"/>
      <c r="W47" s="36"/>
      <c r="X47" s="36"/>
      <c r="Y47" s="36"/>
      <c r="Z47" s="36"/>
      <c r="AA47" s="36"/>
      <c r="AB47" s="36"/>
    </row>
    <row customHeight="1" ht="15.75" r="48">
      <c r="A48" s="31"/>
      <c r="B48" s="31"/>
      <c r="C48" s="124"/>
      <c r="D48" s="8"/>
      <c r="E48" s="8"/>
      <c r="F48" s="18"/>
      <c r="G48" s="124"/>
      <c r="H48" s="8"/>
      <c r="I48" s="8"/>
      <c r="J48" s="18"/>
      <c r="K48" s="31"/>
      <c r="L48" s="31"/>
      <c r="M48" s="160" t="str">
        <f>=HYPERLINK("file://ad.intra/dfs/COMMUNS/REGIONS/IDF/DR/05_CONNAISSANCE/PMC", "Serveur DR")</f>
      </c>
      <c r="N48" s="8"/>
      <c r="O48" s="18"/>
      <c r="P48" s="124"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s>
  <printOptions/>
  <pageMargins bottom="0.07874015748031496" footer="0.0" header="0.0" left="0.07874015748031496" right="0.07874015748031496" top="0.07874015748031496"/>
  <pageSetup paperSize="9" orientation="portrait"/>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174</v>
      </c>
      <c r="D1" s="33"/>
      <c r="E1" s="33"/>
      <c r="F1" s="33"/>
      <c r="G1" s="33"/>
      <c r="H1" s="33"/>
      <c r="I1" s="34"/>
      <c r="J1" s="31"/>
      <c r="K1" s="31"/>
      <c r="L1" s="31"/>
      <c r="M1" s="35" t="str">
        <f>C1</f>
        <v>Réseau Loup/Lynx</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175</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176</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177</v>
      </c>
      <c r="M11" s="76" t="s">
        <v>178</v>
      </c>
      <c r="N11" s="77" t="s">
        <v>179</v>
      </c>
      <c r="O11" s="34"/>
      <c r="P11" s="71"/>
      <c r="T11" s="65"/>
      <c r="U11" s="36"/>
      <c r="V11" s="36"/>
      <c r="W11" s="36"/>
      <c r="X11" s="36"/>
      <c r="Y11" s="36"/>
      <c r="Z11" s="36"/>
      <c r="AA11" s="36"/>
      <c r="AB11" s="36"/>
    </row>
    <row r="12">
      <c r="A12" s="43"/>
      <c r="B12" s="78" t="s">
        <v>64</v>
      </c>
      <c r="C12" s="79" t="s">
        <v>180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181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182</v>
      </c>
      <c r="D16" s="61"/>
      <c r="E16" s="61"/>
      <c r="F16" s="61"/>
      <c r="G16" s="61"/>
      <c r="H16" s="62"/>
      <c r="I16" s="71"/>
      <c r="J16" s="65"/>
      <c r="K16" s="43"/>
      <c r="L16" s="77" t="s">
        <v>183</v>
      </c>
      <c r="M16" s="33"/>
      <c r="N16" s="33"/>
      <c r="O16" s="85"/>
      <c r="P16" s="77" t="s">
        <v>184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165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185</v>
      </c>
      <c r="N29" s="33"/>
      <c r="O29" s="85"/>
      <c r="P29" s="161" t="str">
        <f>=HYPERLINK("https://www.loupfrance.fr/carte-des-indices-de-presence-transmis-au-reseau-loup-lynx/", "Carte des indices de présence")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188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189</v>
      </c>
      <c r="M44" s="33"/>
      <c r="N44" s="33"/>
      <c r="O44" s="33"/>
      <c r="P44" s="33"/>
      <c r="Q44" s="33"/>
      <c r="R44" s="33"/>
      <c r="S44" s="33"/>
      <c r="T44" s="85"/>
      <c r="U44" s="36"/>
      <c r="V44" s="36"/>
      <c r="W44" s="36"/>
      <c r="X44" s="36"/>
      <c r="Y44" s="36"/>
      <c r="Z44" s="36"/>
      <c r="AA44" s="36"/>
      <c r="AB44" s="36"/>
    </row>
    <row customHeight="1" ht="15.75" r="45">
      <c r="A45" s="43"/>
      <c r="B45" s="119" t="s">
        <v>190</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=HYPERLINK("https://www.loupfrance.fr/", "Site d'information")</f>
      </c>
      <c r="D47" s="94"/>
      <c r="E47" s="94"/>
      <c r="F47" s="95"/>
      <c r="G47" s="128" t="inlineStr">
        <is>
          <t/>
        </is>
      </c>
      <c r="H47" s="94"/>
      <c r="I47" s="94"/>
      <c r="J47" s="95"/>
      <c r="K47" s="123" t="s">
        <v>93</v>
      </c>
      <c r="L47" s="18"/>
      <c r="M47" s="160" t="str">
        <f>=HYPERLINK("file://ad.intra/dfs/COMMUNS/REGIONS/IDF/DR/05_CONNAISSANCE/Loup", "Serveur DR")</f>
      </c>
      <c r="N47" s="8"/>
      <c r="O47" s="18"/>
      <c r="P47" s="124" t="inlineStr">
        <is>
          <t/>
        </is>
      </c>
      <c r="Q47" s="8"/>
      <c r="R47" s="8"/>
      <c r="S47" s="8"/>
      <c r="T47" s="18"/>
      <c r="U47" s="36"/>
      <c r="V47" s="36"/>
      <c r="W47" s="36"/>
      <c r="X47" s="36"/>
      <c r="Y47" s="36"/>
      <c r="Z47" s="36"/>
      <c r="AA47" s="36"/>
      <c r="AB47" s="36"/>
    </row>
    <row customHeight="1" ht="15.75" r="48">
      <c r="A48" s="31"/>
      <c r="B48" s="31"/>
      <c r="C48" s="160" t="str">
        <f>=HYPERLINK("https://agriculture.gouv.fr/plan-loup-un-nouveau-cadre-national-dactions-pour-renforcer-la-coexistence-du-loup-et-des-activites", "Plan loup")</f>
      </c>
      <c r="D48" s="8"/>
      <c r="E48" s="8"/>
      <c r="F48" s="18"/>
      <c r="G48" s="129" t="inlineStr">
        <is>
          <t/>
        </is>
      </c>
      <c r="H48" s="8"/>
      <c r="I48" s="8"/>
      <c r="J48" s="18"/>
      <c r="K48" s="31"/>
      <c r="L48" s="31"/>
      <c r="M48" s="160" t="str">
        <f>=HYPERLINK("file://ad.intra/dfs/COMMUNS/REGIONS/IDF/DR/05_CONNAISSANCE/Loup/Guide%20r%C3%A9flexe%20r%C3%A9seau%20Loup%20Lynx_DRIDF_v2.4.pdf", "Guide réflexe (serveur DR)")</f>
      </c>
      <c r="N48" s="8"/>
      <c r="O48" s="18"/>
      <c r="P48" s="124"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198</v>
      </c>
      <c r="D1" s="33"/>
      <c r="E1" s="33"/>
      <c r="F1" s="33"/>
      <c r="G1" s="33"/>
      <c r="H1" s="33"/>
      <c r="I1" s="34"/>
      <c r="J1" s="31"/>
      <c r="K1" s="31"/>
      <c r="L1" s="31"/>
      <c r="M1" s="35" t="str">
        <f>C1</f>
        <v>Réseau Bécasse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199</v>
      </c>
      <c r="N6" s="134" t="s">
        <v>200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201</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202</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203</v>
      </c>
      <c r="M11" s="76" t="s">
        <v>204</v>
      </c>
      <c r="N11" s="77" t="s">
        <v>205</v>
      </c>
      <c r="O11" s="34"/>
      <c r="P11" s="71"/>
      <c r="T11" s="65"/>
      <c r="U11" s="36"/>
      <c r="V11" s="36"/>
      <c r="W11" s="36"/>
      <c r="X11" s="36"/>
      <c r="Y11" s="36"/>
      <c r="Z11" s="36"/>
      <c r="AA11" s="36"/>
      <c r="AB11" s="36"/>
    </row>
    <row r="12">
      <c r="A12" s="43"/>
      <c r="B12" s="78" t="s">
        <v>64</v>
      </c>
      <c r="C12" s="79" t="s">
        <v>206</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207</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208</v>
      </c>
      <c r="D16" s="61"/>
      <c r="E16" s="61"/>
      <c r="F16" s="61"/>
      <c r="G16" s="61"/>
      <c r="H16" s="62"/>
      <c r="I16" s="71"/>
      <c r="J16" s="65"/>
      <c r="K16" s="43"/>
      <c r="L16" s="77" t="s">
        <v>209</v>
      </c>
      <c r="M16" s="33"/>
      <c r="N16" s="33"/>
      <c r="O16" s="85"/>
      <c r="P16" s="77" t="s">
        <v>210</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211</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35" t="s">
        <v>212</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213</v>
      </c>
      <c r="N29" s="33"/>
      <c r="O29" s="85"/>
      <c r="P29" s="161" t="str">
        <f>=HYPERLINK("https://professionnels.ofb.fr/fr/node/1273", "Lettres d'information")</f>
      </c>
      <c r="Q29" s="8"/>
      <c r="R29" s="18"/>
      <c r="S29" s="136"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t="inlineStr">
        <is>
          <t>Réunions annuelles du réseau</t>
        </is>
      </c>
      <c r="Q30" s="8"/>
      <c r="R30" s="18"/>
      <c r="S30" s="106"/>
      <c r="T30" s="100"/>
      <c r="U30" s="36"/>
      <c r="V30" s="36"/>
      <c r="W30" s="36"/>
      <c r="X30" s="36"/>
      <c r="Y30" s="36"/>
      <c r="Z30" s="36"/>
      <c r="AA30" s="36"/>
      <c r="AB30" s="36"/>
    </row>
    <row customHeight="1" ht="15.75" r="31">
      <c r="A31" s="43"/>
      <c r="B31" s="71"/>
      <c r="E31" s="38"/>
      <c r="F31" s="37"/>
      <c r="H31" s="65"/>
      <c r="I31" s="84" t="s">
        <v>217</v>
      </c>
      <c r="J31" s="85"/>
      <c r="K31" s="43"/>
      <c r="L31" s="63"/>
      <c r="M31" s="37"/>
      <c r="O31" s="65"/>
      <c r="P31" s="105" t="inlineStr">
        <is>
          <t>Cartes de répartition et estimations d'abondance</t>
        </is>
      </c>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t="inlineStr">
        <is>
          <t>Articles techniques</t>
        </is>
      </c>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220</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221</v>
      </c>
      <c r="C39" s="112" t="s">
        <v>85</v>
      </c>
      <c r="D39" s="112" t="s">
        <v>85</v>
      </c>
      <c r="E39" s="112" t="s">
        <v>85</v>
      </c>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220</v>
      </c>
      <c r="C42" s="111"/>
      <c r="D42" s="111"/>
      <c r="E42" s="111"/>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221</v>
      </c>
      <c r="C43" s="111"/>
      <c r="D43" s="111"/>
      <c r="E43" s="111"/>
      <c r="F43" s="111"/>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37" t="s">
        <v>222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=HYPERLINK("https://professionnels.ofb.fr/fr/reseau-becasse", "Réseau Bécasse")</f>
      </c>
      <c r="D47" s="94"/>
      <c r="E47" s="94"/>
      <c r="F47" s="95"/>
      <c r="G47" s="128" t="inlineStr">
        <is>
          <t/>
        </is>
      </c>
      <c r="H47" s="94"/>
      <c r="I47" s="94"/>
      <c r="J47" s="95"/>
      <c r="K47" s="123" t="s">
        <v>93</v>
      </c>
      <c r="L47" s="18"/>
      <c r="M47" s="160" t="str">
        <f>=HYPERLINK("file://ad.intra/dfs/COMMUNS/REGIONS/IDF/DR/05_CONNAISSANCE/Becasse/", "Serveur DR")</f>
      </c>
      <c r="N47" s="8"/>
      <c r="O47" s="18"/>
      <c r="P47" s="124" t="inlineStr">
        <is>
          <t/>
        </is>
      </c>
      <c r="Q47" s="8"/>
      <c r="R47" s="8"/>
      <c r="S47" s="8"/>
      <c r="T47" s="18"/>
      <c r="U47" s="36"/>
      <c r="V47" s="36"/>
      <c r="W47" s="36"/>
      <c r="X47" s="36"/>
      <c r="Y47" s="36"/>
      <c r="Z47" s="36"/>
      <c r="AA47" s="36"/>
      <c r="AB47" s="36"/>
    </row>
    <row customHeight="1" ht="15.75" r="48">
      <c r="A48" s="31"/>
      <c r="B48" s="31"/>
      <c r="C48" s="160" t="str">
        <f>=HYPERLINK("https://professionnels.ofb.fr/fr/doc-fiches-especes/becasse-bois-scolopax-rusticola", "Fiche espèce")</f>
      </c>
      <c r="D48" s="8"/>
      <c r="E48" s="8"/>
      <c r="F48" s="18"/>
      <c r="G48" s="129" t="inlineStr">
        <is>
          <t/>
        </is>
      </c>
      <c r="H48" s="8"/>
      <c r="I48" s="8"/>
      <c r="J48" s="18"/>
      <c r="K48" s="31"/>
      <c r="L48" s="31"/>
      <c r="M48" s="160" t="str">
        <f>=HYPERLINK("https://drive.google.com/file/d/1PqClJnFQb2zpZGFF9P2s93YpivuMclmu/view", "Protocole de suivi Hivernage (capture et baguage)")</f>
      </c>
      <c r="N48" s="8"/>
      <c r="O48" s="18"/>
      <c r="P48" s="129" t="inlineStr">
        <is>
          <t/>
        </is>
      </c>
      <c r="Q48" s="8"/>
      <c r="R48" s="8"/>
      <c r="S48" s="8"/>
      <c r="T48" s="18"/>
      <c r="U48" s="36"/>
      <c r="V48" s="36"/>
      <c r="W48" s="36"/>
      <c r="X48" s="36"/>
      <c r="Y48" s="36"/>
      <c r="Z48" s="36"/>
      <c r="AA48" s="36"/>
      <c r="AB48" s="36"/>
    </row>
    <row customHeight="1" ht="15.75" r="49">
      <c r="A49" s="130">
        <v>45743.0</v>
      </c>
      <c r="B49" s="18"/>
      <c r="C49" s="160" t="str">
        <f>=HYPERLINK("https://inpn.mnhn.fr/docs/cahab/fiches/Becasse-desbois.pdf", "Cahiers d'Habitat Oiseaux")</f>
      </c>
      <c r="D49" s="8"/>
      <c r="E49" s="8"/>
      <c r="F49" s="18"/>
      <c r="G49" s="138"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230</v>
      </c>
      <c r="D1" s="33"/>
      <c r="E1" s="33"/>
      <c r="F1" s="33"/>
      <c r="G1" s="33"/>
      <c r="H1" s="33"/>
      <c r="I1" s="34"/>
      <c r="J1" s="31"/>
      <c r="K1" s="31"/>
      <c r="L1" s="31"/>
      <c r="M1" s="35" t="str">
        <f>C1</f>
        <v>Surveillance des cours d'eau - poissons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98</v>
      </c>
      <c r="N6" s="48" t="s">
        <v>231</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232</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233</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234</v>
      </c>
      <c r="M11" s="76" t="s">
        <v>235</v>
      </c>
      <c r="N11" s="77" t="s">
        <v>236</v>
      </c>
      <c r="O11" s="34"/>
      <c r="P11" s="71"/>
      <c r="T11" s="65"/>
      <c r="U11" s="36"/>
      <c r="V11" s="36"/>
      <c r="W11" s="36"/>
      <c r="X11" s="36"/>
      <c r="Y11" s="36"/>
      <c r="Z11" s="36"/>
      <c r="AA11" s="36"/>
      <c r="AB11" s="36"/>
    </row>
    <row r="12">
      <c r="A12" s="43"/>
      <c r="B12" s="78" t="s">
        <v>64</v>
      </c>
      <c r="C12" s="79" t="s">
        <v>237</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238</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239</v>
      </c>
      <c r="D16" s="61"/>
      <c r="E16" s="61"/>
      <c r="F16" s="61"/>
      <c r="G16" s="61"/>
      <c r="H16" s="62"/>
      <c r="I16" s="71"/>
      <c r="J16" s="65"/>
      <c r="K16" s="43"/>
      <c r="L16" s="77" t="s">
        <v>240</v>
      </c>
      <c r="M16" s="33"/>
      <c r="N16" s="33"/>
      <c r="O16" s="85"/>
      <c r="P16" s="77" t="s">
        <v>241</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242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243</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244</v>
      </c>
      <c r="N29" s="33"/>
      <c r="O29" s="85"/>
      <c r="P29" s="164" t="str">
        <f>=HYPERLINK("https://naiades.eaufrance.fr/acces-donnees%23/hydrobiologie", "Naïades")</f>
      </c>
      <c r="Q29" s="8"/>
      <c r="R29" s="18"/>
      <c r="S29" s="140" t="inlineStr">
        <is>
          <t/>
        </is>
      </c>
      <c r="T29" s="65"/>
      <c r="U29" s="36"/>
      <c r="V29" s="36"/>
      <c r="W29" s="36"/>
      <c r="X29" s="36"/>
      <c r="Y29" s="36"/>
      <c r="Z29" s="36"/>
      <c r="AA29" s="36"/>
      <c r="AB29" s="36"/>
    </row>
    <row customHeight="1" ht="15.0" r="30">
      <c r="A30" s="43"/>
      <c r="B30" s="71"/>
      <c r="E30" s="38"/>
      <c r="F30" s="37"/>
      <c r="H30" s="65"/>
      <c r="I30" s="107" t="s">
        <v>78</v>
      </c>
      <c r="J30" s="97"/>
      <c r="K30" s="43"/>
      <c r="L30" s="63"/>
      <c r="M30" s="37"/>
      <c r="O30" s="65"/>
      <c r="P30" s="164" t="str">
        <f>=HYPERLINK("https://hubeau.eaufrance.fr/page/api-poisson", "Hub'Eau - API Poisson")</f>
      </c>
      <c r="Q30" s="8"/>
      <c r="R30" s="18"/>
      <c r="S30" s="140" t="inlineStr">
        <is>
          <t/>
        </is>
      </c>
      <c r="T30" s="65"/>
      <c r="U30" s="36"/>
      <c r="V30" s="36"/>
      <c r="W30" s="36"/>
      <c r="X30" s="36"/>
      <c r="Y30" s="36"/>
      <c r="Z30" s="36"/>
      <c r="AA30" s="36"/>
      <c r="AB30" s="36"/>
    </row>
    <row customHeight="1" ht="15.75" r="31">
      <c r="A31" s="43"/>
      <c r="B31" s="71"/>
      <c r="E31" s="38"/>
      <c r="F31" s="37"/>
      <c r="H31" s="65"/>
      <c r="I31" s="84" t="s">
        <v>249</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250</v>
      </c>
      <c r="C38" s="111"/>
      <c r="D38" s="111"/>
      <c r="E38" s="111"/>
      <c r="F38" s="111"/>
      <c r="G38" s="111"/>
      <c r="H38" s="111"/>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250</v>
      </c>
      <c r="C42" s="111"/>
      <c r="D42" s="111" t="s">
        <v>85</v>
      </c>
      <c r="E42" s="111" t="s">
        <v>85</v>
      </c>
      <c r="F42" s="111" t="s">
        <v>85</v>
      </c>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251</v>
      </c>
      <c r="M44" s="33"/>
      <c r="N44" s="33"/>
      <c r="O44" s="33"/>
      <c r="P44" s="33"/>
      <c r="Q44" s="33"/>
      <c r="R44" s="33"/>
      <c r="S44" s="33"/>
      <c r="T44" s="85"/>
      <c r="U44" s="36"/>
      <c r="V44" s="36"/>
      <c r="W44" s="36"/>
      <c r="X44" s="36"/>
      <c r="Y44" s="36"/>
      <c r="Z44" s="36"/>
      <c r="AA44" s="36"/>
      <c r="AB44" s="36"/>
    </row>
    <row customHeight="1" ht="15.75" r="45">
      <c r="A45" s="43"/>
      <c r="B45" s="119" t="s">
        <v>252</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62" t="str">
        <f>=HYPERLINK("https://professionnels.ofb.fr/fr/node/1552", "La pêche scientifique à l’électricité (milieux aquatiques continentaux)")</f>
      </c>
      <c r="D47" s="142"/>
      <c r="E47" s="142"/>
      <c r="F47" s="143"/>
      <c r="G47" s="144" t="inlineStr">
        <is>
          <t/>
        </is>
      </c>
      <c r="H47" s="94"/>
      <c r="I47" s="94"/>
      <c r="J47" s="95"/>
      <c r="K47" s="123" t="s">
        <v>93</v>
      </c>
      <c r="L47" s="18"/>
      <c r="M47" s="163" t="str">
        <f>=HYPERLINK("https://professionnels.ofb.fr/fr/doc-guides-protocoles/guide-pratique-mise-en-oeuvre-operations-peche-lelectricite-dans-cadre", "Guide pratique de mise en oeuvre des opérations de pêche à l'électricité")</f>
      </c>
      <c r="N47" s="8"/>
      <c r="O47" s="18"/>
      <c r="P47" s="138" t="inlineStr">
        <is>
          <t/>
        </is>
      </c>
      <c r="Q47" s="8"/>
      <c r="R47" s="8"/>
      <c r="S47" s="8"/>
      <c r="T47" s="18"/>
      <c r="U47" s="36"/>
      <c r="V47" s="36"/>
      <c r="W47" s="36"/>
      <c r="X47" s="36"/>
      <c r="Y47" s="36"/>
      <c r="Z47" s="36"/>
      <c r="AA47" s="36"/>
      <c r="AB47" s="36"/>
    </row>
    <row customHeight="1" ht="15.75" r="48">
      <c r="A48" s="31"/>
      <c r="B48" s="31"/>
      <c r="C48" s="163" t="str">
        <f>=HYPERLINK("https://professionnels.ofb.fr/fr/doc-dataviz/dataviz-regard-3-decennies-suivi-poissons-en-france-metropolitaine", "Dataviz natinale")</f>
      </c>
      <c r="D48" s="8"/>
      <c r="E48" s="8"/>
      <c r="F48" s="18"/>
      <c r="G48" s="138" t="inlineStr">
        <is>
          <t/>
        </is>
      </c>
      <c r="H48" s="8"/>
      <c r="I48" s="8"/>
      <c r="J48" s="18"/>
      <c r="K48" s="31"/>
      <c r="L48" s="31"/>
      <c r="M48" s="163" t="str">
        <f>=HYPERLINK("https://professionnels.ofb.fr/fr/doc-guides-protocoles/peche-scientifique-lelectricite-dans-milieux-aquatiques-continentaux", "La pêche scientifique à l’électricité dans les milieux aquatiques continentaux")</f>
      </c>
      <c r="N48" s="8"/>
      <c r="O48" s="18"/>
      <c r="P48" s="138" t="inlineStr">
        <is>
          <t/>
        </is>
      </c>
      <c r="Q48" s="8"/>
      <c r="R48" s="8"/>
      <c r="S48" s="8"/>
      <c r="T48" s="18"/>
      <c r="U48" s="36"/>
      <c r="V48" s="36"/>
      <c r="W48" s="36"/>
      <c r="X48" s="36"/>
      <c r="Y48" s="36"/>
      <c r="Z48" s="36"/>
      <c r="AA48" s="36"/>
      <c r="AB48" s="36"/>
    </row>
    <row customHeight="1" ht="15.75" r="49">
      <c r="A49" s="146">
        <v>45765.0</v>
      </c>
      <c r="B49" s="18"/>
      <c r="C49" s="163" t="str">
        <f>=HYPERLINK("https://www.documentation.eauetbiodiversite.fr/notice/l-indice-poissons-riviere-ipr-notice-de-presentation-et-d-utilisation0", "L'indice poissons rivière (IPR). Notice de présentation et d'utilisation")</f>
      </c>
      <c r="D49" s="8"/>
      <c r="E49" s="8"/>
      <c r="F49" s="18"/>
      <c r="G49" s="138" t="inlineStr">
        <is>
          <t/>
        </is>
      </c>
      <c r="H49" s="8"/>
      <c r="I49" s="8"/>
      <c r="J49" s="18"/>
      <c r="K49" s="31"/>
      <c r="L49" s="31"/>
      <c r="M49" s="163" t="str">
        <f>=HYPERLINK("https://ofbidf.shinyapps.io/HydrobioIdF/", "Suivis hydrobiologiques en Île-de-France")</f>
      </c>
      <c r="N49" s="8"/>
      <c r="O49" s="18"/>
      <c r="P49" s="138"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265</v>
      </c>
      <c r="D1" s="33"/>
      <c r="E1" s="33"/>
      <c r="F1" s="33"/>
      <c r="G1" s="33"/>
      <c r="H1" s="33"/>
      <c r="I1" s="34"/>
      <c r="J1" s="31"/>
      <c r="K1" s="31"/>
      <c r="L1" s="31"/>
      <c r="M1" s="35" t="str">
        <f>C1</f>
        <v>Surveillance des cours d'eau - Invertébrés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51</v>
      </c>
      <c r="N6" s="48" t="s">
        <v>52</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267</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271</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272</v>
      </c>
      <c r="D16" s="61"/>
      <c r="E16" s="61"/>
      <c r="F16" s="61"/>
      <c r="G16" s="61"/>
      <c r="H16" s="62"/>
      <c r="I16" s="71"/>
      <c r="J16" s="65"/>
      <c r="K16" s="43"/>
      <c r="L16" s="77" t="s">
        <v>273</v>
      </c>
      <c r="M16" s="33"/>
      <c r="N16" s="33"/>
      <c r="O16" s="85"/>
      <c r="P16" s="77" t="s">
        <v>274</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147"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48" t="s">
        <v>275</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276</v>
      </c>
      <c r="N29" s="33"/>
      <c r="O29" s="85"/>
      <c r="P29" s="161" t="str">
        <f>=HYPERLINK("https://naiades.eaufrance.fr/acces-donnees%23/hydrobiologie", "Naïades")</f>
      </c>
      <c r="Q29" s="8"/>
      <c r="R29" s="18"/>
      <c r="S29" s="149"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279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280</v>
      </c>
      <c r="C39" s="112" t="s">
        <v>85</v>
      </c>
      <c r="D39" s="112" t="s">
        <v>85</v>
      </c>
      <c r="E39" s="112" t="s">
        <v>85</v>
      </c>
      <c r="F39" s="112" t="s">
        <v>85</v>
      </c>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279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280</v>
      </c>
      <c r="C43" s="111"/>
      <c r="D43" s="111"/>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=HYPERLINK("https://professionnels.ofb.fr/fr/node/282", "Surveillance de la qualité de l’eau dans le cadre DCE")</f>
      </c>
      <c r="D47" s="94"/>
      <c r="E47" s="94"/>
      <c r="F47" s="95"/>
      <c r="G47" s="150" t="inlineStr">
        <is>
          <t/>
        </is>
      </c>
      <c r="H47" s="94"/>
      <c r="I47" s="94"/>
      <c r="J47" s="95"/>
      <c r="K47" s="123" t="s">
        <v>93</v>
      </c>
      <c r="L47" s="18"/>
      <c r="M47" s="124"/>
      <c r="N47" s="8"/>
      <c r="O47" s="18"/>
      <c r="P47" s="124"/>
      <c r="Q47" s="8"/>
      <c r="R47" s="8"/>
      <c r="S47" s="8"/>
      <c r="T47" s="18"/>
      <c r="U47" s="36"/>
      <c r="V47" s="36"/>
      <c r="W47" s="36"/>
      <c r="X47" s="36"/>
      <c r="Y47" s="36"/>
      <c r="Z47" s="36"/>
      <c r="AA47" s="36"/>
      <c r="AB47" s="36"/>
    </row>
    <row customHeight="1" ht="15.75" r="48">
      <c r="A48" s="31"/>
      <c r="B48" s="31"/>
      <c r="C48" s="160" t="str">
        <f>=HYPERLINK("https://www.ofb.gouv.fr/les-laboratoires-dhydrobiologie", "Les laboratoires d'hydrobiologie")</f>
      </c>
      <c r="D48" s="8"/>
      <c r="E48" s="8"/>
      <c r="F48" s="18"/>
      <c r="G48" s="151"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52">
        <v>45933.0</v>
      </c>
      <c r="B49" s="18"/>
      <c r="C49" s="160" t="str">
        <f>=HYPERLINK("https://ofbidf.shinyapps.io/HydrobioIdF/", "Suivis hydrobiologiques en Île-de-France")</f>
      </c>
      <c r="D49" s="8"/>
      <c r="E49" s="8"/>
      <c r="F49" s="18"/>
      <c r="G49" s="151"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285</v>
      </c>
      <c r="D1" s="33"/>
      <c r="E1" s="33"/>
      <c r="F1" s="33"/>
      <c r="G1" s="33"/>
      <c r="H1" s="33"/>
      <c r="I1" s="34"/>
      <c r="J1" s="31"/>
      <c r="K1" s="31"/>
      <c r="L1" s="31"/>
      <c r="M1" s="35" t="str">
        <f>C1</f>
        <v>Surveillance des cours d'eau - Diatomées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286</v>
      </c>
      <c r="N6" s="48">
        <v>1.0</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287</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288</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289</v>
      </c>
      <c r="D16" s="61"/>
      <c r="E16" s="61"/>
      <c r="F16" s="61"/>
      <c r="G16" s="61"/>
      <c r="H16" s="62"/>
      <c r="I16" s="71"/>
      <c r="J16" s="65"/>
      <c r="K16" s="43"/>
      <c r="L16" s="77" t="s">
        <v>290</v>
      </c>
      <c r="M16" s="33"/>
      <c r="N16" s="33"/>
      <c r="O16" s="85"/>
      <c r="P16" s="77" t="s">
        <v>291</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147"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48" t="s">
        <v>292</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293</v>
      </c>
      <c r="N29" s="33"/>
      <c r="O29" s="85"/>
      <c r="P29" s="161" t="str">
        <f>=HYPERLINK("https://naiades.eaufrance.fr/acces-donnees%23/hydrobiologie", "Naïades")</f>
      </c>
      <c r="Q29" s="8"/>
      <c r="R29" s="18"/>
      <c r="S29" s="149"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279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294</v>
      </c>
      <c r="C39" s="112" t="s">
        <v>85</v>
      </c>
      <c r="D39" s="112" t="s">
        <v>85</v>
      </c>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t="s">
        <v>295</v>
      </c>
      <c r="C40" s="112" t="s">
        <v>85</v>
      </c>
      <c r="D40" s="112" t="s">
        <v>85</v>
      </c>
      <c r="E40" s="112" t="s">
        <v>85</v>
      </c>
      <c r="F40" s="112" t="s">
        <v>85</v>
      </c>
      <c r="G40" s="112" t="s">
        <v>85</v>
      </c>
      <c r="H40" s="112" t="s">
        <v>85</v>
      </c>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279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294</v>
      </c>
      <c r="C43" s="111"/>
      <c r="D43" s="111"/>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t="s">
        <v>295</v>
      </c>
      <c r="C44" s="112"/>
      <c r="D44" s="112"/>
      <c r="E44" s="112"/>
      <c r="F44" s="112" t="s">
        <v>85</v>
      </c>
      <c r="G44" s="112" t="s">
        <v>85</v>
      </c>
      <c r="H44" s="112" t="s">
        <v>85</v>
      </c>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=HYPERLINK("https://professionnels.ofb.fr/fr/node/282", "Surveillance de la qualité de l’eau dans le cadre DCE")</f>
      </c>
      <c r="D47" s="94"/>
      <c r="E47" s="94"/>
      <c r="F47" s="95"/>
      <c r="G47" s="150" t="inlineStr">
        <is>
          <t/>
        </is>
      </c>
      <c r="H47" s="94"/>
      <c r="I47" s="94"/>
      <c r="J47" s="95"/>
      <c r="K47" s="123" t="s">
        <v>93</v>
      </c>
      <c r="L47" s="18"/>
      <c r="M47" s="160" t="str">
        <f>=HYPERLINK("https://www.auvergne-rhone-alpes.developpement-durable.gouv.fr/IMG/pdf/PlaquetteIBD_cle79cf43.pdf", "L'Indice Biologique Diatomées (IBD)")</f>
      </c>
      <c r="N47" s="8"/>
      <c r="O47" s="18"/>
      <c r="P47" s="151" t="inlineStr">
        <is>
          <t/>
        </is>
      </c>
      <c r="Q47" s="8"/>
      <c r="R47" s="8"/>
      <c r="S47" s="8"/>
      <c r="T47" s="18"/>
      <c r="U47" s="36"/>
      <c r="V47" s="36"/>
      <c r="W47" s="36"/>
      <c r="X47" s="36"/>
      <c r="Y47" s="36"/>
      <c r="Z47" s="36"/>
      <c r="AA47" s="36"/>
      <c r="AB47" s="36"/>
    </row>
    <row customHeight="1" ht="15.75" r="48">
      <c r="A48" s="31"/>
      <c r="B48" s="31"/>
      <c r="C48" s="160" t="str">
        <f>=HYPERLINK("https://www.ofb.gouv.fr/les-laboratoires-dhydrobiologie", "Les laboratoires d'hydrobiologie")</f>
      </c>
      <c r="D48" s="8"/>
      <c r="E48" s="8"/>
      <c r="F48" s="18"/>
      <c r="G48" s="151"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52">
        <v>45933.0</v>
      </c>
      <c r="B49" s="18"/>
      <c r="C49" s="160" t="str">
        <f>=HYPERLINK("https://ofbidf.shinyapps.io/HydrobioIdF/", "Suivis hydrobiologiques en Île-de-France")</f>
      </c>
      <c r="D49" s="8"/>
      <c r="E49" s="8"/>
      <c r="F49" s="18"/>
      <c r="G49" s="151"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T7">
    <cfRule type="expression" dxfId="11" priority="1">
      <formula>ISBLANK(T6)</formula>
    </cfRule>
  </conditionalFormatting>
  <conditionalFormatting sqref="S7">
    <cfRule type="expression" dxfId="11" priority="2">
      <formula>ISBLANK(S6)</formula>
    </cfRule>
  </conditionalFormatting>
  <conditionalFormatting sqref="R7">
    <cfRule type="expression" dxfId="11" priority="3">
      <formula>ISBLANK(R6)</formula>
    </cfRule>
  </conditionalFormatting>
  <conditionalFormatting sqref="Q7">
    <cfRule type="expression" dxfId="11" priority="4">
      <formula>ISBLANK(Q6)</formula>
    </cfRule>
  </conditionalFormatting>
  <conditionalFormatting sqref="P7">
    <cfRule type="expression" dxfId="10" priority="5">
      <formula>ISBLANK(P6)</formula>
    </cfRule>
  </conditionalFormatting>
  <conditionalFormatting sqref="C38:H40 C42:H44">
    <cfRule type="notContainsBlanks" dxfId="9" priority="6">
      <formula>LEN(TRIM(C38))&gt;0</formula>
    </cfRule>
  </conditionalFormatting>
  <conditionalFormatting sqref="P6">
    <cfRule type="containsBlanks" dxfId="8" priority="7">
      <formula>LEN(TRIM(P6))=0</formula>
    </cfRule>
  </conditionalFormatting>
  <conditionalFormatting sqref="T6">
    <cfRule type="containsBlanks" dxfId="7" priority="8">
      <formula>LEN(TRIM(T6))=0</formula>
    </cfRule>
  </conditionalFormatting>
  <conditionalFormatting sqref="R6">
    <cfRule type="containsBlanks" dxfId="5" priority="9">
      <formula>LEN(TRIM(R6))=0</formula>
    </cfRule>
  </conditionalFormatting>
  <conditionalFormatting sqref="Q6">
    <cfRule type="containsBlanks" dxfId="4" priority="10">
      <formula>LEN(TRIM(Q6))=0</formula>
    </cfRule>
  </conditionalFormatting>
  <conditionalFormatting sqref="S6">
    <cfRule type="containsBlanks" dxfId="6" priority="11">
      <formula>LEN(TRIM(S6))=0</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298</v>
      </c>
      <c r="D1" s="33"/>
      <c r="E1" s="33"/>
      <c r="F1" s="33"/>
      <c r="G1" s="33"/>
      <c r="H1" s="33"/>
      <c r="I1" s="34"/>
      <c r="J1" s="31"/>
      <c r="K1" s="31"/>
      <c r="L1" s="31"/>
      <c r="M1" s="35" t="str">
        <f>C1</f>
        <v>Surveillance des cours d'eau - Macrophytes</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51</v>
      </c>
      <c r="N6" s="48" t="s">
        <v>52</v>
      </c>
      <c r="O6" s="34"/>
      <c r="P6" s="49"/>
      <c r="Q6" s="50"/>
      <c r="R6" s="51"/>
      <c r="S6" s="52" t="s">
        <v>85</v>
      </c>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266</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299</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268</v>
      </c>
      <c r="M11" s="76" t="s">
        <v>269</v>
      </c>
      <c r="N11" s="77"/>
      <c r="O11" s="34"/>
      <c r="P11" s="71"/>
      <c r="T11" s="65"/>
      <c r="U11" s="36"/>
      <c r="V11" s="36"/>
      <c r="W11" s="36"/>
      <c r="X11" s="36"/>
      <c r="Y11" s="36"/>
      <c r="Z11" s="36"/>
      <c r="AA11" s="36"/>
      <c r="AB11" s="36"/>
    </row>
    <row r="12">
      <c r="A12" s="43"/>
      <c r="B12" s="78" t="s">
        <v>64</v>
      </c>
      <c r="C12" s="79" t="s">
        <v>270</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300</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301</v>
      </c>
      <c r="D16" s="61"/>
      <c r="E16" s="61"/>
      <c r="F16" s="61"/>
      <c r="G16" s="61"/>
      <c r="H16" s="62"/>
      <c r="I16" s="71"/>
      <c r="J16" s="65"/>
      <c r="K16" s="43"/>
      <c r="L16" s="77" t="s">
        <v>302</v>
      </c>
      <c r="M16" s="33"/>
      <c r="N16" s="33"/>
      <c r="O16" s="85"/>
      <c r="P16" s="77" t="s">
        <v>303</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147"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48" t="s">
        <v>304</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276</v>
      </c>
      <c r="N29" s="33"/>
      <c r="O29" s="85"/>
      <c r="P29" s="161" t="str">
        <f>=HYPERLINK("https://naiades.eaufrance.fr/acces-donnees%23/hydrobiologie", "Naïades")</f>
      </c>
      <c r="Q29" s="8"/>
      <c r="R29" s="18"/>
      <c r="S29" s="149"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278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279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c r="C39" s="112"/>
      <c r="D39" s="112"/>
      <c r="E39" s="112"/>
      <c r="F39" s="112"/>
      <c r="G39" s="112"/>
      <c r="H39" s="112"/>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279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c r="C43" s="111"/>
      <c r="D43" s="111"/>
      <c r="E43" s="111"/>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c r="M44" s="33"/>
      <c r="N44" s="33"/>
      <c r="O44" s="33"/>
      <c r="P44" s="33"/>
      <c r="Q44" s="33"/>
      <c r="R44" s="33"/>
      <c r="S44" s="33"/>
      <c r="T44" s="85"/>
      <c r="U44" s="36"/>
      <c r="V44" s="36"/>
      <c r="W44" s="36"/>
      <c r="X44" s="36"/>
      <c r="Y44" s="36"/>
      <c r="Z44" s="36"/>
      <c r="AA44" s="36"/>
      <c r="AB44" s="36"/>
    </row>
    <row customHeight="1" ht="15.75" r="45">
      <c r="A45" s="43"/>
      <c r="B45" s="119"/>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=HYPERLINK("https://professionnels.ofb.fr/fr/node/282", "Surveillance de la qualité de l’eau dans le cadre DCE")</f>
      </c>
      <c r="D47" s="94"/>
      <c r="E47" s="94"/>
      <c r="F47" s="95"/>
      <c r="G47" s="150" t="inlineStr">
        <is>
          <t/>
        </is>
      </c>
      <c r="H47" s="94"/>
      <c r="I47" s="94"/>
      <c r="J47" s="95"/>
      <c r="K47" s="123" t="s">
        <v>93</v>
      </c>
      <c r="L47" s="18"/>
      <c r="M47" s="124"/>
      <c r="N47" s="8"/>
      <c r="O47" s="18"/>
      <c r="P47" s="124"/>
      <c r="Q47" s="8"/>
      <c r="R47" s="8"/>
      <c r="S47" s="8"/>
      <c r="T47" s="18"/>
      <c r="U47" s="36"/>
      <c r="V47" s="36"/>
      <c r="W47" s="36"/>
      <c r="X47" s="36"/>
      <c r="Y47" s="36"/>
      <c r="Z47" s="36"/>
      <c r="AA47" s="36"/>
      <c r="AB47" s="36"/>
    </row>
    <row customHeight="1" ht="15.75" r="48">
      <c r="A48" s="31"/>
      <c r="B48" s="31"/>
      <c r="C48" s="160" t="str">
        <f>=HYPERLINK("https://www.ofb.gouv.fr/les-laboratoires-dhydrobiologie", "Les laboratoires d'hydrobiologie")</f>
      </c>
      <c r="D48" s="8"/>
      <c r="E48" s="8"/>
      <c r="F48" s="18"/>
      <c r="G48" s="151" t="inlineStr">
        <is>
          <t/>
        </is>
      </c>
      <c r="H48" s="8"/>
      <c r="I48" s="8"/>
      <c r="J48" s="18"/>
      <c r="K48" s="31"/>
      <c r="L48" s="31"/>
      <c r="M48" s="124"/>
      <c r="N48" s="8"/>
      <c r="O48" s="18"/>
      <c r="P48" s="124"/>
      <c r="Q48" s="8"/>
      <c r="R48" s="8"/>
      <c r="S48" s="8"/>
      <c r="T48" s="18"/>
      <c r="U48" s="36"/>
      <c r="V48" s="36"/>
      <c r="W48" s="36"/>
      <c r="X48" s="36"/>
      <c r="Y48" s="36"/>
      <c r="Z48" s="36"/>
      <c r="AA48" s="36"/>
      <c r="AB48" s="36"/>
    </row>
    <row customHeight="1" ht="15.75" r="49">
      <c r="A49" s="152">
        <v>45933.0</v>
      </c>
      <c r="B49" s="18"/>
      <c r="C49" s="160" t="str">
        <f>=HYPERLINK("https://ofbidf.shinyapps.io/HydrobioIdF/", "Suivis hydrobiologiques en Île-de-France")</f>
      </c>
      <c r="D49" s="8"/>
      <c r="E49" s="8"/>
      <c r="F49" s="18"/>
      <c r="G49" s="151" t="inlineStr">
        <is>
          <t/>
        </is>
      </c>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153" t="s">
        <v>305</v>
      </c>
      <c r="D1" s="33"/>
      <c r="E1" s="33"/>
      <c r="F1" s="33"/>
      <c r="G1" s="33"/>
      <c r="H1" s="33"/>
      <c r="I1" s="34"/>
      <c r="J1" s="31"/>
      <c r="K1" s="31"/>
      <c r="L1" s="31"/>
      <c r="M1" s="35" t="str">
        <f>C1</f>
        <v>Observatoire national des étiages (ONDE)</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306</v>
      </c>
      <c r="N6" s="48">
        <v>1.0</v>
      </c>
      <c r="O6" s="34"/>
      <c r="P6" s="49"/>
      <c r="Q6" s="50" t="s">
        <v>85</v>
      </c>
      <c r="R6" s="51"/>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26" t="s">
        <v>307</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308</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309</v>
      </c>
      <c r="M11" s="76" t="s">
        <v>310</v>
      </c>
      <c r="N11" s="77" t="s">
        <v>311</v>
      </c>
      <c r="O11" s="34"/>
      <c r="P11" s="71"/>
      <c r="T11" s="65"/>
      <c r="U11" s="36"/>
      <c r="V11" s="36"/>
      <c r="W11" s="36"/>
      <c r="X11" s="36"/>
      <c r="Y11" s="36"/>
      <c r="Z11" s="36"/>
      <c r="AA11" s="36"/>
      <c r="AB11" s="36"/>
    </row>
    <row r="12">
      <c r="A12" s="43"/>
      <c r="B12" s="78" t="s">
        <v>64</v>
      </c>
      <c r="C12" s="79" t="s">
        <v>312</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313</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314</v>
      </c>
      <c r="D16" s="61"/>
      <c r="E16" s="61"/>
      <c r="F16" s="61"/>
      <c r="G16" s="61"/>
      <c r="H16" s="62"/>
      <c r="I16" s="71"/>
      <c r="J16" s="65"/>
      <c r="K16" s="43"/>
      <c r="L16" s="77" t="s">
        <v>315</v>
      </c>
      <c r="M16" s="33"/>
      <c r="N16" s="33"/>
      <c r="O16" s="85"/>
      <c r="P16" s="77" t="s">
        <v>316</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317</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318</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319</v>
      </c>
      <c r="N29" s="33"/>
      <c r="O29" s="85"/>
      <c r="P29" s="161" t="str">
        <f>=HYPERLINK("http://www.onde.eaufrance.fr/", "Site officiel")</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61" t="str">
        <f>=HYPERLINK("https://hubeau.eaufrance.fr/page/api-ecoulement", "API Hubeau")</f>
      </c>
      <c r="Q30" s="8"/>
      <c r="R30" s="18"/>
      <c r="S30" s="127" t="inlineStr">
        <is>
          <t/>
        </is>
      </c>
      <c r="T30" s="100"/>
      <c r="U30" s="36"/>
      <c r="V30" s="36"/>
      <c r="W30" s="36"/>
      <c r="X30" s="36"/>
      <c r="Y30" s="36"/>
      <c r="Z30" s="36"/>
      <c r="AA30" s="36"/>
      <c r="AB30" s="36"/>
    </row>
    <row customHeight="1" ht="15.75" r="31">
      <c r="A31" s="43"/>
      <c r="B31" s="71"/>
      <c r="E31" s="38"/>
      <c r="F31" s="37"/>
      <c r="H31" s="65"/>
      <c r="I31" s="84" t="s">
        <v>324</v>
      </c>
      <c r="J31" s="85"/>
      <c r="K31" s="43"/>
      <c r="L31" s="63"/>
      <c r="M31" s="37"/>
      <c r="O31" s="65"/>
      <c r="P31" s="161" t="str">
        <f>=HYPERLINK("https://data.ofb.fr/catalogue/data-eaufrance/fre/catalog.search%23/metadata/1006fb89-6dfe-4063-b601-0c510ad31077", "Catalogue de données OFB")</f>
      </c>
      <c r="Q31" s="8"/>
      <c r="R31" s="18"/>
      <c r="S31" s="127" t="inlineStr">
        <is>
          <t/>
        </is>
      </c>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61" t="str">
        <f>=HYPERLINK("https://ofb-idf.github.io/PRR_ONDE/", "Tableau de bord interne (NE PAS DIFFUSER)")</f>
      </c>
      <c r="Q33" s="8"/>
      <c r="R33" s="18"/>
      <c r="S33" s="127" t="inlineStr">
        <is>
          <t/>
        </is>
      </c>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54" t="s">
        <v>329</v>
      </c>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54" t="s">
        <v>330</v>
      </c>
      <c r="C39" s="112"/>
      <c r="D39" s="112"/>
      <c r="E39" s="112"/>
      <c r="F39" s="112"/>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54" t="s">
        <v>329</v>
      </c>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54" t="s">
        <v>330</v>
      </c>
      <c r="C43" s="111" t="s">
        <v>85</v>
      </c>
      <c r="D43" s="111" t="s">
        <v>85</v>
      </c>
      <c r="E43" s="111" t="s">
        <v>85</v>
      </c>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251</v>
      </c>
      <c r="M44" s="33"/>
      <c r="N44" s="33"/>
      <c r="O44" s="33"/>
      <c r="P44" s="33"/>
      <c r="Q44" s="33"/>
      <c r="R44" s="33"/>
      <c r="S44" s="33"/>
      <c r="T44" s="85"/>
      <c r="U44" s="36"/>
      <c r="V44" s="36"/>
      <c r="W44" s="36"/>
      <c r="X44" s="36"/>
      <c r="Y44" s="36"/>
      <c r="Z44" s="36"/>
      <c r="AA44" s="36"/>
      <c r="AB44" s="36"/>
    </row>
    <row customHeight="1" ht="15.75" r="45">
      <c r="A45" s="43"/>
      <c r="B45" s="155" t="s">
        <v>331</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=HYPERLINK("file://ad.intra/dfs/COMMUNS/REGIONS/IDF/DR/05_CONNAISSANCE/ONDE/01_Documentation/ONDE_fiche%20technique.pdf", "Plaquette de présentation (Serveur DR)")</f>
      </c>
      <c r="D47" s="94"/>
      <c r="E47" s="94"/>
      <c r="F47" s="95"/>
      <c r="G47" s="122" t="inlineStr">
        <is>
          <t/>
        </is>
      </c>
      <c r="H47" s="94"/>
      <c r="I47" s="94"/>
      <c r="J47" s="95"/>
      <c r="K47" s="123" t="s">
        <v>93</v>
      </c>
      <c r="L47" s="18"/>
      <c r="M47" s="160" t="str">
        <f>=HYPERLINK("https://intranet.ofb.fr/gestion-quantitative-de-leau-et-des-secheresses", "Gestion quantitative de l'eau et sécheresses (intranet)")</f>
      </c>
      <c r="N47" s="8"/>
      <c r="O47" s="18"/>
      <c r="P47" s="129" t="inlineStr">
        <is>
          <t/>
        </is>
      </c>
      <c r="Q47" s="8"/>
      <c r="R47" s="8"/>
      <c r="S47" s="8"/>
      <c r="T47" s="18"/>
      <c r="U47" s="36"/>
      <c r="V47" s="36"/>
      <c r="W47" s="36"/>
      <c r="X47" s="36"/>
      <c r="Y47" s="36"/>
      <c r="Z47" s="36"/>
      <c r="AA47" s="36"/>
      <c r="AB47" s="36"/>
    </row>
    <row customHeight="1" ht="15.75" r="48">
      <c r="A48" s="31"/>
      <c r="B48" s="31"/>
      <c r="C48" s="160" t="str">
        <f>=HYPERLINK("https://www.ofb.gouv.fr/la-gestion-de-la-secheresse-en-8-questions-reponses", "La gestion de la sécheresse en 8 questions-réponses")</f>
      </c>
      <c r="D48" s="8"/>
      <c r="E48" s="8"/>
      <c r="F48" s="18"/>
      <c r="G48" s="129" t="inlineStr">
        <is>
          <t/>
        </is>
      </c>
      <c r="H48" s="8"/>
      <c r="I48" s="8"/>
      <c r="J48" s="18"/>
      <c r="K48" s="31"/>
      <c r="L48" s="31"/>
      <c r="M48" s="160" t="str">
        <f>=HYPERLINK("https://intranet.ofb.fr/sites/default/files/Ressources/Th%C3%A9matiques/s%C3%A9cheresse/Fiches%20techniques_manquedeau_faune%20aquatique.pdf", "Fiches de synthèse de l'impact du manque d'eau sur la biodiversité (intranet)")</f>
      </c>
      <c r="N48" s="8"/>
      <c r="O48" s="18"/>
      <c r="P48" s="129" t="inlineStr">
        <is>
          <t/>
        </is>
      </c>
      <c r="Q48" s="8"/>
      <c r="R48" s="8"/>
      <c r="S48" s="8"/>
      <c r="T48" s="18"/>
      <c r="U48" s="36"/>
      <c r="V48" s="36"/>
      <c r="W48" s="36"/>
      <c r="X48" s="36"/>
      <c r="Y48" s="36"/>
      <c r="Z48" s="36"/>
      <c r="AA48" s="36"/>
      <c r="AB48" s="36"/>
    </row>
    <row customHeight="1" ht="15.75" r="49">
      <c r="A49" s="130">
        <v>45743.0</v>
      </c>
      <c r="B49" s="18"/>
      <c r="C49" s="160" t="str">
        <f>=HYPERLINK("https://professionnels.ofb.fr/fr/doc-dataviz/dataviz-lassechement-estival-cours-deau-metropole-2012-2022", "Dataviz nationale")</f>
      </c>
      <c r="D49" s="8"/>
      <c r="E49" s="8"/>
      <c r="F49" s="18"/>
      <c r="G49" s="129" t="inlineStr">
        <is>
          <t/>
        </is>
      </c>
      <c r="H49" s="8"/>
      <c r="I49" s="8"/>
      <c r="J49" s="18"/>
      <c r="K49" s="31"/>
      <c r="L49" s="31"/>
      <c r="M49" s="160" t="str">
        <f>=HYPERLINK("https://www.drieat.ile-de-france.developpement-durable.gouv.fr/bulletin-de-suivi-hydrologique-d-ile-de-france-r4864.html", "Bulletin de suivi hydrologique d'Île-de-France")</f>
      </c>
      <c r="N49" s="8"/>
      <c r="O49" s="18"/>
      <c r="P49" s="129"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153" t="s">
        <v>344</v>
      </c>
      <c r="D1" s="33"/>
      <c r="E1" s="33"/>
      <c r="F1" s="33"/>
      <c r="G1" s="33"/>
      <c r="H1" s="33"/>
      <c r="I1" s="34"/>
      <c r="J1" s="31"/>
      <c r="K1" s="31"/>
      <c r="L1" s="31"/>
      <c r="M1" s="35" t="str">
        <f>C1</f>
        <v>Caractérisation des obstacles à l'écoulement</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60" t="s">
        <v>345</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346</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347</v>
      </c>
      <c r="M11" s="76" t="s">
        <v>132</v>
      </c>
      <c r="N11" s="77" t="s">
        <v>348</v>
      </c>
      <c r="O11" s="34"/>
      <c r="P11" s="71"/>
      <c r="T11" s="65"/>
      <c r="U11" s="36"/>
      <c r="V11" s="36"/>
      <c r="W11" s="36"/>
      <c r="X11" s="36"/>
      <c r="Y11" s="36"/>
      <c r="Z11" s="36"/>
      <c r="AA11" s="36"/>
      <c r="AB11" s="36"/>
    </row>
    <row r="12">
      <c r="A12" s="43"/>
      <c r="B12" s="78" t="s">
        <v>64</v>
      </c>
      <c r="C12" s="79" t="s">
        <v>349</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350</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79" t="s">
        <v>351</v>
      </c>
      <c r="D16" s="61"/>
      <c r="E16" s="61"/>
      <c r="F16" s="61"/>
      <c r="G16" s="61"/>
      <c r="H16" s="62"/>
      <c r="I16" s="71"/>
      <c r="J16" s="65"/>
      <c r="K16" s="43"/>
      <c r="L16" s="77" t="s">
        <v>352</v>
      </c>
      <c r="M16" s="33"/>
      <c r="N16" s="33"/>
      <c r="O16" s="85"/>
      <c r="P16" s="77" t="s">
        <v>353</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72</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354</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04" t="s">
        <v>355</v>
      </c>
      <c r="N29" s="33"/>
      <c r="O29" s="85"/>
      <c r="P29" s="161" t="str">
        <f>=HYPERLINK("https://www.sandre.eaufrance.fr/atlas/srv/fre/catalog.search%23/metadata/59057026-b40c-4cf9-9e3e-7296e0aa1a78", "Catalogue de données du Sandre")</f>
      </c>
      <c r="Q29" s="8"/>
      <c r="R29" s="18"/>
      <c r="S29" s="127"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358</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54" t="s">
        <v>359</v>
      </c>
      <c r="C38" s="111"/>
      <c r="D38" s="111"/>
      <c r="E38" s="111"/>
      <c r="F38" s="111"/>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54" t="s">
        <v>360</v>
      </c>
      <c r="C39" s="112" t="s">
        <v>85</v>
      </c>
      <c r="D39" s="112" t="s">
        <v>85</v>
      </c>
      <c r="E39" s="112" t="s">
        <v>85</v>
      </c>
      <c r="F39" s="112" t="s">
        <v>85</v>
      </c>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54" t="s">
        <v>359</v>
      </c>
      <c r="C42" s="111" t="s">
        <v>85</v>
      </c>
      <c r="D42" s="111" t="s">
        <v>85</v>
      </c>
      <c r="E42" s="111" t="s">
        <v>85</v>
      </c>
      <c r="F42" s="111"/>
      <c r="G42" s="111"/>
      <c r="H42" s="111"/>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54" t="s">
        <v>360</v>
      </c>
      <c r="C43" s="111" t="s">
        <v>85</v>
      </c>
      <c r="D43" s="111" t="s">
        <v>85</v>
      </c>
      <c r="E43" s="111" t="s">
        <v>85</v>
      </c>
      <c r="F43" s="111" t="s">
        <v>85</v>
      </c>
      <c r="G43" s="111" t="s">
        <v>85</v>
      </c>
      <c r="H43" s="111" t="s">
        <v>85</v>
      </c>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117</v>
      </c>
      <c r="M44" s="33"/>
      <c r="N44" s="33"/>
      <c r="O44" s="33"/>
      <c r="P44" s="33"/>
      <c r="Q44" s="33"/>
      <c r="R44" s="33"/>
      <c r="S44" s="33"/>
      <c r="T44" s="85"/>
      <c r="U44" s="36"/>
      <c r="V44" s="36"/>
      <c r="W44" s="36"/>
      <c r="X44" s="36"/>
      <c r="Y44" s="36"/>
      <c r="Z44" s="36"/>
      <c r="AA44" s="36"/>
      <c r="AB44" s="36"/>
    </row>
    <row customHeight="1" ht="15.75" r="45">
      <c r="A45" s="43"/>
      <c r="B45" s="119" t="s">
        <v>361</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=HYPERLINK("https://www.ofb.gouv.fr/la-continuite-ecologique-des-cours-deau", "La continuité écologique des cours d'eau")</f>
      </c>
      <c r="D47" s="94"/>
      <c r="E47" s="94"/>
      <c r="F47" s="95"/>
      <c r="G47" s="128" t="inlineStr">
        <is>
          <t/>
        </is>
      </c>
      <c r="H47" s="94"/>
      <c r="I47" s="94"/>
      <c r="J47" s="95"/>
      <c r="K47" s="123" t="s">
        <v>93</v>
      </c>
      <c r="L47" s="18"/>
      <c r="M47" s="160" t="str">
        <f>=HYPERLINK("file://ad.intra/dfs/COMMUNS/REGIONS/IDF/DR/05_CONNAISSANCE/ROE/04_Bilans", "Bilans (serveur DR)")</f>
      </c>
      <c r="N47" s="8"/>
      <c r="O47" s="18"/>
      <c r="P47" s="124" t="inlineStr">
        <is>
          <t/>
        </is>
      </c>
      <c r="Q47" s="8"/>
      <c r="R47" s="8"/>
      <c r="S47" s="8"/>
      <c r="T47" s="18"/>
      <c r="U47" s="36"/>
      <c r="V47" s="36"/>
      <c r="W47" s="36"/>
      <c r="X47" s="36"/>
      <c r="Y47" s="36"/>
      <c r="Z47" s="36"/>
      <c r="AA47" s="36"/>
      <c r="AB47" s="36"/>
    </row>
    <row customHeight="1" ht="15.75" r="48">
      <c r="A48" s="31"/>
      <c r="B48" s="31"/>
      <c r="C48" s="160" t="str">
        <f>=HYPERLINK("https://professionnels.ofb.fr/fr/doc-dataviz/dataviz-mieux-connaitre-ouvrages-qui-jalonnent-nos-cours-deau", "Dataviz nationale")</f>
      </c>
      <c r="D48" s="8"/>
      <c r="E48" s="8"/>
      <c r="F48" s="18"/>
      <c r="G48" s="129" t="inlineStr">
        <is>
          <t/>
        </is>
      </c>
      <c r="H48" s="8"/>
      <c r="I48" s="8"/>
      <c r="J48" s="18"/>
      <c r="K48" s="31"/>
      <c r="L48" s="31"/>
      <c r="M48" s="160" t="str">
        <f>=HYPERLINK("https://professionnels.ofb.fr/fr/node/387", "La méthode ICE")</f>
      </c>
      <c r="N48" s="8"/>
      <c r="O48" s="18"/>
      <c r="P48" s="129" t="inlineStr">
        <is>
          <t/>
        </is>
      </c>
      <c r="Q48" s="8"/>
      <c r="R48" s="8"/>
      <c r="S48" s="8"/>
      <c r="T48" s="18"/>
      <c r="U48" s="36"/>
      <c r="V48" s="36"/>
      <c r="W48" s="36"/>
      <c r="X48" s="36"/>
      <c r="Y48" s="36"/>
      <c r="Z48" s="36"/>
      <c r="AA48" s="36"/>
      <c r="AB48" s="36"/>
    </row>
    <row customHeight="1" ht="15.75" r="49">
      <c r="A49" s="130">
        <v>45743.0</v>
      </c>
      <c r="B49" s="18"/>
      <c r="C49" s="124"/>
      <c r="D49" s="8"/>
      <c r="E49" s="8"/>
      <c r="F49" s="18"/>
      <c r="G49" s="124"/>
      <c r="H49" s="8"/>
      <c r="I49" s="8"/>
      <c r="J49" s="18"/>
      <c r="K49" s="31"/>
      <c r="L49" s="31"/>
      <c r="M49" s="124"/>
      <c r="N49" s="8"/>
      <c r="O49" s="18"/>
      <c r="P49" s="124"/>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1"/>
      <c r="B1" s="31"/>
      <c r="C1" s="32" t="s">
        <v>369</v>
      </c>
      <c r="D1" s="33"/>
      <c r="E1" s="33"/>
      <c r="F1" s="33"/>
      <c r="G1" s="33"/>
      <c r="H1" s="33"/>
      <c r="I1" s="34"/>
      <c r="J1" s="31"/>
      <c r="K1" s="31"/>
      <c r="L1" s="31"/>
      <c r="M1" s="35" t="str">
        <f>C1</f>
        <v>Dispositif de suivi des bocages (DSB)</v>
      </c>
      <c r="N1" s="33"/>
      <c r="O1" s="33"/>
      <c r="P1" s="33"/>
      <c r="Q1" s="33"/>
      <c r="R1" s="33"/>
      <c r="S1" s="34"/>
      <c r="T1" s="31"/>
      <c r="U1" s="36"/>
      <c r="V1" s="36"/>
      <c r="W1" s="36"/>
      <c r="X1" s="36"/>
      <c r="Y1" s="36"/>
      <c r="Z1" s="36"/>
      <c r="AA1" s="36"/>
      <c r="AB1" s="36"/>
    </row>
    <row customHeight="1" ht="15.0" r="2">
      <c r="A2" s="31"/>
      <c r="B2" s="31"/>
      <c r="C2" s="37"/>
      <c r="I2" s="38"/>
      <c r="J2" s="31"/>
      <c r="K2" s="31"/>
      <c r="L2" s="31"/>
      <c r="M2" s="37"/>
      <c r="S2" s="38"/>
      <c r="T2" s="31"/>
      <c r="U2" s="36"/>
      <c r="V2" s="36"/>
      <c r="W2" s="36"/>
      <c r="X2" s="36"/>
      <c r="Y2" s="36"/>
      <c r="Z2" s="36"/>
      <c r="AA2" s="36"/>
      <c r="AB2" s="36"/>
    </row>
    <row customHeight="1" ht="15.0" r="3">
      <c r="A3" s="31"/>
      <c r="B3" s="31"/>
      <c r="C3" s="39"/>
      <c r="D3" s="40"/>
      <c r="E3" s="40"/>
      <c r="F3" s="40"/>
      <c r="G3" s="40"/>
      <c r="H3" s="40"/>
      <c r="I3" s="41"/>
      <c r="J3" s="31"/>
      <c r="K3" s="31"/>
      <c r="L3" s="31"/>
      <c r="M3" s="39"/>
      <c r="N3" s="40"/>
      <c r="O3" s="40"/>
      <c r="P3" s="40"/>
      <c r="Q3" s="40"/>
      <c r="R3" s="40"/>
      <c r="S3" s="41"/>
      <c r="T3" s="31"/>
      <c r="U3" s="36"/>
      <c r="V3" s="36"/>
      <c r="W3" s="36"/>
      <c r="X3" s="36"/>
      <c r="Y3" s="36"/>
      <c r="Z3" s="36"/>
      <c r="AA3" s="36"/>
      <c r="AB3" s="36"/>
    </row>
    <row r="4">
      <c r="A4" s="31"/>
      <c r="B4" s="31"/>
      <c r="C4" s="31"/>
      <c r="D4" s="31"/>
      <c r="E4" s="31"/>
      <c r="F4" s="31"/>
      <c r="G4" s="31"/>
      <c r="H4" s="31"/>
      <c r="I4" s="31"/>
      <c r="J4" s="31"/>
      <c r="K4" s="31"/>
      <c r="L4" s="31"/>
      <c r="M4" s="31"/>
      <c r="N4" s="31"/>
      <c r="O4" s="31"/>
      <c r="P4" s="31"/>
      <c r="Q4" s="31"/>
      <c r="R4" s="31"/>
      <c r="S4" s="31"/>
      <c r="T4" s="31"/>
      <c r="U4" s="36"/>
      <c r="V4" s="36"/>
      <c r="W4" s="36"/>
      <c r="X4" s="36"/>
      <c r="Y4" s="36"/>
      <c r="Z4" s="36"/>
      <c r="AA4" s="36"/>
      <c r="AB4" s="36"/>
    </row>
    <row r="5">
      <c r="A5" s="42" t="s">
        <v>48</v>
      </c>
      <c r="B5" s="43"/>
      <c r="C5" s="43"/>
      <c r="D5" s="43"/>
      <c r="E5" s="43"/>
      <c r="F5" s="43"/>
      <c r="G5" s="43"/>
      <c r="H5" s="43"/>
      <c r="I5" s="43"/>
      <c r="J5" s="43"/>
      <c r="K5" s="42" t="s">
        <v>49</v>
      </c>
      <c r="L5" s="43"/>
      <c r="M5" s="43"/>
      <c r="N5" s="43"/>
      <c r="O5" s="43"/>
      <c r="P5" s="44" t="s">
        <v>50</v>
      </c>
      <c r="Q5" s="43"/>
      <c r="R5" s="43"/>
      <c r="S5" s="43"/>
      <c r="T5" s="45"/>
      <c r="U5" s="36"/>
      <c r="V5" s="36"/>
      <c r="W5" s="36"/>
      <c r="X5" s="36"/>
      <c r="Y5" s="36"/>
      <c r="Z5" s="36"/>
      <c r="AA5" s="36"/>
      <c r="AB5" s="36"/>
    </row>
    <row r="6">
      <c r="A6" s="42"/>
      <c r="B6" s="43"/>
      <c r="C6" s="43"/>
      <c r="D6" s="43"/>
      <c r="E6" s="43"/>
      <c r="F6" s="43"/>
      <c r="G6" s="43"/>
      <c r="H6" s="43"/>
      <c r="I6" s="46"/>
      <c r="J6" s="34"/>
      <c r="K6" s="42"/>
      <c r="L6" s="36"/>
      <c r="M6" s="47" t="s">
        <v>156</v>
      </c>
      <c r="N6" s="48">
        <v>1.0</v>
      </c>
      <c r="O6" s="34"/>
      <c r="P6" s="49"/>
      <c r="Q6" s="50"/>
      <c r="R6" s="51" t="s">
        <v>85</v>
      </c>
      <c r="S6" s="52"/>
      <c r="T6" s="53"/>
      <c r="U6" s="36"/>
      <c r="V6" s="36"/>
      <c r="W6" s="36"/>
      <c r="X6" s="36"/>
      <c r="Y6" s="36"/>
      <c r="Z6" s="36"/>
      <c r="AA6" s="36"/>
      <c r="AB6" s="36"/>
    </row>
    <row r="7">
      <c r="A7" s="43"/>
      <c r="B7" s="43"/>
      <c r="C7" s="43"/>
      <c r="D7" s="43"/>
      <c r="E7" s="43"/>
      <c r="F7" s="43"/>
      <c r="G7" s="43"/>
      <c r="H7" s="54"/>
      <c r="I7" s="37"/>
      <c r="J7" s="38"/>
      <c r="K7" s="43"/>
      <c r="L7" s="43"/>
      <c r="M7" s="55"/>
      <c r="N7" s="39"/>
      <c r="O7" s="41"/>
      <c r="P7" s="56" t="s">
        <v>53</v>
      </c>
      <c r="Q7" s="57" t="s">
        <v>54</v>
      </c>
      <c r="R7" s="57" t="s">
        <v>55</v>
      </c>
      <c r="S7" s="57" t="s">
        <v>56</v>
      </c>
      <c r="T7" s="58" t="s">
        <v>57</v>
      </c>
      <c r="U7" s="36"/>
      <c r="V7" s="36"/>
      <c r="W7" s="36"/>
      <c r="X7" s="36"/>
      <c r="Y7" s="36"/>
      <c r="Z7" s="36"/>
      <c r="AA7" s="36"/>
      <c r="AB7" s="36"/>
    </row>
    <row r="8">
      <c r="A8" s="43"/>
      <c r="B8" s="59" t="s">
        <v>58</v>
      </c>
      <c r="C8" s="156" t="s">
        <v>370</v>
      </c>
      <c r="D8" s="61"/>
      <c r="E8" s="61"/>
      <c r="F8" s="61"/>
      <c r="G8" s="61"/>
      <c r="H8" s="62"/>
      <c r="I8" s="37"/>
      <c r="J8" s="38"/>
      <c r="K8" s="43"/>
      <c r="L8" s="54"/>
      <c r="M8" s="54"/>
      <c r="N8" s="54"/>
      <c r="O8" s="54"/>
      <c r="P8" s="63"/>
      <c r="Q8" s="43"/>
      <c r="R8" s="43"/>
      <c r="S8" s="43"/>
      <c r="T8" s="45"/>
      <c r="U8" s="36"/>
      <c r="V8" s="36"/>
      <c r="W8" s="36"/>
      <c r="X8" s="36"/>
      <c r="Y8" s="36"/>
      <c r="Z8" s="36"/>
      <c r="AA8" s="36"/>
      <c r="AB8" s="36"/>
    </row>
    <row r="9">
      <c r="A9" s="43"/>
      <c r="B9" s="64"/>
      <c r="C9" s="37"/>
      <c r="H9" s="65"/>
      <c r="I9" s="37"/>
      <c r="J9" s="38"/>
      <c r="K9" s="66"/>
      <c r="L9" s="67" t="s">
        <v>59</v>
      </c>
      <c r="M9" s="43"/>
      <c r="N9" s="43"/>
      <c r="O9" s="43"/>
      <c r="P9" s="68" t="s">
        <v>371</v>
      </c>
      <c r="T9" s="65"/>
      <c r="U9" s="36"/>
      <c r="V9" s="36"/>
      <c r="W9" s="36"/>
      <c r="X9" s="36"/>
      <c r="Y9" s="36"/>
      <c r="Z9" s="36"/>
      <c r="AA9" s="36"/>
      <c r="AB9" s="36"/>
    </row>
    <row r="10">
      <c r="A10" s="43"/>
      <c r="B10" s="64"/>
      <c r="C10" s="37"/>
      <c r="H10" s="65"/>
      <c r="I10" s="37"/>
      <c r="J10" s="38"/>
      <c r="K10" s="66"/>
      <c r="L10" s="69" t="s">
        <v>61</v>
      </c>
      <c r="M10" s="69" t="s">
        <v>62</v>
      </c>
      <c r="N10" s="70" t="s">
        <v>63</v>
      </c>
      <c r="O10" s="18"/>
      <c r="P10" s="71"/>
      <c r="T10" s="65"/>
      <c r="U10" s="36"/>
      <c r="V10" s="36"/>
      <c r="W10" s="36"/>
      <c r="X10" s="36"/>
      <c r="Y10" s="36"/>
      <c r="Z10" s="36"/>
      <c r="AA10" s="36"/>
      <c r="AB10" s="36"/>
    </row>
    <row customHeight="1" ht="30.0" r="11">
      <c r="A11" s="43"/>
      <c r="B11" s="72"/>
      <c r="C11" s="73"/>
      <c r="D11" s="74"/>
      <c r="E11" s="74"/>
      <c r="F11" s="74"/>
      <c r="G11" s="74"/>
      <c r="H11" s="75"/>
      <c r="I11" s="39"/>
      <c r="J11" s="41"/>
      <c r="K11" s="66"/>
      <c r="L11" s="76" t="s">
        <v>203</v>
      </c>
      <c r="M11" s="76" t="s">
        <v>204</v>
      </c>
      <c r="N11" s="77" t="s">
        <v>372</v>
      </c>
      <c r="O11" s="34"/>
      <c r="P11" s="71"/>
      <c r="T11" s="65"/>
      <c r="U11" s="36"/>
      <c r="V11" s="36"/>
      <c r="W11" s="36"/>
      <c r="X11" s="36"/>
      <c r="Y11" s="36"/>
      <c r="Z11" s="36"/>
      <c r="AA11" s="36"/>
      <c r="AB11" s="36"/>
    </row>
    <row r="12">
      <c r="A12" s="43"/>
      <c r="B12" s="78" t="s">
        <v>64</v>
      </c>
      <c r="C12" s="79" t="s">
        <v>373</v>
      </c>
      <c r="D12" s="61"/>
      <c r="E12" s="61"/>
      <c r="F12" s="61"/>
      <c r="G12" s="61"/>
      <c r="H12" s="62"/>
      <c r="I12" s="80" t="s">
        <v>65</v>
      </c>
      <c r="J12" s="81"/>
      <c r="K12" s="66"/>
      <c r="L12" s="82"/>
      <c r="M12" s="82"/>
      <c r="N12" s="71"/>
      <c r="O12" s="38"/>
      <c r="P12" s="71"/>
      <c r="T12" s="65"/>
      <c r="U12" s="36"/>
      <c r="V12" s="36"/>
      <c r="W12" s="36"/>
      <c r="X12" s="36"/>
      <c r="Y12" s="36"/>
      <c r="Z12" s="36"/>
      <c r="AA12" s="36"/>
      <c r="AB12" s="36"/>
    </row>
    <row r="13">
      <c r="A13" s="43"/>
      <c r="B13" s="83"/>
      <c r="C13" s="37"/>
      <c r="H13" s="65"/>
      <c r="I13" s="84" t="s">
        <v>374</v>
      </c>
      <c r="J13" s="85"/>
      <c r="K13" s="66"/>
      <c r="L13" s="82"/>
      <c r="M13" s="82"/>
      <c r="N13" s="71"/>
      <c r="O13" s="38"/>
      <c r="P13" s="71"/>
      <c r="T13" s="65"/>
      <c r="U13" s="36"/>
      <c r="V13" s="36"/>
      <c r="W13" s="36"/>
      <c r="X13" s="36"/>
      <c r="Y13" s="36"/>
      <c r="Z13" s="36"/>
      <c r="AA13" s="36"/>
      <c r="AB13" s="36"/>
    </row>
    <row customHeight="1" ht="30.0" r="14">
      <c r="A14" s="43"/>
      <c r="B14" s="83"/>
      <c r="C14" s="37"/>
      <c r="H14" s="65"/>
      <c r="I14" s="71"/>
      <c r="J14" s="65"/>
      <c r="K14" s="66"/>
      <c r="L14" s="86"/>
      <c r="M14" s="86"/>
      <c r="N14" s="87"/>
      <c r="O14" s="88"/>
      <c r="P14" s="87"/>
      <c r="Q14" s="74"/>
      <c r="R14" s="74"/>
      <c r="S14" s="74"/>
      <c r="T14" s="75"/>
      <c r="U14" s="36"/>
      <c r="V14" s="36"/>
      <c r="W14" s="36"/>
      <c r="X14" s="36"/>
      <c r="Y14" s="36"/>
      <c r="Z14" s="36"/>
      <c r="AA14" s="36"/>
      <c r="AB14" s="36"/>
    </row>
    <row r="15">
      <c r="A15" s="43"/>
      <c r="B15" s="89"/>
      <c r="C15" s="73"/>
      <c r="D15" s="74"/>
      <c r="E15" s="74"/>
      <c r="F15" s="74"/>
      <c r="G15" s="74"/>
      <c r="H15" s="75"/>
      <c r="I15" s="71"/>
      <c r="J15" s="65"/>
      <c r="K15" s="43"/>
      <c r="L15" s="90" t="s">
        <v>67</v>
      </c>
      <c r="M15" s="91"/>
      <c r="N15" s="91"/>
      <c r="O15" s="92"/>
      <c r="P15" s="90" t="s">
        <v>68</v>
      </c>
      <c r="Q15" s="91"/>
      <c r="R15" s="91"/>
      <c r="S15" s="91"/>
      <c r="T15" s="92"/>
      <c r="U15" s="36"/>
      <c r="V15" s="36"/>
      <c r="W15" s="36"/>
      <c r="X15" s="36"/>
      <c r="Y15" s="36"/>
      <c r="Z15" s="36"/>
      <c r="AA15" s="36"/>
      <c r="AB15" s="36"/>
    </row>
    <row r="16">
      <c r="A16" s="43"/>
      <c r="B16" s="78" t="s">
        <v>69</v>
      </c>
      <c r="C16" s="133" t="s">
        <v>375</v>
      </c>
      <c r="D16" s="61"/>
      <c r="E16" s="61"/>
      <c r="F16" s="61"/>
      <c r="G16" s="61"/>
      <c r="H16" s="62"/>
      <c r="I16" s="71"/>
      <c r="J16" s="65"/>
      <c r="K16" s="43"/>
      <c r="L16" s="77" t="s">
        <v>376</v>
      </c>
      <c r="M16" s="33"/>
      <c r="N16" s="33"/>
      <c r="O16" s="85"/>
      <c r="P16" s="157" t="s">
        <v>377</v>
      </c>
      <c r="Q16" s="33"/>
      <c r="R16" s="33"/>
      <c r="S16" s="33"/>
      <c r="T16" s="85"/>
      <c r="U16" s="36"/>
      <c r="V16" s="36"/>
      <c r="W16" s="36"/>
      <c r="X16" s="36"/>
      <c r="Y16" s="36"/>
      <c r="Z16" s="36"/>
      <c r="AA16" s="36"/>
      <c r="AB16" s="36"/>
    </row>
    <row r="17">
      <c r="A17" s="43"/>
      <c r="B17" s="83"/>
      <c r="C17" s="37"/>
      <c r="H17" s="65"/>
      <c r="I17" s="71"/>
      <c r="J17" s="65"/>
      <c r="K17" s="43"/>
      <c r="L17" s="71"/>
      <c r="O17" s="65"/>
      <c r="P17" s="71"/>
      <c r="T17" s="65"/>
      <c r="U17" s="36"/>
      <c r="V17" s="36"/>
      <c r="W17" s="36"/>
      <c r="X17" s="36"/>
      <c r="Y17" s="36"/>
      <c r="Z17" s="36"/>
      <c r="AA17" s="36"/>
      <c r="AB17" s="36"/>
    </row>
    <row r="18">
      <c r="A18" s="43"/>
      <c r="B18" s="83"/>
      <c r="C18" s="37"/>
      <c r="H18" s="65"/>
      <c r="I18" s="71"/>
      <c r="J18" s="65"/>
      <c r="K18" s="43"/>
      <c r="L18" s="71"/>
      <c r="O18" s="65"/>
      <c r="P18" s="71"/>
      <c r="T18" s="65"/>
      <c r="U18" s="36"/>
      <c r="V18" s="36"/>
      <c r="W18" s="36"/>
      <c r="X18" s="36"/>
      <c r="Y18" s="36"/>
      <c r="Z18" s="36"/>
      <c r="AA18" s="36"/>
      <c r="AB18" s="36"/>
    </row>
    <row r="19">
      <c r="A19" s="43"/>
      <c r="B19" s="83"/>
      <c r="C19" s="37"/>
      <c r="H19" s="65"/>
      <c r="I19" s="71"/>
      <c r="J19" s="65"/>
      <c r="K19" s="43"/>
      <c r="L19" s="71"/>
      <c r="O19" s="65"/>
      <c r="P19" s="71"/>
      <c r="T19" s="65"/>
      <c r="U19" s="36"/>
      <c r="V19" s="36"/>
      <c r="W19" s="36"/>
      <c r="X19" s="36"/>
      <c r="Y19" s="36"/>
      <c r="Z19" s="36"/>
      <c r="AA19" s="36"/>
      <c r="AB19" s="36"/>
    </row>
    <row customHeight="1" ht="30.0" r="20">
      <c r="A20" s="43"/>
      <c r="B20" s="89"/>
      <c r="C20" s="73"/>
      <c r="D20" s="74"/>
      <c r="E20" s="74"/>
      <c r="F20" s="74"/>
      <c r="G20" s="74"/>
      <c r="H20" s="75"/>
      <c r="I20" s="71"/>
      <c r="J20" s="65"/>
      <c r="K20" s="43"/>
      <c r="L20" s="71"/>
      <c r="O20" s="65"/>
      <c r="P20" s="71"/>
      <c r="T20" s="65"/>
      <c r="U20" s="36"/>
      <c r="V20" s="36"/>
      <c r="W20" s="36"/>
      <c r="X20" s="36"/>
      <c r="Y20" s="36"/>
      <c r="Z20" s="36"/>
      <c r="AA20" s="36"/>
      <c r="AB20" s="36"/>
    </row>
    <row customHeight="1" ht="15.75" r="21">
      <c r="A21" s="43"/>
      <c r="B21" s="93" t="s">
        <v>70</v>
      </c>
      <c r="C21" s="94"/>
      <c r="D21" s="94"/>
      <c r="E21" s="94"/>
      <c r="F21" s="95"/>
      <c r="G21" s="96"/>
      <c r="H21" s="97"/>
      <c r="I21" s="71"/>
      <c r="J21" s="65"/>
      <c r="K21" s="43"/>
      <c r="L21" s="71"/>
      <c r="O21" s="65"/>
      <c r="P21" s="71"/>
      <c r="T21" s="65"/>
      <c r="U21" s="36"/>
      <c r="V21" s="36"/>
      <c r="W21" s="36"/>
      <c r="X21" s="36"/>
      <c r="Y21" s="36"/>
      <c r="Z21" s="36"/>
      <c r="AA21" s="36"/>
      <c r="AB21" s="36"/>
    </row>
    <row customHeight="1" ht="15.75" r="22">
      <c r="A22" s="43"/>
      <c r="B22" s="98" t="s">
        <v>71</v>
      </c>
      <c r="C22" s="99" t="s">
        <v>211</v>
      </c>
      <c r="D22" s="8"/>
      <c r="E22" s="8"/>
      <c r="F22" s="8"/>
      <c r="G22" s="8"/>
      <c r="H22" s="100"/>
      <c r="I22" s="71"/>
      <c r="J22" s="65"/>
      <c r="K22" s="43"/>
      <c r="L22" s="71"/>
      <c r="O22" s="65"/>
      <c r="P22" s="71"/>
      <c r="T22" s="65"/>
      <c r="U22" s="36"/>
      <c r="V22" s="36"/>
      <c r="W22" s="36"/>
      <c r="X22" s="36"/>
      <c r="Y22" s="36"/>
      <c r="Z22" s="36"/>
      <c r="AA22" s="36"/>
      <c r="AB22" s="36"/>
    </row>
    <row customHeight="1" ht="15.75" r="23">
      <c r="A23" s="43"/>
      <c r="B23" s="101"/>
      <c r="C23" s="33"/>
      <c r="D23" s="33"/>
      <c r="E23" s="34"/>
      <c r="F23" s="102" t="s">
        <v>73</v>
      </c>
      <c r="G23" s="8"/>
      <c r="H23" s="100"/>
      <c r="I23" s="71"/>
      <c r="J23" s="65"/>
      <c r="K23" s="43"/>
      <c r="L23" s="71"/>
      <c r="O23" s="65"/>
      <c r="P23" s="71"/>
      <c r="T23" s="65"/>
      <c r="U23" s="36"/>
      <c r="V23" s="36"/>
      <c r="W23" s="36"/>
      <c r="X23" s="36"/>
      <c r="Y23" s="36"/>
      <c r="Z23" s="36"/>
      <c r="AA23" s="36"/>
      <c r="AB23" s="36"/>
    </row>
    <row customHeight="1" ht="30.0" r="24">
      <c r="A24" s="43"/>
      <c r="B24" s="71"/>
      <c r="E24" s="38"/>
      <c r="F24" s="103" t="s">
        <v>378</v>
      </c>
      <c r="G24" s="33"/>
      <c r="H24" s="85"/>
      <c r="I24" s="71"/>
      <c r="J24" s="65"/>
      <c r="K24" s="43"/>
      <c r="L24" s="71"/>
      <c r="O24" s="65"/>
      <c r="P24" s="71"/>
      <c r="T24" s="65"/>
      <c r="U24" s="36"/>
      <c r="V24" s="36"/>
      <c r="W24" s="36"/>
      <c r="X24" s="36"/>
      <c r="Y24" s="36"/>
      <c r="Z24" s="36"/>
      <c r="AA24" s="36"/>
      <c r="AB24" s="36"/>
    </row>
    <row customHeight="1" ht="15.75" r="25">
      <c r="A25" s="43"/>
      <c r="B25" s="71"/>
      <c r="E25" s="38"/>
      <c r="F25" s="37"/>
      <c r="H25" s="65"/>
      <c r="I25" s="71"/>
      <c r="J25" s="65"/>
      <c r="K25" s="43"/>
      <c r="L25" s="71"/>
      <c r="O25" s="65"/>
      <c r="P25" s="71"/>
      <c r="T25" s="65"/>
      <c r="U25" s="36"/>
      <c r="V25" s="36"/>
      <c r="W25" s="36"/>
      <c r="X25" s="36"/>
      <c r="Y25" s="36"/>
      <c r="Z25" s="36"/>
      <c r="AA25" s="36"/>
      <c r="AB25" s="36"/>
    </row>
    <row customHeight="1" ht="15.75" r="26">
      <c r="A26" s="43"/>
      <c r="B26" s="71"/>
      <c r="E26" s="38"/>
      <c r="F26" s="37"/>
      <c r="H26" s="65"/>
      <c r="I26" s="71"/>
      <c r="J26" s="65"/>
      <c r="K26" s="43"/>
      <c r="L26" s="71"/>
      <c r="O26" s="65"/>
      <c r="P26" s="71"/>
      <c r="T26" s="65"/>
      <c r="U26" s="36"/>
      <c r="V26" s="36"/>
      <c r="W26" s="36"/>
      <c r="X26" s="36"/>
      <c r="Y26" s="36"/>
      <c r="Z26" s="36"/>
      <c r="AA26" s="36"/>
      <c r="AB26" s="36"/>
    </row>
    <row customHeight="1" ht="15.75" r="27">
      <c r="A27" s="43"/>
      <c r="B27" s="71"/>
      <c r="E27" s="38"/>
      <c r="F27" s="37"/>
      <c r="H27" s="65"/>
      <c r="I27" s="71"/>
      <c r="J27" s="65"/>
      <c r="K27" s="43"/>
      <c r="L27" s="87"/>
      <c r="M27" s="74"/>
      <c r="N27" s="74"/>
      <c r="O27" s="75"/>
      <c r="P27" s="87"/>
      <c r="Q27" s="74"/>
      <c r="R27" s="74"/>
      <c r="S27" s="74"/>
      <c r="T27" s="75"/>
      <c r="U27" s="36"/>
      <c r="V27" s="36"/>
      <c r="W27" s="36"/>
      <c r="X27" s="36"/>
      <c r="Y27" s="36"/>
      <c r="Z27" s="36"/>
      <c r="AA27" s="36"/>
      <c r="AB27" s="36"/>
    </row>
    <row customHeight="1" ht="15.75" r="28">
      <c r="A28" s="43"/>
      <c r="B28" s="71"/>
      <c r="E28" s="38"/>
      <c r="F28" s="37"/>
      <c r="H28" s="65"/>
      <c r="I28" s="71"/>
      <c r="J28" s="65"/>
      <c r="K28" s="43"/>
      <c r="L28" s="90" t="s">
        <v>74</v>
      </c>
      <c r="M28" s="91"/>
      <c r="N28" s="91"/>
      <c r="O28" s="92"/>
      <c r="P28" s="90" t="s">
        <v>75</v>
      </c>
      <c r="Q28" s="91"/>
      <c r="R28" s="91"/>
      <c r="S28" s="91"/>
      <c r="T28" s="92"/>
      <c r="U28" s="36"/>
      <c r="V28" s="36"/>
      <c r="W28" s="36"/>
      <c r="X28" s="36"/>
      <c r="Y28" s="36"/>
      <c r="Z28" s="36"/>
      <c r="AA28" s="36"/>
      <c r="AB28" s="36"/>
    </row>
    <row customHeight="1" ht="15.75" r="29">
      <c r="A29" s="43"/>
      <c r="B29" s="71"/>
      <c r="E29" s="38"/>
      <c r="F29" s="37"/>
      <c r="H29" s="65"/>
      <c r="I29" s="87"/>
      <c r="J29" s="75"/>
      <c r="K29" s="43"/>
      <c r="L29" s="63"/>
      <c r="M29" s="158" t="s">
        <v>379</v>
      </c>
      <c r="N29" s="33"/>
      <c r="O29" s="85"/>
      <c r="P29" s="161" t="str">
        <f>=HYPERLINK("https://geoservices.ign.fr/bdhaie", "BD Haie")</f>
      </c>
      <c r="Q29" s="8"/>
      <c r="R29" s="18"/>
      <c r="S29" s="136" t="inlineStr">
        <is>
          <t/>
        </is>
      </c>
      <c r="T29" s="100"/>
      <c r="U29" s="36"/>
      <c r="V29" s="36"/>
      <c r="W29" s="36"/>
      <c r="X29" s="36"/>
      <c r="Y29" s="36"/>
      <c r="Z29" s="36"/>
      <c r="AA29" s="36"/>
      <c r="AB29" s="36"/>
    </row>
    <row customHeight="1" ht="15.0" r="30">
      <c r="A30" s="43"/>
      <c r="B30" s="71"/>
      <c r="E30" s="38"/>
      <c r="F30" s="37"/>
      <c r="H30" s="65"/>
      <c r="I30" s="107" t="s">
        <v>78</v>
      </c>
      <c r="J30" s="97"/>
      <c r="K30" s="43"/>
      <c r="L30" s="63"/>
      <c r="M30" s="37"/>
      <c r="O30" s="65"/>
      <c r="P30" s="105"/>
      <c r="Q30" s="8"/>
      <c r="R30" s="18"/>
      <c r="S30" s="106"/>
      <c r="T30" s="100"/>
      <c r="U30" s="36"/>
      <c r="V30" s="36"/>
      <c r="W30" s="36"/>
      <c r="X30" s="36"/>
      <c r="Y30" s="36"/>
      <c r="Z30" s="36"/>
      <c r="AA30" s="36"/>
      <c r="AB30" s="36"/>
    </row>
    <row customHeight="1" ht="15.75" r="31">
      <c r="A31" s="43"/>
      <c r="B31" s="71"/>
      <c r="E31" s="38"/>
      <c r="F31" s="37"/>
      <c r="H31" s="65"/>
      <c r="I31" s="84" t="s">
        <v>382</v>
      </c>
      <c r="J31" s="85"/>
      <c r="K31" s="43"/>
      <c r="L31" s="63"/>
      <c r="M31" s="37"/>
      <c r="O31" s="65"/>
      <c r="P31" s="105"/>
      <c r="Q31" s="8"/>
      <c r="R31" s="18"/>
      <c r="S31" s="106"/>
      <c r="T31" s="100"/>
      <c r="U31" s="36"/>
      <c r="V31" s="36"/>
      <c r="W31" s="36"/>
      <c r="X31" s="36"/>
      <c r="Y31" s="36"/>
      <c r="Z31" s="36"/>
      <c r="AA31" s="36"/>
      <c r="AB31" s="36"/>
    </row>
    <row customHeight="1" ht="15.75" r="32">
      <c r="A32" s="43"/>
      <c r="B32" s="71"/>
      <c r="E32" s="38"/>
      <c r="F32" s="37"/>
      <c r="H32" s="65"/>
      <c r="I32" s="71"/>
      <c r="J32" s="65"/>
      <c r="K32" s="43"/>
      <c r="L32" s="63"/>
      <c r="M32" s="37"/>
      <c r="O32" s="65"/>
      <c r="P32" s="105"/>
      <c r="Q32" s="8"/>
      <c r="R32" s="18"/>
      <c r="S32" s="106"/>
      <c r="T32" s="100"/>
      <c r="U32" s="36"/>
      <c r="V32" s="36"/>
      <c r="W32" s="36"/>
      <c r="X32" s="36"/>
      <c r="Y32" s="36"/>
      <c r="Z32" s="36"/>
      <c r="AA32" s="36"/>
      <c r="AB32" s="36"/>
    </row>
    <row customHeight="1" ht="15.75" r="33">
      <c r="A33" s="43"/>
      <c r="B33" s="71"/>
      <c r="E33" s="38"/>
      <c r="F33" s="37"/>
      <c r="H33" s="65"/>
      <c r="I33" s="71"/>
      <c r="J33" s="65"/>
      <c r="K33" s="43"/>
      <c r="L33" s="63"/>
      <c r="M33" s="37"/>
      <c r="O33" s="65"/>
      <c r="P33" s="105"/>
      <c r="Q33" s="8"/>
      <c r="R33" s="18"/>
      <c r="S33" s="106"/>
      <c r="T33" s="100"/>
      <c r="U33" s="36"/>
      <c r="V33" s="36"/>
      <c r="W33" s="36"/>
      <c r="X33" s="36"/>
      <c r="Y33" s="36"/>
      <c r="Z33" s="36"/>
      <c r="AA33" s="36"/>
      <c r="AB33" s="36"/>
    </row>
    <row customHeight="1" ht="15.75" r="34">
      <c r="A34" s="43"/>
      <c r="B34" s="71"/>
      <c r="E34" s="38"/>
      <c r="F34" s="37"/>
      <c r="H34" s="65"/>
      <c r="I34" s="71"/>
      <c r="J34" s="65"/>
      <c r="K34" s="43"/>
      <c r="L34" s="63"/>
      <c r="M34" s="37"/>
      <c r="O34" s="65"/>
      <c r="P34" s="105"/>
      <c r="Q34" s="8"/>
      <c r="R34" s="18"/>
      <c r="S34" s="106"/>
      <c r="T34" s="100"/>
      <c r="U34" s="36"/>
      <c r="V34" s="36"/>
      <c r="W34" s="36"/>
      <c r="X34" s="36"/>
      <c r="Y34" s="36"/>
      <c r="Z34" s="36"/>
      <c r="AA34" s="36"/>
      <c r="AB34" s="36"/>
    </row>
    <row customHeight="1" ht="15.75" r="35">
      <c r="A35" s="43"/>
      <c r="B35" s="87"/>
      <c r="C35" s="74"/>
      <c r="D35" s="74"/>
      <c r="E35" s="88"/>
      <c r="F35" s="73"/>
      <c r="G35" s="74"/>
      <c r="H35" s="75"/>
      <c r="I35" s="71"/>
      <c r="J35" s="65"/>
      <c r="K35" s="43"/>
      <c r="L35" s="63"/>
      <c r="M35" s="37"/>
      <c r="O35" s="65"/>
      <c r="P35" s="105"/>
      <c r="Q35" s="8"/>
      <c r="R35" s="18"/>
      <c r="S35" s="106"/>
      <c r="T35" s="100"/>
      <c r="U35" s="36"/>
      <c r="V35" s="36"/>
      <c r="W35" s="36"/>
      <c r="X35" s="36"/>
      <c r="Y35" s="36"/>
      <c r="Z35" s="36"/>
      <c r="AA35" s="36"/>
      <c r="AB35" s="36"/>
    </row>
    <row customHeight="1" ht="15.75" r="36">
      <c r="A36" s="43"/>
      <c r="B36" s="93" t="s">
        <v>79</v>
      </c>
      <c r="C36" s="94"/>
      <c r="D36" s="94"/>
      <c r="E36" s="95"/>
      <c r="F36" s="108"/>
      <c r="G36" s="108"/>
      <c r="H36" s="108"/>
      <c r="I36" s="71"/>
      <c r="J36" s="65"/>
      <c r="K36" s="43"/>
      <c r="L36" s="63"/>
      <c r="M36" s="37"/>
      <c r="O36" s="65"/>
      <c r="P36" s="105"/>
      <c r="Q36" s="8"/>
      <c r="R36" s="18"/>
      <c r="S36" s="106"/>
      <c r="T36" s="100"/>
      <c r="U36" s="36"/>
      <c r="V36" s="36"/>
      <c r="W36" s="36"/>
      <c r="X36" s="36"/>
      <c r="Y36" s="36"/>
      <c r="Z36" s="36"/>
      <c r="AA36" s="36"/>
      <c r="AB36" s="36"/>
    </row>
    <row customHeight="1" ht="15.75" r="37">
      <c r="A37" s="43"/>
      <c r="B37" s="83"/>
      <c r="C37" s="109" t="s">
        <v>80</v>
      </c>
      <c r="D37" s="109" t="s">
        <v>81</v>
      </c>
      <c r="E37" s="109" t="s">
        <v>82</v>
      </c>
      <c r="F37" s="109" t="s">
        <v>83</v>
      </c>
      <c r="G37" s="109" t="s">
        <v>82</v>
      </c>
      <c r="H37" s="109" t="s">
        <v>80</v>
      </c>
      <c r="I37" s="71"/>
      <c r="J37" s="65"/>
      <c r="K37" s="43"/>
      <c r="L37" s="63"/>
      <c r="M37" s="37"/>
      <c r="O37" s="65"/>
      <c r="P37" s="105"/>
      <c r="Q37" s="8"/>
      <c r="R37" s="18"/>
      <c r="S37" s="106"/>
      <c r="T37" s="100"/>
      <c r="U37" s="36"/>
      <c r="V37" s="36"/>
      <c r="W37" s="36"/>
      <c r="X37" s="36"/>
      <c r="Y37" s="36"/>
      <c r="Z37" s="36"/>
      <c r="AA37" s="36"/>
      <c r="AB37" s="36"/>
    </row>
    <row customHeight="1" ht="12.75" r="38">
      <c r="A38" s="43"/>
      <c r="B38" s="110" t="s">
        <v>383</v>
      </c>
      <c r="C38" s="111" t="s">
        <v>85</v>
      </c>
      <c r="D38" s="111" t="s">
        <v>85</v>
      </c>
      <c r="E38" s="111" t="s">
        <v>85</v>
      </c>
      <c r="F38" s="111" t="s">
        <v>85</v>
      </c>
      <c r="G38" s="111" t="s">
        <v>85</v>
      </c>
      <c r="H38" s="111" t="s">
        <v>85</v>
      </c>
      <c r="I38" s="71"/>
      <c r="J38" s="65"/>
      <c r="K38" s="43"/>
      <c r="L38" s="63"/>
      <c r="M38" s="37"/>
      <c r="O38" s="65"/>
      <c r="P38" s="105"/>
      <c r="Q38" s="8"/>
      <c r="R38" s="18"/>
      <c r="S38" s="106"/>
      <c r="T38" s="100"/>
      <c r="U38" s="36"/>
      <c r="V38" s="36"/>
      <c r="W38" s="36"/>
      <c r="X38" s="36"/>
      <c r="Y38" s="36"/>
      <c r="Z38" s="36"/>
      <c r="AA38" s="36"/>
      <c r="AB38" s="36"/>
    </row>
    <row customHeight="1" ht="12.75" r="39">
      <c r="A39" s="43"/>
      <c r="B39" s="110" t="s">
        <v>384</v>
      </c>
      <c r="C39" s="112"/>
      <c r="D39" s="112"/>
      <c r="E39" s="112"/>
      <c r="F39" s="112"/>
      <c r="G39" s="112" t="s">
        <v>85</v>
      </c>
      <c r="H39" s="112" t="s">
        <v>85</v>
      </c>
      <c r="I39" s="71"/>
      <c r="J39" s="65"/>
      <c r="K39" s="43"/>
      <c r="L39" s="63"/>
      <c r="M39" s="37"/>
      <c r="O39" s="65"/>
      <c r="P39" s="105"/>
      <c r="Q39" s="8"/>
      <c r="R39" s="18"/>
      <c r="S39" s="106"/>
      <c r="T39" s="100"/>
      <c r="U39" s="36"/>
      <c r="V39" s="36"/>
      <c r="W39" s="36"/>
      <c r="X39" s="36"/>
      <c r="Y39" s="36"/>
      <c r="Z39" s="36"/>
      <c r="AA39" s="36"/>
      <c r="AB39" s="36"/>
    </row>
    <row customHeight="1" ht="12.75" r="40">
      <c r="A40" s="43"/>
      <c r="B40" s="110"/>
      <c r="C40" s="112"/>
      <c r="D40" s="112"/>
      <c r="E40" s="112"/>
      <c r="F40" s="112"/>
      <c r="G40" s="112"/>
      <c r="H40" s="112"/>
      <c r="I40" s="71"/>
      <c r="J40" s="65"/>
      <c r="K40" s="43"/>
      <c r="L40" s="63"/>
      <c r="M40" s="37"/>
      <c r="O40" s="65"/>
      <c r="P40" s="105"/>
      <c r="Q40" s="8"/>
      <c r="R40" s="18"/>
      <c r="S40" s="106"/>
      <c r="T40" s="100"/>
      <c r="U40" s="36"/>
      <c r="V40" s="36"/>
      <c r="W40" s="36"/>
      <c r="X40" s="36"/>
      <c r="Y40" s="36"/>
      <c r="Z40" s="36"/>
      <c r="AA40" s="36"/>
      <c r="AB40" s="36"/>
    </row>
    <row customHeight="1" ht="15.75" r="41">
      <c r="A41" s="43"/>
      <c r="B41" s="83"/>
      <c r="C41" s="109" t="s">
        <v>80</v>
      </c>
      <c r="D41" s="109" t="s">
        <v>83</v>
      </c>
      <c r="E41" s="109" t="s">
        <v>88</v>
      </c>
      <c r="F41" s="109" t="s">
        <v>89</v>
      </c>
      <c r="G41" s="109" t="s">
        <v>90</v>
      </c>
      <c r="H41" s="109" t="s">
        <v>91</v>
      </c>
      <c r="I41" s="71"/>
      <c r="J41" s="65"/>
      <c r="K41" s="43"/>
      <c r="L41" s="63"/>
      <c r="M41" s="37"/>
      <c r="O41" s="65"/>
      <c r="P41" s="105"/>
      <c r="Q41" s="8"/>
      <c r="R41" s="18"/>
      <c r="S41" s="106"/>
      <c r="T41" s="100"/>
      <c r="U41" s="36"/>
      <c r="V41" s="36"/>
      <c r="W41" s="36"/>
      <c r="X41" s="36"/>
      <c r="Y41" s="36"/>
      <c r="Z41" s="36"/>
      <c r="AA41" s="36"/>
      <c r="AB41" s="36"/>
    </row>
    <row customHeight="1" ht="12.75" r="42">
      <c r="A42" s="43"/>
      <c r="B42" s="110" t="s">
        <v>383</v>
      </c>
      <c r="C42" s="111" t="s">
        <v>85</v>
      </c>
      <c r="D42" s="111" t="s">
        <v>85</v>
      </c>
      <c r="E42" s="111" t="s">
        <v>85</v>
      </c>
      <c r="F42" s="111" t="s">
        <v>85</v>
      </c>
      <c r="G42" s="111" t="s">
        <v>85</v>
      </c>
      <c r="H42" s="111" t="s">
        <v>85</v>
      </c>
      <c r="I42" s="71"/>
      <c r="J42" s="65"/>
      <c r="K42" s="43"/>
      <c r="L42" s="63"/>
      <c r="M42" s="39"/>
      <c r="N42" s="40"/>
      <c r="O42" s="113"/>
      <c r="P42" s="114"/>
      <c r="Q42" s="115"/>
      <c r="R42" s="116"/>
      <c r="S42" s="117"/>
      <c r="T42" s="118"/>
      <c r="U42" s="36"/>
      <c r="V42" s="36"/>
      <c r="W42" s="36"/>
      <c r="X42" s="36"/>
      <c r="Y42" s="36"/>
      <c r="Z42" s="36"/>
      <c r="AA42" s="36"/>
      <c r="AB42" s="36"/>
    </row>
    <row customHeight="1" ht="12.75" r="43">
      <c r="A43" s="43"/>
      <c r="B43" s="110" t="s">
        <v>384</v>
      </c>
      <c r="C43" s="111" t="s">
        <v>85</v>
      </c>
      <c r="D43" s="111" t="s">
        <v>85</v>
      </c>
      <c r="E43" s="111" t="s">
        <v>85</v>
      </c>
      <c r="F43" s="111"/>
      <c r="G43" s="111"/>
      <c r="H43" s="111"/>
      <c r="I43" s="71"/>
      <c r="J43" s="65"/>
      <c r="K43" s="43"/>
      <c r="L43" s="90" t="s">
        <v>92</v>
      </c>
      <c r="M43" s="91"/>
      <c r="N43" s="91"/>
      <c r="O43" s="91"/>
      <c r="P43" s="43"/>
      <c r="Q43" s="43"/>
      <c r="R43" s="43"/>
      <c r="S43" s="43"/>
      <c r="T43" s="66"/>
      <c r="U43" s="36"/>
      <c r="V43" s="36"/>
      <c r="W43" s="36"/>
      <c r="X43" s="36"/>
      <c r="Y43" s="36"/>
      <c r="Z43" s="36"/>
      <c r="AA43" s="36"/>
      <c r="AB43" s="36"/>
    </row>
    <row customHeight="1" ht="12.75" r="44">
      <c r="A44" s="43"/>
      <c r="B44" s="110"/>
      <c r="C44" s="112"/>
      <c r="D44" s="112"/>
      <c r="E44" s="112"/>
      <c r="F44" s="112"/>
      <c r="G44" s="112"/>
      <c r="H44" s="112"/>
      <c r="I44" s="71"/>
      <c r="J44" s="65"/>
      <c r="K44" s="43"/>
      <c r="L44" s="77" t="s">
        <v>385</v>
      </c>
      <c r="M44" s="33"/>
      <c r="N44" s="33"/>
      <c r="O44" s="33"/>
      <c r="P44" s="33"/>
      <c r="Q44" s="33"/>
      <c r="R44" s="33"/>
      <c r="S44" s="33"/>
      <c r="T44" s="85"/>
      <c r="U44" s="36"/>
      <c r="V44" s="36"/>
      <c r="W44" s="36"/>
      <c r="X44" s="36"/>
      <c r="Y44" s="36"/>
      <c r="Z44" s="36"/>
      <c r="AA44" s="36"/>
      <c r="AB44" s="36"/>
    </row>
    <row customHeight="1" ht="15.75" r="45">
      <c r="A45" s="43"/>
      <c r="B45" s="119" t="s">
        <v>386</v>
      </c>
      <c r="C45" s="33"/>
      <c r="D45" s="33"/>
      <c r="E45" s="33"/>
      <c r="F45" s="33"/>
      <c r="G45" s="33"/>
      <c r="H45" s="85"/>
      <c r="I45" s="71"/>
      <c r="J45" s="65"/>
      <c r="K45" s="43"/>
      <c r="L45" s="71"/>
      <c r="T45" s="65"/>
      <c r="U45" s="36"/>
      <c r="V45" s="36"/>
      <c r="W45" s="36"/>
      <c r="X45" s="36"/>
      <c r="Y45" s="36"/>
      <c r="Z45" s="36"/>
      <c r="AA45" s="36"/>
      <c r="AB45" s="36"/>
    </row>
    <row customHeight="1" ht="15.75" r="46">
      <c r="A46" s="43"/>
      <c r="B46" s="87"/>
      <c r="C46" s="74"/>
      <c r="D46" s="74"/>
      <c r="E46" s="74"/>
      <c r="F46" s="74"/>
      <c r="G46" s="74"/>
      <c r="H46" s="75"/>
      <c r="I46" s="87"/>
      <c r="J46" s="75"/>
      <c r="K46" s="43"/>
      <c r="L46" s="120"/>
      <c r="M46" s="40"/>
      <c r="N46" s="40"/>
      <c r="O46" s="40"/>
      <c r="P46" s="40"/>
      <c r="Q46" s="40"/>
      <c r="R46" s="40"/>
      <c r="S46" s="40"/>
      <c r="T46" s="113"/>
      <c r="U46" s="36"/>
      <c r="V46" s="36"/>
      <c r="W46" s="36"/>
      <c r="X46" s="36"/>
      <c r="Y46" s="36"/>
      <c r="Z46" s="36"/>
      <c r="AA46" s="36"/>
      <c r="AB46" s="36"/>
    </row>
    <row customHeight="1" ht="15.75" r="47">
      <c r="A47" s="121" t="s">
        <v>93</v>
      </c>
      <c r="B47" s="31"/>
      <c r="C47" s="159" t="str">
        <f>=HYPERLINK("https://www.ofb.gouv.fr/haies-et-bocages-des-reservoirs-de-biodiversite", "Haies et bocages (Site OFB)")</f>
      </c>
      <c r="D47" s="94"/>
      <c r="E47" s="94"/>
      <c r="F47" s="95"/>
      <c r="G47" s="144" t="inlineStr">
        <is>
          <t/>
        </is>
      </c>
      <c r="H47" s="94"/>
      <c r="I47" s="94"/>
      <c r="J47" s="95"/>
      <c r="K47" s="123" t="s">
        <v>93</v>
      </c>
      <c r="L47" s="18"/>
      <c r="M47" s="160" t="str">
        <f>=HYPERLINK("https://professionnels.ofb.fr/fr/node/852", "Connaître la haie et le bocage")</f>
      </c>
      <c r="N47" s="8"/>
      <c r="O47" s="18"/>
      <c r="P47" s="138" t="inlineStr">
        <is>
          <t/>
        </is>
      </c>
      <c r="Q47" s="8"/>
      <c r="R47" s="8"/>
      <c r="S47" s="8"/>
      <c r="T47" s="18"/>
      <c r="U47" s="36"/>
      <c r="V47" s="36"/>
      <c r="W47" s="36"/>
      <c r="X47" s="36"/>
      <c r="Y47" s="36"/>
      <c r="Z47" s="36"/>
      <c r="AA47" s="36"/>
      <c r="AB47" s="36"/>
    </row>
    <row customHeight="1" ht="15.75" r="48">
      <c r="A48" s="31"/>
      <c r="B48" s="31"/>
      <c r="C48" s="160" t="str">
        <f>=HYPERLINK("https://professionnels.ofb.fr/index.php/fr/doc-comprendre-agir/lessentiel-haie", "L'essentiel sur la haie")</f>
      </c>
      <c r="D48" s="8"/>
      <c r="E48" s="8"/>
      <c r="F48" s="18"/>
      <c r="G48" s="138" t="inlineStr">
        <is>
          <t/>
        </is>
      </c>
      <c r="H48" s="8"/>
      <c r="I48" s="8"/>
      <c r="J48" s="18"/>
      <c r="K48" s="31"/>
      <c r="L48" s="31"/>
      <c r="M48" s="160" t="str">
        <f>=HYPERLINK("file://ad.intra/dfs/COMMUNS/REGIONS/IDF/DR/05_CONNAISSANCE/HABITATS/Bocage/03_DSB/DNSB_TEST2021-NATIONAL.pdf", "Dispositif de suivi du bocage - Protocole")</f>
      </c>
      <c r="N48" s="8"/>
      <c r="O48" s="18"/>
      <c r="P48" s="124" t="inlineStr">
        <is>
          <t/>
        </is>
      </c>
      <c r="Q48" s="8"/>
      <c r="R48" s="8"/>
      <c r="S48" s="8"/>
      <c r="T48" s="18"/>
      <c r="U48" s="36"/>
      <c r="V48" s="36"/>
      <c r="W48" s="36"/>
      <c r="X48" s="36"/>
      <c r="Y48" s="36"/>
      <c r="Z48" s="36"/>
      <c r="AA48" s="36"/>
      <c r="AB48" s="36"/>
    </row>
    <row customHeight="1" ht="15.75" r="49">
      <c r="A49" s="130">
        <v>45756.0</v>
      </c>
      <c r="B49" s="18"/>
      <c r="C49" s="160" t="str">
        <f>=HYPERLINK("https://professionnels.ofb.fr/index.php/fr/haies-bocage", "Haies et bocages (Portail technique)")</f>
      </c>
      <c r="D49" s="8"/>
      <c r="E49" s="8"/>
      <c r="F49" s="18"/>
      <c r="G49" s="138" t="inlineStr">
        <is>
          <t/>
        </is>
      </c>
      <c r="H49" s="8"/>
      <c r="I49" s="8"/>
      <c r="J49" s="18"/>
      <c r="K49" s="31"/>
      <c r="L49" s="31"/>
      <c r="M49" s="160" t="str">
        <f>=HYPERLINK("file://ad.intra/dfs/COMMUNS/REGIONS/IDF/DR/05_CONNAISSANCE/HABITATS/Bocage/02_ATLAS", "Atlas cartographique des densités de haies en Ile-de-France")</f>
      </c>
      <c r="N49" s="8"/>
      <c r="O49" s="18"/>
      <c r="P49" s="124" t="inlineStr">
        <is>
          <t/>
        </is>
      </c>
      <c r="Q49" s="8"/>
      <c r="R49" s="8"/>
      <c r="S49" s="8"/>
      <c r="T49" s="18"/>
      <c r="U49" s="36"/>
      <c r="V49" s="36"/>
      <c r="W49" s="36"/>
      <c r="X49" s="36"/>
      <c r="Y49" s="36"/>
      <c r="Z49" s="36"/>
      <c r="AA49" s="36"/>
      <c r="AB49" s="36"/>
    </row>
    <row customHeight="1" ht="15.75" r="50">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customHeight="1" ht="15.75" r="51">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customHeight="1" ht="15.75" r="5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customHeight="1" ht="15.75" r="5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customHeight="1" ht="15.75" r="54">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customHeight="1" ht="15.75" r="55">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customHeight="1" ht="15.75" r="56">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customHeight="1" ht="15.75" r="57">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customHeight="1" ht="15.75" r="58">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customHeight="1" ht="15.75"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customHeight="1" ht="15.75"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customHeight="1" ht="15.75" r="61">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customHeight="1" ht="15.75"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customHeight="1" ht="15.75"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customHeight="1" ht="15.75" r="64">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customHeight="1" ht="15.75"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customHeight="1" ht="15.75"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customHeight="1" ht="15.75"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customHeight="1" ht="15.75"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customHeight="1" ht="15.75"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customHeight="1" ht="15.75"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customHeight="1" ht="15.75"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customHeight="1" ht="15.75"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customHeight="1" ht="15.75"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customHeight="1" ht="15.75"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customHeight="1" ht="15.75"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customHeight="1" ht="15.75"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customHeight="1" ht="15.75"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customHeight="1" ht="15.75"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customHeight="1" ht="15.75"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customHeight="1" ht="15.75"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customHeight="1" ht="15.75"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customHeight="1" ht="15.75"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customHeight="1" ht="15.75"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customHeight="1" ht="15.75"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customHeight="1" ht="15.75"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customHeight="1" ht="15.75"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customHeight="1" ht="15.75"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customHeight="1" ht="15.75"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customHeight="1" ht="15.75"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customHeight="1" ht="15.75"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customHeight="1" ht="15.75"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customHeight="1" ht="15.75"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customHeight="1" ht="15.75"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customHeight="1" ht="15.75"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customHeight="1" ht="15.75"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customHeight="1" ht="15.75"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customHeight="1" ht="15.75"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customHeight="1" ht="15.75"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customHeight="1" ht="15.75"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customHeight="1" ht="15.75"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customHeight="1" ht="15.75"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customHeight="1" ht="15.75"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customHeight="1" ht="15.75"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customHeight="1" ht="15.75"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customHeight="1" ht="15.75"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customHeight="1" ht="15.75"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customHeight="1" ht="15.75"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customHeight="1" ht="15.75"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customHeight="1" ht="15.75"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customHeight="1" ht="15.75"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customHeight="1" ht="15.75"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customHeight="1" ht="15.75"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customHeight="1" ht="15.75"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customHeight="1" ht="15.75"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customHeight="1" ht="15.75"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customHeight="1" ht="15.75"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customHeight="1" ht="15.75"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customHeight="1" ht="15.75"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customHeight="1" ht="15.75"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customHeight="1" ht="15.75"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customHeight="1" ht="15.75"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customHeight="1" ht="15.75"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customHeight="1" ht="15.75"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customHeight="1" ht="15.75"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customHeight="1" ht="15.75"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customHeight="1" ht="15.75"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customHeight="1" ht="15.75"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customHeight="1" ht="15.75"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customHeight="1" ht="15.75"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customHeight="1" ht="15.75"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customHeight="1" ht="15.75"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customHeight="1" ht="15.75"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customHeight="1" ht="15.75"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customHeight="1" ht="15.75"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customHeight="1" ht="15.75"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customHeight="1" ht="15.75"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customHeight="1" ht="15.75"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customHeight="1" ht="15.75"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customHeight="1" ht="15.75"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customHeight="1" ht="15.75"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customHeight="1" ht="15.75"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customHeight="1" ht="15.75"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customHeight="1" ht="15.75"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customHeight="1" ht="15.75"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customHeight="1" ht="15.75"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customHeight="1" ht="15.75"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customHeight="1" ht="15.75"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customHeight="1" ht="15.75"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customHeight="1" ht="15.75"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customHeight="1" ht="15.75"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customHeight="1" ht="15.75"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customHeight="1" ht="15.75"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customHeight="1" ht="15.75"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customHeight="1" ht="15.75"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customHeight="1" ht="15.75"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customHeight="1" ht="15.75"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customHeight="1" ht="15.75"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customHeight="1" ht="15.75"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customHeight="1" ht="15.75"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customHeight="1" ht="15.75"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customHeight="1" ht="15.75"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customHeight="1" ht="15.75"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customHeight="1" ht="15.75"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customHeight="1" ht="15.75"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customHeight="1" ht="15.75"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customHeight="1" ht="15.75"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customHeight="1" ht="15.75"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customHeight="1" ht="15.75"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customHeight="1" ht="15.75"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customHeight="1" ht="15.75"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customHeight="1" ht="15.75"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customHeight="1" ht="15.75"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customHeight="1" ht="15.75"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customHeight="1" ht="15.75"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customHeight="1" ht="15.75"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customHeight="1" ht="15.75"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customHeight="1" ht="15.75"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customHeight="1" ht="15.75"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customHeight="1" ht="15.75"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customHeight="1" ht="15.75"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customHeight="1" ht="15.75"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customHeight="1" ht="15.75"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customHeight="1" ht="15.75"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customHeight="1" ht="15.75"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customHeight="1" ht="15.75"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customHeight="1" ht="15.75"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customHeight="1" ht="15.75"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customHeight="1" ht="15.75"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customHeight="1" ht="15.75"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customHeight="1" ht="15.75"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customHeight="1" ht="15.75"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customHeight="1" ht="15.75"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customHeight="1" ht="15.75"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customHeight="1" ht="15.75"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customHeight="1" ht="15.75"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customHeight="1" ht="15.75"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customHeight="1" ht="15.75"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customHeight="1" ht="15.75"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customHeight="1" ht="15.75"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customHeight="1" ht="15.75"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customHeight="1" ht="15.75"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customHeight="1" ht="15.75"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customHeight="1" ht="15.75"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customHeight="1" ht="15.75"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customHeight="1" ht="15.75"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customHeight="1" ht="15.75"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customHeight="1" ht="15.75"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customHeight="1" ht="15.75"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customHeight="1" ht="15.75"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customHeight="1" ht="15.75"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customHeight="1" ht="15.75"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customHeight="1" ht="15.75"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customHeight="1" ht="15.75"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customHeight="1" ht="15.75"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customHeight="1" ht="15.75"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customHeight="1" ht="15.75"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customHeight="1" ht="15.75"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customHeight="1" ht="15.75"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customHeight="1" ht="15.75"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customHeight="1" ht="15.75"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customHeight="1" ht="15.75"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customHeight="1" ht="15.75"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customHeight="1" ht="15.75"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customHeight="1" ht="15.75"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customHeight="1" ht="15.75"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customHeight="1" ht="15.75"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customHeight="1" ht="15.75"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customHeight="1" ht="15.75"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customHeight="1" ht="15.75"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customHeight="1" ht="15.75"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customHeight="1" ht="15.75"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customHeight="1" ht="15.75"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customHeight="1" ht="15.75"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customHeight="1" ht="15.75"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customHeight="1" ht="15.75"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customHeight="1" ht="15.75"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customHeight="1" ht="15.75"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customHeight="1" ht="15.75"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customHeight="1" ht="15.75"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customHeight="1" ht="15.75"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customHeight="1" ht="15.75"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customHeight="1" ht="15.75"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customHeight="1" ht="15.75"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customHeight="1" ht="15.75"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customHeight="1" ht="15.75"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customHeight="1" ht="15.75"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customHeight="1" ht="15.75"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customHeight="1" ht="15.75"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customHeight="1" ht="15.75"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2025-09-26T08:21:36Z</dcterms:created>
  <dc:creator>DAVIAUD Claire</dc:creator>
</cp:coreProperties>
</file>