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macroinvertebres" sheetId="10" state="visible" r:id="rId7"/>
    <sheet name="diatomees" sheetId="11" state="visible" r:id="rId8"/>
    <sheet name="macrophytes" sheetId="12" state="visible" r:id="rId9"/>
    <sheet name="onde" sheetId="13" state="visible" r:id="rId10"/>
    <sheet name="roe" sheetId="14" state="visible" r:id="rId11"/>
    <sheet name="bocage" sheetId="15" state="visible" r:id="rId12"/>
  </sheets>
  <extLst>
    <ext uri="GoogleSheetsCustomDataVersion2">
      <go:sheetsCustomData xmlns:go="http://customooxmlschemas.google.com/" r:id="rId19" roundtripDataChecksum="YPS6cMPLBqPS/e7LqbNIAvHHPtdNK8r77XKBmyWKg/c="/>
    </ext>
  </extLst>
</workbook>
</file>

<file path=xl/sharedStrings.xml><?xml version="1.0" encoding="utf-8"?>
<sst xmlns="http://schemas.openxmlformats.org/spreadsheetml/2006/main" count="400" uniqueCount="400">
  <si>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</si>
  <si>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</si>
  <si>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</si>
  <si>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</si>
  <si>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</si>
  <si>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</si>
  <si>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</si>
  <si>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</si>
  <si>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</si>
  <si>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</si>
  <si>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</si>
  <si>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</si>
  <si>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</si>
  <si>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</si>
  <si>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</si>
  <si>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</si>
  <si>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</si>
  <si>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</si>
  <si>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</si>
  <si>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</si>
  <si>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</si>
  <si>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</si>
  <si>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</si>
  <si>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</si>
  <si>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</si>
  <si>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</si>
  <si>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</si>
  <si>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</si>
  <si>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</si>
  <si>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</si>
  <si>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</si>
  <si>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</si>
  <si>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</si>
  <si>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</si>
  <si>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</si>
  <si>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</si>
  <si>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</si>
  <si>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</si>
  <si>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</si>
  <si>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</si>
  <si>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</si>
  <si>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</si>
  <si>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</si>
  <si>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</si>
  <si>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</si>
  <si>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</si>
  <si>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</si>
  <si>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</si>
  <si>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</si>
  <si>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</si>
  <si>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</si>
  <si>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</si>
  <si>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</si>
  <si>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</si>
  <si>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</si>
  <si>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</si>
  <si>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</si>
  <si>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</si>
  <si>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</si>
  <si>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</si>
  <si>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</si>
  <si>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</si>
  <si>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</si>
  <si>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</si>
  <si>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</si>
  <si>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</si>
  <si>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</si>
  <si>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</si>
  <si>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</si>
  <si>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</si>
  <si>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</si>
  <si>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</si>
  <si>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</si>
  <si>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</si>
  <si>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</si>
  <si>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</si>
  <si>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</si>
  <si>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</si>
  <si>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</si>
  <si>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</si>
  <si>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</si>
  <si>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</si>
  <si>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</si>
  <si>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</si>
  <si>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</si>
  <si>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</si>
  <si>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</si>
  <si>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</si>
  <si>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</si>
  <si>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</si>
  <si>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</si>
  <si>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</si>
  <si>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</si>
  <si>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</si>
  <si>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</si>
  <si>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</si>
  <si>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</si>
  <si>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</si>
  <si>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</si>
  <si>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</si>
  <si>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</si>
  <si>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</si>
  <si>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</si>
  <si>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</si>
  <si>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</si>
  <si>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</si>
  <si>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</si>
  <si>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</si>
  <si>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</si>
  <si>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</si>
  <si>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</si>
  <si>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</si>
  <si>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</si>
  <si>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</si>
  <si>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</si>
  <si>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</si>
  <si>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</si>
  <si>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</si>
  <si>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</si>
  <si>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</si>
  <si>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</si>
  <si>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</si>
  <si>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</si>
  <si>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</si>
  <si>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</si>
  <si>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</si>
  <si>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</si>
  <si>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</si>
  <si>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</si>
  <si>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</si>
  <si>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</si>
  <si>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</si>
  <si>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</si>
  <si>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</si>
  <si>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</si>
  <si>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</si>
  <si>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</si>
  <si>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</si>
  <si>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</si>
  <si>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embarquation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</si>
  <si>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</si>
  <si>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</si>
  <si>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</si>
  <si>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</si>
  <si>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</si>
  <si>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</si>
  <si>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</si>
  <si>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</si>
  <si>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</si>
  <si>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</si>
  <si>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</si>
  <si>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</si>
  <si>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</si>
  <si>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</si>
  <si>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</si>
  <si>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</si>
  <si>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</si>
  <si>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</si>
  <si>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</si>
  <si>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</si>
  <si>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</si>
  <si>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</si>
  <si>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</si>
  <si>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</si>
  <si>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</si>
  <si>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</si>
  <si>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</si>
  <si>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</si>
  <si>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</si>
  <si>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</si>
  <si>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</si>
  <si>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</si>
  <si>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</si>
  <si>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file://ad.intra/dfs/COMMUNS/REGIONS/IDF/DR/05_CONNAISSANCE/PMC</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</si>
  <si>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</si>
  <si>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</si>
  <si>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</si>
  <si>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</si>
  <si>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</si>
  <si>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</si>
  <si>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</si>
  <si>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</si>
  <si>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</si>
  <si>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</si>
  <si>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</si>
  <si>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</si>
  <si>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</si>
  <si>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</si>
  <si>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</si>
  <si>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</si>
  <si>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</si>
  <si>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</si>
  <si>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</si>
  <si>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</si>
  <si>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</si>
  <si>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</si>
  <si>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</si>
  <si>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</si>
  <si>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</si>
  <si>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</si>
  <si>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</si>
  <si>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</si>
  <si>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</si>
  <si>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</si>
  <si>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</si>
  <si>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</si>
  <si>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</si>
  <si>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</si>
  <si>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</si>
  <si>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</si>
  <si>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</si>
  <si>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</si>
  <si>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</si>
  <si>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</si>
  <si>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</si>
  <si>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</si>
  <si>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</si>
  <si>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</si>
  <si>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</si>
  <si>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</si>
  <si>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</si>
  <si>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</si>
  <si>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</si>
  <si>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</si>
  <si>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</si>
  <si>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</si>
  <si>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</si>
  <si>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</si>
  <si>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</si>
  <si>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</si>
  <si>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</si>
  <si>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</si>
  <si>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</si>
  <si>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</si>
  <si>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</si>
  <si>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</si>
  <si>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</si>
  <si>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</si>
  <si>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</si>
  <si>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</si>
  <si>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</si>
  <si>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</si>
  <si>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</si>
  <si>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</si>
  <si>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</si>
  <si>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</si>
  <si>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</si>
  <si>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</si>
  <si>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</si>
  <si>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</si>
  <si>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</si>
  <si>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</si>
  <si>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</si>
  <si>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</si>
  <si>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</si>
  <si>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</si>
  <si>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</si>
  <si>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</si>
  <si>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</si>
  <si>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</si>
  <si>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</si>
  <si>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</si>
  <si>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</si>
  <si>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</si>
  <si>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</si>
  <si>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Surveillance des cours d'eau - Invertébrés</t>
  </si>
  <si>
    <t>Surveillance hydrobiologique des masses d’eau s’inscrivant dans le programme de surveillance de la Directive-cadre sur l’eau sur l'ensemble des réseaux de contrôle de surveillance (RCS, RRP,RCO...) initié en 2007. Ce suivi est réalisé selon un protocole standardisé. Actuellement en Ile-de-France, 25% de ces prélèvements sont réalisés en interne, et 75% sont externalisés.</t>
  </si>
  <si>
    <r>
      <rPr>
        <rFont val="Calibri"/>
        <color theme="1"/>
        <sz val="11.0"/>
      </rPr>
      <t xml:space="preserve">Formations 
</t>
    </r>
    <r>
      <rPr>
        <rFont val="Calibri"/>
        <b/>
        <color theme="1"/>
        <sz val="11.0"/>
      </rPr>
      <t>Prélèvement:</t>
    </r>
    <r>
      <rPr>
        <rFont val="Calibri"/>
        <color theme="1"/>
        <sz val="11.0"/>
      </rPr>
      <t xml:space="preserve"> habilitation à la norme NF T 90-333
</t>
    </r>
    <r>
      <rPr>
        <rFont val="Calibri"/>
        <b/>
        <color theme="1"/>
        <sz val="11.0"/>
      </rPr>
      <t>Tri et Analyse:</t>
    </r>
    <r>
      <rPr>
        <rFont val="Calibri"/>
        <color theme="1"/>
        <sz val="11.0"/>
      </rPr>
      <t xml:space="preserve">  Formation avancée en Taxonomie des invertébrés
habilitation à la norme NF T 90-388
</t>
    </r>
    <r>
      <rPr>
        <rFont val="Calibri"/>
        <b/>
        <color theme="1"/>
        <sz val="11.0"/>
      </rPr>
      <t>Accréditation obligatoire</t>
    </r>
    <r>
      <rPr>
        <rFont val="Calibri"/>
        <color theme="1"/>
        <sz val="11.0"/>
      </rPr>
      <t xml:space="preserve"> du laboratoire par le COFRAC</t>
    </r>
  </si>
  <si>
    <t>via le GT:  
Pilotage technique 
Animation du réseau
Veille documentaire</t>
  </si>
  <si>
    <t>Réalisation des échantillonnages, traitement et analyses
Contrôle d'opérations ciblées (audit)</t>
  </si>
  <si>
    <t>Contribuer à l'évaluation des l'état des masses d'eau du bassin Seine-Normandie prévue au titre du SDAGE.
Connaître et suivre l'évolution des peuplements de diatomées des CE de Seine Francilienne et Seine Amont.</t>
  </si>
  <si>
    <r>
      <rPr>
        <rFont val="Calibri"/>
        <b/>
        <color theme="1"/>
        <sz val="11.0"/>
      </rPr>
      <t xml:space="preserve">Animation nationale:
</t>
    </r>
    <r>
      <rPr>
        <rFont val="Calibri"/>
        <color theme="1"/>
        <sz val="11.0"/>
      </rPr>
      <t>GT invertébrés</t>
    </r>
    <r>
      <rPr>
        <rFont val="Calibri"/>
        <b/>
        <color theme="1"/>
        <sz val="11.0"/>
      </rPr>
      <t xml:space="preserve">
Laboratoire d'hydrobiologie IDF:
</t>
    </r>
    <r>
      <rPr>
        <rFont val="Calibri"/>
        <color theme="1"/>
        <sz val="11.0"/>
      </rPr>
      <t xml:space="preserve">Claire DAVID
Nora DERRAS
Jean-Luc SUBERCHICOT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</si>
  <si>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invertébrés multimétrique (I2M2) qui contribue à l'évaluation de l'état écologique des eaux
Analyser la répartition spatiale et l'évolution temporelle des espèces (espèces protégées, EEE, ...)</t>
  </si>
  <si>
    <t>Prélèvement, tri et détermination des macro-invertébrés aquatiques en rivières peu profondes dans le cadre des réseaux de suivi de la qualité des cours d'eau - Normes NF T 90-333 et NF T 90-388.
Prélèvement de 12 échantillons élémentaires des habitats présents dans la station.
Mise en bocal et fixation à l'alcool.
Tri des échantillons en laboratoire pour séparer les invertébrés des éléments de substrat minéraux et végétaux.
Détermination des invertébrés à la loupe binoculaire et établissement de listes faunistiques.
Relevé et saisie de l'ensemble des données (terrain et laboratoire)</t>
  </si>
  <si>
    <r>
      <rPr>
        <rFont val="Calibri"/>
        <b/>
        <color theme="1"/>
        <sz val="11.0"/>
      </rPr>
      <t xml:space="preserve">Terrain : </t>
    </r>
    <r>
      <rPr>
        <rFont val="Calibri"/>
        <color theme="1"/>
        <sz val="11.0"/>
      </rPr>
      <t xml:space="preserve">Prélèvement : surber, tamis, alcool, bocaux, perches, haveneau
Sécurité du chantier : EPI (gilet de sauvetage, waders)
autre matériel : GPS, télémètre ou décamètre, appareil photo
</t>
    </r>
    <r>
      <rPr>
        <rFont val="Calibri"/>
        <b/>
        <color theme="1"/>
        <sz val="11.0"/>
      </rPr>
      <t xml:space="preserve">Tri·tamisage </t>
    </r>
    <r>
      <rPr>
        <rFont val="Calibri"/>
        <color theme="1"/>
        <sz val="11.0"/>
      </rPr>
      <t xml:space="preserve">: tamis, loupes, solution sucrée, pinces, verrerie
</t>
    </r>
    <r>
      <rPr>
        <rFont val="Calibri"/>
        <b/>
        <color theme="1"/>
        <sz val="11.0"/>
      </rPr>
      <t xml:space="preserve">Analyse </t>
    </r>
    <r>
      <rPr>
        <rFont val="Calibri"/>
        <color theme="1"/>
        <sz val="11.0"/>
      </rPr>
      <t xml:space="preserve">: loupe binoculaire, verrerie, pinces
</t>
    </r>
    <r>
      <rPr>
        <rFont val="Calibri"/>
        <b/>
        <color theme="1"/>
        <sz val="11.0"/>
      </rPr>
      <t xml:space="preserve">Global </t>
    </r>
    <r>
      <rPr>
        <rFont val="Calibri"/>
        <color theme="1"/>
        <sz val="11.0"/>
      </rPr>
      <t>:  Fiches de saisie des données
Norme et modes opératoire</t>
    </r>
  </si>
  <si>
    <t>75, 77, 78, 91, 92, 93, 94, 95, 10, 45, 51, 52</t>
  </si>
  <si>
    <t>Stations fixes représentatives des masses d'eau du territoire
- Ile-de-France: environ 200 (suivi en interne: environ 5 stations par an)
- Ensemble du territoire: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</si>
  <si>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t>
  </si>
  <si>
    <t>https://naiades.eaufrance.fr/acces-donnees%23/hydrobiologie</t>
  </si>
  <si>
    <t>Pilote du marché DCE: Agence de l'eau Seine-Normandie
prestataires du marché DCE: GREBE - Aquascop</t>
  </si>
  <si>
    <t>échantillonage</t>
  </si>
  <si>
    <t>Tri - Analyse</t>
  </si>
  <si>
    <t>Surveillance de la qualité de l’eau dans le cadre DCE</t>
  </si>
  <si>
    <t>https://professionnels.ofb.fr/fr/node/282</t>
  </si>
  <si>
    <t>Les laboratoires d'hydrobiologie</t>
  </si>
  <si>
    <t>https://www.ofb.gouv.fr/les-laboratoires-dhydrobiologie</t>
  </si>
  <si>
    <t>Surveillance des cours d'eau - Diatomées</t>
  </si>
  <si>
    <t>terrain: 1h
laboratoire: 1 journée</t>
  </si>
  <si>
    <r>
      <rPr>
        <rFont val="Calibri"/>
        <color theme="1"/>
        <sz val="11.0"/>
      </rPr>
      <t xml:space="preserve">Formations 
</t>
    </r>
    <r>
      <rPr>
        <rFont val="Calibri"/>
        <b/>
        <color theme="1"/>
        <sz val="11.0"/>
      </rPr>
      <t xml:space="preserve">Echantillonage et traitement: </t>
    </r>
    <r>
      <rPr>
        <rFont val="Calibri"/>
        <color theme="1"/>
        <sz val="11.0"/>
      </rPr>
      <t>habilitation à la norme NF T 90-354</t>
    </r>
    <r>
      <rPr>
        <rFont val="Calibri"/>
        <b/>
        <color theme="1"/>
        <sz val="11.0"/>
      </rPr>
      <t xml:space="preserve">
Analyse: </t>
    </r>
    <r>
      <rPr>
        <rFont val="Calibri"/>
        <color theme="1"/>
        <sz val="11.0"/>
      </rPr>
      <t xml:space="preserve"> Formation avancée en Taxonomie des diatomées
habilitation à la norme NF T 90-354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</si>
  <si>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Valérie Peeters</t>
    </r>
    <r>
      <rPr>
        <rFont val="Calibri"/>
        <b/>
        <color theme="1"/>
        <sz val="11.0"/>
      </rPr>
      <t xml:space="preserve">
Laboratoire d'hydrobiologie IDF:
</t>
    </r>
    <r>
      <rPr>
        <rFont val="Calibri"/>
        <color theme="1"/>
        <sz val="11.0"/>
      </rPr>
      <t xml:space="preserve">Nora DERRAS
Claire DAVIAUD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</si>
  <si>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diatomées (IBD) qui contribue à l'évaluation de l'état écologique des eaux
Analyser la répartition spatiale et l'évolution temporelle des espèces</t>
  </si>
  <si>
    <t>Echantillonnage, traitement et analyse des diatomées bentiques dans le cadre des réseaux de suivi de la qualité des cours d'eau - Norme XP T 90-354
Echantillonnage sur plusieurs subtrats: Choix du matériel d'échantillonnage selon des substrats du CE
Mise en pilulier et fixation à l'alcool.
L'échantillon est traité en laboratoire pour supprimer la matière organique et le nettoyer.
Montage de l'échantillon sur une lame microscopique
La liste floristique de 400 individus représentatif de l'échantillon est déterminée sous microscope en laboratoire.
Relevé et saisie de l'ensemble des données (terrain et laboratoire)</t>
  </si>
  <si>
    <r>
      <rPr>
        <rFont val="Calibri"/>
        <b/>
        <color theme="1"/>
        <sz val="11.0"/>
      </rPr>
      <t xml:space="preserve">Terrain: 
Echantillonnage : </t>
    </r>
    <r>
      <rPr>
        <rFont val="Calibri"/>
        <color theme="1"/>
        <sz val="11.0"/>
      </rPr>
      <t>brosse à dent, racloir, alcool</t>
    </r>
    <r>
      <rPr>
        <rFont val="Calibri"/>
        <b/>
        <color theme="1"/>
        <sz val="11.0"/>
      </rPr>
      <t xml:space="preserve">
Sécurité du chantier :</t>
    </r>
    <r>
      <rPr>
        <rFont val="Calibri"/>
        <color theme="1"/>
        <sz val="11.0"/>
      </rPr>
      <t xml:space="preserve"> 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Traitement: 
</t>
    </r>
    <r>
      <rPr>
        <rFont val="Calibri"/>
        <color theme="1"/>
        <sz val="11.0"/>
      </rPr>
      <t>produits chimiqes (HCl, H2O2, eau déminéralisée, naphrax...)
verrerie, hotte, lames microscopiques</t>
    </r>
    <r>
      <rPr>
        <rFont val="Calibri"/>
        <b/>
        <color theme="1"/>
        <sz val="11.0"/>
      </rPr>
      <t xml:space="preserve">
Analyse:</t>
    </r>
    <r>
      <rPr>
        <rFont val="Calibri"/>
        <color theme="1"/>
        <sz val="11.0"/>
      </rPr>
      <t xml:space="preserve"> microscope, huile à immersion</t>
    </r>
    <r>
      <rPr>
        <rFont val="Calibri"/>
        <b/>
        <color theme="1"/>
        <sz val="11.0"/>
      </rPr>
      <t xml:space="preserve">
Global:  </t>
    </r>
    <r>
      <rPr>
        <rFont val="Calibri"/>
        <color theme="1"/>
        <sz val="11.0"/>
      </rPr>
      <t>Fiches de saisie des données</t>
    </r>
    <r>
      <rPr>
        <rFont val="Calibri"/>
        <b/>
        <color theme="1"/>
        <sz val="11.0"/>
      </rPr>
      <t xml:space="preserve">
</t>
    </r>
    <r>
      <rPr>
        <rFont val="Calibri"/>
        <color theme="1"/>
        <sz val="11.0"/>
      </rPr>
      <t>Norme et modes opératoire</t>
    </r>
  </si>
  <si>
    <t>75, 77, 78, 91, 92, 93, 94, 95  (hors IDF: 10, partiellement: 45, 51,52)</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</si>
  <si>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Naïades</t>
  </si>
  <si>
    <t>Traitement</t>
  </si>
  <si>
    <t>Analyse</t>
  </si>
  <si>
    <t>L'Indice Biologique Diatomées (IBD)</t>
  </si>
  <si>
    <t>https://www.auvergne-rhone-alpes.developpement-durable.gouv.fr/IMG/pdf/PlaquetteIBD_cle79cf43.pdf</t>
  </si>
  <si>
    <t>Surveillance des cours d'eau - Macrophytes</t>
  </si>
  <si>
    <r>
      <rPr>
        <rFont val="Calibri"/>
        <b/>
        <color theme="1"/>
        <sz val="11.0"/>
      </rPr>
      <t xml:space="preserve">échantillonage et analyse: </t>
    </r>
    <r>
      <rPr>
        <rFont val="Calibri"/>
        <color theme="1"/>
        <sz val="11.0"/>
      </rPr>
      <t xml:space="preserve">
Habilitation à la norme NF T 90-395
Formation avancée en détermination des différentes catégories de macrophytes (algues, bryophytes, plantes vasculaires)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</si>
  <si>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GT macrophytes</t>
    </r>
    <r>
      <rPr>
        <rFont val="Calibri"/>
        <b/>
        <color theme="1"/>
        <sz val="11.0"/>
      </rPr>
      <t xml:space="preserve">
Laboratoire d'hydrobiologie IDF:
</t>
    </r>
    <r>
      <rPr>
        <rFont val="Calibri"/>
        <color theme="1"/>
        <sz val="11.0"/>
      </rPr>
      <t xml:space="preserve">Claire DAVID
Jean-Luc SUBERCHICOT
Yannick OLIVIER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</si>
  <si>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macrophytique en rivière (IBMR) qui contribue à l'évaluation de l'état écologique des eaux.
Analyser la répartition spatiale et l'évolution temporelle des espèces (espèces protégées, EEE, ...)</t>
  </si>
  <si>
    <t>Détermination de l'indice biologique macrophytique en rivière - Norme NF T 90-395.
Relevé exhaustif des macrophytes présents dans la station.
Prélèvement et photographie d'échantillons de taxons.
Détermination à la loupe binoculaire et au microscope des échantillons recueillis sur le terrain. Cette analyse est effectuée dans les jours suivant le prélèvement pour bénéficier de taxons frais, non dégradés par des fixateurs.
Relevé et saisie de l'ensemble des données (terrain et laboratoire).</t>
  </si>
  <si>
    <r>
      <rPr>
        <rFont val="Calibri"/>
        <b/>
        <color theme="1"/>
        <sz val="11.0"/>
      </rPr>
      <t xml:space="preserve">Terrain : </t>
    </r>
    <r>
      <rPr>
        <rFont val="Calibri"/>
        <color theme="1"/>
        <sz val="11.0"/>
      </rPr>
      <t>aquascopes, bocaux de différentes tailles, perche téléscopique, rateau, loupes, pinces</t>
    </r>
    <r>
      <rPr>
        <rFont val="Calibri"/>
        <b/>
        <color theme="1"/>
        <sz val="11.0"/>
      </rPr>
      <t xml:space="preserve">
Sécurité du chantier : </t>
    </r>
    <r>
      <rPr>
        <rFont val="Calibri"/>
        <color theme="1"/>
        <sz val="11.0"/>
      </rPr>
      <t>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Analyse : </t>
    </r>
    <r>
      <rPr>
        <rFont val="Calibri"/>
        <color theme="1"/>
        <sz val="11.0"/>
      </rPr>
      <t>loupe binoculaire, microscope, verrerie, pinces</t>
    </r>
    <r>
      <rPr>
        <rFont val="Calibri"/>
        <b/>
        <color theme="1"/>
        <sz val="11.0"/>
      </rPr>
      <t xml:space="preserve">
Global :  </t>
    </r>
    <r>
      <rPr>
        <rFont val="Calibri"/>
        <color theme="1"/>
        <sz val="11.0"/>
      </rPr>
      <t>Fiches de saisie des données
Norme et modes opératoire</t>
    </r>
  </si>
  <si>
    <t>Stations fixes représentatives des masses d'eau du territoire
- Ile-de-France: environ 40 (suivi en interne: environ 5 stations par an)
- Ensemble du territoire: environ 70
(suivi en interne: environ 10 stations par an)</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</si>
  <si>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</si>
  <si>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</si>
  <si>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</si>
  <si>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</si>
  <si>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</si>
  <si>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</si>
  <si>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</si>
  <si>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</si>
  <si>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</si>
  <si>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</si>
  <si>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</si>
  <si>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</si>
  <si>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</si>
  <si>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</si>
  <si>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</si>
  <si>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</si>
  <si>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</si>
  <si>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</si>
  <si>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</si>
  <si>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</si>
  <si>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</si>
  <si>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</si>
  <si>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</si>
  <si>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</si>
  <si>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</si>
  <si>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</si>
  <si>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</si>
  <si>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</si>
  <si>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</si>
  <si>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</si>
  <si>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</si>
  <si>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</si>
  <si>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</si>
  <si>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</si>
  <si>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</si>
  <si>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Dataviz nationale</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</si>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</sst>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d\-m"/>
    <numFmt numFmtId="166" formatCode="D/M/YYYY"/>
  </numFmts>
  <fonts count="38">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u/>
      <sz val="11.0"/>
      <color theme="10"/>
      <name val="Calibri"/>
    </font>
    <font>
      <u/>
      <sz val="11.0"/>
      <color theme="10"/>
      <name val="Calibri"/>
    </font>
    <font>
      <u/>
      <sz val="11.0"/>
      <color theme="10"/>
      <name val="Calibri"/>
    </font>
    <font>
      <b/>
      <sz val="9.0"/>
      <color theme="1"/>
      <name val="Calibri"/>
    </font>
    <font>
      <sz val="8.0"/>
      <color theme="1"/>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7">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top/>
      <bottom/>
    </border>
    <border>
      <left/>
      <top style="thin">
        <color rgb="FF8EAADB"/>
      </top>
      <bottom/>
    </border>
    <border>
      <top style="thin">
        <color rgb="FF8EAADB"/>
      </top>
      <bottom/>
    </border>
    <border>
      <right/>
      <top style="thin">
        <color rgb="FF8EAADB"/>
      </top>
      <bottom/>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vertical="center"/>
    </xf>
    <xf borderId="16" fillId="0" fontId="3" numFmtId="0" xfId="0" applyAlignment="1" applyBorder="1" applyFont="1">
      <alignment horizontal="left" vertical="center"/>
    </xf>
    <xf borderId="17" fillId="0" fontId="3" numFmtId="0" xfId="0" applyAlignment="1" applyBorder="1" applyFont="1">
      <alignment horizontal="left" vertical="center"/>
    </xf>
    <xf borderId="18" fillId="0" fontId="3" numFmtId="0" xfId="0" applyAlignment="1" applyBorder="1" applyFont="1">
      <alignment vertical="center"/>
    </xf>
    <xf borderId="19" fillId="0" fontId="3" numFmtId="0" xfId="0" applyAlignment="1" applyBorder="1" applyFont="1">
      <alignment vertical="center"/>
    </xf>
    <xf borderId="20" fillId="0" fontId="3" numFmtId="0" xfId="0" applyAlignment="1" applyBorder="1" applyFont="1">
      <alignment vertical="center"/>
    </xf>
    <xf borderId="21" fillId="0" fontId="3" numFmtId="0" xfId="0" applyAlignment="1" applyBorder="1" applyFont="1">
      <alignment vertical="center"/>
    </xf>
    <xf borderId="22" fillId="0" fontId="3" numFmtId="0" xfId="0" applyAlignment="1" applyBorder="1" applyFont="1">
      <alignment vertical="center"/>
    </xf>
    <xf borderId="23" fillId="0" fontId="3" numFmtId="0" xfId="0" applyAlignment="1" applyBorder="1" applyFont="1">
      <alignment vertical="center"/>
    </xf>
    <xf borderId="24" fillId="0" fontId="3" numFmtId="0" xfId="0" applyAlignment="1" applyBorder="1" applyFont="1">
      <alignment vertical="center"/>
    </xf>
    <xf borderId="25" fillId="0" fontId="3" numFmtId="0" xfId="0" applyAlignment="1" applyBorder="1" applyFont="1">
      <alignment vertical="center"/>
    </xf>
    <xf borderId="26" fillId="0" fontId="3" numFmtId="0" xfId="0" applyAlignment="1" applyBorder="1" applyFont="1">
      <alignment vertical="center"/>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41" fillId="4" fontId="22" numFmtId="0" xfId="0" applyAlignment="1" applyBorder="1" applyFont="1">
      <alignment horizontal="left"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27" fillId="4" fontId="3" numFmtId="165" xfId="0" applyAlignment="1" applyBorder="1" applyFont="1" applyNumberFormat="1">
      <alignment horizontal="center" shrinkToFit="0" vertical="center" wrapText="1"/>
    </xf>
    <xf borderId="27" fillId="4" fontId="3" numFmtId="0" xfId="0" applyAlignment="1" applyBorder="1" applyFont="1">
      <alignment horizontal="left" shrinkToFit="0" vertical="top" wrapText="1"/>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6" numFmtId="0" xfId="0" applyAlignment="1" applyBorder="1" applyFont="1">
      <alignment horizontal="left" shrinkToFit="0" vertical="top" wrapText="1"/>
    </xf>
    <xf borderId="13" fillId="2" fontId="27" numFmtId="0" xfId="0" applyAlignment="1" applyBorder="1" applyFont="1">
      <alignment shrinkToFit="0" vertical="top" wrapText="1"/>
    </xf>
    <xf borderId="52" fillId="2" fontId="28" numFmtId="0" xfId="0" applyAlignment="1" applyBorder="1" applyFont="1">
      <alignment horizontal="left" shrinkToFit="0" vertical="center" wrapText="1"/>
    </xf>
    <xf borderId="13" fillId="3" fontId="29" numFmtId="0" xfId="0" applyAlignment="1" applyBorder="1" applyFont="1">
      <alignment horizontal="left" shrinkToFit="0" vertical="center" wrapText="1"/>
    </xf>
    <xf borderId="73" fillId="2" fontId="16" numFmtId="0" xfId="0" applyAlignment="1" applyBorder="1" applyFont="1">
      <alignment vertical="top"/>
    </xf>
    <xf borderId="0" fillId="0" fontId="30" numFmtId="0" xfId="0" applyAlignment="1" applyFont="1">
      <alignment vertical="top"/>
    </xf>
    <xf borderId="74" fillId="10" fontId="21" numFmtId="0" xfId="0" applyAlignment="1" applyBorder="1" applyFill="1" applyFont="1">
      <alignment horizontal="left"/>
    </xf>
    <xf borderId="75" fillId="0" fontId="2" numFmtId="0" xfId="0" applyBorder="1" applyFont="1"/>
    <xf borderId="76" fillId="0" fontId="2" numFmtId="0" xfId="0" applyBorder="1" applyFont="1"/>
    <xf borderId="72" fillId="3" fontId="31" numFmtId="0" xfId="0" applyAlignment="1" applyBorder="1" applyFont="1">
      <alignment horizontal="left" shrinkToFit="0" vertical="center" wrapText="1"/>
    </xf>
    <xf borderId="13" fillId="10" fontId="21" numFmtId="0" xfId="0" applyAlignment="1" applyBorder="1" applyFont="1">
      <alignment horizontal="left"/>
    </xf>
    <xf borderId="13" fillId="3" fontId="3" numFmtId="166" xfId="0" applyAlignment="1" applyBorder="1" applyFont="1" applyNumberFormat="1">
      <alignment horizontal="left"/>
    </xf>
    <xf borderId="13" fillId="2" fontId="3" numFmtId="0" xfId="0" applyAlignment="1" applyBorder="1" applyFont="1">
      <alignment readingOrder="0"/>
    </xf>
    <xf borderId="13" fillId="2" fontId="32" numFmtId="0" xfId="0" applyAlignment="1" applyBorder="1" applyFont="1">
      <alignment shrinkToFit="0" vertical="top" wrapText="1"/>
    </xf>
    <xf borderId="72" fillId="3" fontId="33" numFmtId="0" xfId="0" applyAlignment="1" applyBorder="1" applyFont="1">
      <alignment horizontal="left" shrinkToFit="0" vertical="center" wrapText="1"/>
    </xf>
    <xf borderId="13" fillId="3" fontId="34" numFmtId="0" xfId="0" applyAlignment="1" applyBorder="1" applyFont="1">
      <alignment horizontal="left" shrinkToFit="0" vertical="center" wrapText="1"/>
    </xf>
    <xf borderId="27" fillId="3" fontId="4" numFmtId="0" xfId="0" applyAlignment="1" applyBorder="1" applyFont="1">
      <alignment horizontal="right" vertical="center"/>
    </xf>
    <xf borderId="35" fillId="2" fontId="35" numFmtId="0" xfId="0" applyAlignment="1" applyBorder="1" applyFont="1">
      <alignment vertical="top"/>
    </xf>
    <xf borderId="52" fillId="2" fontId="22" numFmtId="0" xfId="0" applyAlignment="1" applyBorder="1" applyFont="1">
      <alignment horizontal="center" shrinkToFit="0" vertical="center" wrapText="1"/>
    </xf>
    <xf borderId="41" fillId="4" fontId="36" numFmtId="0" xfId="0" applyAlignment="1" applyBorder="1" applyFont="1">
      <alignment horizontal="left" shrinkToFit="0" vertical="top" wrapText="1"/>
    </xf>
    <xf quotePrefix="1" borderId="52" fillId="4" fontId="3" numFmtId="0" xfId="0" applyAlignment="1" applyBorder="1" applyFont="1">
      <alignment horizontal="left" shrinkToFit="0" vertical="top" wrapText="1"/>
    </xf>
    <xf quotePrefix="1" borderId="27" fillId="4" fontId="3" numFmtId="0" xfId="0" applyAlignment="1" applyBorder="1" applyFont="1">
      <alignment horizontal="left" shrinkToFit="0" vertical="center" wrapText="1"/>
    </xf>
    <xf applyAlignment="1" applyBorder="1" applyFont="1" borderId="72" fillId="3" fontId="37" numFmtId="0" xfId="0">
      <alignment horizontal="left" shrinkToFit="0" vertical="center" wrapText="1"/>
    </xf>
    <xf applyAlignment="1" applyBorder="1" applyFont="1" borderId="13" fillId="3" fontId="37" numFmtId="0" xfId="0">
      <alignment horizontal="left" shrinkToFit="0" vertical="center" wrapText="1"/>
    </xf>
    <xf applyAlignment="1" applyBorder="1" applyFont="1" borderId="64" fillId="2" fontId="37" numFmtId="0" xfId="0">
      <alignment shrinkToFit="0" vertical="top" wrapText="1"/>
    </xf>
    <xf applyAlignment="1" applyBorder="1" applyFill="1" applyFont="1" borderId="74" fillId="10" fontId="37" numFmtId="0" xfId="0">
      <alignment horizontal="left"/>
    </xf>
    <xf applyAlignment="1" applyBorder="1" applyFont="1" borderId="13" fillId="10" fontId="37" numFmtId="0" xfId="0">
      <alignment horizontal="left"/>
    </xf>
    <xf applyAlignment="1" applyBorder="1" applyFont="1" borderId="73" fillId="2" fontId="37" numFmtId="0" xfId="0">
      <alignment vertical="top"/>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7.jpg"/></Relationships>
</file>

<file path=xl/drawings/_rels/drawing6.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s>
</file>

<file path=xl/drawings/_rels/drawing7.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9.png"/><Relationship Id="rId5" Type="http://schemas.openxmlformats.org/officeDocument/2006/relationships/image" Target="../media/image6.png"/></Relationships>
</file>

<file path=xl/drawings/_rels/drawing8.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10.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13.png"/></Relationships>
</file>

<file path=xl/drawings/_rels/drawing10.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12.jpg"/></Relationships>
</file>

<file path=xl/drawings/_rels/drawing11.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11.jpg"/></Relationships>
</file>

<file path=xl/drawings/_rels/drawing12.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16.jpg"/></Relationships>
</file>

<file path=xl/drawings/_rels/drawing13.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15.png"/></Relationships>
</file>

<file path=xl/drawings/_rels/drawing14.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s>
</file>

<file path=xl/drawings/_rels/drawing15.xml.rels><?xml version="1.0" encoding="UTF-8" standalone="yes"?><Relationships xmlns="http://schemas.openxmlformats.org/package/2006/relationships"><Relationship Id="rId1" Type="http://schemas.openxmlformats.org/officeDocument/2006/relationships/image" Target="../media/image5.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17.png"/><Relationship Id="rId5" Type="http://schemas.openxmlformats.org/officeDocument/2006/relationships/image" Target="../media/image18.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7.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71575"/>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384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876550" cy="2333625"/>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19050</xdr:colOff>
      <xdr:row>22</xdr:row>
      <xdr:rowOff>180975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342900</xdr:colOff>
      <xdr:row>4</xdr:row>
      <xdr:rowOff>152400</xdr:rowOff>
    </xdr:from>
    <xdr:ext cx="1009650" cy="1352550"/>
    <xdr:pic>
      <xdr:nvPicPr>
        <xdr:cNvPr id="0" name="image12.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238125</xdr:colOff>
      <xdr:row>6</xdr:row>
      <xdr:rowOff>19050</xdr:rowOff>
    </xdr:from>
    <xdr:ext cx="1285875" cy="1123950"/>
    <xdr:pic>
      <xdr:nvPicPr>
        <xdr:cNvPr descr="C:\Users\CLAIRE~1.DAV\AppData\Local\Temp\{3F441AF1-D98A-4CA8-B45C-8E575AE89C59}.tmp" id="0" name="image11.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5</xdr:row>
      <xdr:rowOff>123825</xdr:rowOff>
    </xdr:from>
    <xdr:ext cx="1838325" cy="1028700"/>
    <xdr:pic>
      <xdr:nvPicPr>
        <xdr:cNvPr id="0" name="image16.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238125</xdr:colOff>
      <xdr:row>5</xdr:row>
      <xdr:rowOff>57150</xdr:rowOff>
    </xdr:from>
    <xdr:ext cx="1143000" cy="1143000"/>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81300" cy="24003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0175" cy="790575"/>
    <xdr:pic>
      <xdr:nvPicPr>
        <xdr:cNvPr id="0" name="image1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0.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auvergne-rhone-alpes.developpement-durable.gouv.fr/IMG/pdf/PlaquetteIBD_cle79cf43.pdf" TargetMode="External"/><Relationship Id="rId4" Type="http://schemas.openxmlformats.org/officeDocument/2006/relationships/hyperlink" Target="https://www.ofb.gouv.fr/les-laboratoires-dhydrobiologie" TargetMode="External"/><Relationship Id="rId5" Type="http://schemas.openxmlformats.org/officeDocument/2006/relationships/hyperlink" Target="https://ofbidf.shinyapps.io/HydrobioIdF/" TargetMode="External"/><Relationship Id="rId6" Type="http://schemas.openxmlformats.org/officeDocument/2006/relationships/drawing" Target="../drawings/drawing11.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auvergne-rhone-alpes.developpement-durable.gouv.fr/IMG/pdf/PlaquetteIBD_cle79cf43.pdf" TargetMode="External"/><Relationship Id="rId4h" Type="http://schemas.openxmlformats.org/officeDocument/2006/relationships/hyperlink" Target="https://www.ofb.gouv.fr/les-laboratoires-dhydrobiologie" TargetMode="External"/><Relationship Id="rId5h" Type="http://schemas.openxmlformats.org/officeDocument/2006/relationships/hyperlink" Target="https://ofbidf.shinyapps.io/HydrobioIdF/" TargetMode="External"/></Relationships>
</file>

<file path=xl/worksheets/_rels/sheet9.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2.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10.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3.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11.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4.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12.xml.rels><?xml version="1.0" encoding="UTF-8" standalone="yes"?><Relationships xmlns="http://schemas.openxmlformats.org/package/2006/relationships"><Relationship Id="rId6" Type="http://schemas.openxmlformats.org/officeDocument/2006/relationships/drawing" Target="../drawings/drawing15.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97</v>
      </c>
      <c r="D1" s="33"/>
      <c r="E1" s="33"/>
      <c r="F1" s="33"/>
      <c r="G1" s="33"/>
      <c r="H1" s="33"/>
      <c r="I1" s="34"/>
      <c r="J1" s="31"/>
      <c r="K1" s="31"/>
      <c r="L1" s="31"/>
      <c r="M1" s="35" t="str">
        <f>C1</f>
        <v>Suivi du Chat forestier</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99</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100</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101</v>
      </c>
      <c r="M11" s="76" t="s">
        <v>102</v>
      </c>
      <c r="N11" s="77" t="s">
        <v>103</v>
      </c>
      <c r="O11" s="34"/>
      <c r="P11" s="71"/>
      <c r="T11" s="65"/>
      <c r="U11" s="36"/>
      <c r="V11" s="36"/>
      <c r="W11" s="36"/>
      <c r="X11" s="36"/>
      <c r="Y11" s="36"/>
      <c r="Z11" s="36"/>
      <c r="AA11" s="36"/>
      <c r="AB11" s="36"/>
    </row>
    <row r="12">
      <c r="A12" s="43"/>
      <c r="B12" s="78" t="s">
        <v>64</v>
      </c>
      <c r="C12" s="79" t="s">
        <v>104</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105</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106</v>
      </c>
      <c r="D16" s="61"/>
      <c r="E16" s="61"/>
      <c r="F16" s="61"/>
      <c r="G16" s="61"/>
      <c r="H16" s="62"/>
      <c r="I16" s="71"/>
      <c r="J16" s="65"/>
      <c r="K16" s="43"/>
      <c r="L16" s="77" t="s">
        <v>107</v>
      </c>
      <c r="M16" s="33"/>
      <c r="N16" s="33"/>
      <c r="O16" s="85"/>
      <c r="P16" s="77" t="s">
        <v>108</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110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111</v>
      </c>
      <c r="N29" s="33"/>
      <c r="O29" s="85"/>
      <c r="P29" s="159" t="str">
        <f>=HYPERLINK("https://openobs.mnhn.fr/", "SINP national")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59" t="str">
        <f>=HYPERLINK("https://geonature.arb-idf.fr/geonature/%23/synthese", "Géonat'IdF (CA: Etude Chat forestier) ")</f>
      </c>
      <c r="Q30" s="8"/>
      <c r="R30" s="18"/>
      <c r="S30" s="127" t="inlineStr">
        <is>
          <t/>
        </is>
      </c>
      <c r="T30" s="100"/>
      <c r="U30" s="36"/>
      <c r="V30" s="36"/>
      <c r="W30" s="36"/>
      <c r="X30" s="36"/>
      <c r="Y30" s="36"/>
      <c r="Z30" s="36"/>
      <c r="AA30" s="36"/>
      <c r="AB30" s="36"/>
    </row>
    <row customHeight="1" ht="15.75" r="31">
      <c r="A31" s="43"/>
      <c r="B31" s="71"/>
      <c r="E31" s="38"/>
      <c r="F31" s="37"/>
      <c r="H31" s="65"/>
      <c r="I31" s="84" t="s">
        <v>116</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=HYPERLINK("https://professionnels.ofb.fr/fr/doc-fiches-especes/chat-forestier-felis-silvestris-silvestris", "Fiche espèce")</f>
      </c>
      <c r="D47" s="94"/>
      <c r="E47" s="94"/>
      <c r="F47" s="95"/>
      <c r="G47" s="128" t="inlineStr">
        <is>
          <t/>
        </is>
      </c>
      <c r="H47" s="94"/>
      <c r="I47" s="94"/>
      <c r="J47" s="95"/>
      <c r="K47" s="123" t="s">
        <v>93</v>
      </c>
      <c r="L47" s="18"/>
      <c r="M47" s="158" t="str">
        <f>=HYPERLINK("https://ged.ofb.fr/share/page/site/etude-chat-forestier-idf/dashboard", "SiteAlfresco de l'étude IdF")</f>
      </c>
      <c r="N47" s="8"/>
      <c r="O47" s="18"/>
      <c r="P47" s="129" t="inlineStr">
        <is>
          <t/>
        </is>
      </c>
      <c r="Q47" s="8"/>
      <c r="R47" s="8"/>
      <c r="S47" s="8"/>
      <c r="T47" s="18"/>
      <c r="U47" s="36"/>
      <c r="V47" s="36"/>
      <c r="W47" s="36"/>
      <c r="X47" s="36"/>
      <c r="Y47" s="36"/>
      <c r="Z47" s="36"/>
      <c r="AA47" s="36"/>
      <c r="AB47" s="36"/>
    </row>
    <row customHeight="1" ht="15.75" r="48">
      <c r="A48" s="31"/>
      <c r="B48" s="31"/>
      <c r="C48" s="158" t="str">
        <f>=HYPERLINK("https://oai-gem.ofb.fr/exl-php/document-affiche/ofb_recherche_oai/OUVRE_DOC/49974?fic=doc00073302.pdf", "Livret de présentation de l'étude IdF")</f>
      </c>
      <c r="D48" s="8"/>
      <c r="E48" s="8"/>
      <c r="F48" s="18"/>
      <c r="G48" s="129" t="inlineStr">
        <is>
          <t/>
        </is>
      </c>
      <c r="H48" s="8"/>
      <c r="I48" s="8"/>
      <c r="J48" s="18"/>
      <c r="K48" s="31"/>
      <c r="L48" s="31"/>
      <c r="M48" s="158" t="str">
        <f>=HYPERLINK("https://ged.ofb.fr/share/s/sY4zG36QS1aDJ34fKNlrhw", "Protocole")</f>
      </c>
      <c r="N48" s="8"/>
      <c r="O48" s="18"/>
      <c r="P48" s="129" t="inlineStr">
        <is>
          <t/>
        </is>
      </c>
      <c r="Q48" s="8"/>
      <c r="R48" s="8"/>
      <c r="S48" s="8"/>
      <c r="T48" s="18"/>
      <c r="U48" s="36"/>
      <c r="V48" s="36"/>
      <c r="W48" s="36"/>
      <c r="X48" s="36"/>
      <c r="Y48" s="36"/>
      <c r="Z48" s="36"/>
      <c r="AA48" s="36"/>
      <c r="AB48" s="36"/>
    </row>
    <row customHeight="1" ht="15.75" r="49">
      <c r="A49" s="130">
        <v>45743.0</v>
      </c>
      <c r="B49" s="18"/>
      <c r="C49" s="158" t="str">
        <f>=HYPERLINK("https://www.youtube.com/watch?v=UopppCJfUHA", "Vidéo MNHN")</f>
      </c>
      <c r="D49" s="8"/>
      <c r="E49" s="8"/>
      <c r="F49" s="18"/>
      <c r="G49" s="129" t="inlineStr">
        <is>
          <t/>
        </is>
      </c>
      <c r="H49" s="8"/>
      <c r="I49" s="8"/>
      <c r="J49" s="18"/>
      <c r="K49" s="31"/>
      <c r="L49" s="31"/>
      <c r="M49" s="158" t="str">
        <f>=HYPERLINK("file://ad.intra/dfs/COMMUNS/REGIONS/IDF/DR/05_CONNAISSANCE/PMC/Chat_Forestier%20", "Serveur DR")</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129</v>
      </c>
      <c r="D1" s="33"/>
      <c r="E1" s="33"/>
      <c r="F1" s="33"/>
      <c r="G1" s="33"/>
      <c r="H1" s="33"/>
      <c r="I1" s="34"/>
      <c r="J1" s="31"/>
      <c r="K1" s="31"/>
      <c r="L1" s="31"/>
      <c r="M1" s="35" t="str">
        <f>C1</f>
        <v>Suivi du Castor d'Europe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131">
        <v>45689.0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130</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131</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132</v>
      </c>
      <c r="M11" s="76" t="s">
        <v>133</v>
      </c>
      <c r="N11" s="77" t="s">
        <v>134</v>
      </c>
      <c r="O11" s="34"/>
      <c r="P11" s="71"/>
      <c r="T11" s="65"/>
      <c r="U11" s="36"/>
      <c r="V11" s="36"/>
      <c r="W11" s="36"/>
      <c r="X11" s="36"/>
      <c r="Y11" s="36"/>
      <c r="Z11" s="36"/>
      <c r="AA11" s="36"/>
      <c r="AB11" s="36"/>
    </row>
    <row r="12">
      <c r="A12" s="43"/>
      <c r="B12" s="78" t="s">
        <v>64</v>
      </c>
      <c r="C12" s="79" t="s">
        <v>135</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136</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137</v>
      </c>
      <c r="D16" s="61"/>
      <c r="E16" s="61"/>
      <c r="F16" s="61"/>
      <c r="G16" s="61"/>
      <c r="H16" s="62"/>
      <c r="I16" s="71"/>
      <c r="J16" s="65"/>
      <c r="K16" s="43"/>
      <c r="L16" s="77" t="s">
        <v>138</v>
      </c>
      <c r="M16" s="33"/>
      <c r="N16" s="33"/>
      <c r="O16" s="85"/>
      <c r="P16" s="77" t="s">
        <v>139</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140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32" t="s">
        <v>141</v>
      </c>
      <c r="N29" s="33"/>
      <c r="O29" s="85"/>
      <c r="P29" s="159" t="str">
        <f>=HYPERLINK("https://carmen.carmencarto.fr/38/Castor.map", "Carte nationale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144</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145</v>
      </c>
      <c r="M44" s="33"/>
      <c r="N44" s="33"/>
      <c r="O44" s="33"/>
      <c r="P44" s="33"/>
      <c r="Q44" s="33"/>
      <c r="R44" s="33"/>
      <c r="S44" s="33"/>
      <c r="T44" s="85"/>
      <c r="U44" s="36"/>
      <c r="V44" s="36"/>
      <c r="W44" s="36"/>
      <c r="X44" s="36"/>
      <c r="Y44" s="36"/>
      <c r="Z44" s="36"/>
      <c r="AA44" s="36"/>
      <c r="AB44" s="36"/>
    </row>
    <row customHeight="1" ht="15.75" r="45">
      <c r="A45" s="43"/>
      <c r="B45" s="119" t="s">
        <v>146</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=HYPERLINK("https://professionnels.ofb.fr/fr/reseau-castor", "Le réseau Castor")</f>
      </c>
      <c r="D47" s="94"/>
      <c r="E47" s="94"/>
      <c r="F47" s="95"/>
      <c r="G47" s="128" t="inlineStr">
        <is>
          <t/>
        </is>
      </c>
      <c r="H47" s="94"/>
      <c r="I47" s="94"/>
      <c r="J47" s="95"/>
      <c r="K47" s="123" t="s">
        <v>93</v>
      </c>
      <c r="L47" s="18"/>
      <c r="M47" s="158" t="str">
        <f>=HYPERLINK("https://ged.ofb.fr/share/page/site/dridf-rseau-partenarial-castor/dashboard", "Site du réseau castor IdF")</f>
      </c>
      <c r="N47" s="8"/>
      <c r="O47" s="18"/>
      <c r="P47" s="129" t="inlineStr">
        <is>
          <t/>
        </is>
      </c>
      <c r="Q47" s="8"/>
      <c r="R47" s="8"/>
      <c r="S47" s="8"/>
      <c r="T47" s="18"/>
      <c r="U47" s="36"/>
      <c r="V47" s="36"/>
      <c r="W47" s="36"/>
      <c r="X47" s="36"/>
      <c r="Y47" s="36"/>
      <c r="Z47" s="36"/>
      <c r="AA47" s="36"/>
      <c r="AB47" s="36"/>
    </row>
    <row customHeight="1" ht="15.75" r="48">
      <c r="A48" s="31"/>
      <c r="B48" s="31"/>
      <c r="C48" s="158" t="str">
        <f>=HYPERLINK("https://professionnels.ofb.fr/fr/doc-fiches-especes/castor-deurope-castor-fiber", "Fiche espèce")</f>
      </c>
      <c r="D48" s="8"/>
      <c r="E48" s="8"/>
      <c r="F48" s="18"/>
      <c r="G48" s="129" t="inlineStr">
        <is>
          <t/>
        </is>
      </c>
      <c r="H48" s="8"/>
      <c r="I48" s="8"/>
      <c r="J48" s="18"/>
      <c r="K48" s="31"/>
      <c r="L48" s="31"/>
      <c r="M48" s="158" t="str">
        <f>=HYPERLINK("https://ged.ofb.fr/share/s/giB4EPFIRPmsQZiGFeYY0A", "Protocole")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58" t="str">
        <f>=HYPERLINK("http://geo.ofb.fr/rezopmcc", "Rezo PMCC")</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155</v>
      </c>
      <c r="D1" s="33"/>
      <c r="E1" s="33"/>
      <c r="F1" s="33"/>
      <c r="G1" s="33"/>
      <c r="H1" s="33"/>
      <c r="I1" s="34"/>
      <c r="J1" s="31"/>
      <c r="K1" s="31"/>
      <c r="L1" s="31"/>
      <c r="M1" s="35" t="str">
        <f>C1</f>
        <v>Réseau Petits et Méso-Carnivores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157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158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159</v>
      </c>
      <c r="M11" s="76" t="s">
        <v>65</v>
      </c>
      <c r="N11" s="77" t="s">
        <v>160</v>
      </c>
      <c r="O11" s="34"/>
      <c r="P11" s="71"/>
      <c r="T11" s="65"/>
      <c r="U11" s="36"/>
      <c r="V11" s="36"/>
      <c r="W11" s="36"/>
      <c r="X11" s="36"/>
      <c r="Y11" s="36"/>
      <c r="Z11" s="36"/>
      <c r="AA11" s="36"/>
      <c r="AB11" s="36"/>
    </row>
    <row r="12">
      <c r="A12" s="43"/>
      <c r="B12" s="78" t="s">
        <v>64</v>
      </c>
      <c r="C12" s="133" t="s">
        <v>161</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162</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163</v>
      </c>
      <c r="D16" s="61"/>
      <c r="E16" s="61"/>
      <c r="F16" s="61"/>
      <c r="G16" s="61"/>
      <c r="H16" s="62"/>
      <c r="I16" s="71"/>
      <c r="J16" s="65"/>
      <c r="K16" s="43"/>
      <c r="L16" s="77"/>
      <c r="M16" s="33"/>
      <c r="N16" s="33"/>
      <c r="O16" s="85"/>
      <c r="P16" s="77" t="s">
        <v>164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166</v>
      </c>
      <c r="N29" s="33"/>
      <c r="O29" s="85"/>
      <c r="P29" s="105" t="inlineStr">
        <is>
          <t>Articles de recherche</t>
        </is>
      </c>
      <c r="Q29" s="8"/>
      <c r="R29" s="18"/>
      <c r="S29" s="106"/>
      <c r="T29" s="100"/>
      <c r="U29" s="36"/>
      <c r="V29" s="36"/>
      <c r="W29" s="36"/>
      <c r="X29" s="36"/>
      <c r="Y29" s="36"/>
      <c r="Z29" s="36"/>
      <c r="AA29" s="36"/>
      <c r="AB29" s="36"/>
    </row>
    <row customHeight="1" ht="15.0" r="30">
      <c r="A30" s="43"/>
      <c r="B30" s="71"/>
      <c r="E30" s="38"/>
      <c r="F30" s="37"/>
      <c r="H30" s="65"/>
      <c r="I30" s="107" t="s">
        <v>78</v>
      </c>
      <c r="J30" s="97"/>
      <c r="K30" s="43"/>
      <c r="L30" s="63"/>
      <c r="M30" s="37"/>
      <c r="O30" s="65"/>
      <c r="P30" s="159" t="str">
        <f>=HYPERLINK("https://professionnels.ofb.fr/fr/node/1089", "Portail cartographique")</f>
      </c>
      <c r="Q30" s="8"/>
      <c r="R30" s="18"/>
      <c r="S30" s="127" t="inlineStr">
        <is>
          <t/>
        </is>
      </c>
      <c r="T30" s="100"/>
      <c r="U30" s="36"/>
      <c r="V30" s="36"/>
      <c r="W30" s="36"/>
      <c r="X30" s="36"/>
      <c r="Y30" s="36"/>
      <c r="Z30" s="36"/>
      <c r="AA30" s="36"/>
      <c r="AB30" s="36"/>
    </row>
    <row customHeight="1" ht="15.75" r="31">
      <c r="A31" s="43"/>
      <c r="B31" s="71"/>
      <c r="E31" s="38"/>
      <c r="F31" s="37"/>
      <c r="H31" s="65"/>
      <c r="I31" s="84"/>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170</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=HYPERLINK("https://professionnels.ofb.fr/fr/reseau-petits-meso-carnivores", "Réseau PMCC")</f>
      </c>
      <c r="D47" s="94"/>
      <c r="E47" s="94"/>
      <c r="F47" s="95"/>
      <c r="G47" s="128" t="inlineStr">
        <is>
          <t/>
        </is>
      </c>
      <c r="H47" s="94"/>
      <c r="I47" s="94"/>
      <c r="J47" s="95"/>
      <c r="K47" s="123" t="s">
        <v>93</v>
      </c>
      <c r="L47" s="18"/>
      <c r="M47" s="158" t="str">
        <f>=HYPERLINK("http://geo.ofb.fr/rezopmcc", "Rezo PMCC")</f>
      </c>
      <c r="N47" s="8"/>
      <c r="O47" s="18"/>
      <c r="P47" s="129" t="inlineStr">
        <is>
          <t/>
        </is>
      </c>
      <c r="Q47" s="8"/>
      <c r="R47" s="8"/>
      <c r="S47" s="8"/>
      <c r="T47" s="18"/>
      <c r="U47" s="36"/>
      <c r="V47" s="36"/>
      <c r="W47" s="36"/>
      <c r="X47" s="36"/>
      <c r="Y47" s="36"/>
      <c r="Z47" s="36"/>
      <c r="AA47" s="36"/>
      <c r="AB47" s="36"/>
    </row>
    <row customHeight="1" ht="15.75" r="48">
      <c r="A48" s="31"/>
      <c r="B48" s="31"/>
      <c r="C48" s="124"/>
      <c r="D48" s="8"/>
      <c r="E48" s="8"/>
      <c r="F48" s="18"/>
      <c r="G48" s="124"/>
      <c r="H48" s="8"/>
      <c r="I48" s="8"/>
      <c r="J48" s="18"/>
      <c r="K48" s="31"/>
      <c r="L48" s="31"/>
      <c r="M48" s="158" t="str">
        <f>=HYPERLINK("file://ad.intra/dfs/COMMUNS/REGIONS/IDF/DR/05_CONNAISSANCE/PMC",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s>
  <printOptions/>
  <pageMargins bottom="0.07874015748031496" footer="0.0" header="0.0" left="0.07874015748031496" right="0.07874015748031496" top="0.07874015748031496"/>
  <pageSetup paperSize="9" orientation="portrait"/>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174</v>
      </c>
      <c r="D1" s="33"/>
      <c r="E1" s="33"/>
      <c r="F1" s="33"/>
      <c r="G1" s="33"/>
      <c r="H1" s="33"/>
      <c r="I1" s="34"/>
      <c r="J1" s="31"/>
      <c r="K1" s="31"/>
      <c r="L1" s="31"/>
      <c r="M1" s="35" t="str">
        <f>C1</f>
        <v>Réseau Loup/Lynx</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175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176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177</v>
      </c>
      <c r="M11" s="76" t="s">
        <v>178</v>
      </c>
      <c r="N11" s="77" t="s">
        <v>179</v>
      </c>
      <c r="O11" s="34"/>
      <c r="P11" s="71"/>
      <c r="T11" s="65"/>
      <c r="U11" s="36"/>
      <c r="V11" s="36"/>
      <c r="W11" s="36"/>
      <c r="X11" s="36"/>
      <c r="Y11" s="36"/>
      <c r="Z11" s="36"/>
      <c r="AA11" s="36"/>
      <c r="AB11" s="36"/>
    </row>
    <row r="12">
      <c r="A12" s="43"/>
      <c r="B12" s="78" t="s">
        <v>64</v>
      </c>
      <c r="C12" s="79" t="s">
        <v>180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181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182</v>
      </c>
      <c r="D16" s="61"/>
      <c r="E16" s="61"/>
      <c r="F16" s="61"/>
      <c r="G16" s="61"/>
      <c r="H16" s="62"/>
      <c r="I16" s="71"/>
      <c r="J16" s="65"/>
      <c r="K16" s="43"/>
      <c r="L16" s="77" t="s">
        <v>183</v>
      </c>
      <c r="M16" s="33"/>
      <c r="N16" s="33"/>
      <c r="O16" s="85"/>
      <c r="P16" s="77" t="s">
        <v>184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185</v>
      </c>
      <c r="N29" s="33"/>
      <c r="O29" s="85"/>
      <c r="P29" s="159" t="str">
        <f>=HYPERLINK("https://www.loupfrance.fr/carte-des-indices-de-presence-transmis-au-reseau-loup-lynx/", "Carte des indices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188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189</v>
      </c>
      <c r="M44" s="33"/>
      <c r="N44" s="33"/>
      <c r="O44" s="33"/>
      <c r="P44" s="33"/>
      <c r="Q44" s="33"/>
      <c r="R44" s="33"/>
      <c r="S44" s="33"/>
      <c r="T44" s="85"/>
      <c r="U44" s="36"/>
      <c r="V44" s="36"/>
      <c r="W44" s="36"/>
      <c r="X44" s="36"/>
      <c r="Y44" s="36"/>
      <c r="Z44" s="36"/>
      <c r="AA44" s="36"/>
      <c r="AB44" s="36"/>
    </row>
    <row customHeight="1" ht="15.75" r="45">
      <c r="A45" s="43"/>
      <c r="B45" s="119" t="s">
        <v>190</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=HYPERLINK("https://www.loupfrance.fr/", "Site d'information")</f>
      </c>
      <c r="D47" s="94"/>
      <c r="E47" s="94"/>
      <c r="F47" s="95"/>
      <c r="G47" s="128" t="inlineStr">
        <is>
          <t/>
        </is>
      </c>
      <c r="H47" s="94"/>
      <c r="I47" s="94"/>
      <c r="J47" s="95"/>
      <c r="K47" s="123" t="s">
        <v>93</v>
      </c>
      <c r="L47" s="18"/>
      <c r="M47" s="158" t="str">
        <f>=HYPERLINK("file://ad.intra/dfs/COMMUNS/REGIONS/IDF/DR/05_CONNAISSANCE/Loup", "Serveur DR")</f>
      </c>
      <c r="N47" s="8"/>
      <c r="O47" s="18"/>
      <c r="P47" s="124" t="inlineStr">
        <is>
          <t/>
        </is>
      </c>
      <c r="Q47" s="8"/>
      <c r="R47" s="8"/>
      <c r="S47" s="8"/>
      <c r="T47" s="18"/>
      <c r="U47" s="36"/>
      <c r="V47" s="36"/>
      <c r="W47" s="36"/>
      <c r="X47" s="36"/>
      <c r="Y47" s="36"/>
      <c r="Z47" s="36"/>
      <c r="AA47" s="36"/>
      <c r="AB47" s="36"/>
    </row>
    <row customHeight="1" ht="15.75" r="48">
      <c r="A48" s="31"/>
      <c r="B48" s="31"/>
      <c r="C48" s="158" t="str">
        <f>=HYPERLINK("https://agriculture.gouv.fr/plan-loup-un-nouveau-cadre-national-dactions-pour-renforcer-la-coexistence-du-loup-et-des-activites", "Plan loup")</f>
      </c>
      <c r="D48" s="8"/>
      <c r="E48" s="8"/>
      <c r="F48" s="18"/>
      <c r="G48" s="129" t="inlineStr">
        <is>
          <t/>
        </is>
      </c>
      <c r="H48" s="8"/>
      <c r="I48" s="8"/>
      <c r="J48" s="18"/>
      <c r="K48" s="31"/>
      <c r="L48" s="31"/>
      <c r="M48" s="158" t="str">
        <f>=HYPERLINK("file://ad.intra/dfs/COMMUNS/REGIONS/IDF/DR/05_CONNAISSANCE/Loup/Guide%20r%C3%A9flexe%20r%C3%A9seau%20Loup%20Lynx_DRIDF_v2.4.pdf", "Guide réflexe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198</v>
      </c>
      <c r="D1" s="33"/>
      <c r="E1" s="33"/>
      <c r="F1" s="33"/>
      <c r="G1" s="33"/>
      <c r="H1" s="33"/>
      <c r="I1" s="34"/>
      <c r="J1" s="31"/>
      <c r="K1" s="31"/>
      <c r="L1" s="31"/>
      <c r="M1" s="35" t="str">
        <f>C1</f>
        <v>Réseau Bécasse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199</v>
      </c>
      <c r="N6" s="134" t="s">
        <v>200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201</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202</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205</v>
      </c>
      <c r="O11" s="34"/>
      <c r="P11" s="71"/>
      <c r="T11" s="65"/>
      <c r="U11" s="36"/>
      <c r="V11" s="36"/>
      <c r="W11" s="36"/>
      <c r="X11" s="36"/>
      <c r="Y11" s="36"/>
      <c r="Z11" s="36"/>
      <c r="AA11" s="36"/>
      <c r="AB11" s="36"/>
    </row>
    <row r="12">
      <c r="A12" s="43"/>
      <c r="B12" s="78" t="s">
        <v>64</v>
      </c>
      <c r="C12" s="79" t="s">
        <v>206</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207</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208</v>
      </c>
      <c r="D16" s="61"/>
      <c r="E16" s="61"/>
      <c r="F16" s="61"/>
      <c r="G16" s="61"/>
      <c r="H16" s="62"/>
      <c r="I16" s="71"/>
      <c r="J16" s="65"/>
      <c r="K16" s="43"/>
      <c r="L16" s="77" t="s">
        <v>209</v>
      </c>
      <c r="M16" s="33"/>
      <c r="N16" s="33"/>
      <c r="O16" s="85"/>
      <c r="P16" s="77" t="s">
        <v>210</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35" t="s">
        <v>212</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213</v>
      </c>
      <c r="N29" s="33"/>
      <c r="O29" s="85"/>
      <c r="P29" s="159" t="str">
        <f>=HYPERLINK("https://professionnels.ofb.fr/fr/node/1273", "Lettres d'information")</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t="inlineStr">
        <is>
          <t>Réunions annuelles du réseau</t>
        </is>
      </c>
      <c r="Q30" s="8"/>
      <c r="R30" s="18"/>
      <c r="S30" s="106"/>
      <c r="T30" s="100"/>
      <c r="U30" s="36"/>
      <c r="V30" s="36"/>
      <c r="W30" s="36"/>
      <c r="X30" s="36"/>
      <c r="Y30" s="36"/>
      <c r="Z30" s="36"/>
      <c r="AA30" s="36"/>
      <c r="AB30" s="36"/>
    </row>
    <row customHeight="1" ht="15.75" r="31">
      <c r="A31" s="43"/>
      <c r="B31" s="71"/>
      <c r="E31" s="38"/>
      <c r="F31" s="37"/>
      <c r="H31" s="65"/>
      <c r="I31" s="84" t="s">
        <v>217</v>
      </c>
      <c r="J31" s="85"/>
      <c r="K31" s="43"/>
      <c r="L31" s="63"/>
      <c r="M31" s="37"/>
      <c r="O31" s="65"/>
      <c r="P31" s="105" t="inlineStr">
        <is>
          <t>Cartes de répartition et estimations d'abondance</t>
        </is>
      </c>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t="inlineStr">
        <is>
          <t>Articles techniques</t>
        </is>
      </c>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220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221</v>
      </c>
      <c r="C39" s="112" t="s">
        <v>85</v>
      </c>
      <c r="D39" s="112" t="s">
        <v>85</v>
      </c>
      <c r="E39" s="112" t="s">
        <v>85</v>
      </c>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220</v>
      </c>
      <c r="C42" s="111"/>
      <c r="D42" s="111"/>
      <c r="E42" s="111"/>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221</v>
      </c>
      <c r="C43" s="111"/>
      <c r="D43" s="111"/>
      <c r="E43" s="111"/>
      <c r="F43" s="111"/>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37" t="s">
        <v>222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=HYPERLINK("https://professionnels.ofb.fr/fr/reseau-becasse", "Réseau Bécasse")</f>
      </c>
      <c r="D47" s="94"/>
      <c r="E47" s="94"/>
      <c r="F47" s="95"/>
      <c r="G47" s="128" t="inlineStr">
        <is>
          <t/>
        </is>
      </c>
      <c r="H47" s="94"/>
      <c r="I47" s="94"/>
      <c r="J47" s="95"/>
      <c r="K47" s="123" t="s">
        <v>93</v>
      </c>
      <c r="L47" s="18"/>
      <c r="M47" s="158" t="str">
        <f>=HYPERLINK("file://ad.intra/dfs/COMMUNS/REGIONS/IDF/DR/05_CONNAISSANCE/Becasse/", "Serveur DR")</f>
      </c>
      <c r="N47" s="8"/>
      <c r="O47" s="18"/>
      <c r="P47" s="124" t="inlineStr">
        <is>
          <t/>
        </is>
      </c>
      <c r="Q47" s="8"/>
      <c r="R47" s="8"/>
      <c r="S47" s="8"/>
      <c r="T47" s="18"/>
      <c r="U47" s="36"/>
      <c r="V47" s="36"/>
      <c r="W47" s="36"/>
      <c r="X47" s="36"/>
      <c r="Y47" s="36"/>
      <c r="Z47" s="36"/>
      <c r="AA47" s="36"/>
      <c r="AB47" s="36"/>
    </row>
    <row customHeight="1" ht="15.75" r="48">
      <c r="A48" s="31"/>
      <c r="B48" s="31"/>
      <c r="C48" s="158" t="str">
        <f>=HYPERLINK("https://professionnels.ofb.fr/fr/doc-fiches-especes/becasse-bois-scolopax-rusticola", "Fiche espèce")</f>
      </c>
      <c r="D48" s="8"/>
      <c r="E48" s="8"/>
      <c r="F48" s="18"/>
      <c r="G48" s="129" t="inlineStr">
        <is>
          <t/>
        </is>
      </c>
      <c r="H48" s="8"/>
      <c r="I48" s="8"/>
      <c r="J48" s="18"/>
      <c r="K48" s="31"/>
      <c r="L48" s="31"/>
      <c r="M48" s="158" t="str">
        <f>=HYPERLINK("https://drive.google.com/file/d/1PqClJnFQb2zpZGFF9P2s93YpivuMclmu/view", "Protocole de suivi Hivernage (capture et baguage)")</f>
      </c>
      <c r="N48" s="8"/>
      <c r="O48" s="18"/>
      <c r="P48" s="129" t="inlineStr">
        <is>
          <t/>
        </is>
      </c>
      <c r="Q48" s="8"/>
      <c r="R48" s="8"/>
      <c r="S48" s="8"/>
      <c r="T48" s="18"/>
      <c r="U48" s="36"/>
      <c r="V48" s="36"/>
      <c r="W48" s="36"/>
      <c r="X48" s="36"/>
      <c r="Y48" s="36"/>
      <c r="Z48" s="36"/>
      <c r="AA48" s="36"/>
      <c r="AB48" s="36"/>
    </row>
    <row customHeight="1" ht="15.75" r="49">
      <c r="A49" s="130">
        <v>45743.0</v>
      </c>
      <c r="B49" s="18"/>
      <c r="C49" s="158" t="str">
        <f>=HYPERLINK("https://inpn.mnhn.fr/docs/cahab/fiches/Becasse-desbois.pdf", "Cahiers d'Habitat Oiseaux")</f>
      </c>
      <c r="D49" s="8"/>
      <c r="E49" s="8"/>
      <c r="F49" s="18"/>
      <c r="G49" s="138"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230</v>
      </c>
      <c r="D1" s="33"/>
      <c r="E1" s="33"/>
      <c r="F1" s="33"/>
      <c r="G1" s="33"/>
      <c r="H1" s="33"/>
      <c r="I1" s="34"/>
      <c r="J1" s="31"/>
      <c r="K1" s="31"/>
      <c r="L1" s="31"/>
      <c r="M1" s="35" t="str">
        <f>C1</f>
        <v>Surveillance des cours d'eau - poissons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t="s">
        <v>231</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232</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233</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234</v>
      </c>
      <c r="M11" s="76" t="s">
        <v>235</v>
      </c>
      <c r="N11" s="77" t="s">
        <v>236</v>
      </c>
      <c r="O11" s="34"/>
      <c r="P11" s="71"/>
      <c r="T11" s="65"/>
      <c r="U11" s="36"/>
      <c r="V11" s="36"/>
      <c r="W11" s="36"/>
      <c r="X11" s="36"/>
      <c r="Y11" s="36"/>
      <c r="Z11" s="36"/>
      <c r="AA11" s="36"/>
      <c r="AB11" s="36"/>
    </row>
    <row r="12">
      <c r="A12" s="43"/>
      <c r="B12" s="78" t="s">
        <v>64</v>
      </c>
      <c r="C12" s="79" t="s">
        <v>237</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238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239</v>
      </c>
      <c r="D16" s="61"/>
      <c r="E16" s="61"/>
      <c r="F16" s="61"/>
      <c r="G16" s="61"/>
      <c r="H16" s="62"/>
      <c r="I16" s="71"/>
      <c r="J16" s="65"/>
      <c r="K16" s="43"/>
      <c r="L16" s="77" t="s">
        <v>240</v>
      </c>
      <c r="M16" s="33"/>
      <c r="N16" s="33"/>
      <c r="O16" s="85"/>
      <c r="P16" s="77" t="s">
        <v>241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242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243</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244</v>
      </c>
      <c r="N29" s="33"/>
      <c r="O29" s="85"/>
      <c r="P29" s="162" t="str">
        <f>=HYPERLINK("https://naiades.eaufrance.fr/acces-donnees%23/hydrobiologie", "Naïades")</f>
      </c>
      <c r="Q29" s="8"/>
      <c r="R29" s="18"/>
      <c r="S29" s="140" t="inlineStr">
        <is>
          <t/>
        </is>
      </c>
      <c r="T29" s="65"/>
      <c r="U29" s="36"/>
      <c r="V29" s="36"/>
      <c r="W29" s="36"/>
      <c r="X29" s="36"/>
      <c r="Y29" s="36"/>
      <c r="Z29" s="36"/>
      <c r="AA29" s="36"/>
      <c r="AB29" s="36"/>
    </row>
    <row customHeight="1" ht="15.0" r="30">
      <c r="A30" s="43"/>
      <c r="B30" s="71"/>
      <c r="E30" s="38"/>
      <c r="F30" s="37"/>
      <c r="H30" s="65"/>
      <c r="I30" s="107" t="s">
        <v>78</v>
      </c>
      <c r="J30" s="97"/>
      <c r="K30" s="43"/>
      <c r="L30" s="63"/>
      <c r="M30" s="37"/>
      <c r="O30" s="65"/>
      <c r="P30" s="162" t="str">
        <f>=HYPERLINK("https://hubeau.eaufrance.fr/page/api-poisson", "Hub'Eau - API Poisson")</f>
      </c>
      <c r="Q30" s="8"/>
      <c r="R30" s="18"/>
      <c r="S30" s="140" t="inlineStr">
        <is>
          <t/>
        </is>
      </c>
      <c r="T30" s="65"/>
      <c r="U30" s="36"/>
      <c r="V30" s="36"/>
      <c r="W30" s="36"/>
      <c r="X30" s="36"/>
      <c r="Y30" s="36"/>
      <c r="Z30" s="36"/>
      <c r="AA30" s="36"/>
      <c r="AB30" s="36"/>
    </row>
    <row customHeight="1" ht="15.75" r="31">
      <c r="A31" s="43"/>
      <c r="B31" s="71"/>
      <c r="E31" s="38"/>
      <c r="F31" s="37"/>
      <c r="H31" s="65"/>
      <c r="I31" s="84" t="s">
        <v>249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250</v>
      </c>
      <c r="C38" s="111"/>
      <c r="D38" s="111"/>
      <c r="E38" s="111"/>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250</v>
      </c>
      <c r="C42" s="111"/>
      <c r="D42" s="111" t="s">
        <v>85</v>
      </c>
      <c r="E42" s="111" t="s">
        <v>85</v>
      </c>
      <c r="F42" s="111" t="s">
        <v>85</v>
      </c>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19" t="s">
        <v>252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0" t="str">
        <f>=HYPERLINK("https://professionnels.ofb.fr/fr/node/1552", "La pêche scientifique à l’électricité (milieux aquatiques continentaux)")</f>
      </c>
      <c r="D47" s="142"/>
      <c r="E47" s="142"/>
      <c r="F47" s="143"/>
      <c r="G47" s="144" t="inlineStr">
        <is>
          <t/>
        </is>
      </c>
      <c r="H47" s="94"/>
      <c r="I47" s="94"/>
      <c r="J47" s="95"/>
      <c r="K47" s="123" t="s">
        <v>93</v>
      </c>
      <c r="L47" s="18"/>
      <c r="M47" s="161" t="str">
        <f>=HYPERLINK("https://professionnels.ofb.fr/fr/doc-guides-protocoles/guide-pratique-mise-en-oeuvre-operations-peche-lelectricite-dans-cadre", "Guide pratique de mise en oeuvre des opérations de pêche à l'électricité")</f>
      </c>
      <c r="N47" s="8"/>
      <c r="O47" s="18"/>
      <c r="P47" s="138" t="inlineStr">
        <is>
          <t/>
        </is>
      </c>
      <c r="Q47" s="8"/>
      <c r="R47" s="8"/>
      <c r="S47" s="8"/>
      <c r="T47" s="18"/>
      <c r="U47" s="36"/>
      <c r="V47" s="36"/>
      <c r="W47" s="36"/>
      <c r="X47" s="36"/>
      <c r="Y47" s="36"/>
      <c r="Z47" s="36"/>
      <c r="AA47" s="36"/>
      <c r="AB47" s="36"/>
    </row>
    <row customHeight="1" ht="15.75" r="48">
      <c r="A48" s="31"/>
      <c r="B48" s="31"/>
      <c r="C48" s="161" t="str">
        <f>=HYPERLINK("https://professionnels.ofb.fr/fr/doc-dataviz/dataviz-regard-3-decennies-suivi-poissons-en-france-metropolitaine", "Dataviz natinale")</f>
      </c>
      <c r="D48" s="8"/>
      <c r="E48" s="8"/>
      <c r="F48" s="18"/>
      <c r="G48" s="138" t="inlineStr">
        <is>
          <t/>
        </is>
      </c>
      <c r="H48" s="8"/>
      <c r="I48" s="8"/>
      <c r="J48" s="18"/>
      <c r="K48" s="31"/>
      <c r="L48" s="31"/>
      <c r="M48" s="161" t="str">
        <f>=HYPERLINK("https://professionnels.ofb.fr/fr/doc-guides-protocoles/peche-scientifique-lelectricite-dans-milieux-aquatiques-continentaux", "La pêche scientifique à l’électricité dans les milieux aquatiques continentaux")</f>
      </c>
      <c r="N48" s="8"/>
      <c r="O48" s="18"/>
      <c r="P48" s="138" t="inlineStr">
        <is>
          <t/>
        </is>
      </c>
      <c r="Q48" s="8"/>
      <c r="R48" s="8"/>
      <c r="S48" s="8"/>
      <c r="T48" s="18"/>
      <c r="U48" s="36"/>
      <c r="V48" s="36"/>
      <c r="W48" s="36"/>
      <c r="X48" s="36"/>
      <c r="Y48" s="36"/>
      <c r="Z48" s="36"/>
      <c r="AA48" s="36"/>
      <c r="AB48" s="36"/>
    </row>
    <row customHeight="1" ht="15.75" r="49">
      <c r="A49" s="146">
        <v>45765.0</v>
      </c>
      <c r="B49" s="18"/>
      <c r="C49" s="161" t="str">
        <f>=HYPERLINK("https://www.documentation.eauetbiodiversite.fr/notice/l-indice-poissons-riviere-ipr-notice-de-presentation-et-d-utilisation0", "L'indice poissons rivière (IPR). Notice de présentation et d'utilisation")</f>
      </c>
      <c r="D49" s="8"/>
      <c r="E49" s="8"/>
      <c r="F49" s="18"/>
      <c r="G49" s="138" t="inlineStr">
        <is>
          <t/>
        </is>
      </c>
      <c r="H49" s="8"/>
      <c r="I49" s="8"/>
      <c r="J49" s="18"/>
      <c r="K49" s="31"/>
      <c r="L49" s="31"/>
      <c r="M49" s="161" t="str">
        <f>=HYPERLINK("https://ofbidf.shinyapps.io/HydrobioIdF/", "Suivis hydrobiologiques en Île-de-France")</f>
      </c>
      <c r="N49" s="8"/>
      <c r="O49" s="18"/>
      <c r="P49" s="138"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265</v>
      </c>
      <c r="D1" s="33"/>
      <c r="E1" s="33"/>
      <c r="F1" s="33"/>
      <c r="G1" s="33"/>
      <c r="H1" s="33"/>
      <c r="I1" s="34"/>
      <c r="J1" s="31"/>
      <c r="K1" s="31"/>
      <c r="L1" s="31"/>
      <c r="M1" s="35" t="str">
        <f>C1</f>
        <v>Surveillance des cours d'eau - Invertébrés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267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271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272</v>
      </c>
      <c r="D16" s="61"/>
      <c r="E16" s="61"/>
      <c r="F16" s="61"/>
      <c r="G16" s="61"/>
      <c r="H16" s="62"/>
      <c r="I16" s="71"/>
      <c r="J16" s="65"/>
      <c r="K16" s="43"/>
      <c r="L16" s="77" t="s">
        <v>273</v>
      </c>
      <c r="M16" s="33"/>
      <c r="N16" s="33"/>
      <c r="O16" s="85"/>
      <c r="P16" s="77" t="s">
        <v>274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275</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276</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277</v>
      </c>
      <c r="N29" s="33"/>
      <c r="O29" s="85"/>
      <c r="P29" s="159" t="str">
        <f>=HYPERLINK("https://naiades.eaufrance.fr/acces-donnees%23/hydrobiologie", "Naïades")</f>
      </c>
      <c r="Q29" s="8"/>
      <c r="R29" s="18"/>
      <c r="S29" s="148"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280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281</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280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281</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=HYPERLINK("https://professionnels.ofb.fr/fr/node/282", "Surveillance de la qualité de l’eau dans le cadre DCE")</f>
      </c>
      <c r="D47" s="94"/>
      <c r="E47" s="94"/>
      <c r="F47" s="95"/>
      <c r="G47" s="149"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58" t="str">
        <f>=HYPERLINK("https://www.ofb.gouv.fr/les-laboratoires-dhydrobiologie", "Les laboratoires d'hydrobiologie")</f>
      </c>
      <c r="D48" s="8"/>
      <c r="E48" s="8"/>
      <c r="F48" s="18"/>
      <c r="G48" s="150"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58" t="str">
        <f>=HYPERLINK("https://ofbidf.shinyapps.io/HydrobioIdF/", "Suivis hydrobiologiques en Île-de-France")</f>
      </c>
      <c r="D49" s="8"/>
      <c r="E49" s="8"/>
      <c r="F49" s="18"/>
      <c r="G49" s="150"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286</v>
      </c>
      <c r="D1" s="33"/>
      <c r="E1" s="33"/>
      <c r="F1" s="33"/>
      <c r="G1" s="33"/>
      <c r="H1" s="33"/>
      <c r="I1" s="34"/>
      <c r="J1" s="31"/>
      <c r="K1" s="31"/>
      <c r="L1" s="31"/>
      <c r="M1" s="35" t="str">
        <f>C1</f>
        <v>Surveillance des cours d'eau - Diatomées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287</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288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289</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290</v>
      </c>
      <c r="D16" s="61"/>
      <c r="E16" s="61"/>
      <c r="F16" s="61"/>
      <c r="G16" s="61"/>
      <c r="H16" s="62"/>
      <c r="I16" s="71"/>
      <c r="J16" s="65"/>
      <c r="K16" s="43"/>
      <c r="L16" s="77" t="s">
        <v>291</v>
      </c>
      <c r="M16" s="33"/>
      <c r="N16" s="33"/>
      <c r="O16" s="85"/>
      <c r="P16" s="77" t="s">
        <v>292</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293</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276</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294</v>
      </c>
      <c r="N29" s="33"/>
      <c r="O29" s="85"/>
      <c r="P29" s="159" t="str">
        <f>=HYPERLINK("https://naiades.eaufrance.fr/acces-donnees%23/hydrobiologie", "Naïades")</f>
      </c>
      <c r="Q29" s="8"/>
      <c r="R29" s="18"/>
      <c r="S29" s="148"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280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295</v>
      </c>
      <c r="C39" s="112" t="s">
        <v>85</v>
      </c>
      <c r="D39" s="112" t="s">
        <v>85</v>
      </c>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t="s">
        <v>296</v>
      </c>
      <c r="C40" s="112" t="s">
        <v>85</v>
      </c>
      <c r="D40" s="112" t="s">
        <v>85</v>
      </c>
      <c r="E40" s="112" t="s">
        <v>85</v>
      </c>
      <c r="F40" s="112" t="s">
        <v>85</v>
      </c>
      <c r="G40" s="112" t="s">
        <v>85</v>
      </c>
      <c r="H40" s="112" t="s">
        <v>85</v>
      </c>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280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295</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t="s">
        <v>296</v>
      </c>
      <c r="C44" s="112"/>
      <c r="D44" s="112"/>
      <c r="E44" s="112"/>
      <c r="F44" s="112" t="s">
        <v>85</v>
      </c>
      <c r="G44" s="112" t="s">
        <v>85</v>
      </c>
      <c r="H44" s="112" t="s">
        <v>85</v>
      </c>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=HYPERLINK("https://professionnels.ofb.fr/fr/node/282", "Surveillance de la qualité de l’eau dans le cadre DCE")</f>
      </c>
      <c r="D47" s="94"/>
      <c r="E47" s="94"/>
      <c r="F47" s="95"/>
      <c r="G47" s="149" t="inlineStr">
        <is>
          <t/>
        </is>
      </c>
      <c r="H47" s="94"/>
      <c r="I47" s="94"/>
      <c r="J47" s="95"/>
      <c r="K47" s="123" t="s">
        <v>93</v>
      </c>
      <c r="L47" s="18"/>
      <c r="M47" s="158" t="str">
        <f>=HYPERLINK("https://www.auvergne-rhone-alpes.developpement-durable.gouv.fr/IMG/pdf/PlaquetteIBD_cle79cf43.pdf", "L'Indice Biologique Diatomées (IBD)")</f>
      </c>
      <c r="N47" s="8"/>
      <c r="O47" s="18"/>
      <c r="P47" s="150" t="inlineStr">
        <is>
          <t/>
        </is>
      </c>
      <c r="Q47" s="8"/>
      <c r="R47" s="8"/>
      <c r="S47" s="8"/>
      <c r="T47" s="18"/>
      <c r="U47" s="36"/>
      <c r="V47" s="36"/>
      <c r="W47" s="36"/>
      <c r="X47" s="36"/>
      <c r="Y47" s="36"/>
      <c r="Z47" s="36"/>
      <c r="AA47" s="36"/>
      <c r="AB47" s="36"/>
    </row>
    <row customHeight="1" ht="15.75" r="48">
      <c r="A48" s="31"/>
      <c r="B48" s="31"/>
      <c r="C48" s="158" t="str">
        <f>=HYPERLINK("https://www.ofb.gouv.fr/les-laboratoires-dhydrobiologie", "Les laboratoires d'hydrobiologie")</f>
      </c>
      <c r="D48" s="8"/>
      <c r="E48" s="8"/>
      <c r="F48" s="18"/>
      <c r="G48" s="150"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58" t="str">
        <f>=HYPERLINK("https://ofbidf.shinyapps.io/HydrobioIdF/", "Suivis hydrobiologiques en Île-de-France")</f>
      </c>
      <c r="D49" s="8"/>
      <c r="E49" s="8"/>
      <c r="F49" s="18"/>
      <c r="G49" s="150"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T7">
    <cfRule type="expression" dxfId="11" priority="1">
      <formula>ISBLANK(T6)</formula>
    </cfRule>
  </conditionalFormatting>
  <conditionalFormatting sqref="S7">
    <cfRule type="expression" dxfId="11" priority="2">
      <formula>ISBLANK(S6)</formula>
    </cfRule>
  </conditionalFormatting>
  <conditionalFormatting sqref="R7">
    <cfRule type="expression" dxfId="11" priority="3">
      <formula>ISBLANK(R6)</formula>
    </cfRule>
  </conditionalFormatting>
  <conditionalFormatting sqref="Q7">
    <cfRule type="expression" dxfId="11" priority="4">
      <formula>ISBLANK(Q6)</formula>
    </cfRule>
  </conditionalFormatting>
  <conditionalFormatting sqref="P7">
    <cfRule type="expression" dxfId="10" priority="5">
      <formula>ISBLANK(P6)</formula>
    </cfRule>
  </conditionalFormatting>
  <conditionalFormatting sqref="C38:H40 C42:H44">
    <cfRule type="notContainsBlanks" dxfId="9" priority="6">
      <formula>LEN(TRIM(C38))&gt;0</formula>
    </cfRule>
  </conditionalFormatting>
  <conditionalFormatting sqref="P6">
    <cfRule type="containsBlanks" dxfId="8" priority="7">
      <formula>LEN(TRIM(P6))=0</formula>
    </cfRule>
  </conditionalFormatting>
  <conditionalFormatting sqref="T6">
    <cfRule type="containsBlanks" dxfId="7" priority="8">
      <formula>LEN(TRIM(T6))=0</formula>
    </cfRule>
  </conditionalFormatting>
  <conditionalFormatting sqref="R6">
    <cfRule type="containsBlanks" dxfId="5" priority="9">
      <formula>LEN(TRIM(R6))=0</formula>
    </cfRule>
  </conditionalFormatting>
  <conditionalFormatting sqref="Q6">
    <cfRule type="containsBlanks" dxfId="4" priority="10">
      <formula>LEN(TRIM(Q6))=0</formula>
    </cfRule>
  </conditionalFormatting>
  <conditionalFormatting sqref="S6">
    <cfRule type="containsBlanks" dxfId="6" priority="11">
      <formula>LEN(TRIM(S6))=0</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299</v>
      </c>
      <c r="D1" s="33"/>
      <c r="E1" s="33"/>
      <c r="F1" s="33"/>
      <c r="G1" s="33"/>
      <c r="H1" s="33"/>
      <c r="I1" s="34"/>
      <c r="J1" s="31"/>
      <c r="K1" s="31"/>
      <c r="L1" s="31"/>
      <c r="M1" s="35" t="str">
        <f>C1</f>
        <v>Surveillance des cours d'eau - Macrophytes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300</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301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302</v>
      </c>
      <c r="D16" s="61"/>
      <c r="E16" s="61"/>
      <c r="F16" s="61"/>
      <c r="G16" s="61"/>
      <c r="H16" s="62"/>
      <c r="I16" s="71"/>
      <c r="J16" s="65"/>
      <c r="K16" s="43"/>
      <c r="L16" s="77" t="s">
        <v>303</v>
      </c>
      <c r="M16" s="33"/>
      <c r="N16" s="33"/>
      <c r="O16" s="85"/>
      <c r="P16" s="77" t="s">
        <v>304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293</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305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277</v>
      </c>
      <c r="N29" s="33"/>
      <c r="O29" s="85"/>
      <c r="P29" s="159" t="str">
        <f>=HYPERLINK("https://naiades.eaufrance.fr/acces-donnees%23/hydrobiologie", "Naïades")</f>
      </c>
      <c r="Q29" s="8"/>
      <c r="R29" s="18"/>
      <c r="S29" s="148"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280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280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=HYPERLINK("https://professionnels.ofb.fr/fr/node/282", "Surveillance de la qualité de l’eau dans le cadre DCE")</f>
      </c>
      <c r="D47" s="94"/>
      <c r="E47" s="94"/>
      <c r="F47" s="95"/>
      <c r="G47" s="149"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58" t="str">
        <f>=HYPERLINK("https://www.ofb.gouv.fr/les-laboratoires-dhydrobiologie", "Les laboratoires d'hydrobiologie")</f>
      </c>
      <c r="D48" s="8"/>
      <c r="E48" s="8"/>
      <c r="F48" s="18"/>
      <c r="G48" s="150"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58" t="str">
        <f>=HYPERLINK("https://ofbidf.shinyapps.io/HydrobioIdF/", "Suivis hydrobiologiques en Île-de-France")</f>
      </c>
      <c r="D49" s="8"/>
      <c r="E49" s="8"/>
      <c r="F49" s="18"/>
      <c r="G49" s="150"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1" t="s">
        <v>306</v>
      </c>
      <c r="D1" s="33"/>
      <c r="E1" s="33"/>
      <c r="F1" s="33"/>
      <c r="G1" s="33"/>
      <c r="H1" s="33"/>
      <c r="I1" s="34"/>
      <c r="J1" s="31"/>
      <c r="K1" s="31"/>
      <c r="L1" s="31"/>
      <c r="M1" s="35" t="str">
        <f>C1</f>
        <v>Observatoire national des étiages (ONDE)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307</v>
      </c>
      <c r="N6" s="48">
        <v>1.0</v>
      </c>
      <c r="O6" s="34"/>
      <c r="P6" s="49"/>
      <c r="Q6" s="50" t="s">
        <v>85</v>
      </c>
      <c r="R6" s="51"/>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308</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309</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310</v>
      </c>
      <c r="M11" s="76" t="s">
        <v>311</v>
      </c>
      <c r="N11" s="77" t="s">
        <v>312</v>
      </c>
      <c r="O11" s="34"/>
      <c r="P11" s="71"/>
      <c r="T11" s="65"/>
      <c r="U11" s="36"/>
      <c r="V11" s="36"/>
      <c r="W11" s="36"/>
      <c r="X11" s="36"/>
      <c r="Y11" s="36"/>
      <c r="Z11" s="36"/>
      <c r="AA11" s="36"/>
      <c r="AB11" s="36"/>
    </row>
    <row r="12">
      <c r="A12" s="43"/>
      <c r="B12" s="78" t="s">
        <v>64</v>
      </c>
      <c r="C12" s="79" t="s">
        <v>313</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314</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315</v>
      </c>
      <c r="D16" s="61"/>
      <c r="E16" s="61"/>
      <c r="F16" s="61"/>
      <c r="G16" s="61"/>
      <c r="H16" s="62"/>
      <c r="I16" s="71"/>
      <c r="J16" s="65"/>
      <c r="K16" s="43"/>
      <c r="L16" s="77" t="s">
        <v>316</v>
      </c>
      <c r="M16" s="33"/>
      <c r="N16" s="33"/>
      <c r="O16" s="85"/>
      <c r="P16" s="77" t="s">
        <v>317</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318</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319</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320</v>
      </c>
      <c r="N29" s="33"/>
      <c r="O29" s="85"/>
      <c r="P29" s="159" t="str">
        <f>=HYPERLINK("http://www.onde.eaufrance.fr/", "Site officiel")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59" t="str">
        <f>=HYPERLINK("https://hubeau.eaufrance.fr/page/api-ecoulement", "API Hubeau")</f>
      </c>
      <c r="Q30" s="8"/>
      <c r="R30" s="18"/>
      <c r="S30" s="127" t="inlineStr">
        <is>
          <t/>
        </is>
      </c>
      <c r="T30" s="100"/>
      <c r="U30" s="36"/>
      <c r="V30" s="36"/>
      <c r="W30" s="36"/>
      <c r="X30" s="36"/>
      <c r="Y30" s="36"/>
      <c r="Z30" s="36"/>
      <c r="AA30" s="36"/>
      <c r="AB30" s="36"/>
    </row>
    <row customHeight="1" ht="15.75" r="31">
      <c r="A31" s="43"/>
      <c r="B31" s="71"/>
      <c r="E31" s="38"/>
      <c r="F31" s="37"/>
      <c r="H31" s="65"/>
      <c r="I31" s="84" t="s">
        <v>325</v>
      </c>
      <c r="J31" s="85"/>
      <c r="K31" s="43"/>
      <c r="L31" s="63"/>
      <c r="M31" s="37"/>
      <c r="O31" s="65"/>
      <c r="P31" s="159" t="str">
        <f>=HYPERLINK("https://data.ofb.fr/catalogue/data-eaufrance/fre/catalog.search%23/metadata/1006fb89-6dfe-4063-b601-0c510ad31077", "Catalogue de données OFB")</f>
      </c>
      <c r="Q31" s="8"/>
      <c r="R31" s="18"/>
      <c r="S31" s="127" t="inlineStr">
        <is>
          <t/>
        </is>
      </c>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59" t="str">
        <f>=HYPERLINK("https://ofb-idf.github.io/PRR_ONDE/", "Tableau de bord interne (NE PAS DIFFUSER)")</f>
      </c>
      <c r="Q33" s="8"/>
      <c r="R33" s="18"/>
      <c r="S33" s="127" t="inlineStr">
        <is>
          <t/>
        </is>
      </c>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2" t="s">
        <v>330</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2" t="s">
        <v>331</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2" t="s">
        <v>330</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2" t="s">
        <v>331</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53" t="s">
        <v>332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=HYPERLINK("file://ad.intra/dfs/COMMUNS/REGIONS/IDF/DR/05_CONNAISSANCE/ONDE/01_Documentation/ONDE_fiche%20technique.pdf", "Plaquette de présentation (Serveur DR)")</f>
      </c>
      <c r="D47" s="94"/>
      <c r="E47" s="94"/>
      <c r="F47" s="95"/>
      <c r="G47" s="122" t="inlineStr">
        <is>
          <t/>
        </is>
      </c>
      <c r="H47" s="94"/>
      <c r="I47" s="94"/>
      <c r="J47" s="95"/>
      <c r="K47" s="123" t="s">
        <v>93</v>
      </c>
      <c r="L47" s="18"/>
      <c r="M47" s="158" t="str">
        <f>=HYPERLINK("https://intranet.ofb.fr/gestion-quantitative-de-leau-et-des-secheresses", "Gestion quantitative de l'eau et sécheresses (intranet)")</f>
      </c>
      <c r="N47" s="8"/>
      <c r="O47" s="18"/>
      <c r="P47" s="129" t="inlineStr">
        <is>
          <t/>
        </is>
      </c>
      <c r="Q47" s="8"/>
      <c r="R47" s="8"/>
      <c r="S47" s="8"/>
      <c r="T47" s="18"/>
      <c r="U47" s="36"/>
      <c r="V47" s="36"/>
      <c r="W47" s="36"/>
      <c r="X47" s="36"/>
      <c r="Y47" s="36"/>
      <c r="Z47" s="36"/>
      <c r="AA47" s="36"/>
      <c r="AB47" s="36"/>
    </row>
    <row customHeight="1" ht="15.75" r="48">
      <c r="A48" s="31"/>
      <c r="B48" s="31"/>
      <c r="C48" s="158" t="str">
        <f>=HYPERLINK("https://www.ofb.gouv.fr/la-gestion-de-la-secheresse-en-8-questions-reponses", "La gestion de la sécheresse en 8 questions-réponses")</f>
      </c>
      <c r="D48" s="8"/>
      <c r="E48" s="8"/>
      <c r="F48" s="18"/>
      <c r="G48" s="129" t="inlineStr">
        <is>
          <t/>
        </is>
      </c>
      <c r="H48" s="8"/>
      <c r="I48" s="8"/>
      <c r="J48" s="18"/>
      <c r="K48" s="31"/>
      <c r="L48" s="31"/>
      <c r="M48" s="158" t="str">
        <f>=HYPERLINK("https://intranet.ofb.fr/sites/default/files/Ressources/Th%C3%A9matiques/s%C3%A9cheresse/Fiches%20techniques_manquedeau_faune%20aquatique.pdf", "Fiches de synthèse de l'impact du manque d'eau sur la biodiversité (intranet)")</f>
      </c>
      <c r="N48" s="8"/>
      <c r="O48" s="18"/>
      <c r="P48" s="129" t="inlineStr">
        <is>
          <t/>
        </is>
      </c>
      <c r="Q48" s="8"/>
      <c r="R48" s="8"/>
      <c r="S48" s="8"/>
      <c r="T48" s="18"/>
      <c r="U48" s="36"/>
      <c r="V48" s="36"/>
      <c r="W48" s="36"/>
      <c r="X48" s="36"/>
      <c r="Y48" s="36"/>
      <c r="Z48" s="36"/>
      <c r="AA48" s="36"/>
      <c r="AB48" s="36"/>
    </row>
    <row customHeight="1" ht="15.75" r="49">
      <c r="A49" s="130">
        <v>45743.0</v>
      </c>
      <c r="B49" s="18"/>
      <c r="C49" s="158" t="str">
        <f>=HYPERLINK("https://professionnels.ofb.fr/fr/doc-dataviz/dataviz-lassechement-estival-cours-deau-metropole-2012-2022", "Dataviz nationale")</f>
      </c>
      <c r="D49" s="8"/>
      <c r="E49" s="8"/>
      <c r="F49" s="18"/>
      <c r="G49" s="129" t="inlineStr">
        <is>
          <t/>
        </is>
      </c>
      <c r="H49" s="8"/>
      <c r="I49" s="8"/>
      <c r="J49" s="18"/>
      <c r="K49" s="31"/>
      <c r="L49" s="31"/>
      <c r="M49" s="158" t="str">
        <f>=HYPERLINK("https://www.drieat.ile-de-france.developpement-durable.gouv.fr/bulletin-de-suivi-hydrologique-d-ile-de-france-r4864.html", "Bulletin de suivi hydrologique d'Île-de-France")</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1" t="s">
        <v>345</v>
      </c>
      <c r="D1" s="33"/>
      <c r="E1" s="33"/>
      <c r="F1" s="33"/>
      <c r="G1" s="33"/>
      <c r="H1" s="33"/>
      <c r="I1" s="34"/>
      <c r="J1" s="31"/>
      <c r="K1" s="31"/>
      <c r="L1" s="31"/>
      <c r="M1" s="35" t="str">
        <f>C1</f>
        <v>Caractérisation des obstacles à l'écoulement</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346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347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348</v>
      </c>
      <c r="M11" s="76" t="s">
        <v>132</v>
      </c>
      <c r="N11" s="77" t="s">
        <v>349</v>
      </c>
      <c r="O11" s="34"/>
      <c r="P11" s="71"/>
      <c r="T11" s="65"/>
      <c r="U11" s="36"/>
      <c r="V11" s="36"/>
      <c r="W11" s="36"/>
      <c r="X11" s="36"/>
      <c r="Y11" s="36"/>
      <c r="Z11" s="36"/>
      <c r="AA11" s="36"/>
      <c r="AB11" s="36"/>
    </row>
    <row r="12">
      <c r="A12" s="43"/>
      <c r="B12" s="78" t="s">
        <v>64</v>
      </c>
      <c r="C12" s="79" t="s">
        <v>350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351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352</v>
      </c>
      <c r="D16" s="61"/>
      <c r="E16" s="61"/>
      <c r="F16" s="61"/>
      <c r="G16" s="61"/>
      <c r="H16" s="62"/>
      <c r="I16" s="71"/>
      <c r="J16" s="65"/>
      <c r="K16" s="43"/>
      <c r="L16" s="77" t="s">
        <v>353</v>
      </c>
      <c r="M16" s="33"/>
      <c r="N16" s="33"/>
      <c r="O16" s="85"/>
      <c r="P16" s="77" t="s">
        <v>354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355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356</v>
      </c>
      <c r="N29" s="33"/>
      <c r="O29" s="85"/>
      <c r="P29" s="159" t="str">
        <f>=HYPERLINK("https://www.sandre.eaufrance.fr/atlas/srv/fre/catalog.search%23/metadata/59057026-b40c-4cf9-9e3e-7296e0aa1a78", "Catalogue de données du Sandre")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359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2" t="s">
        <v>360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2" t="s">
        <v>361</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2" t="s">
        <v>360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2" t="s">
        <v>361</v>
      </c>
      <c r="C43" s="111" t="s">
        <v>85</v>
      </c>
      <c r="D43" s="111" t="s">
        <v>85</v>
      </c>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t="s">
        <v>362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=HYPERLINK("https://www.ofb.gouv.fr/la-continuite-ecologique-des-cours-deau", "La continuité écologique des cours d'eau")</f>
      </c>
      <c r="D47" s="94"/>
      <c r="E47" s="94"/>
      <c r="F47" s="95"/>
      <c r="G47" s="128" t="inlineStr">
        <is>
          <t/>
        </is>
      </c>
      <c r="H47" s="94"/>
      <c r="I47" s="94"/>
      <c r="J47" s="95"/>
      <c r="K47" s="123" t="s">
        <v>93</v>
      </c>
      <c r="L47" s="18"/>
      <c r="M47" s="158" t="str">
        <f>=HYPERLINK("file://ad.intra/dfs/COMMUNS/REGIONS/IDF/DR/05_CONNAISSANCE/ROE/04_Bilans", "Bilans (serveur DR)")</f>
      </c>
      <c r="N47" s="8"/>
      <c r="O47" s="18"/>
      <c r="P47" s="124" t="inlineStr">
        <is>
          <t/>
        </is>
      </c>
      <c r="Q47" s="8"/>
      <c r="R47" s="8"/>
      <c r="S47" s="8"/>
      <c r="T47" s="18"/>
      <c r="U47" s="36"/>
      <c r="V47" s="36"/>
      <c r="W47" s="36"/>
      <c r="X47" s="36"/>
      <c r="Y47" s="36"/>
      <c r="Z47" s="36"/>
      <c r="AA47" s="36"/>
      <c r="AB47" s="36"/>
    </row>
    <row customHeight="1" ht="15.75" r="48">
      <c r="A48" s="31"/>
      <c r="B48" s="31"/>
      <c r="C48" s="158" t="str">
        <f>=HYPERLINK("https://professionnels.ofb.fr/fr/doc-dataviz/dataviz-mieux-connaitre-ouvrages-qui-jalonnent-nos-cours-deau", "Dataviz nationale")</f>
      </c>
      <c r="D48" s="8"/>
      <c r="E48" s="8"/>
      <c r="F48" s="18"/>
      <c r="G48" s="129" t="inlineStr">
        <is>
          <t/>
        </is>
      </c>
      <c r="H48" s="8"/>
      <c r="I48" s="8"/>
      <c r="J48" s="18"/>
      <c r="K48" s="31"/>
      <c r="L48" s="31"/>
      <c r="M48" s="158" t="str">
        <f>=HYPERLINK("https://professionnels.ofb.fr/fr/node/387", "La méthode ICE")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370</v>
      </c>
      <c r="D1" s="33"/>
      <c r="E1" s="33"/>
      <c r="F1" s="33"/>
      <c r="G1" s="33"/>
      <c r="H1" s="33"/>
      <c r="I1" s="34"/>
      <c r="J1" s="31"/>
      <c r="K1" s="31"/>
      <c r="L1" s="31"/>
      <c r="M1" s="35" t="str">
        <f>C1</f>
        <v>Dispositif de suivi des bocages (DSB)</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54" t="s">
        <v>371</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372</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373</v>
      </c>
      <c r="O11" s="34"/>
      <c r="P11" s="71"/>
      <c r="T11" s="65"/>
      <c r="U11" s="36"/>
      <c r="V11" s="36"/>
      <c r="W11" s="36"/>
      <c r="X11" s="36"/>
      <c r="Y11" s="36"/>
      <c r="Z11" s="36"/>
      <c r="AA11" s="36"/>
      <c r="AB11" s="36"/>
    </row>
    <row r="12">
      <c r="A12" s="43"/>
      <c r="B12" s="78" t="s">
        <v>64</v>
      </c>
      <c r="C12" s="79" t="s">
        <v>374</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375</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376</v>
      </c>
      <c r="D16" s="61"/>
      <c r="E16" s="61"/>
      <c r="F16" s="61"/>
      <c r="G16" s="61"/>
      <c r="H16" s="62"/>
      <c r="I16" s="71"/>
      <c r="J16" s="65"/>
      <c r="K16" s="43"/>
      <c r="L16" s="77" t="s">
        <v>377</v>
      </c>
      <c r="M16" s="33"/>
      <c r="N16" s="33"/>
      <c r="O16" s="85"/>
      <c r="P16" s="155" t="s">
        <v>378</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379</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56" t="s">
        <v>380</v>
      </c>
      <c r="N29" s="33"/>
      <c r="O29" s="85"/>
      <c r="P29" s="159" t="str">
        <f>=HYPERLINK("https://geoservices.ign.fr/bdhaie", "BD Haie")</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383</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384</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385</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384</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385</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386</v>
      </c>
      <c r="M44" s="33"/>
      <c r="N44" s="33"/>
      <c r="O44" s="33"/>
      <c r="P44" s="33"/>
      <c r="Q44" s="33"/>
      <c r="R44" s="33"/>
      <c r="S44" s="33"/>
      <c r="T44" s="85"/>
      <c r="U44" s="36"/>
      <c r="V44" s="36"/>
      <c r="W44" s="36"/>
      <c r="X44" s="36"/>
      <c r="Y44" s="36"/>
      <c r="Z44" s="36"/>
      <c r="AA44" s="36"/>
      <c r="AB44" s="36"/>
    </row>
    <row customHeight="1" ht="15.75" r="45">
      <c r="A45" s="43"/>
      <c r="B45" s="119" t="s">
        <v>387</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7" t="str">
        <f>=HYPERLINK("https://www.ofb.gouv.fr/haies-et-bocages-des-reservoirs-de-biodiversite", "Haies et bocages (Site OFB)")</f>
      </c>
      <c r="D47" s="94"/>
      <c r="E47" s="94"/>
      <c r="F47" s="95"/>
      <c r="G47" s="144" t="inlineStr">
        <is>
          <t/>
        </is>
      </c>
      <c r="H47" s="94"/>
      <c r="I47" s="94"/>
      <c r="J47" s="95"/>
      <c r="K47" s="123" t="s">
        <v>93</v>
      </c>
      <c r="L47" s="18"/>
      <c r="M47" s="158" t="str">
        <f>=HYPERLINK("https://professionnels.ofb.fr/fr/node/852", "Connaître la haie et le bocage")</f>
      </c>
      <c r="N47" s="8"/>
      <c r="O47" s="18"/>
      <c r="P47" s="138" t="inlineStr">
        <is>
          <t/>
        </is>
      </c>
      <c r="Q47" s="8"/>
      <c r="R47" s="8"/>
      <c r="S47" s="8"/>
      <c r="T47" s="18"/>
      <c r="U47" s="36"/>
      <c r="V47" s="36"/>
      <c r="W47" s="36"/>
      <c r="X47" s="36"/>
      <c r="Y47" s="36"/>
      <c r="Z47" s="36"/>
      <c r="AA47" s="36"/>
      <c r="AB47" s="36"/>
    </row>
    <row customHeight="1" ht="15.75" r="48">
      <c r="A48" s="31"/>
      <c r="B48" s="31"/>
      <c r="C48" s="158" t="str">
        <f>=HYPERLINK("https://professionnels.ofb.fr/index.php/fr/doc-comprendre-agir/lessentiel-haie", "L'essentiel sur la haie")</f>
      </c>
      <c r="D48" s="8"/>
      <c r="E48" s="8"/>
      <c r="F48" s="18"/>
      <c r="G48" s="138" t="inlineStr">
        <is>
          <t/>
        </is>
      </c>
      <c r="H48" s="8"/>
      <c r="I48" s="8"/>
      <c r="J48" s="18"/>
      <c r="K48" s="31"/>
      <c r="L48" s="31"/>
      <c r="M48" s="158" t="str">
        <f>=HYPERLINK("file://ad.intra/dfs/COMMUNS/REGIONS/IDF/DR/05_CONNAISSANCE/HABITATS/Bocage/03_DSB/DNSB_TEST2021-NATIONAL.pdf", "Dispositif de suivi du bocage - Protocole")</f>
      </c>
      <c r="N48" s="8"/>
      <c r="O48" s="18"/>
      <c r="P48" s="124" t="inlineStr">
        <is>
          <t/>
        </is>
      </c>
      <c r="Q48" s="8"/>
      <c r="R48" s="8"/>
      <c r="S48" s="8"/>
      <c r="T48" s="18"/>
      <c r="U48" s="36"/>
      <c r="V48" s="36"/>
      <c r="W48" s="36"/>
      <c r="X48" s="36"/>
      <c r="Y48" s="36"/>
      <c r="Z48" s="36"/>
      <c r="AA48" s="36"/>
      <c r="AB48" s="36"/>
    </row>
    <row customHeight="1" ht="15.75" r="49">
      <c r="A49" s="130">
        <v>45756.0</v>
      </c>
      <c r="B49" s="18"/>
      <c r="C49" s="158" t="str">
        <f>=HYPERLINK("https://professionnels.ofb.fr/index.php/fr/haies-bocage", "Haies et bocages (Portail technique)")</f>
      </c>
      <c r="D49" s="8"/>
      <c r="E49" s="8"/>
      <c r="F49" s="18"/>
      <c r="G49" s="138" t="inlineStr">
        <is>
          <t/>
        </is>
      </c>
      <c r="H49" s="8"/>
      <c r="I49" s="8"/>
      <c r="J49" s="18"/>
      <c r="K49" s="31"/>
      <c r="L49" s="31"/>
      <c r="M49" s="158" t="str">
        <f>=HYPERLINK("file://ad.intra/dfs/COMMUNS/REGIONS/IDF/DR/05_CONNAISSANCE/HABITATS/Bocage/02_ATLAS", "Atlas cartographique des densités de haies en Ile-de-France")</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2025-09-26T08:21:36Z</dcterms:created>
  <dc:creator>DAVIAUD Claire</dc:creator>
</cp:coreProperties>
</file>