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 Broughel\Dropbox\CEI\Other\AFPI\Final Tweaks\"/>
    </mc:Choice>
  </mc:AlternateContent>
  <xr:revisionPtr revIDLastSave="0" documentId="13_ncr:1_{FA6EE6C0-9243-4AF8-B622-DF4807ABC4A0}" xr6:coauthVersionLast="47" xr6:coauthVersionMax="47" xr10:uidLastSave="{00000000-0000-0000-0000-000000000000}"/>
  <bookViews>
    <workbookView xWindow="28680" yWindow="-120" windowWidth="29040" windowHeight="15840" xr2:uid="{17D0D21B-2EC7-4E7E-8F88-93BA29AC1272}"/>
  </bookViews>
  <sheets>
    <sheet name="Scenario Core Assumptions" sheetId="7" r:id="rId1"/>
    <sheet name="Scenario Model (10-yr lag)" sheetId="8" r:id="rId2"/>
    <sheet name="Scenario Model (7-yr lag)" sheetId="9" r:id="rId3"/>
    <sheet name="Baseline Core Assumptions" sheetId="2" r:id="rId4"/>
    <sheet name="Baseline Model (10-yr lag)" sheetId="3" r:id="rId5"/>
    <sheet name="Baseline Model (7-yr lag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2" l="1"/>
  <c r="B40" i="7"/>
  <c r="B38" i="2"/>
  <c r="B36" i="2"/>
  <c r="B38" i="7"/>
  <c r="B36" i="7"/>
  <c r="E25" i="7"/>
  <c r="E21" i="7"/>
  <c r="J13" i="9" l="1"/>
  <c r="K13" i="9" s="1"/>
  <c r="J12" i="9"/>
  <c r="H12" i="9"/>
  <c r="J11" i="9"/>
  <c r="K11" i="9" s="1"/>
  <c r="H11" i="9"/>
  <c r="F11" i="9"/>
  <c r="G11" i="9" s="1"/>
  <c r="J10" i="9"/>
  <c r="K10" i="9" s="1"/>
  <c r="H10" i="9"/>
  <c r="I10" i="9" s="1"/>
  <c r="F10" i="9"/>
  <c r="G10" i="9" s="1"/>
  <c r="D10" i="9"/>
  <c r="E10" i="9" s="1"/>
  <c r="J9" i="9"/>
  <c r="H9" i="9"/>
  <c r="F9" i="9"/>
  <c r="D9" i="9"/>
  <c r="B9" i="9"/>
  <c r="J8" i="9"/>
  <c r="H8" i="9"/>
  <c r="F8" i="9"/>
  <c r="G8" i="9" s="1"/>
  <c r="D8" i="9"/>
  <c r="E8" i="9" s="1"/>
  <c r="B8" i="9"/>
  <c r="M8" i="9" s="1"/>
  <c r="J7" i="9"/>
  <c r="H7" i="9"/>
  <c r="I7" i="9" s="1"/>
  <c r="F7" i="9"/>
  <c r="G7" i="9" s="1"/>
  <c r="D7" i="9"/>
  <c r="E7" i="9" s="1"/>
  <c r="B7" i="9"/>
  <c r="C7" i="9" s="1"/>
  <c r="H6" i="9"/>
  <c r="F6" i="9"/>
  <c r="D6" i="9"/>
  <c r="B6" i="9"/>
  <c r="M6" i="9" s="1"/>
  <c r="F5" i="9"/>
  <c r="D5" i="9"/>
  <c r="B5" i="9"/>
  <c r="M5" i="9" s="1"/>
  <c r="D4" i="9"/>
  <c r="E4" i="9" s="1"/>
  <c r="B4" i="9"/>
  <c r="C4" i="9" s="1"/>
  <c r="B3" i="9"/>
  <c r="C3" i="9" s="1"/>
  <c r="K12" i="9"/>
  <c r="I12" i="9"/>
  <c r="K9" i="9"/>
  <c r="I9" i="9"/>
  <c r="G9" i="9"/>
  <c r="E9" i="9"/>
  <c r="C9" i="9"/>
  <c r="K8" i="9"/>
  <c r="I8" i="9"/>
  <c r="K6" i="9"/>
  <c r="I6" i="9"/>
  <c r="E6" i="9"/>
  <c r="C6" i="9"/>
  <c r="K5" i="9"/>
  <c r="I5" i="9"/>
  <c r="G5" i="9"/>
  <c r="E5" i="9"/>
  <c r="R4" i="9"/>
  <c r="R5" i="9" s="1"/>
  <c r="R6" i="9" s="1"/>
  <c r="R7" i="9" s="1"/>
  <c r="K4" i="9"/>
  <c r="I4" i="9"/>
  <c r="G4" i="9"/>
  <c r="K3" i="9"/>
  <c r="I3" i="9"/>
  <c r="G3" i="9"/>
  <c r="E3" i="9"/>
  <c r="M4" i="6"/>
  <c r="M9" i="6"/>
  <c r="M8" i="6"/>
  <c r="M7" i="6"/>
  <c r="M6" i="6"/>
  <c r="M5" i="6"/>
  <c r="M3" i="6"/>
  <c r="M8" i="3"/>
  <c r="M12" i="3"/>
  <c r="M11" i="3"/>
  <c r="M10" i="3"/>
  <c r="M9" i="3"/>
  <c r="M7" i="3"/>
  <c r="M6" i="3"/>
  <c r="M5" i="3"/>
  <c r="M4" i="3"/>
  <c r="M3" i="3"/>
  <c r="L3" i="2"/>
  <c r="K3" i="2"/>
  <c r="J16" i="8"/>
  <c r="K16" i="8" s="1"/>
  <c r="J15" i="8"/>
  <c r="K15" i="8" s="1"/>
  <c r="H15" i="8"/>
  <c r="I15" i="8" s="1"/>
  <c r="J14" i="8"/>
  <c r="K14" i="8" s="1"/>
  <c r="H14" i="8"/>
  <c r="I14" i="8" s="1"/>
  <c r="F14" i="8"/>
  <c r="G14" i="8" s="1"/>
  <c r="J13" i="8"/>
  <c r="K13" i="8" s="1"/>
  <c r="H13" i="8"/>
  <c r="I13" i="8" s="1"/>
  <c r="F13" i="8"/>
  <c r="G13" i="8" s="1"/>
  <c r="D13" i="8"/>
  <c r="J12" i="8"/>
  <c r="K12" i="8" s="1"/>
  <c r="H12" i="8"/>
  <c r="I12" i="8" s="1"/>
  <c r="F12" i="8"/>
  <c r="G12" i="8" s="1"/>
  <c r="D12" i="8"/>
  <c r="E12" i="8" s="1"/>
  <c r="B12" i="8"/>
  <c r="C12" i="8" s="1"/>
  <c r="J11" i="8"/>
  <c r="H11" i="8"/>
  <c r="I11" i="8" s="1"/>
  <c r="F11" i="8"/>
  <c r="G11" i="8" s="1"/>
  <c r="D11" i="8"/>
  <c r="E11" i="8" s="1"/>
  <c r="B11" i="8"/>
  <c r="C11" i="8" s="1"/>
  <c r="J10" i="8"/>
  <c r="K10" i="8" s="1"/>
  <c r="H10" i="8"/>
  <c r="I10" i="8" s="1"/>
  <c r="F10" i="8"/>
  <c r="G10" i="8" s="1"/>
  <c r="D10" i="8"/>
  <c r="E10" i="8" s="1"/>
  <c r="B10" i="8"/>
  <c r="J9" i="8"/>
  <c r="K9" i="8" s="1"/>
  <c r="H9" i="8"/>
  <c r="I9" i="8" s="1"/>
  <c r="F9" i="8"/>
  <c r="G9" i="8" s="1"/>
  <c r="D9" i="8"/>
  <c r="E9" i="8" s="1"/>
  <c r="B9" i="8"/>
  <c r="M9" i="8" s="1"/>
  <c r="J8" i="8"/>
  <c r="K8" i="8" s="1"/>
  <c r="H8" i="8"/>
  <c r="I8" i="8" s="1"/>
  <c r="F8" i="8"/>
  <c r="G8" i="8" s="1"/>
  <c r="D8" i="8"/>
  <c r="E8" i="8" s="1"/>
  <c r="B8" i="8"/>
  <c r="J7" i="8"/>
  <c r="K7" i="8" s="1"/>
  <c r="H7" i="8"/>
  <c r="I7" i="8" s="1"/>
  <c r="F7" i="8"/>
  <c r="G7" i="8" s="1"/>
  <c r="D7" i="8"/>
  <c r="E7" i="8" s="1"/>
  <c r="B7" i="8"/>
  <c r="C7" i="8" s="1"/>
  <c r="H6" i="8"/>
  <c r="F6" i="8"/>
  <c r="D6" i="8"/>
  <c r="E6" i="8" s="1"/>
  <c r="B6" i="8"/>
  <c r="F5" i="8"/>
  <c r="G5" i="8" s="1"/>
  <c r="D5" i="8"/>
  <c r="E5" i="8" s="1"/>
  <c r="B5" i="8"/>
  <c r="M5" i="8" s="1"/>
  <c r="D4" i="8"/>
  <c r="B4" i="8"/>
  <c r="C4" i="8" s="1"/>
  <c r="B3" i="8"/>
  <c r="C3" i="8" s="1"/>
  <c r="E13" i="8"/>
  <c r="K11" i="8"/>
  <c r="C10" i="8"/>
  <c r="K6" i="8"/>
  <c r="I6" i="8"/>
  <c r="K5" i="8"/>
  <c r="I5" i="8"/>
  <c r="R4" i="8"/>
  <c r="R5" i="8" s="1"/>
  <c r="R6" i="8" s="1"/>
  <c r="R7" i="8" s="1"/>
  <c r="K4" i="8"/>
  <c r="I4" i="8"/>
  <c r="G4" i="8"/>
  <c r="E4" i="8"/>
  <c r="K3" i="8"/>
  <c r="I3" i="8"/>
  <c r="G3" i="8"/>
  <c r="E3" i="8"/>
  <c r="L3" i="7"/>
  <c r="K3" i="7"/>
  <c r="D47" i="7"/>
  <c r="C47" i="7"/>
  <c r="A51" i="7" s="1"/>
  <c r="E12" i="7"/>
  <c r="E10" i="7"/>
  <c r="I8" i="7"/>
  <c r="H8" i="7"/>
  <c r="G8" i="7"/>
  <c r="I7" i="7"/>
  <c r="H7" i="7"/>
  <c r="G7" i="7"/>
  <c r="I6" i="7"/>
  <c r="H6" i="7"/>
  <c r="G6" i="7"/>
  <c r="I5" i="7"/>
  <c r="H5" i="7"/>
  <c r="G5" i="7"/>
  <c r="I4" i="7"/>
  <c r="H4" i="7"/>
  <c r="D4" i="7"/>
  <c r="G4" i="7" s="1"/>
  <c r="B12" i="7"/>
  <c r="I3" i="7"/>
  <c r="H3" i="7"/>
  <c r="G3" i="7"/>
  <c r="M6" i="8" l="1"/>
  <c r="M10" i="8"/>
  <c r="M4" i="9"/>
  <c r="M8" i="8"/>
  <c r="L3" i="8"/>
  <c r="L4" i="8"/>
  <c r="L3" i="9"/>
  <c r="L4" i="9"/>
  <c r="M12" i="8"/>
  <c r="C6" i="8"/>
  <c r="M9" i="9"/>
  <c r="C8" i="9"/>
  <c r="L8" i="9" s="1"/>
  <c r="M7" i="8"/>
  <c r="M3" i="8"/>
  <c r="M4" i="8"/>
  <c r="L12" i="8"/>
  <c r="M11" i="8"/>
  <c r="M7" i="9"/>
  <c r="L9" i="9"/>
  <c r="G6" i="9"/>
  <c r="L6" i="9" s="1"/>
  <c r="K7" i="9"/>
  <c r="L7" i="9" s="1"/>
  <c r="I11" i="9"/>
  <c r="M3" i="9"/>
  <c r="C5" i="9"/>
  <c r="L5" i="9" s="1"/>
  <c r="L7" i="8"/>
  <c r="L10" i="8"/>
  <c r="C8" i="8"/>
  <c r="L8" i="8"/>
  <c r="L11" i="8"/>
  <c r="G6" i="8"/>
  <c r="C5" i="8"/>
  <c r="L5" i="8" s="1"/>
  <c r="C9" i="8"/>
  <c r="L9" i="8" s="1"/>
  <c r="B10" i="7"/>
  <c r="B12" i="2"/>
  <c r="B10" i="2"/>
  <c r="L6" i="8" l="1"/>
  <c r="L24" i="8"/>
  <c r="M24" i="8"/>
  <c r="E14" i="7"/>
  <c r="J19" i="9" l="1"/>
  <c r="K19" i="9" s="1"/>
  <c r="H16" i="9"/>
  <c r="I16" i="9" s="1"/>
  <c r="F13" i="9"/>
  <c r="G13" i="9" s="1"/>
  <c r="D20" i="8"/>
  <c r="E20" i="8" s="1"/>
  <c r="B17" i="8"/>
  <c r="D16" i="8"/>
  <c r="E16" i="8" s="1"/>
  <c r="B16" i="8"/>
  <c r="J18" i="8"/>
  <c r="K18" i="8" s="1"/>
  <c r="H14" i="9"/>
  <c r="I14" i="9" s="1"/>
  <c r="B11" i="9"/>
  <c r="H17" i="8"/>
  <c r="I17" i="8" s="1"/>
  <c r="H13" i="9"/>
  <c r="I13" i="9" s="1"/>
  <c r="J22" i="9"/>
  <c r="K22" i="9" s="1"/>
  <c r="H19" i="9"/>
  <c r="I19" i="9" s="1"/>
  <c r="F16" i="9"/>
  <c r="G16" i="9" s="1"/>
  <c r="D13" i="9"/>
  <c r="E13" i="9" s="1"/>
  <c r="B10" i="9"/>
  <c r="B20" i="8"/>
  <c r="F19" i="8"/>
  <c r="G19" i="8" s="1"/>
  <c r="F18" i="8"/>
  <c r="G18" i="8" s="1"/>
  <c r="F14" i="9"/>
  <c r="G14" i="9" s="1"/>
  <c r="D14" i="8"/>
  <c r="E14" i="8" s="1"/>
  <c r="H22" i="9"/>
  <c r="I22" i="9" s="1"/>
  <c r="F19" i="9"/>
  <c r="G19" i="9" s="1"/>
  <c r="D16" i="9"/>
  <c r="E16" i="9" s="1"/>
  <c r="B13" i="9"/>
  <c r="J19" i="8"/>
  <c r="K19" i="8" s="1"/>
  <c r="H16" i="8"/>
  <c r="I16" i="8" s="1"/>
  <c r="D15" i="8"/>
  <c r="E15" i="8" s="1"/>
  <c r="F21" i="8"/>
  <c r="G21" i="8" s="1"/>
  <c r="H20" i="8"/>
  <c r="I20" i="8" s="1"/>
  <c r="F22" i="9"/>
  <c r="G22" i="9" s="1"/>
  <c r="D19" i="9"/>
  <c r="E19" i="9" s="1"/>
  <c r="B16" i="9"/>
  <c r="J22" i="8"/>
  <c r="K22" i="8" s="1"/>
  <c r="H19" i="8"/>
  <c r="I19" i="8" s="1"/>
  <c r="F16" i="8"/>
  <c r="G16" i="8" s="1"/>
  <c r="D19" i="8"/>
  <c r="E19" i="8" s="1"/>
  <c r="B15" i="8"/>
  <c r="J17" i="8"/>
  <c r="K17" i="8" s="1"/>
  <c r="F17" i="8"/>
  <c r="G17" i="8" s="1"/>
  <c r="D22" i="9"/>
  <c r="E22" i="9" s="1"/>
  <c r="B19" i="9"/>
  <c r="J15" i="9"/>
  <c r="K15" i="9" s="1"/>
  <c r="H22" i="8"/>
  <c r="I22" i="8" s="1"/>
  <c r="B13" i="8"/>
  <c r="D21" i="8"/>
  <c r="E21" i="8" s="1"/>
  <c r="B21" i="8"/>
  <c r="J20" i="8"/>
  <c r="K20" i="8" s="1"/>
  <c r="B22" i="9"/>
  <c r="J18" i="9"/>
  <c r="K18" i="9" s="1"/>
  <c r="H15" i="9"/>
  <c r="I15" i="9" s="1"/>
  <c r="F12" i="9"/>
  <c r="G12" i="9" s="1"/>
  <c r="F22" i="8"/>
  <c r="G22" i="8" s="1"/>
  <c r="J21" i="9"/>
  <c r="K21" i="9" s="1"/>
  <c r="H18" i="9"/>
  <c r="I18" i="9" s="1"/>
  <c r="F15" i="9"/>
  <c r="G15" i="9" s="1"/>
  <c r="D12" i="9"/>
  <c r="E12" i="9" s="1"/>
  <c r="D22" i="8"/>
  <c r="E22" i="8" s="1"/>
  <c r="B19" i="8"/>
  <c r="J17" i="9"/>
  <c r="K17" i="9" s="1"/>
  <c r="D14" i="9"/>
  <c r="E14" i="9" s="1"/>
  <c r="F20" i="8"/>
  <c r="G20" i="8" s="1"/>
  <c r="H21" i="9"/>
  <c r="I21" i="9" s="1"/>
  <c r="F18" i="9"/>
  <c r="G18" i="9" s="1"/>
  <c r="D15" i="9"/>
  <c r="E15" i="9" s="1"/>
  <c r="B12" i="9"/>
  <c r="B22" i="8"/>
  <c r="H17" i="9"/>
  <c r="I17" i="9" s="1"/>
  <c r="J16" i="9"/>
  <c r="K16" i="9" s="1"/>
  <c r="B14" i="8"/>
  <c r="F21" i="9"/>
  <c r="G21" i="9" s="1"/>
  <c r="D18" i="9"/>
  <c r="E18" i="9" s="1"/>
  <c r="B15" i="9"/>
  <c r="J21" i="8"/>
  <c r="K21" i="8" s="1"/>
  <c r="H18" i="8"/>
  <c r="I18" i="8" s="1"/>
  <c r="F15" i="8"/>
  <c r="G15" i="8" s="1"/>
  <c r="D18" i="8"/>
  <c r="E18" i="8" s="1"/>
  <c r="B18" i="8"/>
  <c r="B17" i="9"/>
  <c r="D21" i="9"/>
  <c r="E21" i="9" s="1"/>
  <c r="B18" i="9"/>
  <c r="J14" i="9"/>
  <c r="K14" i="9" s="1"/>
  <c r="H21" i="8"/>
  <c r="I21" i="8" s="1"/>
  <c r="D11" i="9"/>
  <c r="E11" i="9" s="1"/>
  <c r="D17" i="8"/>
  <c r="E17" i="8" s="1"/>
  <c r="B21" i="9"/>
  <c r="F17" i="9"/>
  <c r="G17" i="9" s="1"/>
  <c r="D20" i="9"/>
  <c r="E20" i="9" s="1"/>
  <c r="J20" i="9"/>
  <c r="K20" i="9" s="1"/>
  <c r="B20" i="9"/>
  <c r="H20" i="9"/>
  <c r="I20" i="9" s="1"/>
  <c r="F20" i="9"/>
  <c r="G20" i="9" s="1"/>
  <c r="D17" i="9"/>
  <c r="E17" i="9" s="1"/>
  <c r="B14" i="9"/>
  <c r="M24" i="3"/>
  <c r="E12" i="2"/>
  <c r="E10" i="2"/>
  <c r="H3" i="2"/>
  <c r="D5" i="3"/>
  <c r="F5" i="3"/>
  <c r="J13" i="6"/>
  <c r="J12" i="6"/>
  <c r="J11" i="6"/>
  <c r="J10" i="6"/>
  <c r="J9" i="6"/>
  <c r="J8" i="6"/>
  <c r="J7" i="6"/>
  <c r="H7" i="6"/>
  <c r="H12" i="6"/>
  <c r="H11" i="6"/>
  <c r="H10" i="6"/>
  <c r="H9" i="6"/>
  <c r="H8" i="6"/>
  <c r="H6" i="6"/>
  <c r="F6" i="6"/>
  <c r="F11" i="6"/>
  <c r="F10" i="6"/>
  <c r="F9" i="6"/>
  <c r="F8" i="6"/>
  <c r="F7" i="6"/>
  <c r="F5" i="6"/>
  <c r="D5" i="6"/>
  <c r="D10" i="6"/>
  <c r="D9" i="6"/>
  <c r="D8" i="6"/>
  <c r="D7" i="6"/>
  <c r="D6" i="6"/>
  <c r="D4" i="6"/>
  <c r="B4" i="6"/>
  <c r="B9" i="6"/>
  <c r="B8" i="6"/>
  <c r="B7" i="6"/>
  <c r="B6" i="6"/>
  <c r="B5" i="6"/>
  <c r="B4" i="3"/>
  <c r="C4" i="3" s="1"/>
  <c r="J16" i="3"/>
  <c r="J15" i="3"/>
  <c r="J14" i="3"/>
  <c r="J13" i="3"/>
  <c r="J12" i="3"/>
  <c r="J11" i="3"/>
  <c r="J10" i="3"/>
  <c r="J9" i="3"/>
  <c r="J8" i="3"/>
  <c r="J7" i="3"/>
  <c r="H7" i="3"/>
  <c r="H15" i="3"/>
  <c r="H14" i="3"/>
  <c r="H13" i="3"/>
  <c r="H12" i="3"/>
  <c r="H11" i="3"/>
  <c r="H10" i="3"/>
  <c r="H9" i="3"/>
  <c r="H8" i="3"/>
  <c r="H6" i="3"/>
  <c r="B6" i="3"/>
  <c r="F14" i="3"/>
  <c r="F13" i="3"/>
  <c r="F12" i="3"/>
  <c r="F11" i="3"/>
  <c r="F10" i="3"/>
  <c r="F9" i="3"/>
  <c r="F8" i="3"/>
  <c r="F7" i="3"/>
  <c r="F6" i="3"/>
  <c r="D13" i="3"/>
  <c r="D12" i="3"/>
  <c r="D11" i="3"/>
  <c r="D10" i="3"/>
  <c r="D9" i="3"/>
  <c r="D8" i="3"/>
  <c r="D7" i="3"/>
  <c r="D6" i="3"/>
  <c r="D4" i="3"/>
  <c r="B12" i="3"/>
  <c r="B11" i="3"/>
  <c r="B10" i="3"/>
  <c r="B9" i="3"/>
  <c r="B8" i="3"/>
  <c r="B7" i="3"/>
  <c r="B5" i="3"/>
  <c r="C19" i="9" l="1"/>
  <c r="L19" i="9" s="1"/>
  <c r="M19" i="9"/>
  <c r="C14" i="9"/>
  <c r="L14" i="9" s="1"/>
  <c r="M14" i="9"/>
  <c r="M15" i="9"/>
  <c r="C15" i="9"/>
  <c r="C13" i="9"/>
  <c r="L13" i="9" s="1"/>
  <c r="M13" i="9"/>
  <c r="C11" i="9"/>
  <c r="L11" i="9" s="1"/>
  <c r="M11" i="9"/>
  <c r="M13" i="8"/>
  <c r="C13" i="8"/>
  <c r="L13" i="8" s="1"/>
  <c r="C20" i="9"/>
  <c r="L20" i="9" s="1"/>
  <c r="M20" i="9"/>
  <c r="C21" i="9"/>
  <c r="L21" i="9" s="1"/>
  <c r="M21" i="9"/>
  <c r="C15" i="8"/>
  <c r="L15" i="8" s="1"/>
  <c r="M15" i="8"/>
  <c r="C16" i="8"/>
  <c r="L16" i="8" s="1"/>
  <c r="M16" i="8"/>
  <c r="C21" i="8"/>
  <c r="M21" i="8"/>
  <c r="M17" i="8"/>
  <c r="C17" i="8"/>
  <c r="L17" i="8" s="1"/>
  <c r="L21" i="8"/>
  <c r="M22" i="8"/>
  <c r="C22" i="8"/>
  <c r="L22" i="8" s="1"/>
  <c r="L15" i="9"/>
  <c r="C12" i="9"/>
  <c r="L12" i="9" s="1"/>
  <c r="M12" i="9"/>
  <c r="M17" i="9"/>
  <c r="C17" i="9"/>
  <c r="L17" i="9" s="1"/>
  <c r="C18" i="8"/>
  <c r="L18" i="8" s="1"/>
  <c r="M18" i="8"/>
  <c r="C14" i="8"/>
  <c r="L14" i="8" s="1"/>
  <c r="M14" i="8"/>
  <c r="C18" i="9"/>
  <c r="L18" i="9" s="1"/>
  <c r="M18" i="9"/>
  <c r="C22" i="9"/>
  <c r="L22" i="9" s="1"/>
  <c r="M22" i="9"/>
  <c r="C16" i="9"/>
  <c r="L16" i="9" s="1"/>
  <c r="M16" i="9"/>
  <c r="M20" i="8"/>
  <c r="C20" i="8"/>
  <c r="L20" i="8" s="1"/>
  <c r="C19" i="8"/>
  <c r="L19" i="8" s="1"/>
  <c r="M19" i="8"/>
  <c r="C10" i="9"/>
  <c r="L10" i="9" s="1"/>
  <c r="M10" i="9"/>
  <c r="E14" i="2"/>
  <c r="H17" i="6" s="1"/>
  <c r="F21" i="6"/>
  <c r="J19" i="6"/>
  <c r="F17" i="6"/>
  <c r="B14" i="3"/>
  <c r="H16" i="6"/>
  <c r="J20" i="3"/>
  <c r="J17" i="6"/>
  <c r="J21" i="6"/>
  <c r="D19" i="6"/>
  <c r="B15" i="3"/>
  <c r="D20" i="6"/>
  <c r="F18" i="6"/>
  <c r="J16" i="6"/>
  <c r="F19" i="6"/>
  <c r="B17" i="3"/>
  <c r="F16" i="3"/>
  <c r="B11" i="6"/>
  <c r="F22" i="6"/>
  <c r="H21" i="6"/>
  <c r="J20" i="6"/>
  <c r="J18" i="6"/>
  <c r="F15" i="3"/>
  <c r="B21" i="3"/>
  <c r="D15" i="3"/>
  <c r="D22" i="6"/>
  <c r="H17" i="3"/>
  <c r="B13" i="6"/>
  <c r="B22" i="3"/>
  <c r="D20" i="3"/>
  <c r="F19" i="3"/>
  <c r="H18" i="3"/>
  <c r="J17" i="3"/>
  <c r="B14" i="6"/>
  <c r="D11" i="6"/>
  <c r="B22" i="6"/>
  <c r="D21" i="6"/>
  <c r="B18" i="3"/>
  <c r="B10" i="6"/>
  <c r="M10" i="6" s="1"/>
  <c r="H20" i="6"/>
  <c r="D19" i="3"/>
  <c r="F18" i="3"/>
  <c r="F20" i="3"/>
  <c r="H19" i="3"/>
  <c r="J18" i="3"/>
  <c r="B15" i="6"/>
  <c r="D12" i="6"/>
  <c r="B19" i="3"/>
  <c r="B20" i="3"/>
  <c r="F17" i="3"/>
  <c r="D22" i="3"/>
  <c r="E22" i="3" s="1"/>
  <c r="F21" i="3"/>
  <c r="H20" i="3"/>
  <c r="J19" i="3"/>
  <c r="D13" i="6"/>
  <c r="B17" i="6"/>
  <c r="D14" i="6"/>
  <c r="F12" i="6"/>
  <c r="J21" i="3"/>
  <c r="D15" i="6"/>
  <c r="F13" i="6"/>
  <c r="D14" i="3"/>
  <c r="H18" i="6"/>
  <c r="F20" i="6"/>
  <c r="D16" i="3"/>
  <c r="F22" i="3"/>
  <c r="H13" i="6"/>
  <c r="H22" i="3"/>
  <c r="B18" i="6"/>
  <c r="F14" i="6"/>
  <c r="B20" i="6"/>
  <c r="D17" i="6"/>
  <c r="F15" i="6"/>
  <c r="H14" i="6"/>
  <c r="D17" i="3"/>
  <c r="D18" i="3"/>
  <c r="H16" i="3"/>
  <c r="H21" i="3"/>
  <c r="J22" i="3"/>
  <c r="D16" i="6"/>
  <c r="B13" i="3"/>
  <c r="M13" i="3" s="1"/>
  <c r="B21" i="6"/>
  <c r="M21" i="6" s="1"/>
  <c r="D18" i="6"/>
  <c r="F16" i="6"/>
  <c r="G10" i="6"/>
  <c r="B3" i="3"/>
  <c r="C3" i="3" s="1"/>
  <c r="K7" i="6"/>
  <c r="C9" i="6"/>
  <c r="K6" i="6"/>
  <c r="K5" i="6"/>
  <c r="I5" i="6"/>
  <c r="R4" i="6"/>
  <c r="R5" i="6" s="1"/>
  <c r="R6" i="6" s="1"/>
  <c r="R7" i="6" s="1"/>
  <c r="K4" i="6"/>
  <c r="I4" i="6"/>
  <c r="G4" i="6"/>
  <c r="K3" i="6"/>
  <c r="I3" i="6"/>
  <c r="G3" i="6"/>
  <c r="E3" i="6"/>
  <c r="G5" i="6"/>
  <c r="R4" i="3"/>
  <c r="R5" i="3" s="1"/>
  <c r="R6" i="3" s="1"/>
  <c r="R7" i="3" s="1"/>
  <c r="D47" i="2"/>
  <c r="A51" i="2" s="1"/>
  <c r="C47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I3" i="2"/>
  <c r="G3" i="2"/>
  <c r="D4" i="2"/>
  <c r="G4" i="2" s="1"/>
  <c r="M18" i="3" l="1"/>
  <c r="M18" i="6"/>
  <c r="M15" i="3"/>
  <c r="M19" i="3"/>
  <c r="M11" i="6"/>
  <c r="M14" i="3"/>
  <c r="M17" i="3"/>
  <c r="M22" i="3"/>
  <c r="D21" i="3"/>
  <c r="M21" i="3" s="1"/>
  <c r="J22" i="6"/>
  <c r="H19" i="6"/>
  <c r="J15" i="6"/>
  <c r="M17" i="6"/>
  <c r="M13" i="6"/>
  <c r="B16" i="3"/>
  <c r="M16" i="3" s="1"/>
  <c r="J14" i="6"/>
  <c r="M14" i="6" s="1"/>
  <c r="M20" i="3"/>
  <c r="M20" i="6"/>
  <c r="H15" i="6"/>
  <c r="B19" i="6"/>
  <c r="B16" i="6"/>
  <c r="M16" i="6" s="1"/>
  <c r="H22" i="6"/>
  <c r="B12" i="6"/>
  <c r="M12" i="6" s="1"/>
  <c r="M25" i="8"/>
  <c r="M26" i="8"/>
  <c r="L26" i="8"/>
  <c r="L25" i="8"/>
  <c r="M25" i="9"/>
  <c r="M24" i="9"/>
  <c r="L24" i="9"/>
  <c r="L26" i="9" s="1"/>
  <c r="L25" i="9"/>
  <c r="K8" i="6"/>
  <c r="K9" i="6"/>
  <c r="C6" i="6"/>
  <c r="E6" i="6"/>
  <c r="G6" i="6"/>
  <c r="B3" i="6"/>
  <c r="C3" i="6" s="1"/>
  <c r="L3" i="6" s="1"/>
  <c r="I8" i="6"/>
  <c r="E9" i="6"/>
  <c r="G9" i="6"/>
  <c r="I9" i="6"/>
  <c r="E10" i="6"/>
  <c r="I6" i="6"/>
  <c r="I10" i="6"/>
  <c r="C4" i="6"/>
  <c r="G11" i="6"/>
  <c r="K10" i="6"/>
  <c r="E4" i="6"/>
  <c r="K11" i="6"/>
  <c r="C10" i="3"/>
  <c r="C7" i="6"/>
  <c r="I11" i="6"/>
  <c r="K12" i="6"/>
  <c r="E7" i="6"/>
  <c r="I7" i="6"/>
  <c r="C5" i="6"/>
  <c r="G7" i="6"/>
  <c r="I12" i="6"/>
  <c r="K13" i="6"/>
  <c r="E5" i="6"/>
  <c r="E8" i="6"/>
  <c r="C8" i="6"/>
  <c r="G8" i="6"/>
  <c r="M22" i="6" l="1"/>
  <c r="M15" i="6"/>
  <c r="M25" i="6"/>
  <c r="E31" i="7" s="1"/>
  <c r="M19" i="6"/>
  <c r="M24" i="6"/>
  <c r="M26" i="9"/>
  <c r="E30" i="7"/>
  <c r="M26" i="3"/>
  <c r="E23" i="7" s="1"/>
  <c r="M26" i="6"/>
  <c r="M25" i="3"/>
  <c r="E22" i="7" s="1"/>
  <c r="L5" i="6"/>
  <c r="L4" i="6"/>
  <c r="L9" i="6"/>
  <c r="L6" i="6"/>
  <c r="L8" i="6"/>
  <c r="L7" i="6"/>
  <c r="I19" i="6"/>
  <c r="G16" i="6"/>
  <c r="I22" i="6"/>
  <c r="G21" i="6"/>
  <c r="I15" i="6"/>
  <c r="I14" i="6"/>
  <c r="G20" i="6"/>
  <c r="K22" i="6"/>
  <c r="C20" i="6"/>
  <c r="C17" i="6"/>
  <c r="C19" i="6"/>
  <c r="C18" i="6"/>
  <c r="C12" i="6"/>
  <c r="K17" i="6"/>
  <c r="K14" i="6"/>
  <c r="C11" i="6"/>
  <c r="K18" i="6"/>
  <c r="K20" i="6"/>
  <c r="E13" i="6"/>
  <c r="G14" i="6"/>
  <c r="G18" i="6"/>
  <c r="I16" i="6"/>
  <c r="K16" i="6"/>
  <c r="G17" i="6"/>
  <c r="E21" i="6"/>
  <c r="I21" i="6"/>
  <c r="C16" i="6"/>
  <c r="E18" i="6"/>
  <c r="C14" i="6"/>
  <c r="E17" i="6"/>
  <c r="E15" i="6"/>
  <c r="I18" i="6"/>
  <c r="E11" i="6"/>
  <c r="K15" i="6"/>
  <c r="C22" i="6"/>
  <c r="G12" i="6"/>
  <c r="C10" i="6"/>
  <c r="L10" i="6" s="1"/>
  <c r="E19" i="6"/>
  <c r="C21" i="6"/>
  <c r="I13" i="6"/>
  <c r="E12" i="6"/>
  <c r="E14" i="6"/>
  <c r="E22" i="6"/>
  <c r="E16" i="6"/>
  <c r="C15" i="6"/>
  <c r="I20" i="6"/>
  <c r="G22" i="6"/>
  <c r="C13" i="6"/>
  <c r="E20" i="6"/>
  <c r="K19" i="6"/>
  <c r="I17" i="6"/>
  <c r="G13" i="6"/>
  <c r="K21" i="6"/>
  <c r="G19" i="6"/>
  <c r="G15" i="6"/>
  <c r="E32" i="7" l="1"/>
  <c r="L22" i="6"/>
  <c r="L18" i="6"/>
  <c r="L15" i="6"/>
  <c r="L11" i="6"/>
  <c r="L20" i="6"/>
  <c r="L12" i="6"/>
  <c r="L17" i="6"/>
  <c r="L14" i="6"/>
  <c r="L21" i="6"/>
  <c r="L19" i="6"/>
  <c r="L16" i="6"/>
  <c r="L13" i="6"/>
  <c r="K16" i="3"/>
  <c r="K15" i="3"/>
  <c r="I15" i="3"/>
  <c r="K14" i="3"/>
  <c r="I14" i="3"/>
  <c r="G14" i="3"/>
  <c r="K13" i="3"/>
  <c r="I13" i="3"/>
  <c r="G13" i="3"/>
  <c r="E13" i="3"/>
  <c r="K12" i="3"/>
  <c r="I12" i="3"/>
  <c r="G12" i="3"/>
  <c r="E12" i="3"/>
  <c r="I11" i="3"/>
  <c r="G11" i="3"/>
  <c r="E11" i="3"/>
  <c r="G10" i="3"/>
  <c r="E10" i="3"/>
  <c r="E9" i="3"/>
  <c r="K6" i="3"/>
  <c r="K5" i="3"/>
  <c r="I5" i="3"/>
  <c r="K4" i="3"/>
  <c r="I4" i="3"/>
  <c r="G4" i="3"/>
  <c r="K3" i="3"/>
  <c r="I3" i="3"/>
  <c r="G3" i="3"/>
  <c r="E3" i="3"/>
  <c r="C12" i="3"/>
  <c r="C11" i="3"/>
  <c r="C9" i="3"/>
  <c r="C8" i="3"/>
  <c r="K11" i="3"/>
  <c r="K10" i="3"/>
  <c r="K9" i="3"/>
  <c r="K8" i="3"/>
  <c r="I10" i="3"/>
  <c r="I9" i="3"/>
  <c r="I8" i="3"/>
  <c r="I7" i="3"/>
  <c r="G9" i="3"/>
  <c r="G8" i="3"/>
  <c r="G7" i="3"/>
  <c r="G6" i="3"/>
  <c r="E8" i="3"/>
  <c r="E7" i="3"/>
  <c r="E6" i="3"/>
  <c r="E5" i="3"/>
  <c r="C7" i="3"/>
  <c r="C6" i="3"/>
  <c r="C5" i="3"/>
  <c r="L3" i="3" l="1"/>
  <c r="L25" i="6"/>
  <c r="E35" i="7" s="1"/>
  <c r="L24" i="6"/>
  <c r="L12" i="3"/>
  <c r="L8" i="3"/>
  <c r="L9" i="3"/>
  <c r="L11" i="3"/>
  <c r="L10" i="3"/>
  <c r="K19" i="3"/>
  <c r="G16" i="3"/>
  <c r="C17" i="3"/>
  <c r="I17" i="3"/>
  <c r="K18" i="3"/>
  <c r="G15" i="3"/>
  <c r="C16" i="3"/>
  <c r="K17" i="3"/>
  <c r="C15" i="3"/>
  <c r="I22" i="3"/>
  <c r="E21" i="3"/>
  <c r="C14" i="3"/>
  <c r="E16" i="3"/>
  <c r="I21" i="3"/>
  <c r="E20" i="3"/>
  <c r="C13" i="3"/>
  <c r="L13" i="3" s="1"/>
  <c r="I6" i="3"/>
  <c r="L6" i="3" s="1"/>
  <c r="I20" i="3"/>
  <c r="E19" i="3"/>
  <c r="G5" i="3"/>
  <c r="L5" i="3" s="1"/>
  <c r="G21" i="3"/>
  <c r="G20" i="3"/>
  <c r="K21" i="3"/>
  <c r="K20" i="3"/>
  <c r="I19" i="3"/>
  <c r="E18" i="3"/>
  <c r="E4" i="3"/>
  <c r="L4" i="3" s="1"/>
  <c r="G22" i="3"/>
  <c r="C22" i="3"/>
  <c r="C20" i="3"/>
  <c r="I18" i="3"/>
  <c r="E17" i="3"/>
  <c r="K7" i="3"/>
  <c r="L7" i="3" s="1"/>
  <c r="G19" i="3"/>
  <c r="C18" i="3"/>
  <c r="I16" i="3"/>
  <c r="E15" i="3"/>
  <c r="K22" i="3"/>
  <c r="G17" i="3"/>
  <c r="E14" i="3"/>
  <c r="G18" i="3"/>
  <c r="C19" i="3"/>
  <c r="C21" i="3"/>
  <c r="L26" i="6" l="1"/>
  <c r="E36" i="7" s="1"/>
  <c r="E34" i="7"/>
  <c r="L16" i="3"/>
  <c r="L24" i="3"/>
  <c r="L19" i="3"/>
  <c r="L15" i="3"/>
  <c r="L17" i="3"/>
  <c r="L18" i="3"/>
  <c r="L20" i="3"/>
  <c r="L22" i="3"/>
  <c r="L14" i="3"/>
  <c r="L25" i="3" s="1"/>
  <c r="E26" i="7" s="1"/>
  <c r="L21" i="3"/>
  <c r="L26" i="3" l="1"/>
  <c r="E27" i="7" s="1"/>
</calcChain>
</file>

<file path=xl/sharedStrings.xml><?xml version="1.0" encoding="utf-8"?>
<sst xmlns="http://schemas.openxmlformats.org/spreadsheetml/2006/main" count="232" uniqueCount="73">
  <si>
    <t>Year</t>
  </si>
  <si>
    <t>Baseline</t>
  </si>
  <si>
    <t>Oil Price</t>
  </si>
  <si>
    <t>Gasoline</t>
  </si>
  <si>
    <t>Diesel</t>
  </si>
  <si>
    <t>Jet Fuel</t>
  </si>
  <si>
    <t>Jet Fuel (Commercial)</t>
  </si>
  <si>
    <t>Federal Excise Taxes ($/gallon)</t>
  </si>
  <si>
    <t>One barrell of oil produces (gallons)</t>
  </si>
  <si>
    <t>Year 1 Sales</t>
  </si>
  <si>
    <t>Year 2 Sales</t>
  </si>
  <si>
    <t>Year 3 Sales</t>
  </si>
  <si>
    <t>Year 4 Sales</t>
  </si>
  <si>
    <t>Year 5 Sales</t>
  </si>
  <si>
    <t>PV</t>
  </si>
  <si>
    <t>Discount Rate</t>
  </si>
  <si>
    <t>Scenario</t>
  </si>
  <si>
    <t>Production Category</t>
  </si>
  <si>
    <t>Low Activity Level</t>
  </si>
  <si>
    <t>Mid-Activity Level</t>
  </si>
  <si>
    <t>High-Activity Level</t>
  </si>
  <si>
    <t>Oil (billions barrels)</t>
  </si>
  <si>
    <t>Gas (Tcf)</t>
  </si>
  <si>
    <t>Gulf of Mexico, 5-Sale Scenario</t>
  </si>
  <si>
    <t>Gulf of Mexico, 10-year Scenario</t>
  </si>
  <si>
    <t>Time Horizon (years)</t>
  </si>
  <si>
    <t>Mid-Activity Level (Annual)</t>
  </si>
  <si>
    <t>High-Activity Level (Annual)</t>
  </si>
  <si>
    <t>Sales</t>
  </si>
  <si>
    <t>Sales 10-sale Scenario</t>
  </si>
  <si>
    <t>Bonus Payment/Sale</t>
  </si>
  <si>
    <t>Royalty Payment/Barrel of Oil</t>
  </si>
  <si>
    <t>Royalty Payment/Mcf Natural Gas</t>
  </si>
  <si>
    <t>Natural Gas Price</t>
  </si>
  <si>
    <t>Eff. Corporate Tax Rate</t>
  </si>
  <si>
    <t>Fraction of Production Not Offset by Foreign or Onshore Production</t>
  </si>
  <si>
    <t>5-Sale Scenario</t>
  </si>
  <si>
    <t>Federal Sales Tax Revenue</t>
  </si>
  <si>
    <t>Sale Year Revenue</t>
  </si>
  <si>
    <t>Baseline, 3-Sale Scenario</t>
  </si>
  <si>
    <t>Annual Rental Payment/Sale</t>
  </si>
  <si>
    <t>Federal Royalty Rate</t>
  </si>
  <si>
    <t>No Activity Year Revenue</t>
  </si>
  <si>
    <t>Production Year Revenue</t>
  </si>
  <si>
    <t>Low Activity Level (Annual)</t>
  </si>
  <si>
    <t>Corporate Tax Revenue</t>
  </si>
  <si>
    <t>Fraction Offsetting Foreign Production</t>
  </si>
  <si>
    <t>Oil &amp; Gas Industry Profit Margin</t>
  </si>
  <si>
    <t>Total Discounted Revenue</t>
  </si>
  <si>
    <t>20-Year Total</t>
  </si>
  <si>
    <t>15-Year Total</t>
  </si>
  <si>
    <t>10-Year Total</t>
  </si>
  <si>
    <t>Scenario Sales by Year</t>
  </si>
  <si>
    <t>Goverment Revenue / Sale</t>
  </si>
  <si>
    <t>Additional Production Under Various Lease Sale Scenarios in the Gulf of Mexico</t>
  </si>
  <si>
    <t>Total Excise Tax Revenue Per Barrel</t>
  </si>
  <si>
    <t>Federal Royalty Revenues</t>
  </si>
  <si>
    <t>Copy and paste sales from scenario</t>
  </si>
  <si>
    <t>Inflation Rate</t>
  </si>
  <si>
    <t>Federal Retention Rate</t>
  </si>
  <si>
    <t>Calculate baseline totals, then subtract from scenario totals</t>
  </si>
  <si>
    <t>Total Undiscounted Revenue</t>
  </si>
  <si>
    <t>Output Oil/Year</t>
  </si>
  <si>
    <r>
      <t xml:space="preserve">Gas Output Level </t>
    </r>
    <r>
      <rPr>
        <b/>
        <sz val="11"/>
        <color rgb="FFFF0000"/>
        <rFont val="Aptos"/>
        <family val="2"/>
      </rPr>
      <t>(choose from scenario)</t>
    </r>
  </si>
  <si>
    <r>
      <t xml:space="preserve">Oil Output Level </t>
    </r>
    <r>
      <rPr>
        <b/>
        <sz val="11"/>
        <color rgb="FFFF0000"/>
        <rFont val="Aptos"/>
        <family val="2"/>
      </rPr>
      <t>(choose from scenario)</t>
    </r>
  </si>
  <si>
    <t>Output Gas/Year (Mcf)</t>
  </si>
  <si>
    <t>Calculate Scenario totals, then subtract from scenario totals</t>
  </si>
  <si>
    <t>Note: Must also update annual sales counts on model worksheets for 10-sale scenarios.</t>
  </si>
  <si>
    <t>Model Output (Scenario - Baseline)</t>
  </si>
  <si>
    <t>Undiscounted</t>
  </si>
  <si>
    <t>Present Value</t>
  </si>
  <si>
    <t>10 Year Lag</t>
  </si>
  <si>
    <t>7 Year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</si>
</sst>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0_);[Red]\(&quot;$&quot;#,##0.000\)"/>
    <numFmt numFmtId="166" formatCode="0.000"/>
    <numFmt numFmtId="167" formatCode="&quot;$&quot;#,##0.00"/>
    <numFmt numFmtId="168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F0000"/>
      <name val="Aptos"/>
      <family val="2"/>
    </font>
    <font>
      <b/>
      <sz val="11"/>
      <name val="Aptos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6" fontId="0" fillId="0" borderId="0" xfId="0" applyNumberFormat="1"/>
    <xf numFmtId="8" fontId="0" fillId="0" borderId="0" xfId="0" applyNumberFormat="1"/>
    <xf numFmtId="165" fontId="0" fillId="0" borderId="4" xfId="0" applyNumberFormat="1" applyBorder="1"/>
    <xf numFmtId="165" fontId="0" fillId="0" borderId="5" xfId="0" applyNumberFormat="1" applyBorder="1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6" fontId="0" fillId="0" borderId="0" xfId="0" applyNumberFormat="1"/>
    <xf numFmtId="0" fontId="3" fillId="2" borderId="0" xfId="0" applyFont="1" applyFill="1" applyAlignment="1">
      <alignment vertical="center" wrapText="1"/>
    </xf>
    <xf numFmtId="0" fontId="0" fillId="2" borderId="0" xfId="0" applyFill="1"/>
    <xf numFmtId="166" fontId="0" fillId="2" borderId="0" xfId="0" applyNumberFormat="1" applyFill="1"/>
    <xf numFmtId="3" fontId="3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9" fontId="0" fillId="0" borderId="10" xfId="0" applyNumberFormat="1" applyBorder="1"/>
    <xf numFmtId="0" fontId="6" fillId="0" borderId="0" xfId="0" applyFont="1" applyAlignment="1">
      <alignment vertical="center" wrapText="1"/>
    </xf>
    <xf numFmtId="9" fontId="7" fillId="0" borderId="0" xfId="0" applyNumberFormat="1" applyFont="1"/>
    <xf numFmtId="0" fontId="7" fillId="0" borderId="0" xfId="0" applyFont="1"/>
    <xf numFmtId="168" fontId="0" fillId="0" borderId="0" xfId="0" applyNumberFormat="1"/>
    <xf numFmtId="0" fontId="2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6" fontId="0" fillId="0" borderId="4" xfId="0" applyNumberFormat="1" applyBorder="1" applyAlignment="1">
      <alignment horizontal="center"/>
    </xf>
    <xf numFmtId="6" fontId="0" fillId="0" borderId="4" xfId="0" applyNumberFormat="1" applyBorder="1"/>
    <xf numFmtId="0" fontId="0" fillId="0" borderId="4" xfId="0" applyBorder="1" applyAlignment="1">
      <alignment horizontal="center"/>
    </xf>
    <xf numFmtId="6" fontId="0" fillId="0" borderId="5" xfId="0" applyNumberFormat="1" applyBorder="1"/>
    <xf numFmtId="0" fontId="0" fillId="0" borderId="2" xfId="0" applyBorder="1"/>
    <xf numFmtId="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4E8B-6189-4B43-AFD2-F6D5AC24DAF3}">
  <dimension ref="A1:L51"/>
  <sheetViews>
    <sheetView tabSelected="1" workbookViewId="0">
      <selection activeCell="G21" sqref="G21"/>
    </sheetView>
  </sheetViews>
  <sheetFormatPr defaultRowHeight="14.5" x14ac:dyDescent="0.35"/>
  <cols>
    <col min="1" max="1" width="44.6328125" customWidth="1"/>
    <col min="2" max="2" width="15.1796875" bestFit="1" customWidth="1"/>
    <col min="3" max="3" width="19.453125" bestFit="1" customWidth="1"/>
    <col min="4" max="4" width="24.36328125" customWidth="1"/>
    <col min="5" max="5" width="21" bestFit="1" customWidth="1"/>
    <col min="6" max="6" width="18.6328125" bestFit="1" customWidth="1"/>
    <col min="11" max="11" width="21.54296875" customWidth="1"/>
    <col min="12" max="12" width="23.6328125" customWidth="1"/>
  </cols>
  <sheetData>
    <row r="1" spans="1:12" x14ac:dyDescent="0.35">
      <c r="A1" s="24" t="s">
        <v>54</v>
      </c>
    </row>
    <row r="2" spans="1:12" ht="58" x14ac:dyDescent="0.35">
      <c r="A2" s="17" t="s">
        <v>16</v>
      </c>
      <c r="B2" s="17" t="s">
        <v>25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44</v>
      </c>
      <c r="H2" s="17" t="s">
        <v>26</v>
      </c>
      <c r="I2" s="17" t="s">
        <v>27</v>
      </c>
      <c r="K2" s="17" t="s">
        <v>64</v>
      </c>
      <c r="L2" s="17" t="s">
        <v>63</v>
      </c>
    </row>
    <row r="3" spans="1:12" x14ac:dyDescent="0.35">
      <c r="A3" s="45" t="s">
        <v>39</v>
      </c>
      <c r="B3" s="20">
        <v>41</v>
      </c>
      <c r="C3" s="19" t="s">
        <v>21</v>
      </c>
      <c r="D3" s="19">
        <v>0.34</v>
      </c>
      <c r="E3" s="19">
        <v>1.45</v>
      </c>
      <c r="F3" s="19">
        <v>2.23</v>
      </c>
      <c r="G3" s="21">
        <f t="shared" ref="G3:I8" si="0">D3/$B3</f>
        <v>8.2926829268292687E-3</v>
      </c>
      <c r="H3" s="21">
        <f>E3/$B3</f>
        <v>3.5365853658536582E-2</v>
      </c>
      <c r="I3" s="21">
        <f t="shared" si="0"/>
        <v>5.4390243902439024E-2</v>
      </c>
      <c r="K3" s="18">
        <f>H5</f>
        <v>5.4772727272727278E-2</v>
      </c>
      <c r="L3" s="18">
        <f>H6</f>
        <v>7.0909090909090908E-2</v>
      </c>
    </row>
    <row r="4" spans="1:12" x14ac:dyDescent="0.35">
      <c r="A4" s="45"/>
      <c r="B4" s="20">
        <v>41</v>
      </c>
      <c r="C4" s="19" t="s">
        <v>22</v>
      </c>
      <c r="D4" s="19">
        <f>D7</f>
        <v>0.56999999999999995</v>
      </c>
      <c r="E4" s="19">
        <v>1.8720000000000001</v>
      </c>
      <c r="F4" s="19">
        <v>2.96</v>
      </c>
      <c r="G4" s="21">
        <f t="shared" si="0"/>
        <v>1.3902439024390242E-2</v>
      </c>
      <c r="H4" s="21">
        <f t="shared" si="0"/>
        <v>4.565853658536586E-2</v>
      </c>
      <c r="I4" s="21">
        <f t="shared" si="0"/>
        <v>7.2195121951219507E-2</v>
      </c>
    </row>
    <row r="5" spans="1:12" x14ac:dyDescent="0.35">
      <c r="A5" s="46" t="s">
        <v>23</v>
      </c>
      <c r="B5">
        <v>44</v>
      </c>
      <c r="C5" s="16" t="s">
        <v>21</v>
      </c>
      <c r="D5" s="16">
        <v>0.56999999999999995</v>
      </c>
      <c r="E5" s="16">
        <v>2.41</v>
      </c>
      <c r="F5" s="16">
        <v>3.72</v>
      </c>
      <c r="G5" s="18">
        <f t="shared" si="0"/>
        <v>1.2954545454545453E-2</v>
      </c>
      <c r="H5" s="18">
        <f t="shared" si="0"/>
        <v>5.4772727272727278E-2</v>
      </c>
      <c r="I5" s="18">
        <f t="shared" si="0"/>
        <v>8.4545454545454549E-2</v>
      </c>
      <c r="K5" s="52" t="s">
        <v>67</v>
      </c>
      <c r="L5" s="53"/>
    </row>
    <row r="6" spans="1:12" x14ac:dyDescent="0.35">
      <c r="A6" s="46"/>
      <c r="B6">
        <v>44</v>
      </c>
      <c r="C6" s="16" t="s">
        <v>22</v>
      </c>
      <c r="D6" s="16">
        <v>0.86</v>
      </c>
      <c r="E6" s="16">
        <v>3.12</v>
      </c>
      <c r="F6" s="16">
        <v>4.93</v>
      </c>
      <c r="G6" s="18">
        <f t="shared" si="0"/>
        <v>1.9545454545454546E-2</v>
      </c>
      <c r="H6" s="18">
        <f t="shared" si="0"/>
        <v>7.0909090909090908E-2</v>
      </c>
      <c r="I6" s="18">
        <f t="shared" si="0"/>
        <v>0.11204545454545455</v>
      </c>
      <c r="K6" s="53"/>
      <c r="L6" s="53"/>
    </row>
    <row r="7" spans="1:12" x14ac:dyDescent="0.35">
      <c r="A7" s="45" t="s">
        <v>24</v>
      </c>
      <c r="B7" s="20">
        <v>47</v>
      </c>
      <c r="C7" s="19" t="s">
        <v>21</v>
      </c>
      <c r="D7" s="19">
        <v>0.56999999999999995</v>
      </c>
      <c r="E7" s="19">
        <v>3.22</v>
      </c>
      <c r="F7" s="19">
        <v>7.45</v>
      </c>
      <c r="G7" s="21">
        <f t="shared" si="0"/>
        <v>1.2127659574468085E-2</v>
      </c>
      <c r="H7" s="21">
        <f t="shared" si="0"/>
        <v>6.851063829787235E-2</v>
      </c>
      <c r="I7" s="21">
        <f t="shared" si="0"/>
        <v>0.15851063829787235</v>
      </c>
    </row>
    <row r="8" spans="1:12" x14ac:dyDescent="0.35">
      <c r="A8" s="45"/>
      <c r="B8" s="20">
        <v>47</v>
      </c>
      <c r="C8" s="19" t="s">
        <v>22</v>
      </c>
      <c r="D8" s="19">
        <v>0.86</v>
      </c>
      <c r="E8" s="19">
        <v>4.16</v>
      </c>
      <c r="F8" s="19">
        <v>9.8699999999999992</v>
      </c>
      <c r="G8" s="21">
        <f t="shared" si="0"/>
        <v>1.8297872340425531E-2</v>
      </c>
      <c r="H8" s="21">
        <f t="shared" si="0"/>
        <v>8.851063829787234E-2</v>
      </c>
      <c r="I8" s="21">
        <f>F8/$B8</f>
        <v>0.21</v>
      </c>
    </row>
    <row r="9" spans="1:12" x14ac:dyDescent="0.35">
      <c r="A9" s="16"/>
      <c r="C9" s="16"/>
      <c r="D9" s="16"/>
      <c r="E9" s="16"/>
      <c r="F9" s="16"/>
      <c r="G9" s="18"/>
      <c r="H9" s="18"/>
      <c r="I9" s="18"/>
    </row>
    <row r="10" spans="1:12" x14ac:dyDescent="0.35">
      <c r="A10" s="16" t="s">
        <v>62</v>
      </c>
      <c r="B10" s="22">
        <f>K3*1000000000</f>
        <v>54772727.272727281</v>
      </c>
      <c r="D10" s="30" t="s">
        <v>38</v>
      </c>
      <c r="E10" s="23">
        <f>(B14+B16)*B34</f>
        <v>181948184.845</v>
      </c>
      <c r="F10" s="16"/>
      <c r="G10" s="18"/>
      <c r="H10" s="18"/>
      <c r="I10" s="18"/>
    </row>
    <row r="11" spans="1:12" x14ac:dyDescent="0.35">
      <c r="E11" s="16"/>
      <c r="F11" s="16"/>
      <c r="G11" s="18"/>
      <c r="H11" s="18"/>
      <c r="I11" s="18"/>
    </row>
    <row r="12" spans="1:12" x14ac:dyDescent="0.35">
      <c r="A12" s="16" t="s">
        <v>65</v>
      </c>
      <c r="B12" s="22">
        <f>L3*1000000</f>
        <v>70909.090909090912</v>
      </c>
      <c r="D12" s="30" t="s">
        <v>42</v>
      </c>
      <c r="E12" s="23">
        <f>B16*B34</f>
        <v>12019683.859999999</v>
      </c>
      <c r="F12" s="16"/>
      <c r="G12" s="18"/>
      <c r="H12" s="18"/>
      <c r="I12" s="18"/>
    </row>
    <row r="13" spans="1:12" x14ac:dyDescent="0.35">
      <c r="F13" s="1"/>
    </row>
    <row r="14" spans="1:12" x14ac:dyDescent="0.35">
      <c r="A14" t="s">
        <v>30</v>
      </c>
      <c r="B14" s="2">
        <v>179438755</v>
      </c>
      <c r="D14" s="30" t="s">
        <v>43</v>
      </c>
      <c r="E14" s="23">
        <f>B16*B34+B38+B36+B40</f>
        <v>528829074.59844375</v>
      </c>
      <c r="F14" s="14"/>
    </row>
    <row r="16" spans="1:12" x14ac:dyDescent="0.35">
      <c r="A16" t="s">
        <v>40</v>
      </c>
      <c r="B16" s="7">
        <v>12692380</v>
      </c>
    </row>
    <row r="17" spans="1:6" x14ac:dyDescent="0.35">
      <c r="E17" s="13"/>
    </row>
    <row r="18" spans="1:6" x14ac:dyDescent="0.35">
      <c r="A18" t="s">
        <v>31</v>
      </c>
      <c r="B18" s="8">
        <v>7.12</v>
      </c>
      <c r="D18" s="54" t="s">
        <v>68</v>
      </c>
      <c r="E18" s="55"/>
    </row>
    <row r="19" spans="1:6" x14ac:dyDescent="0.35">
      <c r="D19" s="35" t="s">
        <v>71</v>
      </c>
      <c r="E19" s="37"/>
    </row>
    <row r="20" spans="1:6" x14ac:dyDescent="0.35">
      <c r="A20" t="s">
        <v>32</v>
      </c>
      <c r="B20" s="8">
        <v>0.28999999999999998</v>
      </c>
      <c r="D20" s="56" t="s">
        <v>69</v>
      </c>
      <c r="E20" s="40"/>
    </row>
    <row r="21" spans="1:6" x14ac:dyDescent="0.35">
      <c r="D21" s="57" t="s">
        <v>51</v>
      </c>
      <c r="E21" s="59">
        <f>'Scenario Model (10-yr lag)'!M24-'Baseline Model (10-yr lag)'!M24</f>
        <v>587124902.6736573</v>
      </c>
    </row>
    <row r="22" spans="1:6" x14ac:dyDescent="0.35">
      <c r="A22" t="s">
        <v>2</v>
      </c>
      <c r="B22" s="7">
        <v>100</v>
      </c>
      <c r="D22" s="4" t="s">
        <v>50</v>
      </c>
      <c r="E22" s="59">
        <f>'Scenario Model (10-yr lag)'!M25-'Baseline Model (10-yr lag)'!M25</f>
        <v>7682688407.4075937</v>
      </c>
    </row>
    <row r="23" spans="1:6" x14ac:dyDescent="0.35">
      <c r="D23" s="4" t="s">
        <v>49</v>
      </c>
      <c r="E23" s="59">
        <f>'Scenario Model (10-yr lag)'!M26-'Baseline Model (10-yr lag)'!M26</f>
        <v>20974929943.131004</v>
      </c>
    </row>
    <row r="24" spans="1:6" x14ac:dyDescent="0.35">
      <c r="A24" t="s">
        <v>33</v>
      </c>
      <c r="B24" s="7">
        <v>4</v>
      </c>
      <c r="D24" s="58" t="s">
        <v>70</v>
      </c>
      <c r="E24" s="40"/>
    </row>
    <row r="25" spans="1:6" x14ac:dyDescent="0.35">
      <c r="D25" s="57" t="s">
        <v>51</v>
      </c>
      <c r="E25" s="59">
        <f>'Scenario Model (10-yr lag)'!L24-'Baseline Model (10-yr lag)'!L24</f>
        <v>441248514.67201889</v>
      </c>
      <c r="F25" s="13"/>
    </row>
    <row r="26" spans="1:6" x14ac:dyDescent="0.35">
      <c r="A26" t="s">
        <v>34</v>
      </c>
      <c r="B26" s="33">
        <v>0.193</v>
      </c>
      <c r="D26" s="4" t="s">
        <v>50</v>
      </c>
      <c r="E26" s="59">
        <f>'Scenario Model (10-yr lag)'!L25-'Baseline Model (10-yr lag)'!L25</f>
        <v>3247080411.5058188</v>
      </c>
    </row>
    <row r="27" spans="1:6" x14ac:dyDescent="0.35">
      <c r="D27" s="4" t="s">
        <v>49</v>
      </c>
      <c r="E27" s="59">
        <f>'Scenario Model (10-yr lag)'!L26-'Baseline Model (10-yr lag)'!L26</f>
        <v>7182047168.7423925</v>
      </c>
      <c r="F27" s="13"/>
    </row>
    <row r="28" spans="1:6" x14ac:dyDescent="0.35">
      <c r="A28" t="s">
        <v>47</v>
      </c>
      <c r="B28" s="33">
        <v>0.2</v>
      </c>
      <c r="D28" s="35" t="s">
        <v>72</v>
      </c>
      <c r="E28" s="37"/>
    </row>
    <row r="29" spans="1:6" x14ac:dyDescent="0.35">
      <c r="D29" s="56" t="s">
        <v>69</v>
      </c>
      <c r="E29" s="40"/>
    </row>
    <row r="30" spans="1:6" x14ac:dyDescent="0.35">
      <c r="A30" s="11" t="s">
        <v>41</v>
      </c>
      <c r="B30" s="14">
        <v>0.1875</v>
      </c>
      <c r="D30" s="57" t="s">
        <v>51</v>
      </c>
      <c r="E30" s="59">
        <f>'Scenario Model (7-yr lag)'!M24-'Baseline Model (7-yr lag)'!M24</f>
        <v>2851138184.8093429</v>
      </c>
    </row>
    <row r="31" spans="1:6" x14ac:dyDescent="0.35">
      <c r="A31" s="11"/>
      <c r="B31" s="14"/>
      <c r="D31" s="4" t="s">
        <v>50</v>
      </c>
      <c r="E31" s="59">
        <f>'Scenario Model (7-yr lag)'!M25-'Baseline Model (7-yr lag)'!M25</f>
        <v>14071052425.155243</v>
      </c>
    </row>
    <row r="32" spans="1:6" x14ac:dyDescent="0.35">
      <c r="A32" s="11" t="s">
        <v>46</v>
      </c>
      <c r="B32" s="11">
        <v>0.57999999999999996</v>
      </c>
      <c r="D32" s="4" t="s">
        <v>49</v>
      </c>
      <c r="E32" s="59">
        <f>'Scenario Model (7-yr lag)'!M26-'Baseline Model (7-yr lag)'!M26</f>
        <v>30027025515.297646</v>
      </c>
    </row>
    <row r="33" spans="1:5" x14ac:dyDescent="0.35">
      <c r="A33" s="11"/>
      <c r="B33" s="11"/>
      <c r="D33" s="58" t="s">
        <v>70</v>
      </c>
      <c r="E33" s="40"/>
    </row>
    <row r="34" spans="1:5" x14ac:dyDescent="0.35">
      <c r="A34" s="11" t="s">
        <v>59</v>
      </c>
      <c r="B34" s="33">
        <v>0.94699999999999995</v>
      </c>
      <c r="D34" s="57" t="s">
        <v>51</v>
      </c>
      <c r="E34" s="59">
        <f>'Scenario Model (7-yr lag)'!L24-'Baseline Model (7-yr lag)'!L24</f>
        <v>1640297464.1855047</v>
      </c>
    </row>
    <row r="35" spans="1:5" x14ac:dyDescent="0.35">
      <c r="D35" s="4" t="s">
        <v>50</v>
      </c>
      <c r="E35" s="59">
        <f>'Scenario Model (7-yr lag)'!L25-'Baseline Model (7-yr lag)'!L25</f>
        <v>6284114924.5900545</v>
      </c>
    </row>
    <row r="36" spans="1:5" x14ac:dyDescent="0.35">
      <c r="A36" s="31" t="s">
        <v>56</v>
      </c>
      <c r="B36" s="2">
        <f>(B18*B10+B20*B12)*B34</f>
        <v>369332255.58181822</v>
      </c>
      <c r="D36" s="6" t="s">
        <v>49</v>
      </c>
      <c r="E36" s="61">
        <f>'Scenario Model (7-yr lag)'!L26-'Baseline Model (7-yr lag)'!L26</f>
        <v>11695690937.094013</v>
      </c>
    </row>
    <row r="37" spans="1:5" x14ac:dyDescent="0.35">
      <c r="D37" s="60"/>
      <c r="E37" s="13"/>
    </row>
    <row r="38" spans="1:5" x14ac:dyDescent="0.35">
      <c r="A38" s="32" t="s">
        <v>37</v>
      </c>
      <c r="B38" s="2">
        <f>(B10*A51+B12*B24*1.038)*A49</f>
        <v>3701952.8181818197</v>
      </c>
      <c r="E38" s="13"/>
    </row>
    <row r="39" spans="1:5" x14ac:dyDescent="0.35">
      <c r="A39" s="1"/>
      <c r="B39" s="2"/>
      <c r="E39" s="13"/>
    </row>
    <row r="40" spans="1:5" x14ac:dyDescent="0.35">
      <c r="A40" s="32" t="s">
        <v>45</v>
      </c>
      <c r="B40" s="2">
        <f>((B10*B22+B12*B24*1.038)*B28*B26)*(B32+A49)</f>
        <v>143775182.3384437</v>
      </c>
      <c r="E40" s="13"/>
    </row>
    <row r="41" spans="1:5" x14ac:dyDescent="0.35">
      <c r="E41" s="1"/>
    </row>
    <row r="42" spans="1:5" x14ac:dyDescent="0.35">
      <c r="A42" s="47" t="s">
        <v>7</v>
      </c>
      <c r="B42" s="48"/>
      <c r="C42" s="48"/>
      <c r="D42" s="49"/>
      <c r="E42" s="7"/>
    </row>
    <row r="43" spans="1:5" x14ac:dyDescent="0.35">
      <c r="A43" s="4" t="s">
        <v>3</v>
      </c>
      <c r="B43" t="s">
        <v>4</v>
      </c>
      <c r="C43" t="s">
        <v>5</v>
      </c>
      <c r="D43" s="5" t="s">
        <v>6</v>
      </c>
    </row>
    <row r="44" spans="1:5" x14ac:dyDescent="0.35">
      <c r="A44" s="9">
        <v>0.184</v>
      </c>
      <c r="B44" s="15">
        <v>0.24399999999999999</v>
      </c>
      <c r="C44" s="15">
        <v>0.219</v>
      </c>
      <c r="D44" s="10">
        <v>4.3999999999999997E-2</v>
      </c>
    </row>
    <row r="45" spans="1:5" x14ac:dyDescent="0.35">
      <c r="A45" s="35" t="s">
        <v>8</v>
      </c>
      <c r="B45" s="36"/>
      <c r="C45" s="36"/>
      <c r="D45" s="37"/>
    </row>
    <row r="46" spans="1:5" x14ac:dyDescent="0.35">
      <c r="A46" s="4" t="s">
        <v>3</v>
      </c>
      <c r="B46" t="s">
        <v>4</v>
      </c>
      <c r="C46" t="s">
        <v>5</v>
      </c>
      <c r="D46" s="5" t="s">
        <v>6</v>
      </c>
    </row>
    <row r="47" spans="1:5" x14ac:dyDescent="0.35">
      <c r="A47" s="4">
        <v>19</v>
      </c>
      <c r="B47">
        <v>12</v>
      </c>
      <c r="C47">
        <f>4*0.15</f>
        <v>0.6</v>
      </c>
      <c r="D47" s="5">
        <f>4*0.85</f>
        <v>3.4</v>
      </c>
    </row>
    <row r="48" spans="1:5" x14ac:dyDescent="0.35">
      <c r="A48" s="35" t="s">
        <v>35</v>
      </c>
      <c r="B48" s="36"/>
      <c r="C48" s="36"/>
      <c r="D48" s="37"/>
    </row>
    <row r="49" spans="1:4" x14ac:dyDescent="0.35">
      <c r="A49" s="38">
        <v>0.1</v>
      </c>
      <c r="B49" s="39"/>
      <c r="C49" s="39"/>
      <c r="D49" s="40"/>
    </row>
    <row r="50" spans="1:4" x14ac:dyDescent="0.35">
      <c r="A50" s="35" t="s">
        <v>55</v>
      </c>
      <c r="B50" s="39"/>
      <c r="C50" s="39"/>
      <c r="D50" s="41"/>
    </row>
    <row r="51" spans="1:4" x14ac:dyDescent="0.35">
      <c r="A51" s="42">
        <f>(A47*A44+B47*B44+C47*C44+D47*D44)*A49</f>
        <v>0.6705000000000001</v>
      </c>
      <c r="B51" s="43"/>
      <c r="C51" s="43"/>
      <c r="D51" s="44"/>
    </row>
  </sheetData>
  <mergeCells count="17">
    <mergeCell ref="A42:D42"/>
    <mergeCell ref="K5:L6"/>
    <mergeCell ref="D18:E18"/>
    <mergeCell ref="D19:E19"/>
    <mergeCell ref="D20:E20"/>
    <mergeCell ref="D24:E24"/>
    <mergeCell ref="D28:E28"/>
    <mergeCell ref="D29:E29"/>
    <mergeCell ref="D33:E33"/>
    <mergeCell ref="A3:A4"/>
    <mergeCell ref="A5:A6"/>
    <mergeCell ref="A7:A8"/>
    <mergeCell ref="A45:D45"/>
    <mergeCell ref="A48:D48"/>
    <mergeCell ref="A49:D49"/>
    <mergeCell ref="A50:D50"/>
    <mergeCell ref="A51:D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56D9-9017-4709-94EE-240C934B00AE}">
  <dimension ref="A1:Z38"/>
  <sheetViews>
    <sheetView topLeftCell="D1" workbookViewId="0">
      <selection activeCell="H27" sqref="H27"/>
    </sheetView>
  </sheetViews>
  <sheetFormatPr defaultRowHeight="14.5" x14ac:dyDescent="0.35"/>
  <cols>
    <col min="1" max="1" width="18" bestFit="1" customWidth="1"/>
    <col min="2" max="2" width="16.7265625" bestFit="1" customWidth="1"/>
    <col min="3" max="3" width="15.1796875" customWidth="1"/>
    <col min="4" max="4" width="19.36328125" bestFit="1" customWidth="1"/>
    <col min="5" max="5" width="17.81640625" bestFit="1" customWidth="1"/>
    <col min="6" max="6" width="18" bestFit="1" customWidth="1"/>
    <col min="7" max="8" width="17.81640625" bestFit="1" customWidth="1"/>
    <col min="9" max="9" width="12.54296875" customWidth="1"/>
    <col min="10" max="10" width="12.54296875" bestFit="1" customWidth="1"/>
    <col min="11" max="11" width="12.54296875" customWidth="1"/>
    <col min="12" max="12" width="32.26953125" bestFit="1" customWidth="1"/>
    <col min="13" max="13" width="32.26953125" customWidth="1"/>
    <col min="15" max="15" width="12.6328125" bestFit="1" customWidth="1"/>
    <col min="18" max="18" width="18.26953125" customWidth="1"/>
    <col min="19" max="19" width="14.7265625" customWidth="1"/>
    <col min="21" max="21" width="14.1796875" bestFit="1" customWidth="1"/>
    <col min="22" max="22" width="19.08984375" bestFit="1" customWidth="1"/>
    <col min="23" max="23" width="20" bestFit="1" customWidth="1"/>
    <col min="24" max="24" width="16.90625" bestFit="1" customWidth="1"/>
    <col min="25" max="25" width="14" bestFit="1" customWidth="1"/>
    <col min="26" max="26" width="20" bestFit="1" customWidth="1"/>
  </cols>
  <sheetData>
    <row r="1" spans="1:26" x14ac:dyDescent="0.35">
      <c r="A1" t="s">
        <v>53</v>
      </c>
      <c r="R1" s="50" t="s">
        <v>57</v>
      </c>
      <c r="S1" s="51"/>
      <c r="T1" s="13"/>
      <c r="U1" s="39" t="s">
        <v>52</v>
      </c>
      <c r="V1" s="39"/>
      <c r="W1" s="39"/>
      <c r="X1" s="39"/>
      <c r="Y1" s="39"/>
      <c r="Z1" s="39"/>
    </row>
    <row r="2" spans="1:26" x14ac:dyDescent="0.35">
      <c r="A2" s="1" t="s">
        <v>0</v>
      </c>
      <c r="B2" t="s">
        <v>9</v>
      </c>
      <c r="C2" t="s">
        <v>14</v>
      </c>
      <c r="D2" t="s">
        <v>10</v>
      </c>
      <c r="E2" t="s">
        <v>14</v>
      </c>
      <c r="F2" t="s">
        <v>11</v>
      </c>
      <c r="G2" t="s">
        <v>14</v>
      </c>
      <c r="H2" t="s">
        <v>12</v>
      </c>
      <c r="I2" t="s">
        <v>14</v>
      </c>
      <c r="J2" t="s">
        <v>13</v>
      </c>
      <c r="K2" t="s">
        <v>14</v>
      </c>
      <c r="L2" s="3" t="s">
        <v>48</v>
      </c>
      <c r="M2" s="3" t="s">
        <v>61</v>
      </c>
      <c r="O2" s="28" t="s">
        <v>15</v>
      </c>
      <c r="R2" s="25" t="s">
        <v>0</v>
      </c>
      <c r="S2" s="26" t="s">
        <v>28</v>
      </c>
      <c r="U2" t="s">
        <v>1</v>
      </c>
      <c r="V2" s="12" t="s">
        <v>36</v>
      </c>
      <c r="W2" t="s">
        <v>29</v>
      </c>
      <c r="Y2" s="12"/>
    </row>
    <row r="3" spans="1:26" x14ac:dyDescent="0.35">
      <c r="A3">
        <v>1</v>
      </c>
      <c r="B3" s="7">
        <f>'Scenario Core Assumptions'!$E$10</f>
        <v>181948184.845</v>
      </c>
      <c r="C3" s="7">
        <f t="shared" ref="C3:C22" si="0">B3/((1+$O$3)^A3)</f>
        <v>170045032.56542054</v>
      </c>
      <c r="D3" s="7">
        <v>0</v>
      </c>
      <c r="E3" s="7">
        <f>D3/((1+$O$3)^$A$3)</f>
        <v>0</v>
      </c>
      <c r="F3" s="7">
        <v>0</v>
      </c>
      <c r="G3" s="7">
        <f>F3/((1+$O$3)^$A$3)</f>
        <v>0</v>
      </c>
      <c r="H3" s="7">
        <v>0</v>
      </c>
      <c r="I3" s="7">
        <f>H3/((1+$O$3)^$A$3)</f>
        <v>0</v>
      </c>
      <c r="J3" s="7">
        <v>0</v>
      </c>
      <c r="K3" s="7">
        <f>J3/((1+$O$3)^$A$3)</f>
        <v>0</v>
      </c>
      <c r="L3" s="7">
        <f>C3*$S$3+E3*$S$4+G3*$S$5+I3*$S$6+K3*$S$7</f>
        <v>170045032.56542054</v>
      </c>
      <c r="M3" s="7">
        <f>B3*$S$3+D3*$S$4+F3*$S$5+H3*$S$6+J3*$S$7</f>
        <v>181948184.845</v>
      </c>
      <c r="O3" s="29">
        <v>7.0000000000000007E-2</v>
      </c>
      <c r="R3" s="4">
        <v>1</v>
      </c>
      <c r="S3" s="5">
        <v>1</v>
      </c>
      <c r="U3">
        <v>1</v>
      </c>
      <c r="V3">
        <v>1</v>
      </c>
      <c r="W3">
        <v>2</v>
      </c>
    </row>
    <row r="4" spans="1:26" x14ac:dyDescent="0.35">
      <c r="A4">
        <v>2</v>
      </c>
      <c r="B4" s="7">
        <f>'Scenario Core Assumptions'!$E$12*(1+$O$6)^$A3</f>
        <v>12380274.375800001</v>
      </c>
      <c r="C4" s="7">
        <f>B4/((1+$O$3)^A4)</f>
        <v>10813411.106472181</v>
      </c>
      <c r="D4" s="7">
        <f>'Scenario Core Assumptions'!$E$10*(1+$O$6)^$A3</f>
        <v>187406630.39035001</v>
      </c>
      <c r="E4" s="7">
        <f>D4/((1+$O$3)^$A$4)</f>
        <v>163688208.91811514</v>
      </c>
      <c r="F4" s="7">
        <v>0</v>
      </c>
      <c r="G4" s="7">
        <f>F4/((1+$O$3)^$A$4)</f>
        <v>0</v>
      </c>
      <c r="H4" s="7">
        <v>0</v>
      </c>
      <c r="I4" s="7">
        <f>H4/((1+$O$3)^$A$4)</f>
        <v>0</v>
      </c>
      <c r="J4" s="7">
        <v>0</v>
      </c>
      <c r="K4" s="7">
        <f>J4/((1+$O$3)^$A$4)</f>
        <v>0</v>
      </c>
      <c r="L4" s="7">
        <f t="shared" ref="L3:L22" si="1">C4*$S$3+E4*$S$4+G4*$S$5+I4*$S$6+K4*$S$7</f>
        <v>174501620.02458733</v>
      </c>
      <c r="M4" s="7">
        <f>B4*$S$3+D4*$S$4+F4*$S$5+H4*$S$6+J4*$S$7</f>
        <v>199786904.76615003</v>
      </c>
      <c r="R4" s="4">
        <f>R3+1</f>
        <v>2</v>
      </c>
      <c r="S4" s="5">
        <v>1</v>
      </c>
      <c r="U4">
        <v>0</v>
      </c>
      <c r="V4">
        <v>1</v>
      </c>
      <c r="W4">
        <v>2</v>
      </c>
    </row>
    <row r="5" spans="1:26" x14ac:dyDescent="0.35">
      <c r="A5">
        <v>3</v>
      </c>
      <c r="B5" s="7">
        <f>'Scenario Core Assumptions'!$E$12*(1+$O$6)^$A4</f>
        <v>12751682.607073998</v>
      </c>
      <c r="C5" s="7">
        <f t="shared" si="0"/>
        <v>10409171.438940508</v>
      </c>
      <c r="D5" s="7">
        <f>'Scenario Core Assumptions'!$E$12*(1+$O$6)^$A4</f>
        <v>12751682.607073998</v>
      </c>
      <c r="E5" s="7">
        <f>D5/((1+$O$3)^$A$5)</f>
        <v>10409171.438940508</v>
      </c>
      <c r="F5" s="7">
        <f>'Scenario Core Assumptions'!$E$10*(1+$O$6)^$A4</f>
        <v>193028829.30206048</v>
      </c>
      <c r="G5" s="7">
        <f>F5/((1+$O$3)^$A$5)</f>
        <v>157569023.53799865</v>
      </c>
      <c r="H5" s="7">
        <v>0</v>
      </c>
      <c r="I5" s="7">
        <f>H5/((1+$O$3)^$A$5)</f>
        <v>0</v>
      </c>
      <c r="J5" s="7">
        <v>0</v>
      </c>
      <c r="K5" s="7">
        <f>J5/((1+$O$3)^$A$5)</f>
        <v>0</v>
      </c>
      <c r="L5" s="7">
        <f>C5*$S$3+E5*$S$4+G5*$S$5+I5*$S$6+K5*$S$7</f>
        <v>178387366.41587967</v>
      </c>
      <c r="M5" s="7">
        <f>B5*$S$3+D5*$S$4+F5*$S$5+H5*$S$6+J5*$S$7</f>
        <v>218532194.51620847</v>
      </c>
      <c r="O5" s="28" t="s">
        <v>58</v>
      </c>
      <c r="R5" s="4">
        <f>R4+1</f>
        <v>3</v>
      </c>
      <c r="S5" s="5">
        <v>1</v>
      </c>
      <c r="U5">
        <v>1</v>
      </c>
      <c r="V5">
        <v>1</v>
      </c>
      <c r="W5">
        <v>2</v>
      </c>
    </row>
    <row r="6" spans="1:26" x14ac:dyDescent="0.35">
      <c r="A6">
        <v>4</v>
      </c>
      <c r="B6" s="7">
        <f>'Scenario Core Assumptions'!$E$12*(1+$O$6)^$A5</f>
        <v>13134233.085286219</v>
      </c>
      <c r="C6" s="7">
        <f t="shared" si="0"/>
        <v>10020043.534681052</v>
      </c>
      <c r="D6" s="7">
        <f>'Scenario Core Assumptions'!$E$12*(1+$O$6)^$A5</f>
        <v>13134233.085286219</v>
      </c>
      <c r="E6" s="7">
        <f>D6/((1+$O$3)^$A$6)</f>
        <v>10020043.534681052</v>
      </c>
      <c r="F6" s="7">
        <f>'Scenario Core Assumptions'!$E$12*(1+$O$6)^$A5</f>
        <v>13134233.085286219</v>
      </c>
      <c r="G6" s="7">
        <f>F6/((1+$O$3)^$A$6)</f>
        <v>10020043.534681052</v>
      </c>
      <c r="H6" s="7">
        <f>'Scenario Core Assumptions'!$E$10*(1+$O$6)^$A5</f>
        <v>198819694.1811223</v>
      </c>
      <c r="I6" s="7">
        <f>H6/((1+$O$3)^$A$6)</f>
        <v>151678592.75153142</v>
      </c>
      <c r="J6" s="7">
        <v>0</v>
      </c>
      <c r="K6" s="7">
        <f>J6/((1+$O$3)^$A$6)</f>
        <v>0</v>
      </c>
      <c r="L6" s="7">
        <f t="shared" si="1"/>
        <v>181738723.35557458</v>
      </c>
      <c r="M6" s="7">
        <f>B6*$S$3+D6*$S$4+F6*$S$5+H6*$S$6+J6*$S$7</f>
        <v>238222393.43698096</v>
      </c>
      <c r="O6" s="29">
        <v>0.03</v>
      </c>
      <c r="R6" s="4">
        <f>R5+1</f>
        <v>4</v>
      </c>
      <c r="S6" s="5">
        <v>1</v>
      </c>
      <c r="U6">
        <v>0</v>
      </c>
      <c r="V6">
        <v>1</v>
      </c>
      <c r="W6">
        <v>2</v>
      </c>
    </row>
    <row r="7" spans="1:26" x14ac:dyDescent="0.35">
      <c r="A7">
        <v>5</v>
      </c>
      <c r="B7" s="7">
        <f>'Scenario Core Assumptions'!$E$12*(1+$O$6)^$A6</f>
        <v>13528260.077844804</v>
      </c>
      <c r="C7" s="7">
        <f t="shared" si="0"/>
        <v>9645462.467964001</v>
      </c>
      <c r="D7" s="7">
        <f>'Scenario Core Assumptions'!$E$12*(1+$O$6)^$A6</f>
        <v>13528260.077844804</v>
      </c>
      <c r="E7" s="7">
        <f>D7/((1+$O$3)^$A$7)</f>
        <v>9645462.467964001</v>
      </c>
      <c r="F7" s="7">
        <f>'Scenario Core Assumptions'!$E$12*(1+$O$6)^$A6</f>
        <v>13528260.077844804</v>
      </c>
      <c r="G7" s="7">
        <f>F7/((1+$O$3)^$A$7)</f>
        <v>9645462.467964001</v>
      </c>
      <c r="H7" s="7">
        <f>'Scenario Core Assumptions'!$E$12*(1+$O$6)^$A6</f>
        <v>13528260.077844804</v>
      </c>
      <c r="I7" s="7">
        <f>H7/((1+$O$3)^$A$7)</f>
        <v>9645462.467964001</v>
      </c>
      <c r="J7" s="7">
        <f>'Scenario Core Assumptions'!$E$10*(1+$O$6)^$A6</f>
        <v>204784285.00655597</v>
      </c>
      <c r="K7" s="7">
        <f>J7/((1+$O$3)^$A$7)</f>
        <v>146008364.98511901</v>
      </c>
      <c r="L7" s="7">
        <f t="shared" si="1"/>
        <v>184590214.85697502</v>
      </c>
      <c r="M7" s="7">
        <f>B7*$S$3+D7*$S$4+F7*$S$5+H7*$S$6+J7*$S$7</f>
        <v>258897325.3179352</v>
      </c>
      <c r="R7" s="6">
        <f>R6+1</f>
        <v>5</v>
      </c>
      <c r="S7" s="27">
        <v>1</v>
      </c>
      <c r="U7">
        <v>1</v>
      </c>
      <c r="V7">
        <v>1</v>
      </c>
      <c r="W7">
        <v>2</v>
      </c>
    </row>
    <row r="8" spans="1:26" x14ac:dyDescent="0.35">
      <c r="A8">
        <v>6</v>
      </c>
      <c r="B8" s="7">
        <f>'Scenario Core Assumptions'!$E$12*(1+$O$6)^$A7</f>
        <v>13934107.880180148</v>
      </c>
      <c r="C8" s="7">
        <f t="shared" si="0"/>
        <v>9284884.4317784309</v>
      </c>
      <c r="D8" s="7">
        <f>'Scenario Core Assumptions'!$E$12*(1+$O$6)^$A7</f>
        <v>13934107.880180148</v>
      </c>
      <c r="E8" s="7">
        <f>D8/((1+$O$3)^$A$8)</f>
        <v>9284884.4317784309</v>
      </c>
      <c r="F8" s="7">
        <f>'Scenario Core Assumptions'!$E$12*(1+$O$6)^$A7</f>
        <v>13934107.880180148</v>
      </c>
      <c r="G8" s="7">
        <f>F8/((1+$O$3)^$A$8)</f>
        <v>9284884.4317784309</v>
      </c>
      <c r="H8" s="7">
        <f>'Scenario Core Assumptions'!$E$12*(1+$O$6)^$A7</f>
        <v>13934107.880180148</v>
      </c>
      <c r="I8" s="7">
        <f>H8/((1+$O$3)^$A$8)</f>
        <v>9284884.4317784309</v>
      </c>
      <c r="J8" s="7">
        <f>'Scenario Core Assumptions'!$E$12*(1+$O$6)^$A7</f>
        <v>13934107.880180148</v>
      </c>
      <c r="K8" s="7">
        <f>J8/((1+$O$3)^$A$8)</f>
        <v>9284884.4317784309</v>
      </c>
      <c r="L8" s="7">
        <f t="shared" si="1"/>
        <v>46424422.158892155</v>
      </c>
      <c r="M8" s="7">
        <f>B8*$S$3+D8*$S$4+F8*$S$5+H8*$S$6+J8*$S$7</f>
        <v>69670539.400900736</v>
      </c>
    </row>
    <row r="9" spans="1:26" x14ac:dyDescent="0.35">
      <c r="A9">
        <v>7</v>
      </c>
      <c r="B9" s="7">
        <f>'Scenario Core Assumptions'!$E$12*(1+$O$6)^$A8</f>
        <v>14352131.116585553</v>
      </c>
      <c r="C9" s="7">
        <f t="shared" si="0"/>
        <v>8937785.9483474605</v>
      </c>
      <c r="D9" s="7">
        <f>'Scenario Core Assumptions'!$E$12*(1+$O$6)^$A8</f>
        <v>14352131.116585553</v>
      </c>
      <c r="E9" s="7">
        <f>D9/((1+$O$3)^$A$9)</f>
        <v>8937785.9483474605</v>
      </c>
      <c r="F9" s="7">
        <f>'Scenario Core Assumptions'!$E$12*(1+$O$6)^$A8</f>
        <v>14352131.116585553</v>
      </c>
      <c r="G9" s="7">
        <f>F9/((1+$O$3)^$A$9)</f>
        <v>8937785.9483474605</v>
      </c>
      <c r="H9" s="7">
        <f>'Scenario Core Assumptions'!$E$12*(1+$O$6)^$A8</f>
        <v>14352131.116585553</v>
      </c>
      <c r="I9" s="7">
        <f>H9/((1+$O$3)^$A$9)</f>
        <v>8937785.9483474605</v>
      </c>
      <c r="J9" s="7">
        <f>'Scenario Core Assumptions'!$E$12*(1+$O$6)^$A8</f>
        <v>14352131.116585553</v>
      </c>
      <c r="K9" s="7">
        <f>J9/((1+$O$3)^$A$9)</f>
        <v>8937785.9483474605</v>
      </c>
      <c r="L9" s="7">
        <f t="shared" si="1"/>
        <v>44688929.741737306</v>
      </c>
      <c r="M9" s="7">
        <f>B9*$S$3+D9*$S$4+F9*$S$5+H9*$S$6+J9*$S$7</f>
        <v>71760655.582927763</v>
      </c>
      <c r="R9" s="34" t="s">
        <v>66</v>
      </c>
    </row>
    <row r="10" spans="1:26" x14ac:dyDescent="0.35">
      <c r="A10">
        <v>8</v>
      </c>
      <c r="B10" s="7">
        <f>'Scenario Core Assumptions'!$E$12*(1+$O$6)^$A9</f>
        <v>14782695.050083121</v>
      </c>
      <c r="C10" s="7">
        <f t="shared" si="0"/>
        <v>8603663.1091569029</v>
      </c>
      <c r="D10" s="7">
        <f>'Scenario Core Assumptions'!$E$12*(1+$O$6)^$A9</f>
        <v>14782695.050083121</v>
      </c>
      <c r="E10" s="7">
        <f>D10/((1+$O$3)^$A$10)</f>
        <v>8603663.1091569029</v>
      </c>
      <c r="F10" s="7">
        <f>'Scenario Core Assumptions'!$E$12*(1+$O$6)^$A9</f>
        <v>14782695.050083121</v>
      </c>
      <c r="G10" s="7">
        <f>F10/((1+$O$3)^$A$10)</f>
        <v>8603663.1091569029</v>
      </c>
      <c r="H10" s="7">
        <f>'Scenario Core Assumptions'!$E$12*(1+$O$6)^$A9</f>
        <v>14782695.050083121</v>
      </c>
      <c r="I10" s="7">
        <f>H10/((1+$O$3)^$A$10)</f>
        <v>8603663.1091569029</v>
      </c>
      <c r="J10" s="7">
        <f>'Scenario Core Assumptions'!$E$12*(1+$O$6)^$A9</f>
        <v>14782695.050083121</v>
      </c>
      <c r="K10" s="7">
        <f>J10/((1+$O$3)^$A$10)</f>
        <v>8603663.1091569029</v>
      </c>
      <c r="L10" s="7">
        <f t="shared" si="1"/>
        <v>43018315.545784518</v>
      </c>
      <c r="M10" s="7">
        <f>B10*$S$3+D10*$S$4+F10*$S$5+H10*$S$6+J10*$S$7</f>
        <v>73913475.250415608</v>
      </c>
    </row>
    <row r="11" spans="1:26" x14ac:dyDescent="0.35">
      <c r="A11">
        <v>9</v>
      </c>
      <c r="B11" s="7">
        <f>'Scenario Core Assumptions'!$E$12*(1+$O$6)^$A10</f>
        <v>15226175.901585612</v>
      </c>
      <c r="C11" s="7">
        <f t="shared" si="0"/>
        <v>8282030.8433940262</v>
      </c>
      <c r="D11" s="7">
        <f>'Scenario Core Assumptions'!$E$12*(1+$O$6)^$A10</f>
        <v>15226175.901585612</v>
      </c>
      <c r="E11" s="7">
        <f>D11/((1+$O$3)^$A$11)</f>
        <v>8282030.8433940262</v>
      </c>
      <c r="F11" s="7">
        <f>'Scenario Core Assumptions'!$E$12*(1+$O$6)^$A10</f>
        <v>15226175.901585612</v>
      </c>
      <c r="G11" s="7">
        <f>F11/((1+$O$3)^$A$11)</f>
        <v>8282030.8433940262</v>
      </c>
      <c r="H11" s="7">
        <f>'Scenario Core Assumptions'!$E$12*(1+$O$6)^$A10</f>
        <v>15226175.901585612</v>
      </c>
      <c r="I11" s="7">
        <f>H11/((1+$O$3)^$A$11)</f>
        <v>8282030.8433940262</v>
      </c>
      <c r="J11" s="7">
        <f>'Scenario Core Assumptions'!$E$12*(1+$O$6)^$A10</f>
        <v>15226175.901585612</v>
      </c>
      <c r="K11" s="7">
        <f>J11/((1+$O$3)^$A$11)</f>
        <v>8282030.8433940262</v>
      </c>
      <c r="L11" s="7">
        <f t="shared" si="1"/>
        <v>41410154.216970131</v>
      </c>
      <c r="M11" s="7">
        <f>B11*$S$3+D11*$S$4+F11*$S$5+H11*$S$6+J11*$S$7</f>
        <v>76130879.507928059</v>
      </c>
    </row>
    <row r="12" spans="1:26" x14ac:dyDescent="0.35">
      <c r="A12">
        <v>10</v>
      </c>
      <c r="B12" s="7">
        <f>'Scenario Core Assumptions'!$E$12*(1+$O$6)^$A11</f>
        <v>15682961.178633181</v>
      </c>
      <c r="C12" s="7">
        <f t="shared" si="0"/>
        <v>7972422.2137344377</v>
      </c>
      <c r="D12" s="7">
        <f>'Scenario Core Assumptions'!$E$12*(1+$O$6)^$A11</f>
        <v>15682961.178633181</v>
      </c>
      <c r="E12" s="7">
        <f>D12/((1+$O$3)^$A$12)</f>
        <v>7972422.2137344377</v>
      </c>
      <c r="F12" s="7">
        <f>'Scenario Core Assumptions'!$E$12*(1+$O$6)^$A11</f>
        <v>15682961.178633181</v>
      </c>
      <c r="G12" s="7">
        <f>F12/((1+$O$3)^$A$12)</f>
        <v>7972422.2137344377</v>
      </c>
      <c r="H12" s="7">
        <f>'Scenario Core Assumptions'!$E$12*(1+$O$6)^$A11</f>
        <v>15682961.178633181</v>
      </c>
      <c r="I12" s="7">
        <f>H12/((1+$O$3)^$A$12)</f>
        <v>7972422.2137344377</v>
      </c>
      <c r="J12" s="7">
        <f>'Scenario Core Assumptions'!$E$12*(1+$O$6)^$A11</f>
        <v>15682961.178633181</v>
      </c>
      <c r="K12" s="7">
        <f>J12/((1+$O$3)^$A$12)</f>
        <v>7972422.2137344377</v>
      </c>
      <c r="L12" s="7">
        <f t="shared" si="1"/>
        <v>39862111.068672188</v>
      </c>
      <c r="M12" s="7">
        <f>B12*$S$3+D12*$S$4+F12*$S$5+H12*$S$6+J12*$S$7</f>
        <v>78414805.893165901</v>
      </c>
    </row>
    <row r="13" spans="1:26" x14ac:dyDescent="0.35">
      <c r="A13">
        <v>11</v>
      </c>
      <c r="B13" s="7">
        <f>'Scenario Core Assumptions'!$E$14*(1+$O$6)^$A12</f>
        <v>710702055.22624302</v>
      </c>
      <c r="C13" s="7">
        <f t="shared" si="0"/>
        <v>337649426.81584084</v>
      </c>
      <c r="D13" s="7">
        <f>'Scenario Core Assumptions'!$E$12*(1+$O$6)^$A12</f>
        <v>16153450.013992177</v>
      </c>
      <c r="E13" s="7">
        <f>D13/((1+$O$3)^$A$13)</f>
        <v>7674387.7384546446</v>
      </c>
      <c r="F13" s="7">
        <f>'Scenario Core Assumptions'!$E$12*(1+$O$6)^$A12</f>
        <v>16153450.013992177</v>
      </c>
      <c r="G13" s="7">
        <f>F13/((1+$O$3)^$A$13)</f>
        <v>7674387.7384546446</v>
      </c>
      <c r="H13" s="7">
        <f>'Scenario Core Assumptions'!$E$12*(1+$O$6)^$A12</f>
        <v>16153450.013992177</v>
      </c>
      <c r="I13" s="7">
        <f>H13/((1+$O$3)^$A$13)</f>
        <v>7674387.7384546446</v>
      </c>
      <c r="J13" s="7">
        <f>'Scenario Core Assumptions'!$E$12*(1+$O$6)^$A12</f>
        <v>16153450.013992177</v>
      </c>
      <c r="K13" s="7">
        <f>J13/((1+$O$3)^$A$13)</f>
        <v>7674387.7384546446</v>
      </c>
      <c r="L13" s="7">
        <f t="shared" si="1"/>
        <v>368346977.7696594</v>
      </c>
      <c r="M13" s="7">
        <f>B13*$S$3+D13*$S$4+F13*$S$5+H13*$S$6+J13*$S$7</f>
        <v>775315855.28221178</v>
      </c>
    </row>
    <row r="14" spans="1:26" x14ac:dyDescent="0.35">
      <c r="A14">
        <v>12</v>
      </c>
      <c r="B14" s="7">
        <f>'Scenario Core Assumptions'!$E$14*(1+$O$6)^$A13</f>
        <v>732023116.8830303</v>
      </c>
      <c r="C14" s="7">
        <f t="shared" si="0"/>
        <v>325027018.33674407</v>
      </c>
      <c r="D14" s="7">
        <f>'Scenario Core Assumptions'!$E$14*(1+$O$6)^$A13</f>
        <v>732023116.8830303</v>
      </c>
      <c r="E14" s="7">
        <f>D14/((1+$O$3)^$A$14)</f>
        <v>325027018.33674407</v>
      </c>
      <c r="F14" s="7">
        <f>'Scenario Core Assumptions'!$E$12*(1+$O$6)^$A13</f>
        <v>16638053.514411943</v>
      </c>
      <c r="G14" s="7">
        <f>F14/((1+$O$3)^$A$14)</f>
        <v>7387494.7388862483</v>
      </c>
      <c r="H14" s="7">
        <f>'Scenario Core Assumptions'!$E$12*(1+$O$6)^$A13</f>
        <v>16638053.514411943</v>
      </c>
      <c r="I14" s="7">
        <f>H14/((1+$O$3)^$A$14)</f>
        <v>7387494.7388862483</v>
      </c>
      <c r="J14" s="7">
        <f>'Scenario Core Assumptions'!$E$12*(1+$O$6)^$A13</f>
        <v>16638053.514411943</v>
      </c>
      <c r="K14" s="7">
        <f>J14/((1+$O$3)^$A$14)</f>
        <v>7387494.7388862483</v>
      </c>
      <c r="L14" s="7">
        <f t="shared" si="1"/>
        <v>672216520.89014685</v>
      </c>
      <c r="M14" s="7">
        <f>B14*$S$3+D14*$S$4+F14*$S$5+H14*$S$6+J14*$S$7</f>
        <v>1513960394.3092964</v>
      </c>
    </row>
    <row r="15" spans="1:26" x14ac:dyDescent="0.35">
      <c r="A15">
        <v>13</v>
      </c>
      <c r="B15" s="7">
        <f>'Scenario Core Assumptions'!$E$14*(1+$O$6)^$A14</f>
        <v>753983810.38952112</v>
      </c>
      <c r="C15" s="7">
        <f t="shared" si="0"/>
        <v>312876475.59518349</v>
      </c>
      <c r="D15" s="7">
        <f>'Scenario Core Assumptions'!$E$14*(1+$O$6)^$A14</f>
        <v>753983810.38952112</v>
      </c>
      <c r="E15" s="7">
        <f>D15/((1+$O$3)^$A$15)</f>
        <v>312876475.59518349</v>
      </c>
      <c r="F15" s="7">
        <f>'Scenario Core Assumptions'!$E$14*(1+$O$6)^$A14</f>
        <v>753983810.38952112</v>
      </c>
      <c r="G15" s="7">
        <f>F15/((1+$O$3)^$A$15)</f>
        <v>312876475.59518349</v>
      </c>
      <c r="H15" s="7">
        <f>'Scenario Core Assumptions'!$E$12*(1+$O$6)^$A14</f>
        <v>17137195.119844299</v>
      </c>
      <c r="I15" s="7">
        <f>H15/((1+$O$3)^$A$15)</f>
        <v>7111326.7112643309</v>
      </c>
      <c r="J15" s="7">
        <f>'Scenario Core Assumptions'!$E$12*(1+$O$6)^$A14</f>
        <v>17137195.119844299</v>
      </c>
      <c r="K15" s="7">
        <f>J15/((1+$O$3)^$A$15)</f>
        <v>7111326.7112643309</v>
      </c>
      <c r="L15" s="7">
        <f t="shared" si="1"/>
        <v>952852080.20807922</v>
      </c>
      <c r="M15" s="7">
        <f>B15*$S$3+D15*$S$4+F15*$S$5+H15*$S$6+J15*$S$7</f>
        <v>2296225821.4082522</v>
      </c>
    </row>
    <row r="16" spans="1:26" x14ac:dyDescent="0.35">
      <c r="A16">
        <v>14</v>
      </c>
      <c r="B16" s="7">
        <f>'Scenario Core Assumptions'!$E$14*(1+$O$6)^$A15</f>
        <v>776603324.70120668</v>
      </c>
      <c r="C16" s="7">
        <f t="shared" si="0"/>
        <v>301180158.75050372</v>
      </c>
      <c r="D16" s="7">
        <f>'Scenario Core Assumptions'!$E$14*(1+$O$6)^$A15</f>
        <v>776603324.70120668</v>
      </c>
      <c r="E16" s="7">
        <f>D16/((1+$O$3)^$A$16)</f>
        <v>301180158.75050372</v>
      </c>
      <c r="F16" s="7">
        <f>'Scenario Core Assumptions'!$E$14*(1+$O$6)^$A15</f>
        <v>776603324.70120668</v>
      </c>
      <c r="G16" s="7">
        <f>F16/((1+$O$3)^$A$16)</f>
        <v>301180158.75050372</v>
      </c>
      <c r="H16" s="7">
        <f>'Scenario Core Assumptions'!$E$14*(1+$O$6)^$A15</f>
        <v>776603324.70120668</v>
      </c>
      <c r="I16" s="7">
        <f>H16/((1+$O$3)^$A$16)</f>
        <v>301180158.75050372</v>
      </c>
      <c r="J16" s="7">
        <f>'Scenario Core Assumptions'!$E$12*(1+$O$6)^$A15</f>
        <v>17651310.973439626</v>
      </c>
      <c r="K16" s="7">
        <f>J16/((1+$O$3)^$A$16)</f>
        <v>6845482.7220581872</v>
      </c>
      <c r="L16" s="7">
        <f t="shared" si="1"/>
        <v>1211566117.7240732</v>
      </c>
      <c r="M16" s="7">
        <f>B16*$S$3+D16*$S$4+F16*$S$5+H16*$S$6+J16*$S$7</f>
        <v>3124064609.7782664</v>
      </c>
    </row>
    <row r="17" spans="1:20" x14ac:dyDescent="0.35">
      <c r="A17">
        <v>15</v>
      </c>
      <c r="B17" s="7">
        <f>'Scenario Core Assumptions'!$E$14*(1+$O$6)^$A16</f>
        <v>799901424.44224298</v>
      </c>
      <c r="C17" s="7">
        <f t="shared" si="0"/>
        <v>289921087.39534467</v>
      </c>
      <c r="D17" s="7">
        <f>'Scenario Core Assumptions'!$E$14*(1+$O$6)^$A16</f>
        <v>799901424.44224298</v>
      </c>
      <c r="E17" s="7">
        <f>D17/((1+$O$3)^$A$17)</f>
        <v>289921087.39534467</v>
      </c>
      <c r="F17" s="7">
        <f>'Scenario Core Assumptions'!$E$14*(1+$O$6)^$A16</f>
        <v>799901424.44224298</v>
      </c>
      <c r="G17" s="7">
        <f>F17/((1+$O$3)^$A$17)</f>
        <v>289921087.39534467</v>
      </c>
      <c r="H17" s="7">
        <f>'Scenario Core Assumptions'!$E$14*(1+$O$6)^$A16</f>
        <v>799901424.44224298</v>
      </c>
      <c r="I17" s="7">
        <f>H17/((1+$O$3)^$A$17)</f>
        <v>289921087.39534467</v>
      </c>
      <c r="J17" s="7">
        <f>'Scenario Core Assumptions'!$E$14*(1+$O$6)^$A16</f>
        <v>799901424.44224298</v>
      </c>
      <c r="K17" s="7">
        <f>J17/((1+$O$3)^$A$17)</f>
        <v>289921087.39534467</v>
      </c>
      <c r="L17" s="7">
        <f t="shared" si="1"/>
        <v>1449605436.9767234</v>
      </c>
      <c r="M17" s="7">
        <f>B17*$S$3+D17*$S$4+F17*$S$5+H17*$S$6+J17*$S$7</f>
        <v>3999507122.211215</v>
      </c>
    </row>
    <row r="18" spans="1:20" x14ac:dyDescent="0.35">
      <c r="A18">
        <v>16</v>
      </c>
      <c r="B18" s="7">
        <f>'Scenario Core Assumptions'!$E$14*(1+$O$6)^$A17</f>
        <v>823898467.17551029</v>
      </c>
      <c r="C18" s="7">
        <f t="shared" si="0"/>
        <v>279082915.90392995</v>
      </c>
      <c r="D18" s="7">
        <f>'Scenario Core Assumptions'!$E$14*(1+$O$6)^$A17</f>
        <v>823898467.17551029</v>
      </c>
      <c r="E18" s="7">
        <f>D18/((1+$O$3)^$A$18)</f>
        <v>279082915.90392995</v>
      </c>
      <c r="F18" s="7">
        <f>'Scenario Core Assumptions'!$E$14*(1+$O$6)^$A17</f>
        <v>823898467.17551029</v>
      </c>
      <c r="G18" s="7">
        <f>F18/((1+$O$3)^$A$18)</f>
        <v>279082915.90392995</v>
      </c>
      <c r="H18" s="7">
        <f>'Scenario Core Assumptions'!$E$14*(1+$O$6)^$A17</f>
        <v>823898467.17551029</v>
      </c>
      <c r="I18" s="7">
        <f>H18/((1+$O$3)^$A$18)</f>
        <v>279082915.90392995</v>
      </c>
      <c r="J18" s="7">
        <f>'Scenario Core Assumptions'!$E$14*(1+$O$6)^$A17</f>
        <v>823898467.17551029</v>
      </c>
      <c r="K18" s="7">
        <f>J18/((1+$O$3)^$A$18)</f>
        <v>279082915.90392995</v>
      </c>
      <c r="L18" s="7">
        <f t="shared" si="1"/>
        <v>1395414579.5196497</v>
      </c>
      <c r="M18" s="7">
        <f>B18*$S$3+D18*$S$4+F18*$S$5+H18*$S$6+J18*$S$7</f>
        <v>4119492335.8775516</v>
      </c>
    </row>
    <row r="19" spans="1:20" x14ac:dyDescent="0.35">
      <c r="A19">
        <v>17</v>
      </c>
      <c r="B19" s="7">
        <f>'Scenario Core Assumptions'!$E$14*(1+$O$6)^$A18</f>
        <v>848615421.19077551</v>
      </c>
      <c r="C19" s="7">
        <f t="shared" si="0"/>
        <v>268649909.70191389</v>
      </c>
      <c r="D19" s="7">
        <f>'Scenario Core Assumptions'!$E$14*(1+$O$6)^$A18</f>
        <v>848615421.19077551</v>
      </c>
      <c r="E19" s="7">
        <f>D19/((1+$O$3)^$A$19)</f>
        <v>268649909.70191389</v>
      </c>
      <c r="F19" s="7">
        <f>'Scenario Core Assumptions'!$E$14*(1+$O$6)^$A18</f>
        <v>848615421.19077551</v>
      </c>
      <c r="G19" s="7">
        <f>F19/((1+$O$3)^$A$19)</f>
        <v>268649909.70191389</v>
      </c>
      <c r="H19" s="7">
        <f>'Scenario Core Assumptions'!$E$14*(1+$O$6)^$A18</f>
        <v>848615421.19077551</v>
      </c>
      <c r="I19" s="7">
        <f>H19/((1+$O$3)^$A$19)</f>
        <v>268649909.70191389</v>
      </c>
      <c r="J19" s="7">
        <f>'Scenario Core Assumptions'!$E$14*(1+$O$6)^$A18</f>
        <v>848615421.19077551</v>
      </c>
      <c r="K19" s="7">
        <f>J19/((1+$O$3)^$A$19)</f>
        <v>268649909.70191389</v>
      </c>
      <c r="L19" s="7">
        <f t="shared" si="1"/>
        <v>1343249548.5095694</v>
      </c>
      <c r="M19" s="7">
        <f>B19*$S$3+D19*$S$4+F19*$S$5+H19*$S$6+J19*$S$7</f>
        <v>4243077105.9538774</v>
      </c>
    </row>
    <row r="20" spans="1:20" x14ac:dyDescent="0.35">
      <c r="A20">
        <v>18</v>
      </c>
      <c r="B20" s="7">
        <f>'Scenario Core Assumptions'!$E$14*(1+$O$6)^$A19</f>
        <v>874073883.82649875</v>
      </c>
      <c r="C20" s="7">
        <f t="shared" si="0"/>
        <v>258606922.42333764</v>
      </c>
      <c r="D20" s="7">
        <f>'Scenario Core Assumptions'!$E$14*(1+$O$6)^$A19</f>
        <v>874073883.82649875</v>
      </c>
      <c r="E20" s="7">
        <f>D20/((1+$O$3)^$A$20)</f>
        <v>258606922.42333764</v>
      </c>
      <c r="F20" s="7">
        <f>'Scenario Core Assumptions'!$E$14*(1+$O$6)^$A19</f>
        <v>874073883.82649875</v>
      </c>
      <c r="G20" s="7">
        <f>F20/((1+$O$3)^$A$20)</f>
        <v>258606922.42333764</v>
      </c>
      <c r="H20" s="7">
        <f>'Scenario Core Assumptions'!$E$14*(1+$O$6)^$A19</f>
        <v>874073883.82649875</v>
      </c>
      <c r="I20" s="7">
        <f>H20/((1+$O$3)^$A$20)</f>
        <v>258606922.42333764</v>
      </c>
      <c r="J20" s="7">
        <f>'Scenario Core Assumptions'!$E$14*(1+$O$6)^$A19</f>
        <v>874073883.82649875</v>
      </c>
      <c r="K20" s="7">
        <f>J20/((1+$O$3)^$A$20)</f>
        <v>258606922.42333764</v>
      </c>
      <c r="L20" s="7">
        <f t="shared" si="1"/>
        <v>1293034612.1166883</v>
      </c>
      <c r="M20" s="7">
        <f>B20*$S$3+D20*$S$4+F20*$S$5+H20*$S$6+J20*$S$7</f>
        <v>4370369419.132494</v>
      </c>
    </row>
    <row r="21" spans="1:20" x14ac:dyDescent="0.35">
      <c r="A21">
        <v>19</v>
      </c>
      <c r="B21" s="7">
        <f>'Scenario Core Assumptions'!$E$14*(1+$O$6)^$A20</f>
        <v>900296100.34129369</v>
      </c>
      <c r="C21" s="7">
        <f t="shared" si="0"/>
        <v>248939373.9215306</v>
      </c>
      <c r="D21" s="7">
        <f>'Scenario Core Assumptions'!$E$14*(1+$O$6)^$A20</f>
        <v>900296100.34129369</v>
      </c>
      <c r="E21" s="7">
        <f>D21/((1+$O$3)^$A$21)</f>
        <v>248939373.9215306</v>
      </c>
      <c r="F21" s="7">
        <f>'Scenario Core Assumptions'!$E$14*(1+$O$6)^$A20</f>
        <v>900296100.34129369</v>
      </c>
      <c r="G21" s="7">
        <f>F21/((1+$O$3)^$A$21)</f>
        <v>248939373.9215306</v>
      </c>
      <c r="H21" s="7">
        <f>'Scenario Core Assumptions'!$E$14*(1+$O$6)^$A20</f>
        <v>900296100.34129369</v>
      </c>
      <c r="I21" s="7">
        <f>H21/((1+$O$3)^$A$21)</f>
        <v>248939373.9215306</v>
      </c>
      <c r="J21" s="7">
        <f>'Scenario Core Assumptions'!$E$14*(1+$O$6)^$A20</f>
        <v>900296100.34129369</v>
      </c>
      <c r="K21" s="7">
        <f>J21/((1+$O$3)^$A$21)</f>
        <v>248939373.9215306</v>
      </c>
      <c r="L21" s="7">
        <f t="shared" si="1"/>
        <v>1244696869.6076531</v>
      </c>
      <c r="M21" s="7">
        <f>B21*$S$3+D21*$S$4+F21*$S$5+H21*$S$6+J21*$S$7</f>
        <v>4501480501.7064686</v>
      </c>
    </row>
    <row r="22" spans="1:20" x14ac:dyDescent="0.35">
      <c r="A22">
        <v>20</v>
      </c>
      <c r="B22" s="7">
        <f>'Scenario Core Assumptions'!$E$14*(1+$O$6)^$A21</f>
        <v>927304983.35153258</v>
      </c>
      <c r="C22" s="7">
        <f t="shared" si="0"/>
        <v>239633229.10203415</v>
      </c>
      <c r="D22" s="7">
        <f>'Scenario Core Assumptions'!$E$14*(1+$O$6)^$A21</f>
        <v>927304983.35153258</v>
      </c>
      <c r="E22" s="7">
        <f>D22/((1+$O$3)^$A$22)</f>
        <v>239633229.10203415</v>
      </c>
      <c r="F22" s="7">
        <f>'Scenario Core Assumptions'!$E$14*(1+$O$6)^$A21</f>
        <v>927304983.35153258</v>
      </c>
      <c r="G22" s="7">
        <f>F22/((1+$O$3)^$A$22)</f>
        <v>239633229.10203415</v>
      </c>
      <c r="H22" s="7">
        <f>'Scenario Core Assumptions'!$E$14*(1+$O$6)^$A21</f>
        <v>927304983.35153258</v>
      </c>
      <c r="I22" s="7">
        <f>H22/((1+$O$3)^$A$22)</f>
        <v>239633229.10203415</v>
      </c>
      <c r="J22" s="7">
        <f>'Scenario Core Assumptions'!$E$14*(1+$O$6)^$A21</f>
        <v>927304983.35153258</v>
      </c>
      <c r="K22" s="7">
        <f>J22/((1+$O$3)^$A$22)</f>
        <v>239633229.10203415</v>
      </c>
      <c r="L22" s="7">
        <f t="shared" si="1"/>
        <v>1198166145.5101707</v>
      </c>
      <c r="M22" s="7">
        <f>B22*$S$3+D22*$S$4+F22*$S$5+H22*$S$6+J22*$S$7</f>
        <v>4636524916.7576628</v>
      </c>
    </row>
    <row r="23" spans="1:20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20" x14ac:dyDescent="0.35">
      <c r="A24" s="7"/>
      <c r="B24" s="7"/>
      <c r="C24" s="7"/>
      <c r="D24" s="7"/>
      <c r="E24" s="7"/>
      <c r="I24" s="7"/>
      <c r="J24" s="7"/>
      <c r="K24" s="7" t="s">
        <v>51</v>
      </c>
      <c r="L24" s="7">
        <f>SUM(L3:L12)</f>
        <v>1104666889.9504936</v>
      </c>
      <c r="M24" s="7">
        <f>SUM(M3:M12)</f>
        <v>1467277358.5176127</v>
      </c>
      <c r="S24" s="1"/>
      <c r="T24" s="1"/>
    </row>
    <row r="25" spans="1:20" x14ac:dyDescent="0.35">
      <c r="A25" s="7"/>
      <c r="B25" s="8"/>
      <c r="D25" s="7"/>
      <c r="E25" s="7"/>
      <c r="K25" t="s">
        <v>50</v>
      </c>
      <c r="L25" s="7">
        <f>SUM(L3:L17)</f>
        <v>5759254023.5191755</v>
      </c>
      <c r="M25" s="7">
        <f>SUM(M3:M17)</f>
        <v>13176351161.506855</v>
      </c>
      <c r="S25" s="1"/>
      <c r="T25" s="1"/>
    </row>
    <row r="26" spans="1:20" x14ac:dyDescent="0.35">
      <c r="A26" s="7"/>
      <c r="B26" s="8"/>
      <c r="D26" s="7"/>
      <c r="E26" s="7"/>
      <c r="K26" t="s">
        <v>49</v>
      </c>
      <c r="L26" s="7">
        <f>SUM(L3:L22)</f>
        <v>12233815778.782906</v>
      </c>
      <c r="M26" s="7">
        <f>SUM(M3:M22)</f>
        <v>35047295440.934906</v>
      </c>
      <c r="S26" s="1"/>
      <c r="T26" s="1"/>
    </row>
    <row r="27" spans="1:20" x14ac:dyDescent="0.35">
      <c r="E27" s="7"/>
    </row>
    <row r="28" spans="1:20" x14ac:dyDescent="0.35">
      <c r="A28" s="7"/>
      <c r="B28" s="7"/>
      <c r="D28" s="7"/>
      <c r="E28" s="7"/>
    </row>
    <row r="29" spans="1:20" x14ac:dyDescent="0.35">
      <c r="A29" s="7"/>
      <c r="B29" s="7"/>
      <c r="D29" s="7"/>
      <c r="E29" s="7"/>
    </row>
    <row r="30" spans="1:20" x14ac:dyDescent="0.35">
      <c r="A30" s="7"/>
      <c r="B30" s="7"/>
      <c r="D30" s="7"/>
      <c r="E30" s="7"/>
    </row>
    <row r="31" spans="1:20" x14ac:dyDescent="0.35">
      <c r="E31" s="7"/>
    </row>
    <row r="32" spans="1:20" x14ac:dyDescent="0.35">
      <c r="A32" s="7"/>
      <c r="B32" s="7"/>
      <c r="D32" s="7"/>
      <c r="E32" s="7"/>
    </row>
    <row r="33" spans="1:5" x14ac:dyDescent="0.35">
      <c r="A33" s="7"/>
      <c r="B33" s="7"/>
      <c r="D33" s="7"/>
      <c r="E33" s="7"/>
    </row>
    <row r="34" spans="1:5" x14ac:dyDescent="0.35">
      <c r="A34" s="7"/>
      <c r="B34" s="7"/>
      <c r="D34" s="7"/>
      <c r="E34" s="7"/>
    </row>
    <row r="36" spans="1:5" x14ac:dyDescent="0.35">
      <c r="A36" s="7"/>
      <c r="B36" s="7"/>
    </row>
    <row r="37" spans="1:5" x14ac:dyDescent="0.35">
      <c r="A37" s="7"/>
      <c r="B37" s="7"/>
    </row>
    <row r="38" spans="1:5" x14ac:dyDescent="0.35">
      <c r="A38" s="7"/>
      <c r="B38" s="7"/>
    </row>
  </sheetData>
  <mergeCells count="3">
    <mergeCell ref="R1:S1"/>
    <mergeCell ref="U1:W1"/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193F-569A-48E0-9E3B-79406ED80F25}">
  <dimension ref="A1:Z26"/>
  <sheetViews>
    <sheetView workbookViewId="0">
      <selection activeCell="M33" sqref="M33"/>
    </sheetView>
  </sheetViews>
  <sheetFormatPr defaultRowHeight="14.5" x14ac:dyDescent="0.35"/>
  <cols>
    <col min="2" max="11" width="12.54296875" bestFit="1" customWidth="1"/>
    <col min="12" max="12" width="22.90625" bestFit="1" customWidth="1"/>
    <col min="13" max="13" width="25.1796875" bestFit="1" customWidth="1"/>
    <col min="15" max="15" width="12.6328125" bestFit="1" customWidth="1"/>
    <col min="18" max="18" width="16.08984375" customWidth="1"/>
    <col min="19" max="19" width="16.7265625" customWidth="1"/>
    <col min="21" max="21" width="8.1796875" bestFit="1" customWidth="1"/>
  </cols>
  <sheetData>
    <row r="1" spans="1:26" x14ac:dyDescent="0.35">
      <c r="A1" t="s">
        <v>53</v>
      </c>
      <c r="R1" s="50" t="s">
        <v>57</v>
      </c>
      <c r="S1" s="51"/>
      <c r="T1" s="13"/>
      <c r="U1" s="39" t="s">
        <v>52</v>
      </c>
      <c r="V1" s="39"/>
      <c r="W1" s="39"/>
      <c r="X1" s="39"/>
      <c r="Y1" s="39"/>
      <c r="Z1" s="39"/>
    </row>
    <row r="2" spans="1:26" x14ac:dyDescent="0.35">
      <c r="A2" s="1" t="s">
        <v>0</v>
      </c>
      <c r="B2" t="s">
        <v>9</v>
      </c>
      <c r="C2" t="s">
        <v>14</v>
      </c>
      <c r="D2" t="s">
        <v>10</v>
      </c>
      <c r="E2" t="s">
        <v>14</v>
      </c>
      <c r="F2" t="s">
        <v>11</v>
      </c>
      <c r="G2" t="s">
        <v>14</v>
      </c>
      <c r="H2" t="s">
        <v>12</v>
      </c>
      <c r="I2" t="s">
        <v>14</v>
      </c>
      <c r="J2" t="s">
        <v>13</v>
      </c>
      <c r="K2" t="s">
        <v>14</v>
      </c>
      <c r="L2" s="3" t="s">
        <v>48</v>
      </c>
      <c r="M2" s="3" t="s">
        <v>61</v>
      </c>
      <c r="O2" s="28" t="s">
        <v>15</v>
      </c>
      <c r="R2" s="25" t="s">
        <v>0</v>
      </c>
      <c r="S2" s="26" t="s">
        <v>28</v>
      </c>
      <c r="U2" t="s">
        <v>16</v>
      </c>
      <c r="V2" s="12" t="s">
        <v>36</v>
      </c>
      <c r="W2" t="s">
        <v>29</v>
      </c>
      <c r="Y2" s="12"/>
    </row>
    <row r="3" spans="1:26" x14ac:dyDescent="0.35">
      <c r="A3">
        <v>1</v>
      </c>
      <c r="B3" s="7">
        <f>'Scenario Core Assumptions'!$E$10</f>
        <v>181948184.845</v>
      </c>
      <c r="C3" s="7">
        <f t="shared" ref="C3:C22" si="0">B3/((1+$O$3)^A3)</f>
        <v>170045032.56542054</v>
      </c>
      <c r="D3" s="7">
        <v>0</v>
      </c>
      <c r="E3" s="7">
        <f>D3/((1+$O$3)^$A$3)</f>
        <v>0</v>
      </c>
      <c r="F3" s="7">
        <v>0</v>
      </c>
      <c r="G3" s="7">
        <f>F3/((1+$O$3)^$A$3)</f>
        <v>0</v>
      </c>
      <c r="H3" s="7">
        <v>0</v>
      </c>
      <c r="I3" s="7">
        <f>H3/((1+$O$3)^$A$3)</f>
        <v>0</v>
      </c>
      <c r="J3" s="7">
        <v>0</v>
      </c>
      <c r="K3" s="7">
        <f>J3/((1+$O$3)^$A$3)</f>
        <v>0</v>
      </c>
      <c r="L3" s="7">
        <f t="shared" ref="L3:L21" si="1">C3*$S$3+E3*$S$4+G3*$S$5+I3*$S$6+K3*$S$7</f>
        <v>170045032.56542054</v>
      </c>
      <c r="M3" s="7">
        <f>B3*$S$3+D3*$S$4+F3*$S$5+H3*$S$6+J3*$S$7</f>
        <v>181948184.845</v>
      </c>
      <c r="O3" s="29">
        <v>7.0000000000000007E-2</v>
      </c>
      <c r="R3" s="4">
        <v>1</v>
      </c>
      <c r="S3" s="5">
        <v>1</v>
      </c>
      <c r="U3">
        <v>1</v>
      </c>
      <c r="V3">
        <v>1</v>
      </c>
      <c r="W3">
        <v>2</v>
      </c>
    </row>
    <row r="4" spans="1:26" x14ac:dyDescent="0.35">
      <c r="A4">
        <v>2</v>
      </c>
      <c r="B4" s="7">
        <f>'Scenario Core Assumptions'!$E$12*(1+$O$6)^$A3</f>
        <v>12380274.375800001</v>
      </c>
      <c r="C4" s="7">
        <f t="shared" si="0"/>
        <v>10813411.106472181</v>
      </c>
      <c r="D4" s="7">
        <f>'Scenario Core Assumptions'!$E$10*(1+$O$6)^$A3</f>
        <v>187406630.39035001</v>
      </c>
      <c r="E4" s="7">
        <f>D4/((1+$O$3)^$A$4)</f>
        <v>163688208.91811514</v>
      </c>
      <c r="F4" s="7">
        <v>0</v>
      </c>
      <c r="G4" s="7">
        <f>F4/((1+$O$3)^$A$4)</f>
        <v>0</v>
      </c>
      <c r="H4" s="7">
        <v>0</v>
      </c>
      <c r="I4" s="7">
        <f>H4/((1+$O$3)^$A$4)</f>
        <v>0</v>
      </c>
      <c r="J4" s="7">
        <v>0</v>
      </c>
      <c r="K4" s="7">
        <f>J4/((1+$O$3)^$A$4)</f>
        <v>0</v>
      </c>
      <c r="L4" s="7">
        <f t="shared" si="1"/>
        <v>174501620.02458733</v>
      </c>
      <c r="M4" s="7">
        <f>B4*$S$3+D4*$S$4+F4*$S$5+H4*$S$6+J4*$S$7</f>
        <v>199786904.76615003</v>
      </c>
      <c r="R4" s="4">
        <f>R3+1</f>
        <v>2</v>
      </c>
      <c r="S4" s="5">
        <v>1</v>
      </c>
      <c r="U4">
        <v>0</v>
      </c>
      <c r="V4">
        <v>1</v>
      </c>
      <c r="W4">
        <v>2</v>
      </c>
    </row>
    <row r="5" spans="1:26" x14ac:dyDescent="0.35">
      <c r="A5">
        <v>3</v>
      </c>
      <c r="B5" s="7">
        <f>'Scenario Core Assumptions'!$E$12*(1+$O$6)^$A4</f>
        <v>12751682.607073998</v>
      </c>
      <c r="C5" s="7">
        <f t="shared" si="0"/>
        <v>10409171.438940508</v>
      </c>
      <c r="D5" s="7">
        <f>'Scenario Core Assumptions'!$E$12*(1+$O$6)^$A4</f>
        <v>12751682.607073998</v>
      </c>
      <c r="E5" s="7">
        <f>D5/((1+$O$3)^$A$5)</f>
        <v>10409171.438940508</v>
      </c>
      <c r="F5" s="7">
        <f>'Scenario Core Assumptions'!$E$10*(1+$O$6)^$A4</f>
        <v>193028829.30206048</v>
      </c>
      <c r="G5" s="7">
        <f>F5/((1+$O$3)^$A$5)</f>
        <v>157569023.53799865</v>
      </c>
      <c r="H5" s="7">
        <v>0</v>
      </c>
      <c r="I5" s="7">
        <f>H5/((1+$O$3)^$A$5)</f>
        <v>0</v>
      </c>
      <c r="J5" s="7">
        <v>0</v>
      </c>
      <c r="K5" s="7">
        <f>J5/((1+$O$3)^$A$5)</f>
        <v>0</v>
      </c>
      <c r="L5" s="7">
        <f t="shared" si="1"/>
        <v>178387366.41587967</v>
      </c>
      <c r="M5" s="7">
        <f t="shared" ref="M5:M23" si="2">B5*$S$3+D5*$S$4+F5*$S$5+H5*$S$6+J5*$S$7</f>
        <v>218532194.51620847</v>
      </c>
      <c r="O5" s="28" t="s">
        <v>58</v>
      </c>
      <c r="R5" s="4">
        <f>R4+1</f>
        <v>3</v>
      </c>
      <c r="S5" s="5">
        <v>1</v>
      </c>
      <c r="U5">
        <v>1</v>
      </c>
      <c r="V5">
        <v>1</v>
      </c>
      <c r="W5">
        <v>2</v>
      </c>
    </row>
    <row r="6" spans="1:26" x14ac:dyDescent="0.35">
      <c r="A6">
        <v>4</v>
      </c>
      <c r="B6" s="7">
        <f>'Scenario Core Assumptions'!$E$12*(1+$O$6)^$A5</f>
        <v>13134233.085286219</v>
      </c>
      <c r="C6" s="7">
        <f t="shared" si="0"/>
        <v>10020043.534681052</v>
      </c>
      <c r="D6" s="7">
        <f>'Scenario Core Assumptions'!$E$12*(1+$O$6)^$A5</f>
        <v>13134233.085286219</v>
      </c>
      <c r="E6" s="7">
        <f>D6/((1+$O$3)^$A$6)</f>
        <v>10020043.534681052</v>
      </c>
      <c r="F6" s="7">
        <f>'Scenario Core Assumptions'!$E$12*(1+$O$6)^$A5</f>
        <v>13134233.085286219</v>
      </c>
      <c r="G6" s="7">
        <f>F6/((1+$O$3)^$A$6)</f>
        <v>10020043.534681052</v>
      </c>
      <c r="H6" s="7">
        <f>'Scenario Core Assumptions'!$E$10*(1+$O$6)^$A5</f>
        <v>198819694.1811223</v>
      </c>
      <c r="I6" s="7">
        <f>H6/((1+$O$3)^$A$6)</f>
        <v>151678592.75153142</v>
      </c>
      <c r="J6" s="7">
        <v>0</v>
      </c>
      <c r="K6" s="7">
        <f>J6/((1+$O$3)^$A$6)</f>
        <v>0</v>
      </c>
      <c r="L6" s="7">
        <f t="shared" si="1"/>
        <v>181738723.35557458</v>
      </c>
      <c r="M6" s="7">
        <f t="shared" si="2"/>
        <v>238222393.43698096</v>
      </c>
      <c r="O6" s="29">
        <v>0.03</v>
      </c>
      <c r="R6" s="4">
        <f>R5+1</f>
        <v>4</v>
      </c>
      <c r="S6" s="5">
        <v>1</v>
      </c>
      <c r="U6">
        <v>0</v>
      </c>
      <c r="V6">
        <v>1</v>
      </c>
      <c r="W6">
        <v>2</v>
      </c>
    </row>
    <row r="7" spans="1:26" x14ac:dyDescent="0.35">
      <c r="A7">
        <v>5</v>
      </c>
      <c r="B7" s="7">
        <f>'Scenario Core Assumptions'!$E$12*(1+$O$6)^$A6</f>
        <v>13528260.077844804</v>
      </c>
      <c r="C7" s="7">
        <f t="shared" si="0"/>
        <v>9645462.467964001</v>
      </c>
      <c r="D7" s="7">
        <f>'Scenario Core Assumptions'!$E$12*(1+$O$6)^$A6</f>
        <v>13528260.077844804</v>
      </c>
      <c r="E7" s="7">
        <f>D7/((1+$O$3)^$A$7)</f>
        <v>9645462.467964001</v>
      </c>
      <c r="F7" s="7">
        <f>'Scenario Core Assumptions'!$E$12*(1+$O$6)^$A6</f>
        <v>13528260.077844804</v>
      </c>
      <c r="G7" s="7">
        <f>F7/((1+$O$3)^$A$7)</f>
        <v>9645462.467964001</v>
      </c>
      <c r="H7" s="7">
        <f>'Scenario Core Assumptions'!$E$12*(1+$O$6)^$A6</f>
        <v>13528260.077844804</v>
      </c>
      <c r="I7" s="7">
        <f>H7/((1+$O$3)^$A$7)</f>
        <v>9645462.467964001</v>
      </c>
      <c r="J7" s="7">
        <f>'Scenario Core Assumptions'!$E$10*(1+$O$6)^$A6</f>
        <v>204784285.00655597</v>
      </c>
      <c r="K7" s="7">
        <f>J7/((1+$O$3)^$A$7)</f>
        <v>146008364.98511901</v>
      </c>
      <c r="L7" s="7">
        <f t="shared" si="1"/>
        <v>184590214.85697502</v>
      </c>
      <c r="M7" s="7">
        <f t="shared" si="2"/>
        <v>258897325.3179352</v>
      </c>
      <c r="R7" s="6">
        <f>R6+1</f>
        <v>5</v>
      </c>
      <c r="S7" s="27">
        <v>1</v>
      </c>
      <c r="U7">
        <v>1</v>
      </c>
      <c r="V7">
        <v>1</v>
      </c>
      <c r="W7">
        <v>2</v>
      </c>
    </row>
    <row r="8" spans="1:26" x14ac:dyDescent="0.35">
      <c r="A8">
        <v>6</v>
      </c>
      <c r="B8" s="7">
        <f>'Scenario Core Assumptions'!$E$12*(1+$O$6)^$A7</f>
        <v>13934107.880180148</v>
      </c>
      <c r="C8" s="7">
        <f t="shared" si="0"/>
        <v>9284884.4317784309</v>
      </c>
      <c r="D8" s="7">
        <f>'Scenario Core Assumptions'!$E$12*(1+$O$6)^$A7</f>
        <v>13934107.880180148</v>
      </c>
      <c r="E8" s="7">
        <f>D8/((1+$O$3)^$A$8)</f>
        <v>9284884.4317784309</v>
      </c>
      <c r="F8" s="7">
        <f>'Scenario Core Assumptions'!$E$12*(1+$O$6)^$A7</f>
        <v>13934107.880180148</v>
      </c>
      <c r="G8" s="7">
        <f>F8/((1+$O$3)^$A$8)</f>
        <v>9284884.4317784309</v>
      </c>
      <c r="H8" s="7">
        <f>'Scenario Core Assumptions'!$E$12*(1+$O$6)^$A7</f>
        <v>13934107.880180148</v>
      </c>
      <c r="I8" s="7">
        <f>H8/((1+$O$3)^$A$8)</f>
        <v>9284884.4317784309</v>
      </c>
      <c r="J8" s="7">
        <f>'Scenario Core Assumptions'!$E$12*(1+$O$6)^$A7</f>
        <v>13934107.880180148</v>
      </c>
      <c r="K8" s="7">
        <f>J8/((1+$O$3)^$A$8)</f>
        <v>9284884.4317784309</v>
      </c>
      <c r="L8" s="7">
        <f t="shared" si="1"/>
        <v>46424422.158892155</v>
      </c>
      <c r="M8" s="7">
        <f t="shared" si="2"/>
        <v>69670539.400900736</v>
      </c>
    </row>
    <row r="9" spans="1:26" x14ac:dyDescent="0.35">
      <c r="A9">
        <v>7</v>
      </c>
      <c r="B9" s="7">
        <f>'Scenario Core Assumptions'!$E$12*(1+$O$6)^$A8</f>
        <v>14352131.116585553</v>
      </c>
      <c r="C9" s="7">
        <f t="shared" si="0"/>
        <v>8937785.9483474605</v>
      </c>
      <c r="D9" s="7">
        <f>'Scenario Core Assumptions'!$E$12*(1+$O$6)^$A8</f>
        <v>14352131.116585553</v>
      </c>
      <c r="E9" s="7">
        <f>D9/((1+$O$3)^$A$9)</f>
        <v>8937785.9483474605</v>
      </c>
      <c r="F9" s="7">
        <f>'Scenario Core Assumptions'!$E$12*(1+$O$6)^$A8</f>
        <v>14352131.116585553</v>
      </c>
      <c r="G9" s="7">
        <f>F9/((1+$O$3)^$A$9)</f>
        <v>8937785.9483474605</v>
      </c>
      <c r="H9" s="7">
        <f>'Scenario Core Assumptions'!$E$12*(1+$O$6)^$A8</f>
        <v>14352131.116585553</v>
      </c>
      <c r="I9" s="7">
        <f>H9/((1+$O$3)^$A$9)</f>
        <v>8937785.9483474605</v>
      </c>
      <c r="J9" s="7">
        <f>'Scenario Core Assumptions'!$E$12*(1+$O$6)^$A8</f>
        <v>14352131.116585553</v>
      </c>
      <c r="K9" s="7">
        <f>J9/((1+$O$3)^$A$9)</f>
        <v>8937785.9483474605</v>
      </c>
      <c r="L9" s="7">
        <f t="shared" si="1"/>
        <v>44688929.741737306</v>
      </c>
      <c r="M9" s="7">
        <f t="shared" si="2"/>
        <v>71760655.582927763</v>
      </c>
      <c r="R9" s="34" t="s">
        <v>66</v>
      </c>
    </row>
    <row r="10" spans="1:26" x14ac:dyDescent="0.35">
      <c r="A10">
        <v>8</v>
      </c>
      <c r="B10" s="7">
        <f>'Scenario Core Assumptions'!$E$14*(1+$O$6)^$A9</f>
        <v>650393058.12544489</v>
      </c>
      <c r="C10" s="7">
        <f t="shared" si="0"/>
        <v>378534681.3749072</v>
      </c>
      <c r="D10" s="7">
        <f>'Scenario Core Assumptions'!$E$12*(1+$O$6)^$A9</f>
        <v>14782695.050083121</v>
      </c>
      <c r="E10" s="7">
        <f>D10/((1+$O$3)^$A$10)</f>
        <v>8603663.1091569029</v>
      </c>
      <c r="F10" s="7">
        <f>'Scenario Core Assumptions'!$E$12*(1+$O$6)^$A9</f>
        <v>14782695.050083121</v>
      </c>
      <c r="G10" s="7">
        <f>F10/((1+$O$3)^$A$10)</f>
        <v>8603663.1091569029</v>
      </c>
      <c r="H10" s="7">
        <f>'Scenario Core Assumptions'!$E$12*(1+$O$6)^$A9</f>
        <v>14782695.050083121</v>
      </c>
      <c r="I10" s="7">
        <f>H10/((1+$O$3)^$A$10)</f>
        <v>8603663.1091569029</v>
      </c>
      <c r="J10" s="7">
        <f>'Scenario Core Assumptions'!$E$12*(1+$O$6)^$A9</f>
        <v>14782695.050083121</v>
      </c>
      <c r="K10" s="7">
        <f>J10/((1+$O$3)^$A$10)</f>
        <v>8603663.1091569029</v>
      </c>
      <c r="L10" s="7">
        <f t="shared" si="1"/>
        <v>412949333.81153482</v>
      </c>
      <c r="M10" s="7">
        <f t="shared" si="2"/>
        <v>709523838.32577753</v>
      </c>
    </row>
    <row r="11" spans="1:26" x14ac:dyDescent="0.35">
      <c r="A11">
        <v>9</v>
      </c>
      <c r="B11" s="7">
        <f>'Scenario Core Assumptions'!$E$14*(1+$O$6)^$A10</f>
        <v>669904849.86920822</v>
      </c>
      <c r="C11" s="7">
        <f t="shared" si="0"/>
        <v>364383852.16463023</v>
      </c>
      <c r="D11" s="7">
        <f>'Scenario Core Assumptions'!$E$14*(1+$O$6)^$A10</f>
        <v>669904849.86920822</v>
      </c>
      <c r="E11" s="7">
        <f>D11/((1+$O$3)^$A$11)</f>
        <v>364383852.16463023</v>
      </c>
      <c r="F11" s="7">
        <f>'Scenario Core Assumptions'!$E$12*(1+$O$6)^$A10</f>
        <v>15226175.901585612</v>
      </c>
      <c r="G11" s="7">
        <f>F11/((1+$O$3)^$A$11)</f>
        <v>8282030.8433940262</v>
      </c>
      <c r="H11" s="7">
        <f>'Scenario Core Assumptions'!$E$12*(1+$O$6)^$A10</f>
        <v>15226175.901585612</v>
      </c>
      <c r="I11" s="7">
        <f>H11/((1+$O$3)^$A$11)</f>
        <v>8282030.8433940262</v>
      </c>
      <c r="J11" s="7">
        <f>'Scenario Core Assumptions'!$E$12*(1+$O$6)^$A10</f>
        <v>15226175.901585612</v>
      </c>
      <c r="K11" s="7">
        <f>J11/((1+$O$3)^$A$11)</f>
        <v>8282030.8433940262</v>
      </c>
      <c r="L11" s="7">
        <f t="shared" si="1"/>
        <v>753613796.85944259</v>
      </c>
      <c r="M11" s="7">
        <f t="shared" si="2"/>
        <v>1385488227.4431732</v>
      </c>
    </row>
    <row r="12" spans="1:26" x14ac:dyDescent="0.35">
      <c r="A12">
        <v>10</v>
      </c>
      <c r="B12" s="7">
        <f>'Scenario Core Assumptions'!$E$14*(1+$O$6)^$A11</f>
        <v>690001995.36528444</v>
      </c>
      <c r="C12" s="7">
        <f t="shared" si="0"/>
        <v>350762025.9154852</v>
      </c>
      <c r="D12" s="7">
        <f>'Scenario Core Assumptions'!$E$14*(1+$O$6)^$A11</f>
        <v>690001995.36528444</v>
      </c>
      <c r="E12" s="7">
        <f>D12/((1+$O$3)^$A$12)</f>
        <v>350762025.9154852</v>
      </c>
      <c r="F12" s="7">
        <f>'Scenario Core Assumptions'!$E$14*(1+$O$6)^$A11</f>
        <v>690001995.36528444</v>
      </c>
      <c r="G12" s="7">
        <f>F12/((1+$O$3)^$A$12)</f>
        <v>350762025.9154852</v>
      </c>
      <c r="H12" s="7">
        <f>'Scenario Core Assumptions'!$E$12*(1+$O$6)^$A11</f>
        <v>15682961.178633181</v>
      </c>
      <c r="I12" s="7">
        <f>H12/((1+$O$3)^$A$12)</f>
        <v>7972422.2137344377</v>
      </c>
      <c r="J12" s="7">
        <f>'Scenario Core Assumptions'!$E$12*(1+$O$6)^$A11</f>
        <v>15682961.178633181</v>
      </c>
      <c r="K12" s="7">
        <f>J12/((1+$O$3)^$A$12)</f>
        <v>7972422.2137344377</v>
      </c>
      <c r="L12" s="7">
        <f t="shared" si="1"/>
        <v>1068230922.1739244</v>
      </c>
      <c r="M12" s="7">
        <f t="shared" si="2"/>
        <v>2101371908.4531198</v>
      </c>
    </row>
    <row r="13" spans="1:26" x14ac:dyDescent="0.35">
      <c r="A13">
        <v>11</v>
      </c>
      <c r="B13" s="7">
        <f>'Scenario Core Assumptions'!$E$14*(1+$O$6)^$A12</f>
        <v>710702055.22624302</v>
      </c>
      <c r="C13" s="7">
        <f t="shared" si="0"/>
        <v>337649426.81584084</v>
      </c>
      <c r="D13" s="7">
        <f>'Scenario Core Assumptions'!$E$14*(1+$O$6)^$A12</f>
        <v>710702055.22624302</v>
      </c>
      <c r="E13" s="7">
        <f>D13/((1+$O$3)^$A$13)</f>
        <v>337649426.81584084</v>
      </c>
      <c r="F13" s="7">
        <f>'Scenario Core Assumptions'!$E$14*(1+$O$6)^$A12</f>
        <v>710702055.22624302</v>
      </c>
      <c r="G13" s="7">
        <f>F13/((1+$O$3)^$A$13)</f>
        <v>337649426.81584084</v>
      </c>
      <c r="H13" s="7">
        <f>'Scenario Core Assumptions'!$E$14*(1+$O$6)^$A12</f>
        <v>710702055.22624302</v>
      </c>
      <c r="I13" s="7">
        <f>H13/((1+$O$3)^$A$13)</f>
        <v>337649426.81584084</v>
      </c>
      <c r="J13" s="7">
        <f>'Scenario Core Assumptions'!$E$12*(1+$O$6)^$A12</f>
        <v>16153450.013992177</v>
      </c>
      <c r="K13" s="7">
        <f>J13/((1+$O$3)^$A$13)</f>
        <v>7674387.7384546446</v>
      </c>
      <c r="L13" s="7">
        <f t="shared" si="1"/>
        <v>1358272095.0018179</v>
      </c>
      <c r="M13" s="7">
        <f t="shared" si="2"/>
        <v>2858961670.9189644</v>
      </c>
    </row>
    <row r="14" spans="1:26" x14ac:dyDescent="0.35">
      <c r="A14">
        <v>12</v>
      </c>
      <c r="B14" s="7">
        <f>'Scenario Core Assumptions'!$E$14*(1+$O$6)^$A13</f>
        <v>732023116.8830303</v>
      </c>
      <c r="C14" s="7">
        <f t="shared" si="0"/>
        <v>325027018.33674407</v>
      </c>
      <c r="D14" s="7">
        <f>'Scenario Core Assumptions'!$E$14*(1+$O$6)^$A13</f>
        <v>732023116.8830303</v>
      </c>
      <c r="E14" s="7">
        <f>D14/((1+$O$3)^$A$14)</f>
        <v>325027018.33674407</v>
      </c>
      <c r="F14" s="7">
        <f>'Scenario Core Assumptions'!$E$14*(1+$O$6)^$A13</f>
        <v>732023116.8830303</v>
      </c>
      <c r="G14" s="7">
        <f>F14/((1+$O$3)^$A$14)</f>
        <v>325027018.33674407</v>
      </c>
      <c r="H14" s="7">
        <f>'Scenario Core Assumptions'!$E$14*(1+$O$6)^$A13</f>
        <v>732023116.8830303</v>
      </c>
      <c r="I14" s="7">
        <f>H14/((1+$O$3)^$A$14)</f>
        <v>325027018.33674407</v>
      </c>
      <c r="J14" s="7">
        <f>'Scenario Core Assumptions'!$E$14*(1+$O$6)^$A13</f>
        <v>732023116.8830303</v>
      </c>
      <c r="K14" s="7">
        <f>J14/((1+$O$3)^$A$14)</f>
        <v>325027018.33674407</v>
      </c>
      <c r="L14" s="7">
        <f t="shared" si="1"/>
        <v>1625135091.6837204</v>
      </c>
      <c r="M14" s="7">
        <f t="shared" si="2"/>
        <v>3660115584.4151516</v>
      </c>
    </row>
    <row r="15" spans="1:26" x14ac:dyDescent="0.35">
      <c r="A15">
        <v>13</v>
      </c>
      <c r="B15" s="7">
        <f>'Scenario Core Assumptions'!$E$14*(1+$O$6)^$A14</f>
        <v>753983810.38952112</v>
      </c>
      <c r="C15" s="7">
        <f t="shared" si="0"/>
        <v>312876475.59518349</v>
      </c>
      <c r="D15" s="7">
        <f>'Scenario Core Assumptions'!$E$14*(1+$O$6)^$A14</f>
        <v>753983810.38952112</v>
      </c>
      <c r="E15" s="7">
        <f>D15/((1+$O$3)^$A$15)</f>
        <v>312876475.59518349</v>
      </c>
      <c r="F15" s="7">
        <f>'Scenario Core Assumptions'!$E$14*(1+$O$6)^$A14</f>
        <v>753983810.38952112</v>
      </c>
      <c r="G15" s="7">
        <f>F15/((1+$O$3)^$A$15)</f>
        <v>312876475.59518349</v>
      </c>
      <c r="H15" s="7">
        <f>'Scenario Core Assumptions'!$E$14*(1+$O$6)^$A14</f>
        <v>753983810.38952112</v>
      </c>
      <c r="I15" s="7">
        <f>H15/((1+$O$3)^$A$15)</f>
        <v>312876475.59518349</v>
      </c>
      <c r="J15" s="7">
        <f>'Scenario Core Assumptions'!$E$14*(1+$O$6)^$A14</f>
        <v>753983810.38952112</v>
      </c>
      <c r="K15" s="7">
        <f>J15/((1+$O$3)^$A$15)</f>
        <v>312876475.59518349</v>
      </c>
      <c r="L15" s="7">
        <f t="shared" si="1"/>
        <v>1564382377.9759173</v>
      </c>
      <c r="M15" s="7">
        <f t="shared" si="2"/>
        <v>3769919051.9476056</v>
      </c>
    </row>
    <row r="16" spans="1:26" x14ac:dyDescent="0.35">
      <c r="A16">
        <v>14</v>
      </c>
      <c r="B16" s="7">
        <f>'Scenario Core Assumptions'!$E$14*(1+$O$6)^$A15</f>
        <v>776603324.70120668</v>
      </c>
      <c r="C16" s="7">
        <f t="shared" si="0"/>
        <v>301180158.75050372</v>
      </c>
      <c r="D16" s="7">
        <f>'Scenario Core Assumptions'!$E$14*(1+$O$6)^$A15</f>
        <v>776603324.70120668</v>
      </c>
      <c r="E16" s="7">
        <f>D16/((1+$O$3)^$A$16)</f>
        <v>301180158.75050372</v>
      </c>
      <c r="F16" s="7">
        <f>'Scenario Core Assumptions'!$E$14*(1+$O$6)^$A15</f>
        <v>776603324.70120668</v>
      </c>
      <c r="G16" s="7">
        <f>F16/((1+$O$3)^$A$16)</f>
        <v>301180158.75050372</v>
      </c>
      <c r="H16" s="7">
        <f>'Scenario Core Assumptions'!$E$14*(1+$O$6)^$A15</f>
        <v>776603324.70120668</v>
      </c>
      <c r="I16" s="7">
        <f>H16/((1+$O$3)^$A$16)</f>
        <v>301180158.75050372</v>
      </c>
      <c r="J16" s="7">
        <f>'Scenario Core Assumptions'!$E$14*(1+$O$6)^$A15</f>
        <v>776603324.70120668</v>
      </c>
      <c r="K16" s="7">
        <f>J16/((1+$O$3)^$A$16)</f>
        <v>301180158.75050372</v>
      </c>
      <c r="L16" s="7">
        <f t="shared" si="1"/>
        <v>1505900793.7525187</v>
      </c>
      <c r="M16" s="7">
        <f t="shared" si="2"/>
        <v>3883016623.5060334</v>
      </c>
    </row>
    <row r="17" spans="1:20" x14ac:dyDescent="0.35">
      <c r="A17">
        <v>15</v>
      </c>
      <c r="B17" s="7">
        <f>'Scenario Core Assumptions'!$E$14*(1+$O$6)^$A16</f>
        <v>799901424.44224298</v>
      </c>
      <c r="C17" s="7">
        <f t="shared" si="0"/>
        <v>289921087.39534467</v>
      </c>
      <c r="D17" s="7">
        <f>'Scenario Core Assumptions'!$E$14*(1+$O$6)^$A16</f>
        <v>799901424.44224298</v>
      </c>
      <c r="E17" s="7">
        <f>D17/((1+$O$3)^$A$17)</f>
        <v>289921087.39534467</v>
      </c>
      <c r="F17" s="7">
        <f>'Scenario Core Assumptions'!$E$14*(1+$O$6)^$A16</f>
        <v>799901424.44224298</v>
      </c>
      <c r="G17" s="7">
        <f>F17/((1+$O$3)^$A$17)</f>
        <v>289921087.39534467</v>
      </c>
      <c r="H17" s="7">
        <f>'Scenario Core Assumptions'!$E$14*(1+$O$6)^$A16</f>
        <v>799901424.44224298</v>
      </c>
      <c r="I17" s="7">
        <f>H17/((1+$O$3)^$A$17)</f>
        <v>289921087.39534467</v>
      </c>
      <c r="J17" s="7">
        <f>'Scenario Core Assumptions'!$E$14*(1+$O$6)^$A16</f>
        <v>799901424.44224298</v>
      </c>
      <c r="K17" s="7">
        <f>J17/((1+$O$3)^$A$17)</f>
        <v>289921087.39534467</v>
      </c>
      <c r="L17" s="7">
        <f t="shared" si="1"/>
        <v>1449605436.9767234</v>
      </c>
      <c r="M17" s="7">
        <f t="shared" si="2"/>
        <v>3999507122.211215</v>
      </c>
    </row>
    <row r="18" spans="1:20" x14ac:dyDescent="0.35">
      <c r="A18">
        <v>16</v>
      </c>
      <c r="B18" s="7">
        <f>'Scenario Core Assumptions'!$E$14*(1+$O$6)^$A17</f>
        <v>823898467.17551029</v>
      </c>
      <c r="C18" s="7">
        <f t="shared" si="0"/>
        <v>279082915.90392995</v>
      </c>
      <c r="D18" s="7">
        <f>'Scenario Core Assumptions'!$E$14*(1+$O$6)^$A17</f>
        <v>823898467.17551029</v>
      </c>
      <c r="E18" s="7">
        <f>D18/((1+$O$3)^$A$18)</f>
        <v>279082915.90392995</v>
      </c>
      <c r="F18" s="7">
        <f>'Scenario Core Assumptions'!$E$14*(1+$O$6)^$A17</f>
        <v>823898467.17551029</v>
      </c>
      <c r="G18" s="7">
        <f>F18/((1+$O$3)^$A$18)</f>
        <v>279082915.90392995</v>
      </c>
      <c r="H18" s="7">
        <f>'Scenario Core Assumptions'!$E$14*(1+$O$6)^$A17</f>
        <v>823898467.17551029</v>
      </c>
      <c r="I18" s="7">
        <f>H18/((1+$O$3)^$A$18)</f>
        <v>279082915.90392995</v>
      </c>
      <c r="J18" s="7">
        <f>'Scenario Core Assumptions'!$E$14*(1+$O$6)^$A17</f>
        <v>823898467.17551029</v>
      </c>
      <c r="K18" s="7">
        <f>J18/((1+$O$3)^$A$18)</f>
        <v>279082915.90392995</v>
      </c>
      <c r="L18" s="7">
        <f t="shared" si="1"/>
        <v>1395414579.5196497</v>
      </c>
      <c r="M18" s="7">
        <f t="shared" si="2"/>
        <v>4119492335.8775516</v>
      </c>
    </row>
    <row r="19" spans="1:20" x14ac:dyDescent="0.35">
      <c r="A19">
        <v>17</v>
      </c>
      <c r="B19" s="7">
        <f>'Scenario Core Assumptions'!$E$14*(1+$O$6)^$A18</f>
        <v>848615421.19077551</v>
      </c>
      <c r="C19" s="7">
        <f t="shared" si="0"/>
        <v>268649909.70191389</v>
      </c>
      <c r="D19" s="7">
        <f>'Scenario Core Assumptions'!$E$14*(1+$O$6)^$A18</f>
        <v>848615421.19077551</v>
      </c>
      <c r="E19" s="7">
        <f>D19/((1+$O$3)^$A$19)</f>
        <v>268649909.70191389</v>
      </c>
      <c r="F19" s="7">
        <f>'Scenario Core Assumptions'!$E$14*(1+$O$6)^$A18</f>
        <v>848615421.19077551</v>
      </c>
      <c r="G19" s="7">
        <f>F19/((1+$O$3)^$A$19)</f>
        <v>268649909.70191389</v>
      </c>
      <c r="H19" s="7">
        <f>'Scenario Core Assumptions'!$E$14*(1+$O$6)^$A18</f>
        <v>848615421.19077551</v>
      </c>
      <c r="I19" s="7">
        <f>H19/((1+$O$3)^$A$19)</f>
        <v>268649909.70191389</v>
      </c>
      <c r="J19" s="7">
        <f>'Scenario Core Assumptions'!$E$14*(1+$O$6)^$A18</f>
        <v>848615421.19077551</v>
      </c>
      <c r="K19" s="7">
        <f>J19/((1+$O$3)^$A$19)</f>
        <v>268649909.70191389</v>
      </c>
      <c r="L19" s="7">
        <f t="shared" si="1"/>
        <v>1343249548.5095694</v>
      </c>
      <c r="M19" s="7">
        <f t="shared" si="2"/>
        <v>4243077105.9538774</v>
      </c>
    </row>
    <row r="20" spans="1:20" x14ac:dyDescent="0.35">
      <c r="A20">
        <v>18</v>
      </c>
      <c r="B20" s="7">
        <f>'Scenario Core Assumptions'!$E$14*(1+$O$6)^$A19</f>
        <v>874073883.82649875</v>
      </c>
      <c r="C20" s="7">
        <f t="shared" si="0"/>
        <v>258606922.42333764</v>
      </c>
      <c r="D20" s="7">
        <f>'Scenario Core Assumptions'!$E$14*(1+$O$6)^$A19</f>
        <v>874073883.82649875</v>
      </c>
      <c r="E20" s="7">
        <f>D20/((1+$O$3)^$A$20)</f>
        <v>258606922.42333764</v>
      </c>
      <c r="F20" s="7">
        <f>'Scenario Core Assumptions'!$E$14*(1+$O$6)^$A19</f>
        <v>874073883.82649875</v>
      </c>
      <c r="G20" s="7">
        <f>F20/((1+$O$3)^$A$20)</f>
        <v>258606922.42333764</v>
      </c>
      <c r="H20" s="7">
        <f>'Scenario Core Assumptions'!$E$14*(1+$O$6)^$A19</f>
        <v>874073883.82649875</v>
      </c>
      <c r="I20" s="7">
        <f>H20/((1+$O$3)^$A$20)</f>
        <v>258606922.42333764</v>
      </c>
      <c r="J20" s="7">
        <f>'Scenario Core Assumptions'!$E$14*(1+$O$6)^$A19</f>
        <v>874073883.82649875</v>
      </c>
      <c r="K20" s="7">
        <f>J20/((1+$O$3)^$A$20)</f>
        <v>258606922.42333764</v>
      </c>
      <c r="L20" s="7">
        <f t="shared" si="1"/>
        <v>1293034612.1166883</v>
      </c>
      <c r="M20" s="7">
        <f t="shared" si="2"/>
        <v>4370369419.132494</v>
      </c>
    </row>
    <row r="21" spans="1:20" x14ac:dyDescent="0.35">
      <c r="A21">
        <v>19</v>
      </c>
      <c r="B21" s="7">
        <f>'Scenario Core Assumptions'!$E$14*(1+$O$6)^$A20</f>
        <v>900296100.34129369</v>
      </c>
      <c r="C21" s="7">
        <f t="shared" si="0"/>
        <v>248939373.9215306</v>
      </c>
      <c r="D21" s="7">
        <f>'Scenario Core Assumptions'!$E$14*(1+$O$6)^$A20</f>
        <v>900296100.34129369</v>
      </c>
      <c r="E21" s="7">
        <f>D21/((1+$O$3)^$A$21)</f>
        <v>248939373.9215306</v>
      </c>
      <c r="F21" s="7">
        <f>'Scenario Core Assumptions'!$E$14*(1+$O$6)^$A20</f>
        <v>900296100.34129369</v>
      </c>
      <c r="G21" s="7">
        <f>F21/((1+$O$3)^$A$21)</f>
        <v>248939373.9215306</v>
      </c>
      <c r="H21" s="7">
        <f>'Scenario Core Assumptions'!$E$14*(1+$O$6)^$A20</f>
        <v>900296100.34129369</v>
      </c>
      <c r="I21" s="7">
        <f>H21/((1+$O$3)^$A$21)</f>
        <v>248939373.9215306</v>
      </c>
      <c r="J21" s="7">
        <f>'Scenario Core Assumptions'!$E$14*(1+$O$6)^$A20</f>
        <v>900296100.34129369</v>
      </c>
      <c r="K21" s="7">
        <f>J21/((1+$O$3)^$A$21)</f>
        <v>248939373.9215306</v>
      </c>
      <c r="L21" s="7">
        <f t="shared" si="1"/>
        <v>1244696869.6076531</v>
      </c>
      <c r="M21" s="7">
        <f t="shared" si="2"/>
        <v>4501480501.7064686</v>
      </c>
    </row>
    <row r="22" spans="1:20" x14ac:dyDescent="0.35">
      <c r="A22">
        <v>20</v>
      </c>
      <c r="B22" s="7">
        <f>'Scenario Core Assumptions'!$E$14*(1+$O$6)^$A21</f>
        <v>927304983.35153258</v>
      </c>
      <c r="C22" s="7">
        <f t="shared" si="0"/>
        <v>239633229.10203415</v>
      </c>
      <c r="D22" s="7">
        <f>'Scenario Core Assumptions'!$E$14*(1+$O$6)^$A21</f>
        <v>927304983.35153258</v>
      </c>
      <c r="E22" s="7">
        <f>D22/((1+$O$3)^$A$22)</f>
        <v>239633229.10203415</v>
      </c>
      <c r="F22" s="7">
        <f>'Scenario Core Assumptions'!$E$14*(1+$O$6)^$A21</f>
        <v>927304983.35153258</v>
      </c>
      <c r="G22" s="7">
        <f>F22/((1+$O$3)^$A$22)</f>
        <v>239633229.10203415</v>
      </c>
      <c r="H22" s="7">
        <f>'Scenario Core Assumptions'!$E$14*(1+$O$6)^$A21</f>
        <v>927304983.35153258</v>
      </c>
      <c r="I22" s="7">
        <f>H22/((1+$O$3)^$A$22)</f>
        <v>239633229.10203415</v>
      </c>
      <c r="J22" s="7">
        <f>'Scenario Core Assumptions'!$E$14*(1+$O$6)^$A21</f>
        <v>927304983.35153258</v>
      </c>
      <c r="K22" s="7">
        <f>J22/((1+$O$3)^$A$22)</f>
        <v>239633229.10203415</v>
      </c>
      <c r="L22" s="7">
        <f>C22*$S$3+E22*$S$4+G22*$S$5+I22*$S$6+K22*$S$7</f>
        <v>1198166145.5101707</v>
      </c>
      <c r="M22" s="7">
        <f t="shared" si="2"/>
        <v>4636524916.7576628</v>
      </c>
    </row>
    <row r="23" spans="1:20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20" x14ac:dyDescent="0.35">
      <c r="A24" s="7"/>
      <c r="B24" s="7"/>
      <c r="C24" s="7"/>
      <c r="D24" s="7"/>
      <c r="E24" s="7"/>
      <c r="I24" s="7"/>
      <c r="J24" s="7"/>
      <c r="K24" s="7" t="s">
        <v>51</v>
      </c>
      <c r="L24" s="7">
        <f>SUM(L3:L12)</f>
        <v>3215170361.9639688</v>
      </c>
      <c r="M24" s="7">
        <f>SUM(M3:M12)</f>
        <v>5435202172.0881729</v>
      </c>
      <c r="S24" s="1"/>
      <c r="T24" s="1"/>
    </row>
    <row r="25" spans="1:20" x14ac:dyDescent="0.35">
      <c r="A25" s="7"/>
      <c r="B25" s="8"/>
      <c r="D25" s="7"/>
      <c r="E25" s="7"/>
      <c r="K25" t="s">
        <v>50</v>
      </c>
      <c r="L25" s="7">
        <f>SUM(L3:L17)</f>
        <v>10718466157.354668</v>
      </c>
      <c r="M25" s="7">
        <f>SUM(M3:M17)</f>
        <v>23606722225.087143</v>
      </c>
      <c r="S25" s="1"/>
      <c r="T25" s="1"/>
    </row>
    <row r="26" spans="1:20" x14ac:dyDescent="0.35">
      <c r="A26" s="7"/>
      <c r="B26" s="8"/>
      <c r="D26" s="7"/>
      <c r="E26" s="7"/>
      <c r="K26" t="s">
        <v>49</v>
      </c>
      <c r="L26" s="7">
        <f>SUM(L5:L24)</f>
        <v>20063651621.992355</v>
      </c>
      <c r="M26" s="7">
        <f>SUM(M5:M24)</f>
        <v>50531133586.992218</v>
      </c>
      <c r="S26" s="1"/>
      <c r="T26" s="1"/>
    </row>
  </sheetData>
  <mergeCells count="3">
    <mergeCell ref="R1:S1"/>
    <mergeCell ref="U1:W1"/>
    <mergeCell ref="X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C9F9-D0D2-41AA-AE77-B28BB3821EBD}">
  <dimension ref="A1:L51"/>
  <sheetViews>
    <sheetView workbookViewId="0">
      <selection activeCell="B41" sqref="B41"/>
    </sheetView>
  </sheetViews>
  <sheetFormatPr defaultRowHeight="14.5" x14ac:dyDescent="0.35"/>
  <cols>
    <col min="1" max="1" width="44.6328125" customWidth="1"/>
    <col min="2" max="2" width="15.1796875" bestFit="1" customWidth="1"/>
    <col min="3" max="3" width="19.453125" bestFit="1" customWidth="1"/>
    <col min="4" max="4" width="24.36328125" customWidth="1"/>
    <col min="5" max="5" width="21" bestFit="1" customWidth="1"/>
    <col min="6" max="6" width="18.6328125" bestFit="1" customWidth="1"/>
    <col min="11" max="11" width="21.54296875" customWidth="1"/>
    <col min="12" max="12" width="23.6328125" customWidth="1"/>
  </cols>
  <sheetData>
    <row r="1" spans="1:12" x14ac:dyDescent="0.35">
      <c r="A1" s="24" t="s">
        <v>54</v>
      </c>
    </row>
    <row r="2" spans="1:12" ht="58" x14ac:dyDescent="0.35">
      <c r="A2" s="17" t="s">
        <v>16</v>
      </c>
      <c r="B2" s="17" t="s">
        <v>25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44</v>
      </c>
      <c r="H2" s="17" t="s">
        <v>26</v>
      </c>
      <c r="I2" s="17" t="s">
        <v>27</v>
      </c>
      <c r="K2" s="17" t="s">
        <v>64</v>
      </c>
      <c r="L2" s="17" t="s">
        <v>63</v>
      </c>
    </row>
    <row r="3" spans="1:12" x14ac:dyDescent="0.35">
      <c r="A3" s="45" t="s">
        <v>39</v>
      </c>
      <c r="B3" s="20">
        <v>41</v>
      </c>
      <c r="C3" s="19" t="s">
        <v>21</v>
      </c>
      <c r="D3" s="19">
        <v>0.34</v>
      </c>
      <c r="E3" s="19">
        <v>1.45</v>
      </c>
      <c r="F3" s="19">
        <v>2.23</v>
      </c>
      <c r="G3" s="21">
        <f t="shared" ref="G3:I4" si="0">D3/$B3</f>
        <v>8.2926829268292687E-3</v>
      </c>
      <c r="H3" s="21">
        <f>E3/$B3</f>
        <v>3.5365853658536582E-2</v>
      </c>
      <c r="I3" s="21">
        <f t="shared" si="0"/>
        <v>5.4390243902439024E-2</v>
      </c>
      <c r="K3" s="18">
        <f>H3</f>
        <v>3.5365853658536582E-2</v>
      </c>
      <c r="L3" s="18">
        <f>H4</f>
        <v>4.565853658536586E-2</v>
      </c>
    </row>
    <row r="4" spans="1:12" x14ac:dyDescent="0.35">
      <c r="A4" s="45"/>
      <c r="B4" s="20">
        <v>41</v>
      </c>
      <c r="C4" s="19" t="s">
        <v>22</v>
      </c>
      <c r="D4" s="19">
        <f>D7</f>
        <v>0.56999999999999995</v>
      </c>
      <c r="E4" s="19">
        <v>1.8720000000000001</v>
      </c>
      <c r="F4" s="19">
        <v>2.96</v>
      </c>
      <c r="G4" s="21">
        <f t="shared" si="0"/>
        <v>1.3902439024390242E-2</v>
      </c>
      <c r="H4" s="21">
        <f t="shared" si="0"/>
        <v>4.565853658536586E-2</v>
      </c>
      <c r="I4" s="21">
        <f t="shared" si="0"/>
        <v>7.2195121951219507E-2</v>
      </c>
    </row>
    <row r="5" spans="1:12" x14ac:dyDescent="0.35">
      <c r="A5" s="46" t="s">
        <v>23</v>
      </c>
      <c r="B5">
        <v>44</v>
      </c>
      <c r="C5" s="16" t="s">
        <v>21</v>
      </c>
      <c r="D5" s="16">
        <v>0.56999999999999995</v>
      </c>
      <c r="E5" s="16">
        <v>2.41</v>
      </c>
      <c r="F5" s="16">
        <v>3.72</v>
      </c>
      <c r="G5" s="18">
        <f t="shared" ref="G5:G8" si="1">D5/$B5</f>
        <v>1.2954545454545453E-2</v>
      </c>
      <c r="H5" s="18">
        <f t="shared" ref="H5:H8" si="2">E5/$B5</f>
        <v>5.4772727272727278E-2</v>
      </c>
      <c r="I5" s="18">
        <f t="shared" ref="I5:I7" si="3">F5/$B5</f>
        <v>8.4545454545454549E-2</v>
      </c>
    </row>
    <row r="6" spans="1:12" x14ac:dyDescent="0.35">
      <c r="A6" s="46"/>
      <c r="B6">
        <v>44</v>
      </c>
      <c r="C6" s="16" t="s">
        <v>22</v>
      </c>
      <c r="D6" s="16">
        <v>0.86</v>
      </c>
      <c r="E6" s="16">
        <v>3.12</v>
      </c>
      <c r="F6" s="16">
        <v>4.93</v>
      </c>
      <c r="G6" s="18">
        <f t="shared" si="1"/>
        <v>1.9545454545454546E-2</v>
      </c>
      <c r="H6" s="18">
        <f t="shared" si="2"/>
        <v>7.0909090909090908E-2</v>
      </c>
      <c r="I6" s="18">
        <f t="shared" si="3"/>
        <v>0.11204545454545455</v>
      </c>
    </row>
    <row r="7" spans="1:12" x14ac:dyDescent="0.35">
      <c r="A7" s="45" t="s">
        <v>24</v>
      </c>
      <c r="B7" s="20">
        <v>47</v>
      </c>
      <c r="C7" s="19" t="s">
        <v>21</v>
      </c>
      <c r="D7" s="19">
        <v>0.56999999999999995</v>
      </c>
      <c r="E7" s="19">
        <v>3.22</v>
      </c>
      <c r="F7" s="19">
        <v>7.45</v>
      </c>
      <c r="G7" s="21">
        <f t="shared" si="1"/>
        <v>1.2127659574468085E-2</v>
      </c>
      <c r="H7" s="21">
        <f t="shared" si="2"/>
        <v>6.851063829787235E-2</v>
      </c>
      <c r="I7" s="21">
        <f t="shared" si="3"/>
        <v>0.15851063829787235</v>
      </c>
    </row>
    <row r="8" spans="1:12" x14ac:dyDescent="0.35">
      <c r="A8" s="45"/>
      <c r="B8" s="20">
        <v>47</v>
      </c>
      <c r="C8" s="19" t="s">
        <v>22</v>
      </c>
      <c r="D8" s="19">
        <v>0.86</v>
      </c>
      <c r="E8" s="19">
        <v>4.16</v>
      </c>
      <c r="F8" s="19">
        <v>9.8699999999999992</v>
      </c>
      <c r="G8" s="21">
        <f t="shared" si="1"/>
        <v>1.8297872340425531E-2</v>
      </c>
      <c r="H8" s="21">
        <f t="shared" si="2"/>
        <v>8.851063829787234E-2</v>
      </c>
      <c r="I8" s="21">
        <f>F8/$B8</f>
        <v>0.21</v>
      </c>
    </row>
    <row r="9" spans="1:12" x14ac:dyDescent="0.35">
      <c r="A9" s="16"/>
      <c r="C9" s="16"/>
      <c r="D9" s="16"/>
      <c r="E9" s="16"/>
      <c r="F9" s="16"/>
      <c r="G9" s="18"/>
      <c r="H9" s="18"/>
      <c r="I9" s="18"/>
    </row>
    <row r="10" spans="1:12" x14ac:dyDescent="0.35">
      <c r="A10" s="16" t="s">
        <v>62</v>
      </c>
      <c r="B10" s="22">
        <f>K3*1000000000</f>
        <v>35365853.658536583</v>
      </c>
      <c r="D10" s="30" t="s">
        <v>38</v>
      </c>
      <c r="E10" s="23">
        <f>(B14+B16)*B34</f>
        <v>181948184.845</v>
      </c>
      <c r="F10" s="16"/>
      <c r="G10" s="18"/>
      <c r="H10" s="18"/>
      <c r="I10" s="18"/>
    </row>
    <row r="11" spans="1:12" x14ac:dyDescent="0.35">
      <c r="E11" s="16"/>
      <c r="F11" s="16"/>
      <c r="G11" s="18"/>
      <c r="H11" s="18"/>
      <c r="I11" s="18"/>
    </row>
    <row r="12" spans="1:12" x14ac:dyDescent="0.35">
      <c r="A12" s="16" t="s">
        <v>65</v>
      </c>
      <c r="B12" s="22">
        <f>L3*1000000</f>
        <v>45658.536585365859</v>
      </c>
      <c r="D12" s="30" t="s">
        <v>42</v>
      </c>
      <c r="E12" s="23">
        <f>B16*B34</f>
        <v>12019683.859999999</v>
      </c>
      <c r="F12" s="16"/>
      <c r="G12" s="18"/>
      <c r="H12" s="18"/>
      <c r="I12" s="18"/>
    </row>
    <row r="13" spans="1:12" x14ac:dyDescent="0.35">
      <c r="F13" s="1"/>
    </row>
    <row r="14" spans="1:12" x14ac:dyDescent="0.35">
      <c r="A14" t="s">
        <v>30</v>
      </c>
      <c r="B14" s="2">
        <v>179438755</v>
      </c>
      <c r="D14" s="30" t="s">
        <v>43</v>
      </c>
      <c r="E14" s="23">
        <f>B16*B34+B38+B36+B40</f>
        <v>345714949.11597347</v>
      </c>
      <c r="F14" s="14"/>
    </row>
    <row r="16" spans="1:12" x14ac:dyDescent="0.35">
      <c r="A16" t="s">
        <v>40</v>
      </c>
      <c r="B16" s="7">
        <v>12692380</v>
      </c>
    </row>
    <row r="17" spans="1:6" x14ac:dyDescent="0.35">
      <c r="E17" s="13"/>
    </row>
    <row r="18" spans="1:6" x14ac:dyDescent="0.35">
      <c r="A18" t="s">
        <v>31</v>
      </c>
      <c r="B18" s="8">
        <v>7.12</v>
      </c>
      <c r="E18" s="7"/>
    </row>
    <row r="19" spans="1:6" x14ac:dyDescent="0.35">
      <c r="E19" s="13"/>
    </row>
    <row r="20" spans="1:6" x14ac:dyDescent="0.35">
      <c r="A20" t="s">
        <v>32</v>
      </c>
      <c r="B20" s="8">
        <v>0.28999999999999998</v>
      </c>
      <c r="E20" s="13"/>
    </row>
    <row r="21" spans="1:6" x14ac:dyDescent="0.35">
      <c r="E21" s="7"/>
    </row>
    <row r="22" spans="1:6" x14ac:dyDescent="0.35">
      <c r="A22" t="s">
        <v>2</v>
      </c>
      <c r="B22" s="7">
        <v>100</v>
      </c>
    </row>
    <row r="24" spans="1:6" x14ac:dyDescent="0.35">
      <c r="A24" t="s">
        <v>33</v>
      </c>
      <c r="B24" s="7">
        <v>4</v>
      </c>
    </row>
    <row r="25" spans="1:6" x14ac:dyDescent="0.35">
      <c r="E25" s="36"/>
      <c r="F25" s="36"/>
    </row>
    <row r="26" spans="1:6" x14ac:dyDescent="0.35">
      <c r="A26" t="s">
        <v>34</v>
      </c>
      <c r="B26" s="33">
        <v>0.193</v>
      </c>
    </row>
    <row r="27" spans="1:6" x14ac:dyDescent="0.35">
      <c r="E27" s="15"/>
      <c r="F27" s="15"/>
    </row>
    <row r="28" spans="1:6" x14ac:dyDescent="0.35">
      <c r="A28" t="s">
        <v>47</v>
      </c>
      <c r="B28" s="33">
        <v>0.2</v>
      </c>
      <c r="E28" s="36"/>
      <c r="F28" s="36"/>
    </row>
    <row r="30" spans="1:6" x14ac:dyDescent="0.35">
      <c r="A30" s="11" t="s">
        <v>41</v>
      </c>
      <c r="B30" s="14">
        <v>0.1875</v>
      </c>
    </row>
    <row r="31" spans="1:6" x14ac:dyDescent="0.35">
      <c r="A31" s="11"/>
      <c r="B31" s="14"/>
    </row>
    <row r="32" spans="1:6" x14ac:dyDescent="0.35">
      <c r="A32" s="11" t="s">
        <v>46</v>
      </c>
      <c r="B32" s="11">
        <v>0.57999999999999996</v>
      </c>
    </row>
    <row r="33" spans="1:5" x14ac:dyDescent="0.35">
      <c r="A33" s="11"/>
      <c r="B33" s="11"/>
    </row>
    <row r="34" spans="1:5" x14ac:dyDescent="0.35">
      <c r="A34" s="11" t="s">
        <v>59</v>
      </c>
      <c r="B34" s="33">
        <v>0.94699999999999995</v>
      </c>
    </row>
    <row r="35" spans="1:5" x14ac:dyDescent="0.35">
      <c r="E35" s="13"/>
    </row>
    <row r="36" spans="1:5" x14ac:dyDescent="0.35">
      <c r="A36" s="31" t="s">
        <v>56</v>
      </c>
      <c r="B36" s="2">
        <f>(B18*B10+B20*B12)*B34</f>
        <v>238471758.71609753</v>
      </c>
      <c r="E36" s="13"/>
    </row>
    <row r="37" spans="1:5" x14ac:dyDescent="0.35">
      <c r="E37" s="13"/>
    </row>
    <row r="38" spans="1:5" x14ac:dyDescent="0.35">
      <c r="A38" s="32" t="s">
        <v>37</v>
      </c>
      <c r="B38" s="2">
        <f>(B10*A51+B12*B24*1.038)*A49</f>
        <v>2390237.9121951219</v>
      </c>
      <c r="E38" s="13"/>
    </row>
    <row r="39" spans="1:5" x14ac:dyDescent="0.35">
      <c r="A39" s="1"/>
      <c r="B39" s="2"/>
      <c r="E39" s="13"/>
    </row>
    <row r="40" spans="1:5" x14ac:dyDescent="0.35">
      <c r="A40" s="32" t="s">
        <v>45</v>
      </c>
      <c r="B40" s="2">
        <f>((B10*B22+B12*B24*1.038)*B28*B26)*(B32+A49)</f>
        <v>92833268.627680779</v>
      </c>
      <c r="E40" s="13"/>
    </row>
    <row r="41" spans="1:5" x14ac:dyDescent="0.35">
      <c r="E41" s="1"/>
    </row>
    <row r="42" spans="1:5" x14ac:dyDescent="0.35">
      <c r="A42" s="47" t="s">
        <v>7</v>
      </c>
      <c r="B42" s="48"/>
      <c r="C42" s="48"/>
      <c r="D42" s="49"/>
      <c r="E42" s="7"/>
    </row>
    <row r="43" spans="1:5" x14ac:dyDescent="0.35">
      <c r="A43" s="4" t="s">
        <v>3</v>
      </c>
      <c r="B43" t="s">
        <v>4</v>
      </c>
      <c r="C43" t="s">
        <v>5</v>
      </c>
      <c r="D43" s="5" t="s">
        <v>6</v>
      </c>
    </row>
    <row r="44" spans="1:5" x14ac:dyDescent="0.35">
      <c r="A44" s="9">
        <v>0.184</v>
      </c>
      <c r="B44" s="15">
        <v>0.24399999999999999</v>
      </c>
      <c r="C44" s="15">
        <v>0.219</v>
      </c>
      <c r="D44" s="10">
        <v>4.3999999999999997E-2</v>
      </c>
    </row>
    <row r="45" spans="1:5" x14ac:dyDescent="0.35">
      <c r="A45" s="35" t="s">
        <v>8</v>
      </c>
      <c r="B45" s="36"/>
      <c r="C45" s="36"/>
      <c r="D45" s="37"/>
    </row>
    <row r="46" spans="1:5" x14ac:dyDescent="0.35">
      <c r="A46" s="4" t="s">
        <v>3</v>
      </c>
      <c r="B46" t="s">
        <v>4</v>
      </c>
      <c r="C46" t="s">
        <v>5</v>
      </c>
      <c r="D46" s="5" t="s">
        <v>6</v>
      </c>
    </row>
    <row r="47" spans="1:5" x14ac:dyDescent="0.35">
      <c r="A47" s="4">
        <v>19</v>
      </c>
      <c r="B47">
        <v>12</v>
      </c>
      <c r="C47">
        <f>4*0.15</f>
        <v>0.6</v>
      </c>
      <c r="D47" s="5">
        <f>4*0.85</f>
        <v>3.4</v>
      </c>
    </row>
    <row r="48" spans="1:5" x14ac:dyDescent="0.35">
      <c r="A48" s="35" t="s">
        <v>35</v>
      </c>
      <c r="B48" s="36"/>
      <c r="C48" s="36"/>
      <c r="D48" s="37"/>
    </row>
    <row r="49" spans="1:4" x14ac:dyDescent="0.35">
      <c r="A49" s="38">
        <v>0.1</v>
      </c>
      <c r="B49" s="39"/>
      <c r="C49" s="39"/>
      <c r="D49" s="40"/>
    </row>
    <row r="50" spans="1:4" x14ac:dyDescent="0.35">
      <c r="A50" s="35" t="s">
        <v>55</v>
      </c>
      <c r="B50" s="39"/>
      <c r="C50" s="39"/>
      <c r="D50" s="41"/>
    </row>
    <row r="51" spans="1:4" x14ac:dyDescent="0.35">
      <c r="A51" s="42">
        <f>(A47*A44+B47*B44+C47*C44+D47*D44)*A49</f>
        <v>0.6705000000000001</v>
      </c>
      <c r="B51" s="43"/>
      <c r="C51" s="43"/>
      <c r="D51" s="44"/>
    </row>
  </sheetData>
  <mergeCells count="11">
    <mergeCell ref="A3:A4"/>
    <mergeCell ref="A5:A6"/>
    <mergeCell ref="A7:A8"/>
    <mergeCell ref="A42:D42"/>
    <mergeCell ref="A45:D45"/>
    <mergeCell ref="E25:F25"/>
    <mergeCell ref="E28:F28"/>
    <mergeCell ref="A50:D50"/>
    <mergeCell ref="A51:D51"/>
    <mergeCell ref="A48:D48"/>
    <mergeCell ref="A49:D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FD7C-F0E7-41C8-A67E-A4BDC73FFB26}">
  <dimension ref="A1:Z38"/>
  <sheetViews>
    <sheetView workbookViewId="0">
      <pane xSplit="1" topLeftCell="E1" activePane="topRight" state="frozen"/>
      <selection activeCell="A3" sqref="A3"/>
      <selection pane="topRight" activeCell="M9" sqref="M9"/>
    </sheetView>
  </sheetViews>
  <sheetFormatPr defaultRowHeight="14.5" x14ac:dyDescent="0.35"/>
  <cols>
    <col min="1" max="1" width="18" bestFit="1" customWidth="1"/>
    <col min="2" max="2" width="16.7265625" bestFit="1" customWidth="1"/>
    <col min="3" max="3" width="15.1796875" customWidth="1"/>
    <col min="4" max="4" width="19.36328125" bestFit="1" customWidth="1"/>
    <col min="5" max="5" width="17.81640625" bestFit="1" customWidth="1"/>
    <col min="6" max="6" width="18" bestFit="1" customWidth="1"/>
    <col min="7" max="8" width="17.81640625" bestFit="1" customWidth="1"/>
    <col min="9" max="9" width="12.54296875" customWidth="1"/>
    <col min="10" max="10" width="12.54296875" bestFit="1" customWidth="1"/>
    <col min="11" max="11" width="12.54296875" customWidth="1"/>
    <col min="12" max="12" width="32.26953125" bestFit="1" customWidth="1"/>
    <col min="13" max="13" width="32.26953125" customWidth="1"/>
    <col min="15" max="15" width="12.6328125" bestFit="1" customWidth="1"/>
    <col min="18" max="18" width="18.26953125" customWidth="1"/>
    <col min="19" max="19" width="14.7265625" customWidth="1"/>
    <col min="21" max="21" width="14.1796875" bestFit="1" customWidth="1"/>
    <col min="22" max="22" width="19.08984375" bestFit="1" customWidth="1"/>
    <col min="23" max="23" width="20" bestFit="1" customWidth="1"/>
    <col min="24" max="24" width="16.90625" bestFit="1" customWidth="1"/>
    <col min="25" max="25" width="14" bestFit="1" customWidth="1"/>
    <col min="26" max="26" width="20" bestFit="1" customWidth="1"/>
  </cols>
  <sheetData>
    <row r="1" spans="1:26" x14ac:dyDescent="0.35">
      <c r="A1" t="s">
        <v>53</v>
      </c>
      <c r="R1" s="50" t="s">
        <v>57</v>
      </c>
      <c r="S1" s="51"/>
      <c r="T1" s="13"/>
      <c r="U1" s="39" t="s">
        <v>52</v>
      </c>
      <c r="V1" s="39"/>
      <c r="W1" s="39"/>
      <c r="X1" s="39"/>
      <c r="Y1" s="39"/>
      <c r="Z1" s="39"/>
    </row>
    <row r="2" spans="1:26" x14ac:dyDescent="0.35">
      <c r="A2" s="1" t="s">
        <v>0</v>
      </c>
      <c r="B2" t="s">
        <v>9</v>
      </c>
      <c r="C2" t="s">
        <v>14</v>
      </c>
      <c r="D2" t="s">
        <v>10</v>
      </c>
      <c r="E2" t="s">
        <v>14</v>
      </c>
      <c r="F2" t="s">
        <v>11</v>
      </c>
      <c r="G2" t="s">
        <v>14</v>
      </c>
      <c r="H2" t="s">
        <v>12</v>
      </c>
      <c r="I2" t="s">
        <v>14</v>
      </c>
      <c r="J2" t="s">
        <v>13</v>
      </c>
      <c r="K2" t="s">
        <v>14</v>
      </c>
      <c r="L2" s="3" t="s">
        <v>48</v>
      </c>
      <c r="M2" s="3" t="s">
        <v>61</v>
      </c>
      <c r="O2" s="28" t="s">
        <v>15</v>
      </c>
      <c r="R2" s="25" t="s">
        <v>0</v>
      </c>
      <c r="S2" s="26" t="s">
        <v>28</v>
      </c>
      <c r="U2" t="s">
        <v>1</v>
      </c>
      <c r="V2" s="12" t="s">
        <v>36</v>
      </c>
      <c r="W2" t="s">
        <v>29</v>
      </c>
      <c r="Y2" s="12"/>
    </row>
    <row r="3" spans="1:26" x14ac:dyDescent="0.35">
      <c r="A3">
        <v>1</v>
      </c>
      <c r="B3" s="7">
        <f>'Baseline Core Assumptions'!$E$10</f>
        <v>181948184.845</v>
      </c>
      <c r="C3" s="7">
        <f t="shared" ref="C3:C22" si="0">B3/((1+$O$3)^A3)</f>
        <v>170045032.56542054</v>
      </c>
      <c r="D3" s="7">
        <v>0</v>
      </c>
      <c r="E3" s="7">
        <f>D3/((1+$O$3)^$A$3)</f>
        <v>0</v>
      </c>
      <c r="F3" s="7">
        <v>0</v>
      </c>
      <c r="G3" s="7">
        <f>F3/((1+$O$3)^$A$3)</f>
        <v>0</v>
      </c>
      <c r="H3" s="7">
        <v>0</v>
      </c>
      <c r="I3" s="7">
        <f>H3/((1+$O$3)^$A$3)</f>
        <v>0</v>
      </c>
      <c r="J3" s="7">
        <v>0</v>
      </c>
      <c r="K3" s="7">
        <f>J3/((1+$O$3)^$A$3)</f>
        <v>0</v>
      </c>
      <c r="L3" s="7">
        <f t="shared" ref="L3:M22" si="1">C3*$S$3+E3*$S$4+G3*$S$5+I3*$S$6+K3*$S$7</f>
        <v>170045032.56542054</v>
      </c>
      <c r="M3" s="7">
        <f>B3*$S$3+D3*$S$4+F3*$S$5+H3*$S$6+J3*$S$7</f>
        <v>181948184.845</v>
      </c>
      <c r="O3" s="29">
        <v>7.0000000000000007E-2</v>
      </c>
      <c r="R3" s="4">
        <v>1</v>
      </c>
      <c r="S3" s="5">
        <v>1</v>
      </c>
      <c r="U3">
        <v>1</v>
      </c>
      <c r="V3">
        <v>1</v>
      </c>
      <c r="W3">
        <v>2</v>
      </c>
    </row>
    <row r="4" spans="1:26" x14ac:dyDescent="0.35">
      <c r="A4">
        <v>2</v>
      </c>
      <c r="B4" s="7">
        <f>'Baseline Core Assumptions'!$E$12*(1+$O$6)^$A3</f>
        <v>12380274.375800001</v>
      </c>
      <c r="C4" s="7">
        <f>B4/((1+$O$3)^A4)</f>
        <v>10813411.106472181</v>
      </c>
      <c r="D4" s="7">
        <f>'Baseline Core Assumptions'!$E$10*(1+$O$6)^$A3</f>
        <v>187406630.39035001</v>
      </c>
      <c r="E4" s="7">
        <f>D4/((1+$O$3)^$A$4)</f>
        <v>163688208.91811514</v>
      </c>
      <c r="F4" s="7">
        <v>0</v>
      </c>
      <c r="G4" s="7">
        <f>F4/((1+$O$3)^$A$4)</f>
        <v>0</v>
      </c>
      <c r="H4" s="7">
        <v>0</v>
      </c>
      <c r="I4" s="7">
        <f>H4/((1+$O$3)^$A$4)</f>
        <v>0</v>
      </c>
      <c r="J4" s="7">
        <v>0</v>
      </c>
      <c r="K4" s="7">
        <f>J4/((1+$O$3)^$A$4)</f>
        <v>0</v>
      </c>
      <c r="L4" s="7">
        <f t="shared" si="1"/>
        <v>10813411.106472181</v>
      </c>
      <c r="M4" s="7">
        <f t="shared" ref="M4:M22" si="2">B4*$S$3+D4*$S$4+F4*$S$5+H4*$S$6+J4*$S$7</f>
        <v>12380274.375800001</v>
      </c>
      <c r="R4" s="4">
        <f>R3+1</f>
        <v>2</v>
      </c>
      <c r="S4" s="5">
        <v>0</v>
      </c>
      <c r="U4">
        <v>0</v>
      </c>
      <c r="V4">
        <v>1</v>
      </c>
      <c r="W4">
        <v>2</v>
      </c>
    </row>
    <row r="5" spans="1:26" x14ac:dyDescent="0.35">
      <c r="A5">
        <v>3</v>
      </c>
      <c r="B5" s="7">
        <f>'Baseline Core Assumptions'!$E$12*(1+$O$6)^$A4</f>
        <v>12751682.607073998</v>
      </c>
      <c r="C5" s="7">
        <f t="shared" si="0"/>
        <v>10409171.438940508</v>
      </c>
      <c r="D5" s="7">
        <f>'Baseline Core Assumptions'!$E$12*(1+$O$6)^$A4</f>
        <v>12751682.607073998</v>
      </c>
      <c r="E5" s="7">
        <f>D5/((1+$O$3)^$A$5)</f>
        <v>10409171.438940508</v>
      </c>
      <c r="F5" s="7">
        <f>'Baseline Core Assumptions'!$E$10*(1+$O$6)^$A4</f>
        <v>193028829.30206048</v>
      </c>
      <c r="G5" s="7">
        <f>F5/((1+$O$3)^$A$5)</f>
        <v>157569023.53799865</v>
      </c>
      <c r="H5" s="7">
        <v>0</v>
      </c>
      <c r="I5" s="7">
        <f>H5/((1+$O$3)^$A$5)</f>
        <v>0</v>
      </c>
      <c r="J5" s="7">
        <v>0</v>
      </c>
      <c r="K5" s="7">
        <f>J5/((1+$O$3)^$A$5)</f>
        <v>0</v>
      </c>
      <c r="L5" s="7">
        <f t="shared" si="1"/>
        <v>167978194.97693914</v>
      </c>
      <c r="M5" s="7">
        <f t="shared" si="2"/>
        <v>205780511.90913448</v>
      </c>
      <c r="O5" s="28" t="s">
        <v>58</v>
      </c>
      <c r="R5" s="4">
        <f>R4+1</f>
        <v>3</v>
      </c>
      <c r="S5" s="5">
        <v>1</v>
      </c>
      <c r="U5">
        <v>1</v>
      </c>
      <c r="V5">
        <v>1</v>
      </c>
      <c r="W5">
        <v>2</v>
      </c>
    </row>
    <row r="6" spans="1:26" x14ac:dyDescent="0.35">
      <c r="A6">
        <v>4</v>
      </c>
      <c r="B6" s="7">
        <f>'Baseline Core Assumptions'!$E$12*(1+$O$6)^$A5</f>
        <v>13134233.085286219</v>
      </c>
      <c r="C6" s="7">
        <f t="shared" si="0"/>
        <v>10020043.534681052</v>
      </c>
      <c r="D6" s="7">
        <f>'Baseline Core Assumptions'!$E$12*(1+$O$6)^$A5</f>
        <v>13134233.085286219</v>
      </c>
      <c r="E6" s="7">
        <f>D6/((1+$O$3)^$A$6)</f>
        <v>10020043.534681052</v>
      </c>
      <c r="F6" s="7">
        <f>'Baseline Core Assumptions'!$E$12*(1+$O$6)^$A5</f>
        <v>13134233.085286219</v>
      </c>
      <c r="G6" s="7">
        <f>F6/((1+$O$3)^$A$6)</f>
        <v>10020043.534681052</v>
      </c>
      <c r="H6" s="7">
        <f>'Baseline Core Assumptions'!$E$10*(1+$O$6)^$A5</f>
        <v>198819694.1811223</v>
      </c>
      <c r="I6" s="7">
        <f>H6/((1+$O$3)^$A$6)</f>
        <v>151678592.75153142</v>
      </c>
      <c r="J6" s="7">
        <v>0</v>
      </c>
      <c r="K6" s="7">
        <f>J6/((1+$O$3)^$A$6)</f>
        <v>0</v>
      </c>
      <c r="L6" s="7">
        <f t="shared" si="1"/>
        <v>20040087.069362104</v>
      </c>
      <c r="M6" s="7">
        <f t="shared" si="2"/>
        <v>26268466.170572437</v>
      </c>
      <c r="O6" s="29">
        <v>0.03</v>
      </c>
      <c r="R6" s="4">
        <f>R5+1</f>
        <v>4</v>
      </c>
      <c r="S6" s="5">
        <v>0</v>
      </c>
      <c r="U6">
        <v>0</v>
      </c>
      <c r="V6">
        <v>1</v>
      </c>
      <c r="W6">
        <v>2</v>
      </c>
    </row>
    <row r="7" spans="1:26" x14ac:dyDescent="0.35">
      <c r="A7">
        <v>5</v>
      </c>
      <c r="B7" s="7">
        <f>'Baseline Core Assumptions'!$E$12*(1+$O$6)^$A6</f>
        <v>13528260.077844804</v>
      </c>
      <c r="C7" s="7">
        <f t="shared" si="0"/>
        <v>9645462.467964001</v>
      </c>
      <c r="D7" s="7">
        <f>'Baseline Core Assumptions'!$E$12*(1+$O$6)^$A6</f>
        <v>13528260.077844804</v>
      </c>
      <c r="E7" s="7">
        <f>D7/((1+$O$3)^$A$7)</f>
        <v>9645462.467964001</v>
      </c>
      <c r="F7" s="7">
        <f>'Baseline Core Assumptions'!$E$12*(1+$O$6)^$A6</f>
        <v>13528260.077844804</v>
      </c>
      <c r="G7" s="7">
        <f>F7/((1+$O$3)^$A$7)</f>
        <v>9645462.467964001</v>
      </c>
      <c r="H7" s="7">
        <f>'Baseline Core Assumptions'!$E$12*(1+$O$6)^$A6</f>
        <v>13528260.077844804</v>
      </c>
      <c r="I7" s="7">
        <f>H7/((1+$O$3)^$A$7)</f>
        <v>9645462.467964001</v>
      </c>
      <c r="J7" s="7">
        <f>'Baseline Core Assumptions'!$E$10*(1+$O$6)^$A6</f>
        <v>204784285.00655597</v>
      </c>
      <c r="K7" s="7">
        <f>J7/((1+$O$3)^$A$7)</f>
        <v>146008364.98511901</v>
      </c>
      <c r="L7" s="7">
        <f t="shared" si="1"/>
        <v>165299289.92104703</v>
      </c>
      <c r="M7" s="7">
        <f t="shared" si="2"/>
        <v>231840805.16224557</v>
      </c>
      <c r="R7" s="6">
        <f>R6+1</f>
        <v>5</v>
      </c>
      <c r="S7" s="27">
        <v>1</v>
      </c>
      <c r="U7">
        <v>1</v>
      </c>
      <c r="V7">
        <v>1</v>
      </c>
      <c r="W7">
        <v>2</v>
      </c>
    </row>
    <row r="8" spans="1:26" x14ac:dyDescent="0.35">
      <c r="A8">
        <v>6</v>
      </c>
      <c r="B8" s="7">
        <f>'Baseline Core Assumptions'!$E$12*(1+$O$6)^$A7</f>
        <v>13934107.880180148</v>
      </c>
      <c r="C8" s="7">
        <f t="shared" si="0"/>
        <v>9284884.4317784309</v>
      </c>
      <c r="D8" s="7">
        <f>'Baseline Core Assumptions'!$E$12*(1+$O$6)^$A7</f>
        <v>13934107.880180148</v>
      </c>
      <c r="E8" s="7">
        <f>D8/((1+$O$3)^$A$8)</f>
        <v>9284884.4317784309</v>
      </c>
      <c r="F8" s="7">
        <f>'Baseline Core Assumptions'!$E$12*(1+$O$6)^$A7</f>
        <v>13934107.880180148</v>
      </c>
      <c r="G8" s="7">
        <f>F8/((1+$O$3)^$A$8)</f>
        <v>9284884.4317784309</v>
      </c>
      <c r="H8" s="7">
        <f>'Baseline Core Assumptions'!$E$12*(1+$O$6)^$A7</f>
        <v>13934107.880180148</v>
      </c>
      <c r="I8" s="7">
        <f>H8/((1+$O$3)^$A$8)</f>
        <v>9284884.4317784309</v>
      </c>
      <c r="J8" s="7">
        <f>'Baseline Core Assumptions'!$E$12*(1+$O$6)^$A7</f>
        <v>13934107.880180148</v>
      </c>
      <c r="K8" s="7">
        <f>J8/((1+$O$3)^$A$8)</f>
        <v>9284884.4317784309</v>
      </c>
      <c r="L8" s="7">
        <f t="shared" si="1"/>
        <v>27854653.295335293</v>
      </c>
      <c r="M8" s="7">
        <f>B8*$S$3+D8*$S$4+F8*$S$5+H8*$S$6+J8*$S$7</f>
        <v>41802323.640540443</v>
      </c>
    </row>
    <row r="9" spans="1:26" x14ac:dyDescent="0.35">
      <c r="A9">
        <v>7</v>
      </c>
      <c r="B9" s="7">
        <f>'Baseline Core Assumptions'!$E$12*(1+$O$6)^$A8</f>
        <v>14352131.116585553</v>
      </c>
      <c r="C9" s="7">
        <f t="shared" si="0"/>
        <v>8937785.9483474605</v>
      </c>
      <c r="D9" s="7">
        <f>'Baseline Core Assumptions'!$E$12*(1+$O$6)^$A8</f>
        <v>14352131.116585553</v>
      </c>
      <c r="E9" s="7">
        <f>D9/((1+$O$3)^$A$9)</f>
        <v>8937785.9483474605</v>
      </c>
      <c r="F9" s="7">
        <f>'Baseline Core Assumptions'!$E$12*(1+$O$6)^$A8</f>
        <v>14352131.116585553</v>
      </c>
      <c r="G9" s="7">
        <f>F9/((1+$O$3)^$A$9)</f>
        <v>8937785.9483474605</v>
      </c>
      <c r="H9" s="7">
        <f>'Baseline Core Assumptions'!$E$12*(1+$O$6)^$A8</f>
        <v>14352131.116585553</v>
      </c>
      <c r="I9" s="7">
        <f>H9/((1+$O$3)^$A$9)</f>
        <v>8937785.9483474605</v>
      </c>
      <c r="J9" s="7">
        <f>'Baseline Core Assumptions'!$E$12*(1+$O$6)^$A8</f>
        <v>14352131.116585553</v>
      </c>
      <c r="K9" s="7">
        <f>J9/((1+$O$3)^$A$9)</f>
        <v>8937785.9483474605</v>
      </c>
      <c r="L9" s="7">
        <f t="shared" si="1"/>
        <v>26813357.845042381</v>
      </c>
      <c r="M9" s="7">
        <f t="shared" si="2"/>
        <v>43056393.349756658</v>
      </c>
      <c r="R9" s="34" t="s">
        <v>60</v>
      </c>
    </row>
    <row r="10" spans="1:26" x14ac:dyDescent="0.35">
      <c r="A10">
        <v>8</v>
      </c>
      <c r="B10" s="7">
        <f>'Baseline Core Assumptions'!$E$12*(1+$O$6)^$A9</f>
        <v>14782695.050083121</v>
      </c>
      <c r="C10" s="7">
        <f t="shared" si="0"/>
        <v>8603663.1091569029</v>
      </c>
      <c r="D10" s="7">
        <f>'Baseline Core Assumptions'!$E$12*(1+$O$6)^$A9</f>
        <v>14782695.050083121</v>
      </c>
      <c r="E10" s="7">
        <f>D10/((1+$O$3)^$A$10)</f>
        <v>8603663.1091569029</v>
      </c>
      <c r="F10" s="7">
        <f>'Baseline Core Assumptions'!$E$12*(1+$O$6)^$A9</f>
        <v>14782695.050083121</v>
      </c>
      <c r="G10" s="7">
        <f>F10/((1+$O$3)^$A$10)</f>
        <v>8603663.1091569029</v>
      </c>
      <c r="H10" s="7">
        <f>'Baseline Core Assumptions'!$E$12*(1+$O$6)^$A9</f>
        <v>14782695.050083121</v>
      </c>
      <c r="I10" s="7">
        <f>H10/((1+$O$3)^$A$10)</f>
        <v>8603663.1091569029</v>
      </c>
      <c r="J10" s="7">
        <f>'Baseline Core Assumptions'!$E$12*(1+$O$6)^$A9</f>
        <v>14782695.050083121</v>
      </c>
      <c r="K10" s="7">
        <f>J10/((1+$O$3)^$A$10)</f>
        <v>8603663.1091569029</v>
      </c>
      <c r="L10" s="7">
        <f t="shared" si="1"/>
        <v>25810989.327470709</v>
      </c>
      <c r="M10" s="7">
        <f t="shared" si="2"/>
        <v>44348085.150249362</v>
      </c>
    </row>
    <row r="11" spans="1:26" x14ac:dyDescent="0.35">
      <c r="A11">
        <v>9</v>
      </c>
      <c r="B11" s="7">
        <f>'Baseline Core Assumptions'!$E$12*(1+$O$6)^$A10</f>
        <v>15226175.901585612</v>
      </c>
      <c r="C11" s="7">
        <f t="shared" si="0"/>
        <v>8282030.8433940262</v>
      </c>
      <c r="D11" s="7">
        <f>'Baseline Core Assumptions'!$E$12*(1+$O$6)^$A10</f>
        <v>15226175.901585612</v>
      </c>
      <c r="E11" s="7">
        <f>D11/((1+$O$3)^$A$11)</f>
        <v>8282030.8433940262</v>
      </c>
      <c r="F11" s="7">
        <f>'Baseline Core Assumptions'!$E$12*(1+$O$6)^$A10</f>
        <v>15226175.901585612</v>
      </c>
      <c r="G11" s="7">
        <f>F11/((1+$O$3)^$A$11)</f>
        <v>8282030.8433940262</v>
      </c>
      <c r="H11" s="7">
        <f>'Baseline Core Assumptions'!$E$12*(1+$O$6)^$A10</f>
        <v>15226175.901585612</v>
      </c>
      <c r="I11" s="7">
        <f>H11/((1+$O$3)^$A$11)</f>
        <v>8282030.8433940262</v>
      </c>
      <c r="J11" s="7">
        <f>'Baseline Core Assumptions'!$E$12*(1+$O$6)^$A10</f>
        <v>15226175.901585612</v>
      </c>
      <c r="K11" s="7">
        <f>J11/((1+$O$3)^$A$11)</f>
        <v>8282030.8433940262</v>
      </c>
      <c r="L11" s="7">
        <f t="shared" si="1"/>
        <v>24846092.530182078</v>
      </c>
      <c r="M11" s="7">
        <f t="shared" si="2"/>
        <v>45678527.704756841</v>
      </c>
    </row>
    <row r="12" spans="1:26" x14ac:dyDescent="0.35">
      <c r="A12">
        <v>10</v>
      </c>
      <c r="B12" s="7">
        <f>'Baseline Core Assumptions'!$E$12*(1+$O$6)^$A11</f>
        <v>15682961.178633181</v>
      </c>
      <c r="C12" s="7">
        <f t="shared" si="0"/>
        <v>7972422.2137344377</v>
      </c>
      <c r="D12" s="7">
        <f>'Baseline Core Assumptions'!$E$12*(1+$O$6)^$A11</f>
        <v>15682961.178633181</v>
      </c>
      <c r="E12" s="7">
        <f>D12/((1+$O$3)^$A$12)</f>
        <v>7972422.2137344377</v>
      </c>
      <c r="F12" s="7">
        <f>'Baseline Core Assumptions'!$E$12*(1+$O$6)^$A11</f>
        <v>15682961.178633181</v>
      </c>
      <c r="G12" s="7">
        <f>F12/((1+$O$3)^$A$12)</f>
        <v>7972422.2137344377</v>
      </c>
      <c r="H12" s="7">
        <f>'Baseline Core Assumptions'!$E$12*(1+$O$6)^$A11</f>
        <v>15682961.178633181</v>
      </c>
      <c r="I12" s="7">
        <f>H12/((1+$O$3)^$A$12)</f>
        <v>7972422.2137344377</v>
      </c>
      <c r="J12" s="7">
        <f>'Baseline Core Assumptions'!$E$12*(1+$O$6)^$A11</f>
        <v>15682961.178633181</v>
      </c>
      <c r="K12" s="7">
        <f>J12/((1+$O$3)^$A$12)</f>
        <v>7972422.2137344377</v>
      </c>
      <c r="L12" s="7">
        <f t="shared" si="1"/>
        <v>23917266.641203314</v>
      </c>
      <c r="M12" s="7">
        <f t="shared" si="2"/>
        <v>47048883.535899542</v>
      </c>
    </row>
    <row r="13" spans="1:26" x14ac:dyDescent="0.35">
      <c r="A13">
        <v>11</v>
      </c>
      <c r="B13" s="7">
        <f>'Baseline Core Assumptions'!$E$14*(1+$O$6)^$A12</f>
        <v>464611982.70107639</v>
      </c>
      <c r="C13" s="7">
        <f t="shared" si="0"/>
        <v>220733806.09663543</v>
      </c>
      <c r="D13" s="7">
        <f>'Baseline Core Assumptions'!$E$12*(1+$O$6)^$A12</f>
        <v>16153450.013992177</v>
      </c>
      <c r="E13" s="7">
        <f>D13/((1+$O$3)^$A$13)</f>
        <v>7674387.7384546446</v>
      </c>
      <c r="F13" s="7">
        <f>'Baseline Core Assumptions'!$E$12*(1+$O$6)^$A12</f>
        <v>16153450.013992177</v>
      </c>
      <c r="G13" s="7">
        <f>F13/((1+$O$3)^$A$13)</f>
        <v>7674387.7384546446</v>
      </c>
      <c r="H13" s="7">
        <f>'Baseline Core Assumptions'!$E$12*(1+$O$6)^$A12</f>
        <v>16153450.013992177</v>
      </c>
      <c r="I13" s="7">
        <f>H13/((1+$O$3)^$A$13)</f>
        <v>7674387.7384546446</v>
      </c>
      <c r="J13" s="7">
        <f>'Baseline Core Assumptions'!$E$12*(1+$O$6)^$A12</f>
        <v>16153450.013992177</v>
      </c>
      <c r="K13" s="7">
        <f>J13/((1+$O$3)^$A$13)</f>
        <v>7674387.7384546446</v>
      </c>
      <c r="L13" s="7">
        <f t="shared" si="1"/>
        <v>236082581.57354471</v>
      </c>
      <c r="M13" s="7">
        <f t="shared" si="2"/>
        <v>496918882.72906077</v>
      </c>
    </row>
    <row r="14" spans="1:26" x14ac:dyDescent="0.35">
      <c r="A14">
        <v>12</v>
      </c>
      <c r="B14" s="7">
        <f>'Baseline Core Assumptions'!$E$14*(1+$O$6)^$A13</f>
        <v>478550342.1821087</v>
      </c>
      <c r="C14" s="7">
        <f t="shared" si="0"/>
        <v>212482075.02760237</v>
      </c>
      <c r="D14" s="7">
        <f>'Baseline Core Assumptions'!$E$14*(1+$O$6)^$A13</f>
        <v>478550342.1821087</v>
      </c>
      <c r="E14" s="7">
        <f>D14/((1+$O$3)^$A$14)</f>
        <v>212482075.02760237</v>
      </c>
      <c r="F14" s="7">
        <f>'Baseline Core Assumptions'!$E$12*(1+$O$6)^$A13</f>
        <v>16638053.514411943</v>
      </c>
      <c r="G14" s="7">
        <f>F14/((1+$O$3)^$A$14)</f>
        <v>7387494.7388862483</v>
      </c>
      <c r="H14" s="7">
        <f>'Baseline Core Assumptions'!$E$12*(1+$O$6)^$A13</f>
        <v>16638053.514411943</v>
      </c>
      <c r="I14" s="7">
        <f>H14/((1+$O$3)^$A$14)</f>
        <v>7387494.7388862483</v>
      </c>
      <c r="J14" s="7">
        <f>'Baseline Core Assumptions'!$E$12*(1+$O$6)^$A13</f>
        <v>16638053.514411943</v>
      </c>
      <c r="K14" s="7">
        <f>J14/((1+$O$3)^$A$14)</f>
        <v>7387494.7388862483</v>
      </c>
      <c r="L14" s="7">
        <f t="shared" si="1"/>
        <v>227257064.50537485</v>
      </c>
      <c r="M14" s="7">
        <f t="shared" si="2"/>
        <v>511826449.21093255</v>
      </c>
    </row>
    <row r="15" spans="1:26" x14ac:dyDescent="0.35">
      <c r="A15">
        <v>13</v>
      </c>
      <c r="B15" s="7">
        <f>'Baseline Core Assumptions'!$E$14*(1+$O$6)^$A14</f>
        <v>492906852.44757187</v>
      </c>
      <c r="C15" s="7">
        <f t="shared" si="0"/>
        <v>204538819.88638353</v>
      </c>
      <c r="D15" s="7">
        <f>'Baseline Core Assumptions'!$E$14*(1+$O$6)^$A14</f>
        <v>492906852.44757187</v>
      </c>
      <c r="E15" s="7">
        <f>D15/((1+$O$3)^$A$15)</f>
        <v>204538819.88638353</v>
      </c>
      <c r="F15" s="7">
        <f>'Baseline Core Assumptions'!$E$14*(1+$O$6)^$A14</f>
        <v>492906852.44757187</v>
      </c>
      <c r="G15" s="7">
        <f>F15/((1+$O$3)^$A$15)</f>
        <v>204538819.88638353</v>
      </c>
      <c r="H15" s="7">
        <f>'Baseline Core Assumptions'!$E$12*(1+$O$6)^$A14</f>
        <v>17137195.119844299</v>
      </c>
      <c r="I15" s="7">
        <f>H15/((1+$O$3)^$A$15)</f>
        <v>7111326.7112643309</v>
      </c>
      <c r="J15" s="7">
        <f>'Baseline Core Assumptions'!$E$12*(1+$O$6)^$A14</f>
        <v>17137195.119844299</v>
      </c>
      <c r="K15" s="7">
        <f>J15/((1+$O$3)^$A$15)</f>
        <v>7111326.7112643309</v>
      </c>
      <c r="L15" s="7">
        <f t="shared" si="1"/>
        <v>416188966.48403138</v>
      </c>
      <c r="M15" s="7">
        <f t="shared" si="2"/>
        <v>1002950900.0149881</v>
      </c>
    </row>
    <row r="16" spans="1:26" x14ac:dyDescent="0.35">
      <c r="A16">
        <v>14</v>
      </c>
      <c r="B16" s="7">
        <f>'Baseline Core Assumptions'!$E$14*(1+$O$6)^$A15</f>
        <v>507694058.02099901</v>
      </c>
      <c r="C16" s="7">
        <f t="shared" si="0"/>
        <v>196892508.8625935</v>
      </c>
      <c r="D16" s="7">
        <f>'Baseline Core Assumptions'!$E$14*(1+$O$6)^$A15</f>
        <v>507694058.02099901</v>
      </c>
      <c r="E16" s="7">
        <f>D16/((1+$O$3)^$A$16)</f>
        <v>196892508.8625935</v>
      </c>
      <c r="F16" s="7">
        <f>'Baseline Core Assumptions'!$E$14*(1+$O$6)^$A15</f>
        <v>507694058.02099901</v>
      </c>
      <c r="G16" s="7">
        <f>F16/((1+$O$3)^$A$16)</f>
        <v>196892508.8625935</v>
      </c>
      <c r="H16" s="7">
        <f>'Baseline Core Assumptions'!$E$14*(1+$O$6)^$A15</f>
        <v>507694058.02099901</v>
      </c>
      <c r="I16" s="7">
        <f>H16/((1+$O$3)^$A$16)</f>
        <v>196892508.8625935</v>
      </c>
      <c r="J16" s="7">
        <f>'Baseline Core Assumptions'!$E$12*(1+$O$6)^$A15</f>
        <v>17651310.973439626</v>
      </c>
      <c r="K16" s="7">
        <f>J16/((1+$O$3)^$A$16)</f>
        <v>6845482.7220581872</v>
      </c>
      <c r="L16" s="7">
        <f t="shared" si="1"/>
        <v>400630500.44724518</v>
      </c>
      <c r="M16" s="7">
        <f t="shared" si="2"/>
        <v>1033039427.0154376</v>
      </c>
    </row>
    <row r="17" spans="1:20" x14ac:dyDescent="0.35">
      <c r="A17">
        <v>15</v>
      </c>
      <c r="B17" s="7">
        <f>'Baseline Core Assumptions'!$E$14*(1+$O$6)^$A16</f>
        <v>522924879.76162905</v>
      </c>
      <c r="C17" s="7">
        <f t="shared" si="0"/>
        <v>189532041.24156198</v>
      </c>
      <c r="D17" s="7">
        <f>'Baseline Core Assumptions'!$E$14*(1+$O$6)^$A16</f>
        <v>522924879.76162905</v>
      </c>
      <c r="E17" s="7">
        <f>D17/((1+$O$3)^$A$17)</f>
        <v>189532041.24156198</v>
      </c>
      <c r="F17" s="7">
        <f>'Baseline Core Assumptions'!$E$14*(1+$O$6)^$A16</f>
        <v>522924879.76162905</v>
      </c>
      <c r="G17" s="7">
        <f>F17/((1+$O$3)^$A$17)</f>
        <v>189532041.24156198</v>
      </c>
      <c r="H17" s="7">
        <f>'Baseline Core Assumptions'!$E$14*(1+$O$6)^$A16</f>
        <v>522924879.76162905</v>
      </c>
      <c r="I17" s="7">
        <f>H17/((1+$O$3)^$A$17)</f>
        <v>189532041.24156198</v>
      </c>
      <c r="J17" s="7">
        <f>'Baseline Core Assumptions'!$E$14*(1+$O$6)^$A16</f>
        <v>522924879.76162905</v>
      </c>
      <c r="K17" s="7">
        <f>J17/((1+$O$3)^$A$17)</f>
        <v>189532041.24156198</v>
      </c>
      <c r="L17" s="7">
        <f t="shared" si="1"/>
        <v>568596123.72468591</v>
      </c>
      <c r="M17" s="7">
        <f t="shared" si="2"/>
        <v>1568774639.2848871</v>
      </c>
    </row>
    <row r="18" spans="1:20" x14ac:dyDescent="0.35">
      <c r="A18">
        <v>16</v>
      </c>
      <c r="B18" s="7">
        <f>'Baseline Core Assumptions'!$E$14*(1+$O$6)^$A17</f>
        <v>538612626.15447795</v>
      </c>
      <c r="C18" s="7">
        <f t="shared" si="0"/>
        <v>182446731.28860641</v>
      </c>
      <c r="D18" s="7">
        <f>'Baseline Core Assumptions'!$E$14*(1+$O$6)^$A17</f>
        <v>538612626.15447795</v>
      </c>
      <c r="E18" s="7">
        <f>D18/((1+$O$3)^$A$18)</f>
        <v>182446731.28860641</v>
      </c>
      <c r="F18" s="7">
        <f>'Baseline Core Assumptions'!$E$14*(1+$O$6)^$A17</f>
        <v>538612626.15447795</v>
      </c>
      <c r="G18" s="7">
        <f>F18/((1+$O$3)^$A$18)</f>
        <v>182446731.28860641</v>
      </c>
      <c r="H18" s="7">
        <f>'Baseline Core Assumptions'!$E$14*(1+$O$6)^$A17</f>
        <v>538612626.15447795</v>
      </c>
      <c r="I18" s="7">
        <f>H18/((1+$O$3)^$A$18)</f>
        <v>182446731.28860641</v>
      </c>
      <c r="J18" s="7">
        <f>'Baseline Core Assumptions'!$E$14*(1+$O$6)^$A17</f>
        <v>538612626.15447795</v>
      </c>
      <c r="K18" s="7">
        <f>J18/((1+$O$3)^$A$18)</f>
        <v>182446731.28860641</v>
      </c>
      <c r="L18" s="7">
        <f t="shared" si="1"/>
        <v>547340193.86581922</v>
      </c>
      <c r="M18" s="7">
        <f t="shared" si="2"/>
        <v>1615837878.4634337</v>
      </c>
    </row>
    <row r="19" spans="1:20" x14ac:dyDescent="0.35">
      <c r="A19">
        <v>17</v>
      </c>
      <c r="B19" s="7">
        <f>'Baseline Core Assumptions'!$E$14*(1+$O$6)^$A18</f>
        <v>554771004.93911219</v>
      </c>
      <c r="C19" s="7">
        <f t="shared" si="0"/>
        <v>175626292.73576128</v>
      </c>
      <c r="D19" s="7">
        <f>'Baseline Core Assumptions'!$E$14*(1+$O$6)^$A18</f>
        <v>554771004.93911219</v>
      </c>
      <c r="E19" s="7">
        <f>D19/((1+$O$3)^$A$19)</f>
        <v>175626292.73576128</v>
      </c>
      <c r="F19" s="7">
        <f>'Baseline Core Assumptions'!$E$14*(1+$O$6)^$A18</f>
        <v>554771004.93911219</v>
      </c>
      <c r="G19" s="7">
        <f>F19/((1+$O$3)^$A$19)</f>
        <v>175626292.73576128</v>
      </c>
      <c r="H19" s="7">
        <f>'Baseline Core Assumptions'!$E$14*(1+$O$6)^$A18</f>
        <v>554771004.93911219</v>
      </c>
      <c r="I19" s="7">
        <f>H19/((1+$O$3)^$A$19)</f>
        <v>175626292.73576128</v>
      </c>
      <c r="J19" s="7">
        <f>'Baseline Core Assumptions'!$E$14*(1+$O$6)^$A18</f>
        <v>554771004.93911219</v>
      </c>
      <c r="K19" s="7">
        <f>J19/((1+$O$3)^$A$19)</f>
        <v>175626292.73576128</v>
      </c>
      <c r="L19" s="7">
        <f t="shared" si="1"/>
        <v>526878878.20728385</v>
      </c>
      <c r="M19" s="7">
        <f t="shared" si="2"/>
        <v>1664313014.8173366</v>
      </c>
    </row>
    <row r="20" spans="1:20" x14ac:dyDescent="0.35">
      <c r="A20">
        <v>18</v>
      </c>
      <c r="B20" s="7">
        <f>'Baseline Core Assumptions'!$E$14*(1+$O$6)^$A19</f>
        <v>571414135.08728552</v>
      </c>
      <c r="C20" s="7">
        <f t="shared" si="0"/>
        <v>169060823.84844309</v>
      </c>
      <c r="D20" s="7">
        <f>'Baseline Core Assumptions'!$E$14*(1+$O$6)^$A19</f>
        <v>571414135.08728552</v>
      </c>
      <c r="E20" s="7">
        <f>D20/((1+$O$3)^$A$20)</f>
        <v>169060823.84844309</v>
      </c>
      <c r="F20" s="7">
        <f>'Baseline Core Assumptions'!$E$14*(1+$O$6)^$A19</f>
        <v>571414135.08728552</v>
      </c>
      <c r="G20" s="7">
        <f>F20/((1+$O$3)^$A$20)</f>
        <v>169060823.84844309</v>
      </c>
      <c r="H20" s="7">
        <f>'Baseline Core Assumptions'!$E$14*(1+$O$6)^$A19</f>
        <v>571414135.08728552</v>
      </c>
      <c r="I20" s="7">
        <f>H20/((1+$O$3)^$A$20)</f>
        <v>169060823.84844309</v>
      </c>
      <c r="J20" s="7">
        <f>'Baseline Core Assumptions'!$E$14*(1+$O$6)^$A19</f>
        <v>571414135.08728552</v>
      </c>
      <c r="K20" s="7">
        <f>J20/((1+$O$3)^$A$20)</f>
        <v>169060823.84844309</v>
      </c>
      <c r="L20" s="7">
        <f t="shared" si="1"/>
        <v>507182471.54532927</v>
      </c>
      <c r="M20" s="7">
        <f t="shared" si="2"/>
        <v>1714242405.2618566</v>
      </c>
    </row>
    <row r="21" spans="1:20" x14ac:dyDescent="0.35">
      <c r="A21">
        <v>19</v>
      </c>
      <c r="B21" s="7">
        <f>'Baseline Core Assumptions'!$E$14*(1+$O$6)^$A20</f>
        <v>588556559.13990414</v>
      </c>
      <c r="C21" s="7">
        <f t="shared" si="0"/>
        <v>162740793.05037045</v>
      </c>
      <c r="D21" s="7">
        <f>'Baseline Core Assumptions'!$E$14*(1+$O$6)^$A20</f>
        <v>588556559.13990414</v>
      </c>
      <c r="E21" s="7">
        <f>D21/((1+$O$3)^$A$21)</f>
        <v>162740793.05037045</v>
      </c>
      <c r="F21" s="7">
        <f>'Baseline Core Assumptions'!$E$14*(1+$O$6)^$A20</f>
        <v>588556559.13990414</v>
      </c>
      <c r="G21" s="7">
        <f>F21/((1+$O$3)^$A$21)</f>
        <v>162740793.05037045</v>
      </c>
      <c r="H21" s="7">
        <f>'Baseline Core Assumptions'!$E$14*(1+$O$6)^$A20</f>
        <v>588556559.13990414</v>
      </c>
      <c r="I21" s="7">
        <f>H21/((1+$O$3)^$A$21)</f>
        <v>162740793.05037045</v>
      </c>
      <c r="J21" s="7">
        <f>'Baseline Core Assumptions'!$E$14*(1+$O$6)^$A20</f>
        <v>588556559.13990414</v>
      </c>
      <c r="K21" s="7">
        <f>J21/((1+$O$3)^$A$21)</f>
        <v>162740793.05037045</v>
      </c>
      <c r="L21" s="7">
        <f t="shared" si="1"/>
        <v>488222379.15111136</v>
      </c>
      <c r="M21" s="7">
        <f t="shared" si="2"/>
        <v>1765669677.4197125</v>
      </c>
    </row>
    <row r="22" spans="1:20" x14ac:dyDescent="0.35">
      <c r="A22">
        <v>20</v>
      </c>
      <c r="B22" s="7">
        <f>'Baseline Core Assumptions'!$E$14*(1+$O$6)^$A21</f>
        <v>606213255.91410124</v>
      </c>
      <c r="C22" s="7">
        <f t="shared" si="0"/>
        <v>156657025.08587062</v>
      </c>
      <c r="D22" s="7">
        <f>'Baseline Core Assumptions'!$E$14*(1+$O$6)^$A21</f>
        <v>606213255.91410124</v>
      </c>
      <c r="E22" s="7">
        <f>D22/((1+$O$3)^$A$22)</f>
        <v>156657025.08587062</v>
      </c>
      <c r="F22" s="7">
        <f>'Baseline Core Assumptions'!$E$14*(1+$O$6)^$A21</f>
        <v>606213255.91410124</v>
      </c>
      <c r="G22" s="7">
        <f>F22/((1+$O$3)^$A$22)</f>
        <v>156657025.08587062</v>
      </c>
      <c r="H22" s="7">
        <f>'Baseline Core Assumptions'!$E$14*(1+$O$6)^$A21</f>
        <v>606213255.91410124</v>
      </c>
      <c r="I22" s="7">
        <f>H22/((1+$O$3)^$A$22)</f>
        <v>156657025.08587062</v>
      </c>
      <c r="J22" s="7">
        <f>'Baseline Core Assumptions'!$E$14*(1+$O$6)^$A21</f>
        <v>606213255.91410124</v>
      </c>
      <c r="K22" s="7">
        <f>J22/((1+$O$3)^$A$22)</f>
        <v>156657025.08587062</v>
      </c>
      <c r="L22" s="7">
        <f t="shared" si="1"/>
        <v>469971075.25761187</v>
      </c>
      <c r="M22" s="7">
        <f t="shared" si="2"/>
        <v>1818639767.7423038</v>
      </c>
    </row>
    <row r="23" spans="1:20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20" x14ac:dyDescent="0.35">
      <c r="A24" s="7"/>
      <c r="B24" s="7"/>
      <c r="C24" s="7"/>
      <c r="D24" s="7"/>
      <c r="E24" s="7"/>
      <c r="I24" s="7"/>
      <c r="J24" s="7"/>
      <c r="K24" s="7" t="s">
        <v>51</v>
      </c>
      <c r="L24" s="7">
        <f>SUM(L3:L12)</f>
        <v>663418375.27847469</v>
      </c>
      <c r="M24" s="7">
        <f>SUM(M3:M12)</f>
        <v>880152455.8439554</v>
      </c>
      <c r="S24" s="1"/>
      <c r="T24" s="1"/>
    </row>
    <row r="25" spans="1:20" x14ac:dyDescent="0.35">
      <c r="A25" s="7"/>
      <c r="B25" s="8"/>
      <c r="D25" s="7"/>
      <c r="E25" s="7"/>
      <c r="K25" t="s">
        <v>50</v>
      </c>
      <c r="L25" s="7">
        <f>SUM(L3:L17)</f>
        <v>2512173612.0133567</v>
      </c>
      <c r="M25" s="7">
        <f>SUM(M3:M17)</f>
        <v>5493662754.0992613</v>
      </c>
      <c r="S25" s="1"/>
      <c r="T25" s="1"/>
    </row>
    <row r="26" spans="1:20" x14ac:dyDescent="0.35">
      <c r="A26" s="7"/>
      <c r="B26" s="8"/>
      <c r="D26" s="7"/>
      <c r="E26" s="7"/>
      <c r="K26" t="s">
        <v>49</v>
      </c>
      <c r="L26" s="7">
        <f>SUM(L3:L22)</f>
        <v>5051768610.040513</v>
      </c>
      <c r="M26" s="7">
        <f>SUM(M3:M22)</f>
        <v>14072365497.803904</v>
      </c>
      <c r="S26" s="1"/>
      <c r="T26" s="1"/>
    </row>
    <row r="27" spans="1:20" x14ac:dyDescent="0.35">
      <c r="E27" s="7"/>
    </row>
    <row r="28" spans="1:20" x14ac:dyDescent="0.35">
      <c r="A28" s="7"/>
      <c r="B28" s="7"/>
      <c r="D28" s="7"/>
      <c r="E28" s="7"/>
    </row>
    <row r="29" spans="1:20" x14ac:dyDescent="0.35">
      <c r="A29" s="7"/>
      <c r="B29" s="7"/>
      <c r="D29" s="7"/>
      <c r="E29" s="7"/>
    </row>
    <row r="30" spans="1:20" x14ac:dyDescent="0.35">
      <c r="A30" s="7"/>
      <c r="B30" s="7"/>
      <c r="D30" s="7"/>
      <c r="E30" s="7"/>
    </row>
    <row r="31" spans="1:20" x14ac:dyDescent="0.35">
      <c r="E31" s="7"/>
    </row>
    <row r="32" spans="1:20" x14ac:dyDescent="0.35">
      <c r="A32" s="7"/>
      <c r="B32" s="7"/>
      <c r="D32" s="7"/>
      <c r="E32" s="7"/>
    </row>
    <row r="33" spans="1:5" x14ac:dyDescent="0.35">
      <c r="A33" s="7"/>
      <c r="B33" s="7"/>
      <c r="D33" s="7"/>
      <c r="E33" s="7"/>
    </row>
    <row r="34" spans="1:5" x14ac:dyDescent="0.35">
      <c r="A34" s="7"/>
      <c r="B34" s="7"/>
      <c r="D34" s="7"/>
      <c r="E34" s="7"/>
    </row>
    <row r="36" spans="1:5" x14ac:dyDescent="0.35">
      <c r="A36" s="7"/>
      <c r="B36" s="7"/>
    </row>
    <row r="37" spans="1:5" x14ac:dyDescent="0.35">
      <c r="A37" s="7"/>
      <c r="B37" s="7"/>
    </row>
    <row r="38" spans="1:5" x14ac:dyDescent="0.35">
      <c r="A38" s="7"/>
      <c r="B38" s="7"/>
    </row>
  </sheetData>
  <mergeCells count="3">
    <mergeCell ref="U1:W1"/>
    <mergeCell ref="X1:Z1"/>
    <mergeCell ref="R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DD39-E48A-46EE-854D-A00F6692A14F}">
  <dimension ref="A1:Z26"/>
  <sheetViews>
    <sheetView workbookViewId="0">
      <pane xSplit="1" topLeftCell="B1" activePane="topRight" state="frozen"/>
      <selection pane="topRight" activeCell="N33" sqref="A1:XFD1048576"/>
    </sheetView>
  </sheetViews>
  <sheetFormatPr defaultRowHeight="14.5" x14ac:dyDescent="0.35"/>
  <cols>
    <col min="2" max="11" width="12.54296875" bestFit="1" customWidth="1"/>
    <col min="12" max="12" width="22.90625" bestFit="1" customWidth="1"/>
    <col min="13" max="13" width="25.1796875" bestFit="1" customWidth="1"/>
    <col min="15" max="15" width="12.6328125" bestFit="1" customWidth="1"/>
    <col min="18" max="18" width="16.08984375" customWidth="1"/>
    <col min="19" max="19" width="16.7265625" customWidth="1"/>
    <col min="21" max="21" width="8.1796875" bestFit="1" customWidth="1"/>
  </cols>
  <sheetData>
    <row r="1" spans="1:26" x14ac:dyDescent="0.35">
      <c r="A1" t="s">
        <v>53</v>
      </c>
      <c r="R1" s="50" t="s">
        <v>57</v>
      </c>
      <c r="S1" s="51"/>
      <c r="T1" s="13"/>
      <c r="U1" s="39" t="s">
        <v>52</v>
      </c>
      <c r="V1" s="39"/>
      <c r="W1" s="39"/>
      <c r="X1" s="39"/>
      <c r="Y1" s="39"/>
      <c r="Z1" s="39"/>
    </row>
    <row r="2" spans="1:26" x14ac:dyDescent="0.35">
      <c r="A2" s="1" t="s">
        <v>0</v>
      </c>
      <c r="B2" t="s">
        <v>9</v>
      </c>
      <c r="C2" t="s">
        <v>14</v>
      </c>
      <c r="D2" t="s">
        <v>10</v>
      </c>
      <c r="E2" t="s">
        <v>14</v>
      </c>
      <c r="F2" t="s">
        <v>11</v>
      </c>
      <c r="G2" t="s">
        <v>14</v>
      </c>
      <c r="H2" t="s">
        <v>12</v>
      </c>
      <c r="I2" t="s">
        <v>14</v>
      </c>
      <c r="J2" t="s">
        <v>13</v>
      </c>
      <c r="K2" t="s">
        <v>14</v>
      </c>
      <c r="L2" s="3" t="s">
        <v>48</v>
      </c>
      <c r="M2" s="3" t="s">
        <v>61</v>
      </c>
      <c r="O2" s="28" t="s">
        <v>15</v>
      </c>
      <c r="R2" s="25" t="s">
        <v>0</v>
      </c>
      <c r="S2" s="26" t="s">
        <v>28</v>
      </c>
      <c r="U2" t="s">
        <v>1</v>
      </c>
      <c r="V2" s="12" t="s">
        <v>36</v>
      </c>
      <c r="W2" t="s">
        <v>29</v>
      </c>
      <c r="Y2" s="12"/>
    </row>
    <row r="3" spans="1:26" x14ac:dyDescent="0.35">
      <c r="A3">
        <v>1</v>
      </c>
      <c r="B3" s="7">
        <f>'Baseline Core Assumptions'!$E$10</f>
        <v>181948184.845</v>
      </c>
      <c r="C3" s="7">
        <f t="shared" ref="C3:C22" si="0">B3/((1+$O$3)^A3)</f>
        <v>170045032.56542054</v>
      </c>
      <c r="D3" s="7">
        <v>0</v>
      </c>
      <c r="E3" s="7">
        <f>D3/((1+$O$3)^$A$3)</f>
        <v>0</v>
      </c>
      <c r="F3" s="7">
        <v>0</v>
      </c>
      <c r="G3" s="7">
        <f>F3/((1+$O$3)^$A$3)</f>
        <v>0</v>
      </c>
      <c r="H3" s="7">
        <v>0</v>
      </c>
      <c r="I3" s="7">
        <f>H3/((1+$O$3)^$A$3)</f>
        <v>0</v>
      </c>
      <c r="J3" s="7">
        <v>0</v>
      </c>
      <c r="K3" s="7">
        <f>J3/((1+$O$3)^$A$3)</f>
        <v>0</v>
      </c>
      <c r="L3" s="7">
        <f t="shared" ref="L3:M21" si="1">C3*$S$3+E3*$S$4+G3*$S$5+I3*$S$6+K3*$S$7</f>
        <v>170045032.56542054</v>
      </c>
      <c r="M3" s="7">
        <f>B3*$S$3+D3*$S$4+F3*$S$5+H3*$S$6+J3*$S$7</f>
        <v>181948184.845</v>
      </c>
      <c r="O3" s="29">
        <v>7.0000000000000007E-2</v>
      </c>
      <c r="R3" s="4">
        <v>1</v>
      </c>
      <c r="S3" s="5">
        <v>1</v>
      </c>
      <c r="U3">
        <v>1</v>
      </c>
      <c r="V3">
        <v>1</v>
      </c>
      <c r="W3">
        <v>2</v>
      </c>
    </row>
    <row r="4" spans="1:26" x14ac:dyDescent="0.35">
      <c r="A4">
        <v>2</v>
      </c>
      <c r="B4" s="7">
        <f>'Baseline Core Assumptions'!$E$12*(1+$O$6)^$A3</f>
        <v>12380274.375800001</v>
      </c>
      <c r="C4" s="7">
        <f t="shared" si="0"/>
        <v>10813411.106472181</v>
      </c>
      <c r="D4" s="7">
        <f>'Baseline Core Assumptions'!$E$10*(1+$O$6)^$A3</f>
        <v>187406630.39035001</v>
      </c>
      <c r="E4" s="7">
        <f>D4/((1+$O$3)^$A$4)</f>
        <v>163688208.91811514</v>
      </c>
      <c r="F4" s="7">
        <v>0</v>
      </c>
      <c r="G4" s="7">
        <f>F4/((1+$O$3)^$A$4)</f>
        <v>0</v>
      </c>
      <c r="H4" s="7">
        <v>0</v>
      </c>
      <c r="I4" s="7">
        <f>H4/((1+$O$3)^$A$4)</f>
        <v>0</v>
      </c>
      <c r="J4" s="7">
        <v>0</v>
      </c>
      <c r="K4" s="7">
        <f>J4/((1+$O$3)^$A$4)</f>
        <v>0</v>
      </c>
      <c r="L4" s="7">
        <f t="shared" si="1"/>
        <v>10813411.106472181</v>
      </c>
      <c r="M4" s="7">
        <f>B4*$S$3+D4*$S$4+F4*$S$5+H4*$S$6+J4*$S$7</f>
        <v>12380274.375800001</v>
      </c>
      <c r="R4" s="4">
        <f>R3+1</f>
        <v>2</v>
      </c>
      <c r="S4" s="5">
        <v>0</v>
      </c>
      <c r="U4">
        <v>0</v>
      </c>
      <c r="V4">
        <v>1</v>
      </c>
      <c r="W4">
        <v>2</v>
      </c>
    </row>
    <row r="5" spans="1:26" x14ac:dyDescent="0.35">
      <c r="A5">
        <v>3</v>
      </c>
      <c r="B5" s="7">
        <f>'Baseline Core Assumptions'!$E$12*(1+$O$6)^$A4</f>
        <v>12751682.607073998</v>
      </c>
      <c r="C5" s="7">
        <f t="shared" si="0"/>
        <v>10409171.438940508</v>
      </c>
      <c r="D5" s="7">
        <f>'Baseline Core Assumptions'!$E$12*(1+$O$6)^$A4</f>
        <v>12751682.607073998</v>
      </c>
      <c r="E5" s="7">
        <f>D5/((1+$O$3)^$A$5)</f>
        <v>10409171.438940508</v>
      </c>
      <c r="F5" s="7">
        <f>'Baseline Core Assumptions'!$E$10*(1+$O$6)^$A4</f>
        <v>193028829.30206048</v>
      </c>
      <c r="G5" s="7">
        <f>F5/((1+$O$3)^$A$5)</f>
        <v>157569023.53799865</v>
      </c>
      <c r="H5" s="7">
        <v>0</v>
      </c>
      <c r="I5" s="7">
        <f>H5/((1+$O$3)^$A$5)</f>
        <v>0</v>
      </c>
      <c r="J5" s="7">
        <v>0</v>
      </c>
      <c r="K5" s="7">
        <f>J5/((1+$O$3)^$A$5)</f>
        <v>0</v>
      </c>
      <c r="L5" s="7">
        <f t="shared" si="1"/>
        <v>167978194.97693914</v>
      </c>
      <c r="M5" s="7">
        <f t="shared" ref="M4:M22" si="2">B5*$S$3+D5*$S$4+F5*$S$5+H5*$S$6+J5*$S$7</f>
        <v>205780511.90913448</v>
      </c>
      <c r="O5" s="28" t="s">
        <v>58</v>
      </c>
      <c r="R5" s="4">
        <f>R4+1</f>
        <v>3</v>
      </c>
      <c r="S5" s="5">
        <v>1</v>
      </c>
      <c r="U5">
        <v>1</v>
      </c>
      <c r="V5">
        <v>1</v>
      </c>
      <c r="W5">
        <v>2</v>
      </c>
    </row>
    <row r="6" spans="1:26" x14ac:dyDescent="0.35">
      <c r="A6">
        <v>4</v>
      </c>
      <c r="B6" s="7">
        <f>'Baseline Core Assumptions'!$E$12*(1+$O$6)^$A5</f>
        <v>13134233.085286219</v>
      </c>
      <c r="C6" s="7">
        <f t="shared" si="0"/>
        <v>10020043.534681052</v>
      </c>
      <c r="D6" s="7">
        <f>'Baseline Core Assumptions'!$E$12*(1+$O$6)^$A5</f>
        <v>13134233.085286219</v>
      </c>
      <c r="E6" s="7">
        <f>D6/((1+$O$3)^$A$6)</f>
        <v>10020043.534681052</v>
      </c>
      <c r="F6" s="7">
        <f>'Baseline Core Assumptions'!$E$12*(1+$O$6)^$A5</f>
        <v>13134233.085286219</v>
      </c>
      <c r="G6" s="7">
        <f>F6/((1+$O$3)^$A$6)</f>
        <v>10020043.534681052</v>
      </c>
      <c r="H6" s="7">
        <f>'Baseline Core Assumptions'!$E$10*(1+$O$6)^$A5</f>
        <v>198819694.1811223</v>
      </c>
      <c r="I6" s="7">
        <f>H6/((1+$O$3)^$A$6)</f>
        <v>151678592.75153142</v>
      </c>
      <c r="J6" s="7">
        <v>0</v>
      </c>
      <c r="K6" s="7">
        <f>J6/((1+$O$3)^$A$6)</f>
        <v>0</v>
      </c>
      <c r="L6" s="7">
        <f t="shared" si="1"/>
        <v>20040087.069362104</v>
      </c>
      <c r="M6" s="7">
        <f t="shared" si="2"/>
        <v>26268466.170572437</v>
      </c>
      <c r="O6" s="29">
        <v>0.03</v>
      </c>
      <c r="R6" s="4">
        <f>R5+1</f>
        <v>4</v>
      </c>
      <c r="S6" s="5">
        <v>0</v>
      </c>
      <c r="U6">
        <v>0</v>
      </c>
      <c r="V6">
        <v>1</v>
      </c>
      <c r="W6">
        <v>2</v>
      </c>
    </row>
    <row r="7" spans="1:26" x14ac:dyDescent="0.35">
      <c r="A7">
        <v>5</v>
      </c>
      <c r="B7" s="7">
        <f>'Baseline Core Assumptions'!$E$12*(1+$O$6)^$A6</f>
        <v>13528260.077844804</v>
      </c>
      <c r="C7" s="7">
        <f t="shared" si="0"/>
        <v>9645462.467964001</v>
      </c>
      <c r="D7" s="7">
        <f>'Baseline Core Assumptions'!$E$12*(1+$O$6)^$A6</f>
        <v>13528260.077844804</v>
      </c>
      <c r="E7" s="7">
        <f>D7/((1+$O$3)^$A$7)</f>
        <v>9645462.467964001</v>
      </c>
      <c r="F7" s="7">
        <f>'Baseline Core Assumptions'!$E$12*(1+$O$6)^$A6</f>
        <v>13528260.077844804</v>
      </c>
      <c r="G7" s="7">
        <f>F7/((1+$O$3)^$A$7)</f>
        <v>9645462.467964001</v>
      </c>
      <c r="H7" s="7">
        <f>'Baseline Core Assumptions'!$E$12*(1+$O$6)^$A6</f>
        <v>13528260.077844804</v>
      </c>
      <c r="I7" s="7">
        <f>H7/((1+$O$3)^$A$7)</f>
        <v>9645462.467964001</v>
      </c>
      <c r="J7" s="7">
        <f>'Baseline Core Assumptions'!$E$10*(1+$O$6)^$A6</f>
        <v>204784285.00655597</v>
      </c>
      <c r="K7" s="7">
        <f>J7/((1+$O$3)^$A$7)</f>
        <v>146008364.98511901</v>
      </c>
      <c r="L7" s="7">
        <f t="shared" si="1"/>
        <v>165299289.92104703</v>
      </c>
      <c r="M7" s="7">
        <f t="shared" si="2"/>
        <v>231840805.16224557</v>
      </c>
      <c r="R7" s="6">
        <f>R6+1</f>
        <v>5</v>
      </c>
      <c r="S7" s="27">
        <v>1</v>
      </c>
      <c r="U7">
        <v>1</v>
      </c>
      <c r="V7">
        <v>1</v>
      </c>
      <c r="W7">
        <v>2</v>
      </c>
    </row>
    <row r="8" spans="1:26" x14ac:dyDescent="0.35">
      <c r="A8">
        <v>6</v>
      </c>
      <c r="B8" s="7">
        <f>'Baseline Core Assumptions'!$E$12*(1+$O$6)^$A7</f>
        <v>13934107.880180148</v>
      </c>
      <c r="C8" s="7">
        <f t="shared" si="0"/>
        <v>9284884.4317784309</v>
      </c>
      <c r="D8" s="7">
        <f>'Baseline Core Assumptions'!$E$12*(1+$O$6)^$A7</f>
        <v>13934107.880180148</v>
      </c>
      <c r="E8" s="7">
        <f>D8/((1+$O$3)^$A$8)</f>
        <v>9284884.4317784309</v>
      </c>
      <c r="F8" s="7">
        <f>'Baseline Core Assumptions'!$E$12*(1+$O$6)^$A7</f>
        <v>13934107.880180148</v>
      </c>
      <c r="G8" s="7">
        <f>F8/((1+$O$3)^$A$8)</f>
        <v>9284884.4317784309</v>
      </c>
      <c r="H8" s="7">
        <f>'Baseline Core Assumptions'!$E$12*(1+$O$6)^$A7</f>
        <v>13934107.880180148</v>
      </c>
      <c r="I8" s="7">
        <f>H8/((1+$O$3)^$A$8)</f>
        <v>9284884.4317784309</v>
      </c>
      <c r="J8" s="7">
        <f>'Baseline Core Assumptions'!$E$12*(1+$O$6)^$A7</f>
        <v>13934107.880180148</v>
      </c>
      <c r="K8" s="7">
        <f>J8/((1+$O$3)^$A$8)</f>
        <v>9284884.4317784309</v>
      </c>
      <c r="L8" s="7">
        <f t="shared" si="1"/>
        <v>27854653.295335293</v>
      </c>
      <c r="M8" s="7">
        <f t="shared" si="2"/>
        <v>41802323.640540443</v>
      </c>
    </row>
    <row r="9" spans="1:26" x14ac:dyDescent="0.35">
      <c r="A9">
        <v>7</v>
      </c>
      <c r="B9" s="7">
        <f>'Baseline Core Assumptions'!$E$12*(1+$O$6)^$A8</f>
        <v>14352131.116585553</v>
      </c>
      <c r="C9" s="7">
        <f t="shared" si="0"/>
        <v>8937785.9483474605</v>
      </c>
      <c r="D9" s="7">
        <f>'Baseline Core Assumptions'!$E$12*(1+$O$6)^$A8</f>
        <v>14352131.116585553</v>
      </c>
      <c r="E9" s="7">
        <f>D9/((1+$O$3)^$A$9)</f>
        <v>8937785.9483474605</v>
      </c>
      <c r="F9" s="7">
        <f>'Baseline Core Assumptions'!$E$12*(1+$O$6)^$A8</f>
        <v>14352131.116585553</v>
      </c>
      <c r="G9" s="7">
        <f>F9/((1+$O$3)^$A$9)</f>
        <v>8937785.9483474605</v>
      </c>
      <c r="H9" s="7">
        <f>'Baseline Core Assumptions'!$E$12*(1+$O$6)^$A8</f>
        <v>14352131.116585553</v>
      </c>
      <c r="I9" s="7">
        <f>H9/((1+$O$3)^$A$9)</f>
        <v>8937785.9483474605</v>
      </c>
      <c r="J9" s="7">
        <f>'Baseline Core Assumptions'!$E$12*(1+$O$6)^$A8</f>
        <v>14352131.116585553</v>
      </c>
      <c r="K9" s="7">
        <f>J9/((1+$O$3)^$A$9)</f>
        <v>8937785.9483474605</v>
      </c>
      <c r="L9" s="7">
        <f t="shared" si="1"/>
        <v>26813357.845042381</v>
      </c>
      <c r="M9" s="7">
        <f t="shared" si="2"/>
        <v>43056393.349756658</v>
      </c>
      <c r="R9" s="34" t="s">
        <v>60</v>
      </c>
    </row>
    <row r="10" spans="1:26" x14ac:dyDescent="0.35">
      <c r="A10">
        <v>8</v>
      </c>
      <c r="B10" s="7">
        <f>'Baseline Core Assumptions'!$E$14*(1+$O$6)^$A9</f>
        <v>425185780.80442452</v>
      </c>
      <c r="C10" s="7">
        <f t="shared" si="0"/>
        <v>247461995.55976984</v>
      </c>
      <c r="D10" s="7">
        <f>'Baseline Core Assumptions'!$E$12*(1+$O$6)^$A9</f>
        <v>14782695.050083121</v>
      </c>
      <c r="E10" s="7">
        <f>D10/((1+$O$3)^$A$10)</f>
        <v>8603663.1091569029</v>
      </c>
      <c r="F10" s="7">
        <f>'Baseline Core Assumptions'!$E$12*(1+$O$6)^$A9</f>
        <v>14782695.050083121</v>
      </c>
      <c r="G10" s="7">
        <f>F10/((1+$O$3)^$A$10)</f>
        <v>8603663.1091569029</v>
      </c>
      <c r="H10" s="7">
        <f>'Baseline Core Assumptions'!$E$12*(1+$O$6)^$A9</f>
        <v>14782695.050083121</v>
      </c>
      <c r="I10" s="7">
        <f>H10/((1+$O$3)^$A$10)</f>
        <v>8603663.1091569029</v>
      </c>
      <c r="J10" s="7">
        <f>'Baseline Core Assumptions'!$E$12*(1+$O$6)^$A9</f>
        <v>14782695.050083121</v>
      </c>
      <c r="K10" s="7">
        <f>J10/((1+$O$3)^$A$10)</f>
        <v>8603663.1091569029</v>
      </c>
      <c r="L10" s="7">
        <f t="shared" si="1"/>
        <v>264669321.77808365</v>
      </c>
      <c r="M10" s="7">
        <f t="shared" si="2"/>
        <v>454751170.90459073</v>
      </c>
    </row>
    <row r="11" spans="1:26" x14ac:dyDescent="0.35">
      <c r="A11">
        <v>9</v>
      </c>
      <c r="B11" s="7">
        <f>'Baseline Core Assumptions'!$E$14*(1+$O$6)^$A10</f>
        <v>437941354.22855723</v>
      </c>
      <c r="C11" s="7">
        <f t="shared" si="0"/>
        <v>238211079.83790922</v>
      </c>
      <c r="D11" s="7">
        <f>'Baseline Core Assumptions'!$E$14*(1+$O$6)^$A10</f>
        <v>437941354.22855723</v>
      </c>
      <c r="E11" s="7">
        <f>D11/((1+$O$3)^$A$11)</f>
        <v>238211079.83790922</v>
      </c>
      <c r="F11" s="7">
        <f>'Baseline Core Assumptions'!$E$12*(1+$O$6)^$A10</f>
        <v>15226175.901585612</v>
      </c>
      <c r="G11" s="7">
        <f>F11/((1+$O$3)^$A$11)</f>
        <v>8282030.8433940262</v>
      </c>
      <c r="H11" s="7">
        <f>'Baseline Core Assumptions'!$E$12*(1+$O$6)^$A10</f>
        <v>15226175.901585612</v>
      </c>
      <c r="I11" s="7">
        <f>H11/((1+$O$3)^$A$11)</f>
        <v>8282030.8433940262</v>
      </c>
      <c r="J11" s="7">
        <f>'Baseline Core Assumptions'!$E$12*(1+$O$6)^$A10</f>
        <v>15226175.901585612</v>
      </c>
      <c r="K11" s="7">
        <f>J11/((1+$O$3)^$A$11)</f>
        <v>8282030.8433940262</v>
      </c>
      <c r="L11" s="7">
        <f t="shared" si="1"/>
        <v>254775141.5246973</v>
      </c>
      <c r="M11" s="7">
        <f t="shared" si="2"/>
        <v>468393706.03172851</v>
      </c>
    </row>
    <row r="12" spans="1:26" x14ac:dyDescent="0.35">
      <c r="A12">
        <v>10</v>
      </c>
      <c r="B12" s="7">
        <f>'Baseline Core Assumptions'!$E$14*(1+$O$6)^$A11</f>
        <v>451079594.85541397</v>
      </c>
      <c r="C12" s="7">
        <f t="shared" si="0"/>
        <v>229305992.74116498</v>
      </c>
      <c r="D12" s="7">
        <f>'Baseline Core Assumptions'!$E$14*(1+$O$6)^$A11</f>
        <v>451079594.85541397</v>
      </c>
      <c r="E12" s="7">
        <f>D12/((1+$O$3)^$A$12)</f>
        <v>229305992.74116498</v>
      </c>
      <c r="F12" s="7">
        <f>'Baseline Core Assumptions'!$E$14*(1+$O$6)^$A11</f>
        <v>451079594.85541397</v>
      </c>
      <c r="G12" s="7">
        <f>F12/((1+$O$3)^$A$12)</f>
        <v>229305992.74116498</v>
      </c>
      <c r="H12" s="7">
        <f>'Baseline Core Assumptions'!$E$12*(1+$O$6)^$A11</f>
        <v>15682961.178633181</v>
      </c>
      <c r="I12" s="7">
        <f>H12/((1+$O$3)^$A$12)</f>
        <v>7972422.2137344377</v>
      </c>
      <c r="J12" s="7">
        <f>'Baseline Core Assumptions'!$E$12*(1+$O$6)^$A11</f>
        <v>15682961.178633181</v>
      </c>
      <c r="K12" s="7">
        <f>J12/((1+$O$3)^$A$12)</f>
        <v>7972422.2137344377</v>
      </c>
      <c r="L12" s="7">
        <f t="shared" si="1"/>
        <v>466584407.69606441</v>
      </c>
      <c r="M12" s="7">
        <f t="shared" si="2"/>
        <v>917842150.88946116</v>
      </c>
    </row>
    <row r="13" spans="1:26" x14ac:dyDescent="0.35">
      <c r="A13">
        <v>11</v>
      </c>
      <c r="B13" s="7">
        <f>'Baseline Core Assumptions'!$E$14*(1+$O$6)^$A12</f>
        <v>464611982.70107639</v>
      </c>
      <c r="C13" s="7">
        <f t="shared" si="0"/>
        <v>220733806.09663543</v>
      </c>
      <c r="D13" s="7">
        <f>'Baseline Core Assumptions'!$E$14*(1+$O$6)^$A12</f>
        <v>464611982.70107639</v>
      </c>
      <c r="E13" s="7">
        <f>D13/((1+$O$3)^$A$13)</f>
        <v>220733806.09663543</v>
      </c>
      <c r="F13" s="7">
        <f>'Baseline Core Assumptions'!$E$14*(1+$O$6)^$A12</f>
        <v>464611982.70107639</v>
      </c>
      <c r="G13" s="7">
        <f>F13/((1+$O$3)^$A$13)</f>
        <v>220733806.09663543</v>
      </c>
      <c r="H13" s="7">
        <f>'Baseline Core Assumptions'!$E$14*(1+$O$6)^$A12</f>
        <v>464611982.70107639</v>
      </c>
      <c r="I13" s="7">
        <f>H13/((1+$O$3)^$A$13)</f>
        <v>220733806.09663543</v>
      </c>
      <c r="J13" s="7">
        <f>'Baseline Core Assumptions'!$E$12*(1+$O$6)^$A12</f>
        <v>16153450.013992177</v>
      </c>
      <c r="K13" s="7">
        <f>J13/((1+$O$3)^$A$13)</f>
        <v>7674387.7384546446</v>
      </c>
      <c r="L13" s="7">
        <f t="shared" si="1"/>
        <v>449141999.9317255</v>
      </c>
      <c r="M13" s="7">
        <f t="shared" si="2"/>
        <v>945377415.41614497</v>
      </c>
    </row>
    <row r="14" spans="1:26" x14ac:dyDescent="0.35">
      <c r="A14">
        <v>12</v>
      </c>
      <c r="B14" s="7">
        <f>'Baseline Core Assumptions'!$E$14*(1+$O$6)^$A13</f>
        <v>478550342.1821087</v>
      </c>
      <c r="C14" s="7">
        <f t="shared" si="0"/>
        <v>212482075.02760237</v>
      </c>
      <c r="D14" s="7">
        <f>'Baseline Core Assumptions'!$E$14*(1+$O$6)^$A13</f>
        <v>478550342.1821087</v>
      </c>
      <c r="E14" s="7">
        <f>D14/((1+$O$3)^$A$14)</f>
        <v>212482075.02760237</v>
      </c>
      <c r="F14" s="7">
        <f>'Baseline Core Assumptions'!$E$14*(1+$O$6)^$A13</f>
        <v>478550342.1821087</v>
      </c>
      <c r="G14" s="7">
        <f>F14/((1+$O$3)^$A$14)</f>
        <v>212482075.02760237</v>
      </c>
      <c r="H14" s="7">
        <f>'Baseline Core Assumptions'!$E$14*(1+$O$6)^$A13</f>
        <v>478550342.1821087</v>
      </c>
      <c r="I14" s="7">
        <f>H14/((1+$O$3)^$A$14)</f>
        <v>212482075.02760237</v>
      </c>
      <c r="J14" s="7">
        <f>'Baseline Core Assumptions'!$E$14*(1+$O$6)^$A13</f>
        <v>478550342.1821087</v>
      </c>
      <c r="K14" s="7">
        <f>J14/((1+$O$3)^$A$14)</f>
        <v>212482075.02760237</v>
      </c>
      <c r="L14" s="7">
        <f t="shared" si="1"/>
        <v>637446225.08280706</v>
      </c>
      <c r="M14" s="7">
        <f t="shared" si="2"/>
        <v>1435651026.5463262</v>
      </c>
    </row>
    <row r="15" spans="1:26" x14ac:dyDescent="0.35">
      <c r="A15">
        <v>13</v>
      </c>
      <c r="B15" s="7">
        <f>'Baseline Core Assumptions'!$E$14*(1+$O$6)^$A14</f>
        <v>492906852.44757187</v>
      </c>
      <c r="C15" s="7">
        <f t="shared" si="0"/>
        <v>204538819.88638353</v>
      </c>
      <c r="D15" s="7">
        <f>'Baseline Core Assumptions'!$E$14*(1+$O$6)^$A14</f>
        <v>492906852.44757187</v>
      </c>
      <c r="E15" s="7">
        <f>D15/((1+$O$3)^$A$15)</f>
        <v>204538819.88638353</v>
      </c>
      <c r="F15" s="7">
        <f>'Baseline Core Assumptions'!$E$14*(1+$O$6)^$A14</f>
        <v>492906852.44757187</v>
      </c>
      <c r="G15" s="7">
        <f>F15/((1+$O$3)^$A$15)</f>
        <v>204538819.88638353</v>
      </c>
      <c r="H15" s="7">
        <f>'Baseline Core Assumptions'!$E$14*(1+$O$6)^$A14</f>
        <v>492906852.44757187</v>
      </c>
      <c r="I15" s="7">
        <f>H15/((1+$O$3)^$A$15)</f>
        <v>204538819.88638353</v>
      </c>
      <c r="J15" s="7">
        <f>'Baseline Core Assumptions'!$E$14*(1+$O$6)^$A14</f>
        <v>492906852.44757187</v>
      </c>
      <c r="K15" s="7">
        <f>J15/((1+$O$3)^$A$15)</f>
        <v>204538819.88638353</v>
      </c>
      <c r="L15" s="7">
        <f t="shared" si="1"/>
        <v>613616459.6591506</v>
      </c>
      <c r="M15" s="7">
        <f t="shared" si="2"/>
        <v>1478720557.3427157</v>
      </c>
    </row>
    <row r="16" spans="1:26" x14ac:dyDescent="0.35">
      <c r="A16">
        <v>14</v>
      </c>
      <c r="B16" s="7">
        <f>'Baseline Core Assumptions'!$E$14*(1+$O$6)^$A15</f>
        <v>507694058.02099901</v>
      </c>
      <c r="C16" s="7">
        <f t="shared" si="0"/>
        <v>196892508.8625935</v>
      </c>
      <c r="D16" s="7">
        <f>'Baseline Core Assumptions'!$E$14*(1+$O$6)^$A15</f>
        <v>507694058.02099901</v>
      </c>
      <c r="E16" s="7">
        <f>D16/((1+$O$3)^$A$16)</f>
        <v>196892508.8625935</v>
      </c>
      <c r="F16" s="7">
        <f>'Baseline Core Assumptions'!$E$14*(1+$O$6)^$A15</f>
        <v>507694058.02099901</v>
      </c>
      <c r="G16" s="7">
        <f>F16/((1+$O$3)^$A$16)</f>
        <v>196892508.8625935</v>
      </c>
      <c r="H16" s="7">
        <f>'Baseline Core Assumptions'!$E$14*(1+$O$6)^$A15</f>
        <v>507694058.02099901</v>
      </c>
      <c r="I16" s="7">
        <f>H16/((1+$O$3)^$A$16)</f>
        <v>196892508.8625935</v>
      </c>
      <c r="J16" s="7">
        <f>'Baseline Core Assumptions'!$E$14*(1+$O$6)^$A15</f>
        <v>507694058.02099901</v>
      </c>
      <c r="K16" s="7">
        <f>J16/((1+$O$3)^$A$16)</f>
        <v>196892508.8625935</v>
      </c>
      <c r="L16" s="7">
        <f t="shared" si="1"/>
        <v>590677526.58778048</v>
      </c>
      <c r="M16" s="7">
        <f t="shared" si="2"/>
        <v>1523082174.0629971</v>
      </c>
    </row>
    <row r="17" spans="1:20" x14ac:dyDescent="0.35">
      <c r="A17">
        <v>15</v>
      </c>
      <c r="B17" s="7">
        <f>'Baseline Core Assumptions'!$E$14*(1+$O$6)^$A16</f>
        <v>522924879.76162905</v>
      </c>
      <c r="C17" s="7">
        <f t="shared" si="0"/>
        <v>189532041.24156198</v>
      </c>
      <c r="D17" s="7">
        <f>'Baseline Core Assumptions'!$E$14*(1+$O$6)^$A16</f>
        <v>522924879.76162905</v>
      </c>
      <c r="E17" s="7">
        <f>D17/((1+$O$3)^$A$17)</f>
        <v>189532041.24156198</v>
      </c>
      <c r="F17" s="7">
        <f>'Baseline Core Assumptions'!$E$14*(1+$O$6)^$A16</f>
        <v>522924879.76162905</v>
      </c>
      <c r="G17" s="7">
        <f>F17/((1+$O$3)^$A$17)</f>
        <v>189532041.24156198</v>
      </c>
      <c r="H17" s="7">
        <f>'Baseline Core Assumptions'!$E$14*(1+$O$6)^$A16</f>
        <v>522924879.76162905</v>
      </c>
      <c r="I17" s="7">
        <f>H17/((1+$O$3)^$A$17)</f>
        <v>189532041.24156198</v>
      </c>
      <c r="J17" s="7">
        <f>'Baseline Core Assumptions'!$E$14*(1+$O$6)^$A16</f>
        <v>522924879.76162905</v>
      </c>
      <c r="K17" s="7">
        <f>J17/((1+$O$3)^$A$17)</f>
        <v>189532041.24156198</v>
      </c>
      <c r="L17" s="7">
        <f t="shared" si="1"/>
        <v>568596123.72468591</v>
      </c>
      <c r="M17" s="7">
        <f t="shared" si="2"/>
        <v>1568774639.2848871</v>
      </c>
    </row>
    <row r="18" spans="1:20" x14ac:dyDescent="0.35">
      <c r="A18">
        <v>16</v>
      </c>
      <c r="B18" s="7">
        <f>'Baseline Core Assumptions'!$E$14*(1+$O$6)^$A17</f>
        <v>538612626.15447795</v>
      </c>
      <c r="C18" s="7">
        <f t="shared" si="0"/>
        <v>182446731.28860641</v>
      </c>
      <c r="D18" s="7">
        <f>'Baseline Core Assumptions'!$E$14*(1+$O$6)^$A17</f>
        <v>538612626.15447795</v>
      </c>
      <c r="E18" s="7">
        <f>D18/((1+$O$3)^$A$18)</f>
        <v>182446731.28860641</v>
      </c>
      <c r="F18" s="7">
        <f>'Baseline Core Assumptions'!$E$14*(1+$O$6)^$A17</f>
        <v>538612626.15447795</v>
      </c>
      <c r="G18" s="7">
        <f>F18/((1+$O$3)^$A$18)</f>
        <v>182446731.28860641</v>
      </c>
      <c r="H18" s="7">
        <f>'Baseline Core Assumptions'!$E$14*(1+$O$6)^$A17</f>
        <v>538612626.15447795</v>
      </c>
      <c r="I18" s="7">
        <f>H18/((1+$O$3)^$A$18)</f>
        <v>182446731.28860641</v>
      </c>
      <c r="J18" s="7">
        <f>'Baseline Core Assumptions'!$E$14*(1+$O$6)^$A17</f>
        <v>538612626.15447795</v>
      </c>
      <c r="K18" s="7">
        <f>J18/((1+$O$3)^$A$18)</f>
        <v>182446731.28860641</v>
      </c>
      <c r="L18" s="7">
        <f t="shared" si="1"/>
        <v>547340193.86581922</v>
      </c>
      <c r="M18" s="7">
        <f t="shared" si="2"/>
        <v>1615837878.4634337</v>
      </c>
    </row>
    <row r="19" spans="1:20" x14ac:dyDescent="0.35">
      <c r="A19">
        <v>17</v>
      </c>
      <c r="B19" s="7">
        <f>'Baseline Core Assumptions'!$E$14*(1+$O$6)^$A18</f>
        <v>554771004.93911219</v>
      </c>
      <c r="C19" s="7">
        <f t="shared" si="0"/>
        <v>175626292.73576128</v>
      </c>
      <c r="D19" s="7">
        <f>'Baseline Core Assumptions'!$E$14*(1+$O$6)^$A18</f>
        <v>554771004.93911219</v>
      </c>
      <c r="E19" s="7">
        <f>D19/((1+$O$3)^$A$19)</f>
        <v>175626292.73576128</v>
      </c>
      <c r="F19" s="7">
        <f>'Baseline Core Assumptions'!$E$14*(1+$O$6)^$A18</f>
        <v>554771004.93911219</v>
      </c>
      <c r="G19" s="7">
        <f>F19/((1+$O$3)^$A$19)</f>
        <v>175626292.73576128</v>
      </c>
      <c r="H19" s="7">
        <f>'Baseline Core Assumptions'!$E$14*(1+$O$6)^$A18</f>
        <v>554771004.93911219</v>
      </c>
      <c r="I19" s="7">
        <f>H19/((1+$O$3)^$A$19)</f>
        <v>175626292.73576128</v>
      </c>
      <c r="J19" s="7">
        <f>'Baseline Core Assumptions'!$E$14*(1+$O$6)^$A18</f>
        <v>554771004.93911219</v>
      </c>
      <c r="K19" s="7">
        <f>J19/((1+$O$3)^$A$19)</f>
        <v>175626292.73576128</v>
      </c>
      <c r="L19" s="7">
        <f t="shared" si="1"/>
        <v>526878878.20728385</v>
      </c>
      <c r="M19" s="7">
        <f t="shared" si="2"/>
        <v>1664313014.8173366</v>
      </c>
    </row>
    <row r="20" spans="1:20" x14ac:dyDescent="0.35">
      <c r="A20">
        <v>18</v>
      </c>
      <c r="B20" s="7">
        <f>'Baseline Core Assumptions'!$E$14*(1+$O$6)^$A19</f>
        <v>571414135.08728552</v>
      </c>
      <c r="C20" s="7">
        <f t="shared" si="0"/>
        <v>169060823.84844309</v>
      </c>
      <c r="D20" s="7">
        <f>'Baseline Core Assumptions'!$E$14*(1+$O$6)^$A19</f>
        <v>571414135.08728552</v>
      </c>
      <c r="E20" s="7">
        <f>D20/((1+$O$3)^$A$20)</f>
        <v>169060823.84844309</v>
      </c>
      <c r="F20" s="7">
        <f>'Baseline Core Assumptions'!$E$14*(1+$O$6)^$A19</f>
        <v>571414135.08728552</v>
      </c>
      <c r="G20" s="7">
        <f>F20/((1+$O$3)^$A$20)</f>
        <v>169060823.84844309</v>
      </c>
      <c r="H20" s="7">
        <f>'Baseline Core Assumptions'!$E$14*(1+$O$6)^$A19</f>
        <v>571414135.08728552</v>
      </c>
      <c r="I20" s="7">
        <f>H20/((1+$O$3)^$A$20)</f>
        <v>169060823.84844309</v>
      </c>
      <c r="J20" s="7">
        <f>'Baseline Core Assumptions'!$E$14*(1+$O$6)^$A19</f>
        <v>571414135.08728552</v>
      </c>
      <c r="K20" s="7">
        <f>J20/((1+$O$3)^$A$20)</f>
        <v>169060823.84844309</v>
      </c>
      <c r="L20" s="7">
        <f t="shared" si="1"/>
        <v>507182471.54532927</v>
      </c>
      <c r="M20" s="7">
        <f t="shared" si="2"/>
        <v>1714242405.2618566</v>
      </c>
    </row>
    <row r="21" spans="1:20" x14ac:dyDescent="0.35">
      <c r="A21">
        <v>19</v>
      </c>
      <c r="B21" s="7">
        <f>'Baseline Core Assumptions'!$E$14*(1+$O$6)^$A20</f>
        <v>588556559.13990414</v>
      </c>
      <c r="C21" s="7">
        <f t="shared" si="0"/>
        <v>162740793.05037045</v>
      </c>
      <c r="D21" s="7">
        <f>'Baseline Core Assumptions'!$E$14*(1+$O$6)^$A20</f>
        <v>588556559.13990414</v>
      </c>
      <c r="E21" s="7">
        <f>D21/((1+$O$3)^$A$21)</f>
        <v>162740793.05037045</v>
      </c>
      <c r="F21" s="7">
        <f>'Baseline Core Assumptions'!$E$14*(1+$O$6)^$A20</f>
        <v>588556559.13990414</v>
      </c>
      <c r="G21" s="7">
        <f>F21/((1+$O$3)^$A$21)</f>
        <v>162740793.05037045</v>
      </c>
      <c r="H21" s="7">
        <f>'Baseline Core Assumptions'!$E$14*(1+$O$6)^$A20</f>
        <v>588556559.13990414</v>
      </c>
      <c r="I21" s="7">
        <f>H21/((1+$O$3)^$A$21)</f>
        <v>162740793.05037045</v>
      </c>
      <c r="J21" s="7">
        <f>'Baseline Core Assumptions'!$E$14*(1+$O$6)^$A20</f>
        <v>588556559.13990414</v>
      </c>
      <c r="K21" s="7">
        <f>J21/((1+$O$3)^$A$21)</f>
        <v>162740793.05037045</v>
      </c>
      <c r="L21" s="7">
        <f t="shared" si="1"/>
        <v>488222379.15111136</v>
      </c>
      <c r="M21" s="7">
        <f t="shared" si="2"/>
        <v>1765669677.4197125</v>
      </c>
    </row>
    <row r="22" spans="1:20" x14ac:dyDescent="0.35">
      <c r="A22">
        <v>20</v>
      </c>
      <c r="B22" s="7">
        <f>'Baseline Core Assumptions'!$E$14*(1+$O$6)^$A21</f>
        <v>606213255.91410124</v>
      </c>
      <c r="C22" s="7">
        <f t="shared" si="0"/>
        <v>156657025.08587062</v>
      </c>
      <c r="D22" s="7">
        <f>'Baseline Core Assumptions'!$E$14*(1+$O$6)^$A21</f>
        <v>606213255.91410124</v>
      </c>
      <c r="E22" s="7">
        <f>D22/((1+$O$3)^$A$22)</f>
        <v>156657025.08587062</v>
      </c>
      <c r="F22" s="7">
        <f>'Baseline Core Assumptions'!$E$14*(1+$O$6)^$A21</f>
        <v>606213255.91410124</v>
      </c>
      <c r="G22" s="7">
        <f>F22/((1+$O$3)^$A$22)</f>
        <v>156657025.08587062</v>
      </c>
      <c r="H22" s="7">
        <f>'Baseline Core Assumptions'!$E$14*(1+$O$6)^$A21</f>
        <v>606213255.91410124</v>
      </c>
      <c r="I22" s="7">
        <f>H22/((1+$O$3)^$A$22)</f>
        <v>156657025.08587062</v>
      </c>
      <c r="J22" s="7">
        <f>'Baseline Core Assumptions'!$E$14*(1+$O$6)^$A21</f>
        <v>606213255.91410124</v>
      </c>
      <c r="K22" s="7">
        <f>J22/((1+$O$3)^$A$22)</f>
        <v>156657025.08587062</v>
      </c>
      <c r="L22" s="7">
        <f>C22*$S$3+E22*$S$4+G22*$S$5+I22*$S$6+K22*$S$7</f>
        <v>469971075.25761187</v>
      </c>
      <c r="M22" s="7">
        <f t="shared" si="2"/>
        <v>1818639767.7423038</v>
      </c>
    </row>
    <row r="23" spans="1:20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20" x14ac:dyDescent="0.35">
      <c r="A24" s="7"/>
      <c r="B24" s="7"/>
      <c r="C24" s="7"/>
      <c r="D24" s="7"/>
      <c r="E24" s="7"/>
      <c r="I24" s="7"/>
      <c r="J24" s="7"/>
      <c r="K24" s="7" t="s">
        <v>51</v>
      </c>
      <c r="L24" s="7">
        <f>SUM(L3:L12)</f>
        <v>1574872897.7784641</v>
      </c>
      <c r="M24" s="7">
        <f>SUM(M3:M12)</f>
        <v>2584063987.2788301</v>
      </c>
      <c r="S24" s="1"/>
      <c r="T24" s="1"/>
    </row>
    <row r="25" spans="1:20" x14ac:dyDescent="0.35">
      <c r="A25" s="7"/>
      <c r="B25" s="8"/>
      <c r="D25" s="7"/>
      <c r="E25" s="7"/>
      <c r="K25" t="s">
        <v>50</v>
      </c>
      <c r="L25" s="7">
        <f>SUM(L3:L17)</f>
        <v>4434351232.7646132</v>
      </c>
      <c r="M25" s="7">
        <f>SUM(M3:M17)</f>
        <v>9535669799.9319</v>
      </c>
      <c r="S25" s="1"/>
      <c r="T25" s="1"/>
    </row>
    <row r="26" spans="1:20" x14ac:dyDescent="0.35">
      <c r="A26" s="7"/>
      <c r="B26" s="8"/>
      <c r="D26" s="7"/>
      <c r="E26" s="7"/>
      <c r="K26" t="s">
        <v>49</v>
      </c>
      <c r="L26" s="7">
        <f>SUM(L5:L24)</f>
        <v>8367960684.8983412</v>
      </c>
      <c r="M26" s="7">
        <f>SUM(M5:M24)</f>
        <v>20504108071.694572</v>
      </c>
      <c r="S26" s="1"/>
      <c r="T26" s="1"/>
    </row>
  </sheetData>
  <mergeCells count="3">
    <mergeCell ref="U1:W1"/>
    <mergeCell ref="X1:Z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Core Assumptions</vt:lpstr>
      <vt:lpstr>Scenario Model (10-yr lag)</vt:lpstr>
      <vt:lpstr>Scenario Model (7-yr lag)</vt:lpstr>
      <vt:lpstr>Baseline Core Assumptions</vt:lpstr>
      <vt:lpstr>Baseline Model (10-yr lag)</vt:lpstr>
      <vt:lpstr>Baseline Model (7-yr lag)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Broughel</dc:creator>
  <cp:lastModifiedBy>James Broughel</cp:lastModifiedBy>
  <dcterms:created xsi:type="dcterms:W3CDTF">2024-09-11T17:52:01Z</dcterms:created>
  <dcterms:modified xsi:type="dcterms:W3CDTF">2024-10-19T18:53:40Z</dcterms:modified>
</cp:coreProperties>
</file>