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 Broughel\Dropbox\CEI\Other\AFPI\Final Tweaks\"/>
    </mc:Choice>
  </mc:AlternateContent>
  <xr:revisionPtr revIDLastSave="0" documentId="13_ncr:1_{34D9A2B4-D459-46A3-BA24-1D702B2F6CF2}" xr6:coauthVersionLast="47" xr6:coauthVersionMax="47" xr10:uidLastSave="{00000000-0000-0000-0000-000000000000}"/>
  <bookViews>
    <workbookView xWindow="28680" yWindow="-120" windowWidth="29040" windowHeight="15840" xr2:uid="{17D0D21B-2EC7-4E7E-8F88-93BA29AC1272}"/>
  </bookViews>
  <sheets>
    <sheet name="Scenario Core Assumptions" sheetId="7" r:id="rId1"/>
    <sheet name="Scenario Model (5-yr lag)" sheetId="8" r:id="rId2"/>
    <sheet name="Scenario Model (3-yr lag)" sheetId="9" r:id="rId3"/>
    <sheet name="Baseline Core Assumptions" sheetId="2" r:id="rId4"/>
    <sheet name="Baseline Model (5-yr lag)" sheetId="3" r:id="rId5"/>
    <sheet name="Baseline Model (3-yr lag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11" i="7"/>
  <c r="E9" i="7"/>
  <c r="B41" i="7"/>
  <c r="B41" i="2"/>
  <c r="B39" i="2"/>
  <c r="B39" i="7"/>
  <c r="E13" i="2"/>
  <c r="E11" i="2"/>
  <c r="E9" i="2"/>
  <c r="B37" i="2"/>
  <c r="B37" i="7"/>
  <c r="F20" i="9"/>
  <c r="G20" i="9" s="1"/>
  <c r="J22" i="9"/>
  <c r="K22" i="9" s="1"/>
  <c r="F22" i="9"/>
  <c r="D22" i="9"/>
  <c r="E22" i="9" s="1"/>
  <c r="J21" i="9"/>
  <c r="K21" i="9" s="1"/>
  <c r="H21" i="9"/>
  <c r="I21" i="9" s="1"/>
  <c r="F18" i="9"/>
  <c r="G18" i="9" s="1"/>
  <c r="D18" i="9"/>
  <c r="E18" i="9" s="1"/>
  <c r="B18" i="9"/>
  <c r="C18" i="9" s="1"/>
  <c r="J17" i="9"/>
  <c r="K17" i="9" s="1"/>
  <c r="H17" i="9"/>
  <c r="I17" i="9" s="1"/>
  <c r="F17" i="9"/>
  <c r="G17" i="9" s="1"/>
  <c r="D14" i="9"/>
  <c r="E14" i="9" s="1"/>
  <c r="F13" i="9"/>
  <c r="G13" i="9" s="1"/>
  <c r="D13" i="9"/>
  <c r="E13" i="9" s="1"/>
  <c r="J12" i="9"/>
  <c r="K12" i="9" s="1"/>
  <c r="H12" i="9"/>
  <c r="I12" i="9" s="1"/>
  <c r="D12" i="9"/>
  <c r="J9" i="9"/>
  <c r="F9" i="9"/>
  <c r="G9" i="9" s="1"/>
  <c r="B9" i="9"/>
  <c r="J8" i="9"/>
  <c r="H8" i="9"/>
  <c r="F8" i="9"/>
  <c r="G8" i="9" s="1"/>
  <c r="D8" i="9"/>
  <c r="E8" i="9" s="1"/>
  <c r="J7" i="9"/>
  <c r="H7" i="9"/>
  <c r="F7" i="9"/>
  <c r="G7" i="9" s="1"/>
  <c r="H6" i="9"/>
  <c r="F6" i="9"/>
  <c r="D6" i="9"/>
  <c r="F5" i="9"/>
  <c r="D5" i="9"/>
  <c r="B5" i="9"/>
  <c r="D4" i="9"/>
  <c r="B4" i="9"/>
  <c r="C4" i="9" s="1"/>
  <c r="B3" i="9"/>
  <c r="G22" i="9"/>
  <c r="K9" i="9"/>
  <c r="K8" i="9"/>
  <c r="I8" i="9"/>
  <c r="K7" i="9"/>
  <c r="I7" i="9"/>
  <c r="K6" i="9"/>
  <c r="I6" i="9"/>
  <c r="G6" i="9"/>
  <c r="E6" i="9"/>
  <c r="K5" i="9"/>
  <c r="I5" i="9"/>
  <c r="G5" i="9"/>
  <c r="E5" i="9"/>
  <c r="C5" i="9"/>
  <c r="M5" i="9"/>
  <c r="M4" i="9"/>
  <c r="K4" i="9"/>
  <c r="I4" i="9"/>
  <c r="G4" i="9"/>
  <c r="E4" i="9"/>
  <c r="K3" i="9"/>
  <c r="I3" i="9"/>
  <c r="G3" i="9"/>
  <c r="E3" i="9"/>
  <c r="M3" i="9"/>
  <c r="D21" i="8"/>
  <c r="E21" i="8" s="1"/>
  <c r="J20" i="8"/>
  <c r="K20" i="8" s="1"/>
  <c r="H20" i="8"/>
  <c r="I20" i="8" s="1"/>
  <c r="H19" i="8"/>
  <c r="I19" i="8" s="1"/>
  <c r="F19" i="8"/>
  <c r="G19" i="8" s="1"/>
  <c r="J18" i="8"/>
  <c r="K18" i="8" s="1"/>
  <c r="J14" i="8"/>
  <c r="K14" i="8" s="1"/>
  <c r="H14" i="8"/>
  <c r="I14" i="8" s="1"/>
  <c r="F14" i="8"/>
  <c r="G14" i="8" s="1"/>
  <c r="D14" i="8"/>
  <c r="E14" i="8" s="1"/>
  <c r="J13" i="8"/>
  <c r="K13" i="8" s="1"/>
  <c r="H13" i="8"/>
  <c r="I13" i="8" s="1"/>
  <c r="J11" i="8"/>
  <c r="K11" i="8" s="1"/>
  <c r="J10" i="8"/>
  <c r="H10" i="8"/>
  <c r="D10" i="8"/>
  <c r="E10" i="8" s="1"/>
  <c r="J9" i="8"/>
  <c r="H9" i="8"/>
  <c r="F9" i="8"/>
  <c r="D9" i="8"/>
  <c r="J8" i="8"/>
  <c r="K8" i="8" s="1"/>
  <c r="H8" i="8"/>
  <c r="I8" i="8" s="1"/>
  <c r="F8" i="8"/>
  <c r="G8" i="8" s="1"/>
  <c r="D8" i="8"/>
  <c r="J7" i="8"/>
  <c r="K7" i="8" s="1"/>
  <c r="H7" i="8"/>
  <c r="I7" i="8" s="1"/>
  <c r="F7" i="8"/>
  <c r="G7" i="8" s="1"/>
  <c r="D7" i="8"/>
  <c r="E7" i="8" s="1"/>
  <c r="H6" i="8"/>
  <c r="F6" i="8"/>
  <c r="D6" i="8"/>
  <c r="M6" i="8" s="1"/>
  <c r="F5" i="8"/>
  <c r="D5" i="8"/>
  <c r="D4" i="8"/>
  <c r="B22" i="8"/>
  <c r="C22" i="8" s="1"/>
  <c r="B21" i="8"/>
  <c r="B20" i="8"/>
  <c r="C20" i="8" s="1"/>
  <c r="B7" i="8"/>
  <c r="B6" i="8"/>
  <c r="B5" i="8"/>
  <c r="B4" i="8"/>
  <c r="M4" i="8" s="1"/>
  <c r="B3" i="8"/>
  <c r="K10" i="8"/>
  <c r="I10" i="8"/>
  <c r="K9" i="8"/>
  <c r="I9" i="8"/>
  <c r="G9" i="8"/>
  <c r="C7" i="8"/>
  <c r="K6" i="8"/>
  <c r="I6" i="8"/>
  <c r="G6" i="8"/>
  <c r="E6" i="8"/>
  <c r="C6" i="8"/>
  <c r="L6" i="8" s="1"/>
  <c r="K5" i="8"/>
  <c r="I5" i="8"/>
  <c r="G5" i="8"/>
  <c r="E5" i="8"/>
  <c r="C5" i="8"/>
  <c r="M5" i="8"/>
  <c r="K4" i="8"/>
  <c r="I4" i="8"/>
  <c r="G4" i="8"/>
  <c r="E4" i="8"/>
  <c r="K3" i="8"/>
  <c r="I3" i="8"/>
  <c r="G3" i="8"/>
  <c r="E3" i="8"/>
  <c r="M3" i="8"/>
  <c r="B13" i="7"/>
  <c r="B7" i="7"/>
  <c r="D48" i="7"/>
  <c r="C48" i="7"/>
  <c r="A52" i="7" s="1"/>
  <c r="B15" i="7"/>
  <c r="B3" i="3"/>
  <c r="B13" i="2"/>
  <c r="B7" i="2"/>
  <c r="M5" i="6"/>
  <c r="M4" i="6"/>
  <c r="M3" i="6"/>
  <c r="M3" i="3"/>
  <c r="M7" i="3"/>
  <c r="M6" i="3"/>
  <c r="M5" i="3"/>
  <c r="M4" i="3"/>
  <c r="F10" i="8" l="1"/>
  <c r="G10" i="8" s="1"/>
  <c r="F15" i="8"/>
  <c r="G15" i="8" s="1"/>
  <c r="F21" i="8"/>
  <c r="G21" i="8" s="1"/>
  <c r="H9" i="9"/>
  <c r="I9" i="9" s="1"/>
  <c r="F14" i="9"/>
  <c r="G14" i="9" s="1"/>
  <c r="H18" i="9"/>
  <c r="I18" i="9" s="1"/>
  <c r="H15" i="8"/>
  <c r="H21" i="8"/>
  <c r="I21" i="8" s="1"/>
  <c r="B6" i="9"/>
  <c r="H14" i="9"/>
  <c r="I14" i="9" s="1"/>
  <c r="B19" i="9"/>
  <c r="C19" i="9" s="1"/>
  <c r="M9" i="8"/>
  <c r="B8" i="8"/>
  <c r="H16" i="8"/>
  <c r="I16" i="8" s="1"/>
  <c r="J21" i="8"/>
  <c r="K21" i="8" s="1"/>
  <c r="B10" i="9"/>
  <c r="C10" i="9" s="1"/>
  <c r="J14" i="9"/>
  <c r="K14" i="9" s="1"/>
  <c r="D19" i="9"/>
  <c r="E19" i="9" s="1"/>
  <c r="F11" i="8"/>
  <c r="G11" i="8" s="1"/>
  <c r="J16" i="8"/>
  <c r="K16" i="8" s="1"/>
  <c r="D22" i="8"/>
  <c r="E22" i="8" s="1"/>
  <c r="D10" i="9"/>
  <c r="E10" i="9" s="1"/>
  <c r="B15" i="9"/>
  <c r="C15" i="9" s="1"/>
  <c r="H19" i="9"/>
  <c r="I19" i="9" s="1"/>
  <c r="B9" i="8"/>
  <c r="C9" i="8" s="1"/>
  <c r="L9" i="8" s="1"/>
  <c r="B10" i="8"/>
  <c r="C10" i="8" s="1"/>
  <c r="H11" i="8"/>
  <c r="I11" i="8" s="1"/>
  <c r="D17" i="8"/>
  <c r="E17" i="8" s="1"/>
  <c r="H22" i="8"/>
  <c r="I22" i="8" s="1"/>
  <c r="L22" i="8" s="1"/>
  <c r="B11" i="9"/>
  <c r="C11" i="9" s="1"/>
  <c r="L11" i="9" s="1"/>
  <c r="D15" i="9"/>
  <c r="E15" i="9" s="1"/>
  <c r="J19" i="9"/>
  <c r="K19" i="9" s="1"/>
  <c r="B11" i="8"/>
  <c r="C11" i="8" s="1"/>
  <c r="F17" i="8"/>
  <c r="G17" i="8" s="1"/>
  <c r="J22" i="8"/>
  <c r="K22" i="8" s="1"/>
  <c r="B7" i="9"/>
  <c r="C7" i="9" s="1"/>
  <c r="D11" i="9"/>
  <c r="E11" i="9" s="1"/>
  <c r="F15" i="9"/>
  <c r="G15" i="9" s="1"/>
  <c r="H20" i="9"/>
  <c r="I20" i="9" s="1"/>
  <c r="B12" i="8"/>
  <c r="C12" i="8" s="1"/>
  <c r="H12" i="8"/>
  <c r="I12" i="8" s="1"/>
  <c r="H17" i="8"/>
  <c r="I17" i="8" s="1"/>
  <c r="F11" i="9"/>
  <c r="G11" i="9" s="1"/>
  <c r="J15" i="9"/>
  <c r="K15" i="9" s="1"/>
  <c r="J20" i="9"/>
  <c r="K20" i="9" s="1"/>
  <c r="J17" i="8"/>
  <c r="K17" i="8" s="1"/>
  <c r="H11" i="9"/>
  <c r="I11" i="9" s="1"/>
  <c r="B16" i="9"/>
  <c r="C16" i="9" s="1"/>
  <c r="B21" i="9"/>
  <c r="B14" i="8"/>
  <c r="C14" i="8" s="1"/>
  <c r="B15" i="8"/>
  <c r="C15" i="8" s="1"/>
  <c r="D13" i="8"/>
  <c r="E13" i="8" s="1"/>
  <c r="D18" i="8"/>
  <c r="E18" i="8" s="1"/>
  <c r="J11" i="9"/>
  <c r="K11" i="9" s="1"/>
  <c r="F16" i="9"/>
  <c r="G16" i="9" s="1"/>
  <c r="D21" i="9"/>
  <c r="E21" i="9" s="1"/>
  <c r="J12" i="8"/>
  <c r="K12" i="8" s="1"/>
  <c r="B19" i="8"/>
  <c r="C19" i="8" s="1"/>
  <c r="F13" i="8"/>
  <c r="G13" i="8" s="1"/>
  <c r="H18" i="8"/>
  <c r="I18" i="8" s="1"/>
  <c r="B8" i="9"/>
  <c r="C8" i="9" s="1"/>
  <c r="L8" i="9" s="1"/>
  <c r="B12" i="9"/>
  <c r="C12" i="9" s="1"/>
  <c r="H16" i="9"/>
  <c r="I16" i="9" s="1"/>
  <c r="F21" i="9"/>
  <c r="G21" i="9" s="1"/>
  <c r="E9" i="8"/>
  <c r="F18" i="8"/>
  <c r="G18" i="8" s="1"/>
  <c r="F22" i="8"/>
  <c r="G22" i="8" s="1"/>
  <c r="D9" i="9"/>
  <c r="E9" i="9" s="1"/>
  <c r="F12" i="9"/>
  <c r="G12" i="9" s="1"/>
  <c r="H15" i="9"/>
  <c r="I15" i="9" s="1"/>
  <c r="J18" i="9"/>
  <c r="K18" i="9" s="1"/>
  <c r="L18" i="9" s="1"/>
  <c r="B22" i="9"/>
  <c r="C22" i="9" s="1"/>
  <c r="B13" i="8"/>
  <c r="D11" i="8"/>
  <c r="E11" i="8" s="1"/>
  <c r="D15" i="8"/>
  <c r="E15" i="8" s="1"/>
  <c r="D19" i="8"/>
  <c r="E19" i="8" s="1"/>
  <c r="L19" i="8" s="1"/>
  <c r="B13" i="9"/>
  <c r="D16" i="9"/>
  <c r="E16" i="9" s="1"/>
  <c r="F19" i="9"/>
  <c r="H22" i="9"/>
  <c r="I22" i="9" s="1"/>
  <c r="B16" i="8"/>
  <c r="C16" i="8" s="1"/>
  <c r="J15" i="8"/>
  <c r="K15" i="8" s="1"/>
  <c r="J19" i="8"/>
  <c r="K19" i="8" s="1"/>
  <c r="D7" i="9"/>
  <c r="E7" i="9" s="1"/>
  <c r="F10" i="9"/>
  <c r="G10" i="9" s="1"/>
  <c r="H13" i="9"/>
  <c r="I13" i="9" s="1"/>
  <c r="J16" i="9"/>
  <c r="K16" i="9" s="1"/>
  <c r="B20" i="9"/>
  <c r="B17" i="8"/>
  <c r="C17" i="8" s="1"/>
  <c r="D12" i="8"/>
  <c r="E12" i="8" s="1"/>
  <c r="L12" i="8" s="1"/>
  <c r="D16" i="8"/>
  <c r="E16" i="8" s="1"/>
  <c r="L16" i="8" s="1"/>
  <c r="D20" i="8"/>
  <c r="E20" i="8" s="1"/>
  <c r="L20" i="8" s="1"/>
  <c r="H10" i="9"/>
  <c r="I10" i="9" s="1"/>
  <c r="J13" i="9"/>
  <c r="K13" i="9" s="1"/>
  <c r="B17" i="9"/>
  <c r="D20" i="9"/>
  <c r="E20" i="9" s="1"/>
  <c r="B18" i="8"/>
  <c r="C18" i="8" s="1"/>
  <c r="F12" i="8"/>
  <c r="G12" i="8" s="1"/>
  <c r="F16" i="8"/>
  <c r="G16" i="8" s="1"/>
  <c r="F20" i="8"/>
  <c r="G20" i="8" s="1"/>
  <c r="J10" i="9"/>
  <c r="K10" i="9" s="1"/>
  <c r="B14" i="9"/>
  <c r="C14" i="9" s="1"/>
  <c r="L14" i="9" s="1"/>
  <c r="D17" i="9"/>
  <c r="E17" i="9" s="1"/>
  <c r="L22" i="9"/>
  <c r="M21" i="9"/>
  <c r="M12" i="9"/>
  <c r="L10" i="8"/>
  <c r="L5" i="9"/>
  <c r="E12" i="9"/>
  <c r="L4" i="9"/>
  <c r="L7" i="9"/>
  <c r="C3" i="9"/>
  <c r="L3" i="9" s="1"/>
  <c r="C9" i="9"/>
  <c r="C17" i="9"/>
  <c r="M14" i="9"/>
  <c r="C21" i="9"/>
  <c r="L7" i="8"/>
  <c r="L14" i="8"/>
  <c r="L5" i="8"/>
  <c r="E8" i="8"/>
  <c r="C4" i="8"/>
  <c r="L4" i="8" s="1"/>
  <c r="L18" i="8"/>
  <c r="C21" i="8"/>
  <c r="L21" i="8" s="1"/>
  <c r="I15" i="8"/>
  <c r="C3" i="8"/>
  <c r="L3" i="8" s="1"/>
  <c r="M7" i="8"/>
  <c r="M14" i="8"/>
  <c r="C8" i="8" l="1"/>
  <c r="L8" i="8" s="1"/>
  <c r="C13" i="8"/>
  <c r="L13" i="8" s="1"/>
  <c r="M13" i="9"/>
  <c r="M6" i="9"/>
  <c r="C6" i="9"/>
  <c r="L6" i="9" s="1"/>
  <c r="L16" i="9"/>
  <c r="M13" i="8"/>
  <c r="L10" i="9"/>
  <c r="M8" i="9"/>
  <c r="M20" i="9"/>
  <c r="L21" i="9"/>
  <c r="L11" i="8"/>
  <c r="M10" i="8"/>
  <c r="C13" i="9"/>
  <c r="L13" i="9" s="1"/>
  <c r="L25" i="9" s="1"/>
  <c r="M8" i="8"/>
  <c r="M24" i="8" s="1"/>
  <c r="L17" i="8"/>
  <c r="L15" i="9"/>
  <c r="M22" i="9"/>
  <c r="M21" i="8"/>
  <c r="M19" i="9"/>
  <c r="M11" i="9"/>
  <c r="L12" i="9"/>
  <c r="M22" i="8"/>
  <c r="C20" i="9"/>
  <c r="L20" i="9" s="1"/>
  <c r="M18" i="8"/>
  <c r="M7" i="9"/>
  <c r="M18" i="9"/>
  <c r="G19" i="9"/>
  <c r="L19" i="9" s="1"/>
  <c r="M12" i="8"/>
  <c r="M15" i="8"/>
  <c r="M10" i="9"/>
  <c r="M19" i="8"/>
  <c r="L9" i="9"/>
  <c r="M11" i="8"/>
  <c r="M17" i="8"/>
  <c r="L17" i="9"/>
  <c r="L15" i="8"/>
  <c r="M17" i="9"/>
  <c r="M16" i="9"/>
  <c r="M9" i="9"/>
  <c r="M16" i="8"/>
  <c r="M15" i="9"/>
  <c r="M20" i="8"/>
  <c r="L24" i="8"/>
  <c r="M26" i="9" l="1"/>
  <c r="L25" i="8"/>
  <c r="L24" i="9"/>
  <c r="M26" i="8"/>
  <c r="M25" i="8"/>
  <c r="L26" i="8"/>
  <c r="M24" i="9"/>
  <c r="M25" i="9"/>
  <c r="L26" i="9"/>
  <c r="J9" i="6" l="1"/>
  <c r="J8" i="6"/>
  <c r="H7" i="6"/>
  <c r="H8" i="6"/>
  <c r="F6" i="6"/>
  <c r="F7" i="6"/>
  <c r="D5" i="6"/>
  <c r="D6" i="6"/>
  <c r="D4" i="6"/>
  <c r="B4" i="6"/>
  <c r="B5" i="6"/>
  <c r="B4" i="3"/>
  <c r="J11" i="3"/>
  <c r="J10" i="3"/>
  <c r="J9" i="3"/>
  <c r="J8" i="3"/>
  <c r="J7" i="3"/>
  <c r="H6" i="3"/>
  <c r="H10" i="3"/>
  <c r="H9" i="3"/>
  <c r="H8" i="3"/>
  <c r="H7" i="3"/>
  <c r="F6" i="3"/>
  <c r="F9" i="3"/>
  <c r="F8" i="3"/>
  <c r="F7" i="3"/>
  <c r="F5" i="3"/>
  <c r="D5" i="3"/>
  <c r="D8" i="3"/>
  <c r="D7" i="3"/>
  <c r="D6" i="3"/>
  <c r="D4" i="3"/>
  <c r="B7" i="3"/>
  <c r="B6" i="3"/>
  <c r="B5" i="3"/>
  <c r="J7" i="6"/>
  <c r="H9" i="6" l="1"/>
  <c r="F10" i="6"/>
  <c r="D12" i="6"/>
  <c r="B15" i="6"/>
  <c r="J18" i="3"/>
  <c r="H19" i="3"/>
  <c r="F20" i="3"/>
  <c r="D22" i="3"/>
  <c r="B8" i="3"/>
  <c r="M8" i="3" s="1"/>
  <c r="D16" i="3"/>
  <c r="D21" i="6"/>
  <c r="F11" i="3"/>
  <c r="H14" i="6"/>
  <c r="H22" i="3"/>
  <c r="H11" i="6"/>
  <c r="F21" i="3"/>
  <c r="F9" i="6"/>
  <c r="D11" i="6"/>
  <c r="B14" i="6"/>
  <c r="J17" i="3"/>
  <c r="H18" i="3"/>
  <c r="F19" i="3"/>
  <c r="D21" i="3"/>
  <c r="F19" i="6"/>
  <c r="F13" i="3"/>
  <c r="H11" i="3"/>
  <c r="F12" i="3"/>
  <c r="D14" i="3"/>
  <c r="B16" i="3"/>
  <c r="F10" i="3"/>
  <c r="B14" i="3"/>
  <c r="D17" i="6"/>
  <c r="F12" i="6"/>
  <c r="B17" i="6"/>
  <c r="F22" i="3"/>
  <c r="J22" i="6"/>
  <c r="F8" i="6"/>
  <c r="D10" i="6"/>
  <c r="B13" i="6"/>
  <c r="J16" i="3"/>
  <c r="H17" i="3"/>
  <c r="F18" i="3"/>
  <c r="D20" i="3"/>
  <c r="B22" i="3"/>
  <c r="H18" i="6"/>
  <c r="H20" i="3"/>
  <c r="J21" i="6"/>
  <c r="H22" i="6"/>
  <c r="D9" i="6"/>
  <c r="B12" i="6"/>
  <c r="J15" i="3"/>
  <c r="H16" i="3"/>
  <c r="F17" i="3"/>
  <c r="D19" i="3"/>
  <c r="B21" i="3"/>
  <c r="H14" i="3"/>
  <c r="F14" i="3"/>
  <c r="D15" i="6"/>
  <c r="J20" i="6"/>
  <c r="H21" i="6"/>
  <c r="F22" i="6"/>
  <c r="D8" i="6"/>
  <c r="B11" i="6"/>
  <c r="J14" i="3"/>
  <c r="H15" i="3"/>
  <c r="F16" i="3"/>
  <c r="D18" i="3"/>
  <c r="B20" i="3"/>
  <c r="D17" i="3"/>
  <c r="H12" i="3"/>
  <c r="H12" i="6"/>
  <c r="D14" i="6"/>
  <c r="J20" i="3"/>
  <c r="F11" i="6"/>
  <c r="B9" i="3"/>
  <c r="J19" i="6"/>
  <c r="H20" i="6"/>
  <c r="F21" i="6"/>
  <c r="D7" i="6"/>
  <c r="B10" i="6"/>
  <c r="M10" i="6" s="1"/>
  <c r="J13" i="3"/>
  <c r="F15" i="3"/>
  <c r="B19" i="3"/>
  <c r="B9" i="6"/>
  <c r="M9" i="6" s="1"/>
  <c r="H13" i="3"/>
  <c r="D15" i="3"/>
  <c r="F13" i="6"/>
  <c r="H21" i="3"/>
  <c r="D13" i="6"/>
  <c r="J18" i="6"/>
  <c r="H19" i="6"/>
  <c r="F20" i="6"/>
  <c r="D22" i="6"/>
  <c r="J12" i="3"/>
  <c r="B18" i="3"/>
  <c r="D13" i="3"/>
  <c r="B13" i="3"/>
  <c r="H13" i="6"/>
  <c r="J17" i="6"/>
  <c r="B8" i="6"/>
  <c r="B17" i="3"/>
  <c r="B15" i="3"/>
  <c r="J22" i="3"/>
  <c r="J16" i="6"/>
  <c r="H17" i="6"/>
  <c r="F18" i="6"/>
  <c r="D20" i="6"/>
  <c r="B7" i="6"/>
  <c r="F15" i="6"/>
  <c r="F14" i="6"/>
  <c r="D10" i="3"/>
  <c r="J15" i="6"/>
  <c r="H16" i="6"/>
  <c r="F17" i="6"/>
  <c r="D19" i="6"/>
  <c r="B22" i="6"/>
  <c r="B6" i="6"/>
  <c r="M6" i="6" s="1"/>
  <c r="D12" i="3"/>
  <c r="B20" i="6"/>
  <c r="D11" i="3"/>
  <c r="B19" i="6"/>
  <c r="J14" i="6"/>
  <c r="H15" i="6"/>
  <c r="F16" i="6"/>
  <c r="D18" i="6"/>
  <c r="B21" i="6"/>
  <c r="D16" i="6"/>
  <c r="B18" i="6"/>
  <c r="M18" i="6" s="1"/>
  <c r="J13" i="6"/>
  <c r="B12" i="3"/>
  <c r="J21" i="3"/>
  <c r="D9" i="3"/>
  <c r="J10" i="6"/>
  <c r="J12" i="6"/>
  <c r="B11" i="3"/>
  <c r="B10" i="3"/>
  <c r="H10" i="6"/>
  <c r="J11" i="6"/>
  <c r="B16" i="6"/>
  <c r="J19" i="3"/>
  <c r="F5" i="6"/>
  <c r="H6" i="6"/>
  <c r="M17" i="3" l="1"/>
  <c r="M8" i="6"/>
  <c r="M18" i="3"/>
  <c r="M13" i="6"/>
  <c r="M15" i="3"/>
  <c r="M14" i="3"/>
  <c r="M16" i="3"/>
  <c r="M22" i="3"/>
  <c r="M7" i="6"/>
  <c r="M16" i="6"/>
  <c r="M9" i="3"/>
  <c r="M11" i="6"/>
  <c r="M24" i="6" s="1"/>
  <c r="E32" i="7" s="1"/>
  <c r="M19" i="6"/>
  <c r="M10" i="3"/>
  <c r="M21" i="6"/>
  <c r="M11" i="3"/>
  <c r="M20" i="6"/>
  <c r="M21" i="3"/>
  <c r="M15" i="6"/>
  <c r="M22" i="6"/>
  <c r="M20" i="3"/>
  <c r="M19" i="3"/>
  <c r="M14" i="6"/>
  <c r="M12" i="6"/>
  <c r="M17" i="6"/>
  <c r="M12" i="3"/>
  <c r="M13" i="3"/>
  <c r="B15" i="2"/>
  <c r="I8" i="6"/>
  <c r="K6" i="6"/>
  <c r="G6" i="6"/>
  <c r="E6" i="6"/>
  <c r="K5" i="6"/>
  <c r="I5" i="6"/>
  <c r="K4" i="6"/>
  <c r="I4" i="6"/>
  <c r="G4" i="6"/>
  <c r="K3" i="6"/>
  <c r="I3" i="6"/>
  <c r="G3" i="6"/>
  <c r="E3" i="6"/>
  <c r="D48" i="2"/>
  <c r="C48" i="2"/>
  <c r="M24" i="3" l="1"/>
  <c r="E23" i="7" s="1"/>
  <c r="M25" i="6"/>
  <c r="E33" i="7" s="1"/>
  <c r="M26" i="3"/>
  <c r="E25" i="7" s="1"/>
  <c r="M25" i="3"/>
  <c r="E24" i="7" s="1"/>
  <c r="M26" i="6"/>
  <c r="E34" i="7" s="1"/>
  <c r="B3" i="6"/>
  <c r="C3" i="6" s="1"/>
  <c r="L3" i="6" s="1"/>
  <c r="G5" i="6"/>
  <c r="K7" i="6"/>
  <c r="K8" i="6"/>
  <c r="K9" i="6"/>
  <c r="A52" i="2"/>
  <c r="C3" i="3"/>
  <c r="L3" i="3" s="1"/>
  <c r="I6" i="6"/>
  <c r="C4" i="6"/>
  <c r="E4" i="6"/>
  <c r="I7" i="6"/>
  <c r="C5" i="6"/>
  <c r="G7" i="6"/>
  <c r="E5" i="6"/>
  <c r="L4" i="6" l="1"/>
  <c r="G8" i="6"/>
  <c r="E8" i="6"/>
  <c r="K11" i="6"/>
  <c r="I12" i="6"/>
  <c r="E9" i="6"/>
  <c r="C8" i="6"/>
  <c r="C6" i="6"/>
  <c r="L6" i="6" s="1"/>
  <c r="K12" i="6"/>
  <c r="C9" i="3"/>
  <c r="G9" i="6"/>
  <c r="C9" i="6"/>
  <c r="C7" i="6"/>
  <c r="G10" i="6"/>
  <c r="I11" i="6"/>
  <c r="K13" i="6"/>
  <c r="K10" i="6"/>
  <c r="I10" i="6"/>
  <c r="G11" i="6"/>
  <c r="E10" i="6"/>
  <c r="C10" i="3"/>
  <c r="E7" i="6"/>
  <c r="I9" i="6"/>
  <c r="L5" i="6"/>
  <c r="I19" i="6"/>
  <c r="G16" i="6"/>
  <c r="I22" i="6"/>
  <c r="G21" i="6"/>
  <c r="I15" i="6"/>
  <c r="I14" i="6"/>
  <c r="G20" i="6"/>
  <c r="K22" i="6"/>
  <c r="C20" i="6"/>
  <c r="C17" i="6"/>
  <c r="C19" i="6"/>
  <c r="C18" i="6"/>
  <c r="C12" i="6"/>
  <c r="K17" i="6"/>
  <c r="K14" i="6"/>
  <c r="C11" i="6"/>
  <c r="K18" i="6"/>
  <c r="K20" i="6"/>
  <c r="E13" i="6"/>
  <c r="G14" i="6"/>
  <c r="G18" i="6"/>
  <c r="I16" i="6"/>
  <c r="K16" i="6"/>
  <c r="G17" i="6"/>
  <c r="E21" i="6"/>
  <c r="I21" i="6"/>
  <c r="C16" i="6"/>
  <c r="E18" i="6"/>
  <c r="C8" i="3"/>
  <c r="C14" i="6"/>
  <c r="E17" i="6"/>
  <c r="E15" i="6"/>
  <c r="I18" i="6"/>
  <c r="E11" i="6"/>
  <c r="K15" i="6"/>
  <c r="C22" i="6"/>
  <c r="G12" i="6"/>
  <c r="C10" i="6"/>
  <c r="E19" i="6"/>
  <c r="C21" i="6"/>
  <c r="I13" i="6"/>
  <c r="E12" i="6"/>
  <c r="E14" i="6"/>
  <c r="E22" i="6"/>
  <c r="E16" i="6"/>
  <c r="C15" i="6"/>
  <c r="I20" i="6"/>
  <c r="G22" i="6"/>
  <c r="C13" i="6"/>
  <c r="E20" i="6"/>
  <c r="K19" i="6"/>
  <c r="I17" i="6"/>
  <c r="G13" i="6"/>
  <c r="K21" i="6"/>
  <c r="G19" i="6"/>
  <c r="G15" i="6"/>
  <c r="L8" i="6" l="1"/>
  <c r="L11" i="6"/>
  <c r="L7" i="6"/>
  <c r="L9" i="6"/>
  <c r="L10" i="6"/>
  <c r="L12" i="6"/>
  <c r="L18" i="6"/>
  <c r="L21" i="6"/>
  <c r="L14" i="6"/>
  <c r="L19" i="6"/>
  <c r="L17" i="6"/>
  <c r="L20" i="6"/>
  <c r="L13" i="6"/>
  <c r="L16" i="6"/>
  <c r="L15" i="6"/>
  <c r="L22" i="6"/>
  <c r="C4" i="3"/>
  <c r="K16" i="3"/>
  <c r="K15" i="3"/>
  <c r="I15" i="3"/>
  <c r="K14" i="3"/>
  <c r="I14" i="3"/>
  <c r="G14" i="3"/>
  <c r="K13" i="3"/>
  <c r="I13" i="3"/>
  <c r="G13" i="3"/>
  <c r="E13" i="3"/>
  <c r="K12" i="3"/>
  <c r="I12" i="3"/>
  <c r="G12" i="3"/>
  <c r="E12" i="3"/>
  <c r="I11" i="3"/>
  <c r="G11" i="3"/>
  <c r="E11" i="3"/>
  <c r="G10" i="3"/>
  <c r="E10" i="3"/>
  <c r="E9" i="3"/>
  <c r="K6" i="3"/>
  <c r="K5" i="3"/>
  <c r="I5" i="3"/>
  <c r="K4" i="3"/>
  <c r="I4" i="3"/>
  <c r="G4" i="3"/>
  <c r="K3" i="3"/>
  <c r="I3" i="3"/>
  <c r="G3" i="3"/>
  <c r="E3" i="3"/>
  <c r="C12" i="3"/>
  <c r="C11" i="3"/>
  <c r="K11" i="3"/>
  <c r="K10" i="3"/>
  <c r="K9" i="3"/>
  <c r="K8" i="3"/>
  <c r="I10" i="3"/>
  <c r="I9" i="3"/>
  <c r="I8" i="3"/>
  <c r="I7" i="3"/>
  <c r="G9" i="3"/>
  <c r="G8" i="3"/>
  <c r="G7" i="3"/>
  <c r="G6" i="3"/>
  <c r="E8" i="3"/>
  <c r="L8" i="3" s="1"/>
  <c r="E7" i="3"/>
  <c r="E6" i="3"/>
  <c r="E5" i="3"/>
  <c r="C7" i="3"/>
  <c r="C6" i="3"/>
  <c r="C5" i="3"/>
  <c r="L9" i="3" l="1"/>
  <c r="L10" i="3"/>
  <c r="L12" i="3"/>
  <c r="L11" i="3"/>
  <c r="L25" i="6"/>
  <c r="E37" i="7" s="1"/>
  <c r="L24" i="6"/>
  <c r="K19" i="3"/>
  <c r="G16" i="3"/>
  <c r="C17" i="3"/>
  <c r="I17" i="3"/>
  <c r="K18" i="3"/>
  <c r="G15" i="3"/>
  <c r="C16" i="3"/>
  <c r="K17" i="3"/>
  <c r="E22" i="3"/>
  <c r="C15" i="3"/>
  <c r="I22" i="3"/>
  <c r="E21" i="3"/>
  <c r="C14" i="3"/>
  <c r="E16" i="3"/>
  <c r="I21" i="3"/>
  <c r="E20" i="3"/>
  <c r="C13" i="3"/>
  <c r="L13" i="3" s="1"/>
  <c r="I6" i="3"/>
  <c r="L6" i="3" s="1"/>
  <c r="I20" i="3"/>
  <c r="E19" i="3"/>
  <c r="G5" i="3"/>
  <c r="L5" i="3" s="1"/>
  <c r="G21" i="3"/>
  <c r="G20" i="3"/>
  <c r="K21" i="3"/>
  <c r="K20" i="3"/>
  <c r="I19" i="3"/>
  <c r="E18" i="3"/>
  <c r="E4" i="3"/>
  <c r="L4" i="3" s="1"/>
  <c r="G22" i="3"/>
  <c r="C22" i="3"/>
  <c r="C20" i="3"/>
  <c r="I18" i="3"/>
  <c r="E17" i="3"/>
  <c r="K7" i="3"/>
  <c r="L7" i="3" s="1"/>
  <c r="G19" i="3"/>
  <c r="C18" i="3"/>
  <c r="I16" i="3"/>
  <c r="E15" i="3"/>
  <c r="K22" i="3"/>
  <c r="G17" i="3"/>
  <c r="E14" i="3"/>
  <c r="G18" i="3"/>
  <c r="C19" i="3"/>
  <c r="C21" i="3"/>
  <c r="L26" i="6" l="1"/>
  <c r="E38" i="7" s="1"/>
  <c r="E36" i="7"/>
  <c r="L24" i="3"/>
  <c r="E27" i="7" s="1"/>
  <c r="L19" i="3"/>
  <c r="L15" i="3"/>
  <c r="L16" i="3"/>
  <c r="L18" i="3"/>
  <c r="L17" i="3"/>
  <c r="L14" i="3"/>
  <c r="L20" i="3"/>
  <c r="L22" i="3"/>
  <c r="L21" i="3"/>
  <c r="L25" i="3"/>
  <c r="E28" i="7" s="1"/>
  <c r="L26" i="3" l="1"/>
  <c r="E29" i="7" s="1"/>
</calcChain>
</file>

<file path=xl/sharedStrings.xml><?xml version="1.0" encoding="utf-8"?>
<sst xmlns="http://schemas.openxmlformats.org/spreadsheetml/2006/main" count="175" uniqueCount="56">
  <si>
    <t>Year</t>
  </si>
  <si>
    <t>Oil Price</t>
  </si>
  <si>
    <t>Gasoline</t>
  </si>
  <si>
    <t>Diesel</t>
  </si>
  <si>
    <t>Jet Fuel</t>
  </si>
  <si>
    <t>Jet Fuel (Commercial)</t>
  </si>
  <si>
    <t>Federal Excise Taxes ($/gallon)</t>
  </si>
  <si>
    <t>One barrell of oil produces (gallons)</t>
  </si>
  <si>
    <t>Year 1 Sales</t>
  </si>
  <si>
    <t>Year 2 Sales</t>
  </si>
  <si>
    <t>Year 3 Sales</t>
  </si>
  <si>
    <t>Year 4 Sales</t>
  </si>
  <si>
    <t>Year 5 Sales</t>
  </si>
  <si>
    <t>PV</t>
  </si>
  <si>
    <t>Discount Rate</t>
  </si>
  <si>
    <t>Scenario</t>
  </si>
  <si>
    <t>Royalty Payment/Barrel of Oil</t>
  </si>
  <si>
    <t>Royalty Payment/Mcf Natural Gas</t>
  </si>
  <si>
    <t>Natural Gas Price</t>
  </si>
  <si>
    <t>Eff. Corporate Tax Rate</t>
  </si>
  <si>
    <t>Fraction of Production Not Offset by Foreign or Onshore Production</t>
  </si>
  <si>
    <t>Federal Sales Tax Revenue</t>
  </si>
  <si>
    <t>Sale Year Revenue</t>
  </si>
  <si>
    <t>Federal Royalty Rate</t>
  </si>
  <si>
    <t>No Activity Year Revenue</t>
  </si>
  <si>
    <t>Production Year Revenue</t>
  </si>
  <si>
    <t>Corporate Tax Revenue</t>
  </si>
  <si>
    <t>Fraction Offsetting Foreign Production</t>
  </si>
  <si>
    <t>Oil &amp; Gas Industry Profit Margin</t>
  </si>
  <si>
    <t>Total Discounted Revenue</t>
  </si>
  <si>
    <t>20-Year Total</t>
  </si>
  <si>
    <t>15-Year Total</t>
  </si>
  <si>
    <t>10-Year Total</t>
  </si>
  <si>
    <t>Additional Production Under Various Lease Sale Scenarios in the Gulf of Mexico</t>
  </si>
  <si>
    <t>Output Oil per Acre per Year</t>
  </si>
  <si>
    <t>Output Gas per Acre per Year (Mcf)</t>
  </si>
  <si>
    <t>Baseline (average last 3 years)</t>
  </si>
  <si>
    <t>High Activity Scenario, (high past decade)</t>
  </si>
  <si>
    <t>Mid Activity Scenario, (average prior 7 years)</t>
  </si>
  <si>
    <t>Annual Rental Payment/Acre</t>
  </si>
  <si>
    <t>Acres Leased</t>
  </si>
  <si>
    <t>Bonus/Acre</t>
  </si>
  <si>
    <t>Bonus Payments/Sale</t>
  </si>
  <si>
    <t>Total Excise Tax Revenue Per Barrel</t>
  </si>
  <si>
    <t>Federal Royalty Revenues</t>
  </si>
  <si>
    <r>
      <rPr>
        <sz val="11"/>
        <color theme="1"/>
        <rFont val="Aptos"/>
        <family val="2"/>
      </rPr>
      <t xml:space="preserve">Acres Leased </t>
    </r>
    <r>
      <rPr>
        <b/>
        <sz val="11"/>
        <color rgb="FFFF0000"/>
        <rFont val="Aptos"/>
        <family val="2"/>
      </rPr>
      <t>(choose from scenario)</t>
    </r>
  </si>
  <si>
    <r>
      <rPr>
        <sz val="11"/>
        <color theme="1"/>
        <rFont val="Aptos Narrow"/>
        <family val="2"/>
        <scheme val="minor"/>
      </rPr>
      <t>Bonus Payments/Acre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FF0000"/>
        <rFont val="Aptos Narrow"/>
        <family val="2"/>
        <scheme val="minor"/>
      </rPr>
      <t>(choose from scenario)</t>
    </r>
  </si>
  <si>
    <t>Goverment Revenue</t>
  </si>
  <si>
    <t>Inflation Rate</t>
  </si>
  <si>
    <t>Federal Retention Rate</t>
  </si>
  <si>
    <t>Total Undiscounted Revenue</t>
  </si>
  <si>
    <t>5 Year Lag</t>
  </si>
  <si>
    <t>Undiscounted</t>
  </si>
  <si>
    <t>Present Value</t>
  </si>
  <si>
    <t>3 Year Lag</t>
  </si>
  <si>
    <t>Model Output (Scenario -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</si>
</sst>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0_);[Red]\(&quot;$&quot;#,##0.000\)"/>
    <numFmt numFmtId="166" formatCode="0.000"/>
    <numFmt numFmtId="167" formatCode="&quot;$&quot;#,##0.00"/>
    <numFmt numFmtId="168" formatCode="0.0"/>
    <numFmt numFmtId="169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name val="Aptos Narrow"/>
      <family val="2"/>
      <scheme val="minor"/>
    </font>
    <font>
      <b/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0" xfId="0" applyNumberFormat="1"/>
    <xf numFmtId="8" fontId="0" fillId="0" borderId="0" xfId="0" applyNumberFormat="1"/>
    <xf numFmtId="165" fontId="0" fillId="0" borderId="4" xfId="0" applyNumberFormat="1" applyBorder="1"/>
    <xf numFmtId="165" fontId="0" fillId="0" borderId="5" xfId="0" applyNumberFormat="1" applyBorder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6" fontId="0" fillId="0" borderId="0" xfId="0" applyNumberFormat="1"/>
    <xf numFmtId="0" fontId="3" fillId="2" borderId="0" xfId="0" applyFont="1" applyFill="1" applyAlignment="1">
      <alignment vertical="center" wrapText="1"/>
    </xf>
    <xf numFmtId="166" fontId="0" fillId="2" borderId="0" xfId="0" applyNumberFormat="1" applyFill="1"/>
    <xf numFmtId="0" fontId="4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9" fontId="1" fillId="0" borderId="0" xfId="0" applyNumberFormat="1" applyFont="1"/>
    <xf numFmtId="0" fontId="4" fillId="0" borderId="0" xfId="0" applyFont="1" applyAlignment="1">
      <alignment vertical="center"/>
    </xf>
    <xf numFmtId="0" fontId="0" fillId="0" borderId="9" xfId="0" applyBorder="1"/>
    <xf numFmtId="9" fontId="0" fillId="0" borderId="10" xfId="0" applyNumberFormat="1" applyBorder="1"/>
    <xf numFmtId="168" fontId="3" fillId="0" borderId="0" xfId="0" applyNumberFormat="1" applyFont="1" applyAlignment="1">
      <alignment vertical="center" wrapText="1"/>
    </xf>
    <xf numFmtId="168" fontId="0" fillId="0" borderId="0" xfId="0" applyNumberFormat="1"/>
    <xf numFmtId="167" fontId="3" fillId="0" borderId="0" xfId="0" applyNumberFormat="1" applyFont="1" applyAlignment="1">
      <alignment vertical="center" wrapText="1"/>
    </xf>
    <xf numFmtId="3" fontId="0" fillId="2" borderId="0" xfId="0" applyNumberFormat="1" applyFill="1"/>
    <xf numFmtId="164" fontId="3" fillId="2" borderId="0" xfId="0" applyNumberFormat="1" applyFont="1" applyFill="1" applyAlignment="1">
      <alignment vertical="center" wrapText="1"/>
    </xf>
    <xf numFmtId="3" fontId="0" fillId="0" borderId="0" xfId="0" applyNumberFormat="1"/>
    <xf numFmtId="9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 wrapText="1"/>
    </xf>
    <xf numFmtId="169" fontId="0" fillId="0" borderId="0" xfId="0" applyNumberFormat="1"/>
    <xf numFmtId="6" fontId="0" fillId="0" borderId="4" xfId="0" applyNumberFormat="1" applyBorder="1"/>
    <xf numFmtId="6" fontId="0" fillId="0" borderId="5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6" fontId="0" fillId="0" borderId="5" xfId="0" applyNumberFormat="1" applyBorder="1"/>
    <xf numFmtId="6" fontId="0" fillId="0" borderId="8" xfId="0" applyNumberForma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B0C-6348-4F81-89C9-A712657F64D7}">
  <dimension ref="A1:I52"/>
  <sheetViews>
    <sheetView tabSelected="1" workbookViewId="0">
      <selection activeCell="H26" sqref="H26"/>
    </sheetView>
  </sheetViews>
  <sheetFormatPr defaultRowHeight="14.5" x14ac:dyDescent="0.35"/>
  <cols>
    <col min="1" max="1" width="53.81640625" customWidth="1"/>
    <col min="2" max="2" width="14.1796875" bestFit="1" customWidth="1"/>
    <col min="3" max="3" width="19.453125" bestFit="1" customWidth="1"/>
    <col min="4" max="4" width="24.36328125" customWidth="1"/>
    <col min="5" max="5" width="17.81640625" bestFit="1" customWidth="1"/>
    <col min="6" max="6" width="18.6328125" bestFit="1" customWidth="1"/>
  </cols>
  <sheetData>
    <row r="1" spans="1:9" x14ac:dyDescent="0.35">
      <c r="A1" s="24" t="s">
        <v>33</v>
      </c>
    </row>
    <row r="2" spans="1:9" x14ac:dyDescent="0.35">
      <c r="A2" s="17" t="s">
        <v>15</v>
      </c>
      <c r="B2" s="17" t="s">
        <v>40</v>
      </c>
      <c r="C2" s="17" t="s">
        <v>41</v>
      </c>
      <c r="D2" s="17"/>
      <c r="E2" s="17"/>
      <c r="F2" s="17"/>
      <c r="G2" s="17"/>
      <c r="H2" s="17"/>
      <c r="I2" s="17"/>
    </row>
    <row r="3" spans="1:9" x14ac:dyDescent="0.35">
      <c r="A3" s="19" t="s">
        <v>36</v>
      </c>
      <c r="B3" s="30">
        <v>138534</v>
      </c>
      <c r="C3" s="31">
        <v>568</v>
      </c>
      <c r="D3" s="19"/>
      <c r="E3" s="19"/>
      <c r="F3" s="19"/>
      <c r="G3" s="20"/>
      <c r="H3" s="20"/>
      <c r="I3" s="20"/>
    </row>
    <row r="4" spans="1:9" x14ac:dyDescent="0.35">
      <c r="A4" s="16" t="s">
        <v>38</v>
      </c>
      <c r="B4" s="32">
        <v>1280438</v>
      </c>
      <c r="C4" s="22">
        <v>471</v>
      </c>
      <c r="D4" s="16"/>
      <c r="E4" s="16"/>
      <c r="F4" s="16"/>
      <c r="G4" s="18"/>
      <c r="H4" s="18"/>
      <c r="I4" s="18"/>
    </row>
    <row r="5" spans="1:9" x14ac:dyDescent="0.35">
      <c r="A5" s="19" t="s">
        <v>37</v>
      </c>
      <c r="B5" s="30">
        <v>2245906</v>
      </c>
      <c r="C5" s="31">
        <v>497</v>
      </c>
      <c r="D5" s="19"/>
      <c r="E5" s="19"/>
      <c r="F5" s="19"/>
      <c r="G5" s="20"/>
      <c r="H5" s="20"/>
      <c r="I5" s="20"/>
    </row>
    <row r="6" spans="1:9" x14ac:dyDescent="0.35">
      <c r="A6" s="16"/>
      <c r="C6" s="16"/>
      <c r="D6" s="16"/>
      <c r="E6" s="16"/>
      <c r="F6" s="16"/>
      <c r="G6" s="18"/>
      <c r="H6" s="18"/>
      <c r="I6" s="18"/>
    </row>
    <row r="7" spans="1:9" x14ac:dyDescent="0.35">
      <c r="A7" s="21" t="s">
        <v>45</v>
      </c>
      <c r="B7" s="32">
        <f>B4</f>
        <v>1280438</v>
      </c>
      <c r="C7" s="16"/>
      <c r="D7" s="16"/>
      <c r="E7" s="16"/>
      <c r="F7" s="16"/>
      <c r="G7" s="18"/>
      <c r="H7" s="18"/>
      <c r="I7" s="18"/>
    </row>
    <row r="8" spans="1:9" x14ac:dyDescent="0.35">
      <c r="A8" s="16"/>
      <c r="C8" s="16"/>
      <c r="D8" s="16"/>
      <c r="E8" s="16"/>
      <c r="F8" s="16"/>
      <c r="G8" s="18"/>
      <c r="H8" s="18"/>
      <c r="I8" s="18"/>
    </row>
    <row r="9" spans="1:9" x14ac:dyDescent="0.35">
      <c r="A9" s="16" t="s">
        <v>34</v>
      </c>
      <c r="B9" s="27">
        <v>23.8</v>
      </c>
      <c r="D9" s="35" t="s">
        <v>22</v>
      </c>
      <c r="E9" s="22">
        <f>(B15+B17*B7)*B35</f>
        <v>302503477.5</v>
      </c>
      <c r="F9" s="16"/>
      <c r="G9" s="18"/>
      <c r="H9" s="18"/>
      <c r="I9" s="18"/>
    </row>
    <row r="10" spans="1:9" x14ac:dyDescent="0.35">
      <c r="B10" s="28"/>
      <c r="E10" s="16"/>
      <c r="F10" s="16"/>
      <c r="G10" s="18"/>
      <c r="H10" s="18"/>
      <c r="I10" s="18"/>
    </row>
    <row r="11" spans="1:9" x14ac:dyDescent="0.35">
      <c r="A11" s="16" t="s">
        <v>35</v>
      </c>
      <c r="B11" s="27">
        <v>163.9</v>
      </c>
      <c r="D11" s="35" t="s">
        <v>24</v>
      </c>
      <c r="E11" s="22">
        <f>(B17*B7)*B35</f>
        <v>960328.5</v>
      </c>
      <c r="F11" s="16"/>
      <c r="G11" s="18"/>
      <c r="H11" s="18"/>
      <c r="I11" s="18"/>
    </row>
    <row r="12" spans="1:9" x14ac:dyDescent="0.35">
      <c r="F12" s="1"/>
    </row>
    <row r="13" spans="1:9" x14ac:dyDescent="0.35">
      <c r="A13" s="1" t="s">
        <v>46</v>
      </c>
      <c r="B13" s="2">
        <f>C4</f>
        <v>471</v>
      </c>
      <c r="D13" s="35" t="s">
        <v>25</v>
      </c>
      <c r="E13" s="22">
        <f>E11+B41+B37+B39</f>
        <v>259308898.19942945</v>
      </c>
      <c r="F13" s="1"/>
    </row>
    <row r="14" spans="1:9" x14ac:dyDescent="0.35">
      <c r="F14" s="1"/>
    </row>
    <row r="15" spans="1:9" x14ac:dyDescent="0.35">
      <c r="A15" t="s">
        <v>42</v>
      </c>
      <c r="B15" s="2">
        <f>B13*B7</f>
        <v>603086298</v>
      </c>
      <c r="F15" s="14"/>
    </row>
    <row r="17" spans="1:6" x14ac:dyDescent="0.35">
      <c r="A17" t="s">
        <v>39</v>
      </c>
      <c r="B17" s="29">
        <v>1.5</v>
      </c>
    </row>
    <row r="18" spans="1:6" x14ac:dyDescent="0.35">
      <c r="E18" s="13"/>
    </row>
    <row r="19" spans="1:6" x14ac:dyDescent="0.35">
      <c r="A19" t="s">
        <v>16</v>
      </c>
      <c r="B19" s="8">
        <v>7.12</v>
      </c>
      <c r="E19" s="7"/>
    </row>
    <row r="20" spans="1:6" x14ac:dyDescent="0.35">
      <c r="D20" s="49" t="s">
        <v>55</v>
      </c>
      <c r="E20" s="50"/>
    </row>
    <row r="21" spans="1:6" x14ac:dyDescent="0.35">
      <c r="A21" t="s">
        <v>17</v>
      </c>
      <c r="B21" s="8">
        <v>0.28999999999999998</v>
      </c>
      <c r="D21" s="42" t="s">
        <v>51</v>
      </c>
      <c r="E21" s="48"/>
    </row>
    <row r="22" spans="1:6" x14ac:dyDescent="0.35">
      <c r="D22" s="51" t="s">
        <v>52</v>
      </c>
      <c r="E22" s="52"/>
    </row>
    <row r="23" spans="1:6" x14ac:dyDescent="0.35">
      <c r="A23" t="s">
        <v>1</v>
      </c>
      <c r="B23" s="7">
        <v>100</v>
      </c>
      <c r="D23" s="37" t="s">
        <v>32</v>
      </c>
      <c r="E23" s="38">
        <f>'Scenario Model (5-yr lag)'!M24-'Baseline Model (5-yr lag)'!M24</f>
        <v>5770222772.2040653</v>
      </c>
    </row>
    <row r="24" spans="1:6" x14ac:dyDescent="0.35">
      <c r="D24" s="4" t="s">
        <v>31</v>
      </c>
      <c r="E24" s="38">
        <f>'Scenario Model (5-yr lag)'!M25-'Baseline Model (5-yr lag)'!M25</f>
        <v>14020234122.791473</v>
      </c>
    </row>
    <row r="25" spans="1:6" x14ac:dyDescent="0.35">
      <c r="A25" t="s">
        <v>18</v>
      </c>
      <c r="B25" s="7">
        <v>4</v>
      </c>
      <c r="D25" s="4" t="s">
        <v>30</v>
      </c>
      <c r="E25" s="38">
        <f>'Scenario Model (5-yr lag)'!M26-'Baseline Model (5-yr lag)'!M26</f>
        <v>23584258394.208179</v>
      </c>
    </row>
    <row r="26" spans="1:6" x14ac:dyDescent="0.35">
      <c r="D26" s="53" t="s">
        <v>53</v>
      </c>
      <c r="E26" s="52"/>
      <c r="F26" s="13"/>
    </row>
    <row r="27" spans="1:6" x14ac:dyDescent="0.35">
      <c r="A27" t="s">
        <v>19</v>
      </c>
      <c r="B27" s="36">
        <v>0.193</v>
      </c>
      <c r="D27" s="37" t="s">
        <v>32</v>
      </c>
      <c r="E27" s="38">
        <f>'Scenario Model (5-yr lag)'!L24-'Baseline Model (5-yr lag)'!L24</f>
        <v>3577666482.8455052</v>
      </c>
    </row>
    <row r="28" spans="1:6" x14ac:dyDescent="0.35">
      <c r="D28" s="4" t="s">
        <v>31</v>
      </c>
      <c r="E28" s="39">
        <f>'Scenario Model (5-yr lag)'!L25-'Baseline Model (5-yr lag)'!L25</f>
        <v>6982819718.3158817</v>
      </c>
      <c r="F28" s="15"/>
    </row>
    <row r="29" spans="1:6" x14ac:dyDescent="0.35">
      <c r="A29" t="s">
        <v>28</v>
      </c>
      <c r="B29" s="11">
        <v>0.2</v>
      </c>
      <c r="D29" s="4" t="s">
        <v>30</v>
      </c>
      <c r="E29" s="38">
        <f>'Scenario Model (5-yr lag)'!L26-'Baseline Model (5-yr lag)'!L26</f>
        <v>9814104229.0799522</v>
      </c>
      <c r="F29" s="13"/>
    </row>
    <row r="30" spans="1:6" x14ac:dyDescent="0.35">
      <c r="D30" s="42" t="s">
        <v>54</v>
      </c>
      <c r="E30" s="48"/>
    </row>
    <row r="31" spans="1:6" x14ac:dyDescent="0.35">
      <c r="A31" s="11" t="s">
        <v>23</v>
      </c>
      <c r="B31" s="14">
        <v>0.16669999999999999</v>
      </c>
      <c r="D31" s="51" t="s">
        <v>52</v>
      </c>
      <c r="E31" s="52"/>
    </row>
    <row r="32" spans="1:6" x14ac:dyDescent="0.35">
      <c r="A32" s="11"/>
      <c r="B32" s="14"/>
      <c r="D32" s="37" t="s">
        <v>32</v>
      </c>
      <c r="E32" s="40">
        <f>'Scenario Model (3-yr lag)'!M24-'Baseline Model (3-yr lag)'!M24</f>
        <v>8483590456.5409861</v>
      </c>
    </row>
    <row r="33" spans="1:5" x14ac:dyDescent="0.35">
      <c r="A33" s="11" t="s">
        <v>27</v>
      </c>
      <c r="B33" s="11">
        <v>0.57999999999999996</v>
      </c>
      <c r="D33" s="4" t="s">
        <v>31</v>
      </c>
      <c r="E33" s="40">
        <f>'Scenario Model (3-yr lag)'!M25-'Baseline Model (3-yr lag)'!M25</f>
        <v>16733601807.128395</v>
      </c>
    </row>
    <row r="34" spans="1:5" x14ac:dyDescent="0.35">
      <c r="A34" s="11"/>
      <c r="B34" s="11"/>
      <c r="D34" s="4" t="s">
        <v>30</v>
      </c>
      <c r="E34" s="40">
        <f>'Scenario Model (3-yr lag)'!M26-'Baseline Model (3-yr lag)'!M26</f>
        <v>26297626078.545101</v>
      </c>
    </row>
    <row r="35" spans="1:5" x14ac:dyDescent="0.35">
      <c r="A35" s="11" t="s">
        <v>49</v>
      </c>
      <c r="B35" s="36">
        <v>0.5</v>
      </c>
      <c r="D35" s="53" t="s">
        <v>53</v>
      </c>
      <c r="E35" s="52"/>
    </row>
    <row r="36" spans="1:5" x14ac:dyDescent="0.35">
      <c r="A36" s="23"/>
      <c r="B36" s="11"/>
      <c r="D36" s="37" t="s">
        <v>32</v>
      </c>
      <c r="E36" s="38">
        <f>'Scenario Model (3-yr lag)'!L24-'Baseline Model (3-yr lag)'!L24</f>
        <v>5326692634.4694805</v>
      </c>
    </row>
    <row r="37" spans="1:5" x14ac:dyDescent="0.35">
      <c r="A37" s="33" t="s">
        <v>44</v>
      </c>
      <c r="B37" s="2">
        <f>(B19*B9*B7+B21*B11*B7)*B35</f>
        <v>138919200.153</v>
      </c>
      <c r="D37" s="4" t="s">
        <v>31</v>
      </c>
      <c r="E37" s="38">
        <f>'Scenario Model (3-yr lag)'!L25-'Baseline Model (3-yr lag)'!L25</f>
        <v>8752131949.2182884</v>
      </c>
    </row>
    <row r="38" spans="1:5" x14ac:dyDescent="0.35">
      <c r="D38" s="6" t="s">
        <v>30</v>
      </c>
      <c r="E38" s="41">
        <f>'Scenario Model (3-yr lag)'!L26-'Baseline Model (3-yr lag)'!L26</f>
        <v>16426835834.830912</v>
      </c>
    </row>
    <row r="39" spans="1:5" x14ac:dyDescent="0.35">
      <c r="A39" s="34" t="s">
        <v>21</v>
      </c>
      <c r="B39" s="2">
        <f>(B9*B7*A52+B11*B7*B25*1.038*B31)*A50</f>
        <v>16568788.814288691</v>
      </c>
      <c r="E39" s="13"/>
    </row>
    <row r="40" spans="1:5" x14ac:dyDescent="0.35">
      <c r="A40" s="1"/>
      <c r="B40" s="2"/>
      <c r="E40" s="13"/>
    </row>
    <row r="41" spans="1:5" x14ac:dyDescent="0.35">
      <c r="A41" s="34" t="s">
        <v>26</v>
      </c>
      <c r="B41" s="2">
        <f>((B9*B7*B23+B11*B7*B25*1.038)*B29*B27)*(B33+A50)</f>
        <v>102860580.73214079</v>
      </c>
      <c r="E41" s="13"/>
    </row>
    <row r="42" spans="1:5" x14ac:dyDescent="0.35">
      <c r="E42" s="1"/>
    </row>
    <row r="43" spans="1:5" x14ac:dyDescent="0.35">
      <c r="A43" s="54" t="s">
        <v>6</v>
      </c>
      <c r="B43" s="55"/>
      <c r="C43" s="55"/>
      <c r="D43" s="56"/>
      <c r="E43" s="7"/>
    </row>
    <row r="44" spans="1:5" x14ac:dyDescent="0.35">
      <c r="A44" s="4" t="s">
        <v>2</v>
      </c>
      <c r="B44" t="s">
        <v>3</v>
      </c>
      <c r="C44" t="s">
        <v>4</v>
      </c>
      <c r="D44" s="5" t="s">
        <v>5</v>
      </c>
    </row>
    <row r="45" spans="1:5" x14ac:dyDescent="0.35">
      <c r="A45" s="9">
        <v>0.184</v>
      </c>
      <c r="B45" s="15">
        <v>0.24399999999999999</v>
      </c>
      <c r="C45" s="15">
        <v>0.219</v>
      </c>
      <c r="D45" s="10">
        <v>4.3999999999999997E-2</v>
      </c>
    </row>
    <row r="46" spans="1:5" x14ac:dyDescent="0.35">
      <c r="A46" s="42" t="s">
        <v>7</v>
      </c>
      <c r="B46" s="57"/>
      <c r="C46" s="57"/>
      <c r="D46" s="48"/>
    </row>
    <row r="47" spans="1:5" x14ac:dyDescent="0.35">
      <c r="A47" s="4" t="s">
        <v>2</v>
      </c>
      <c r="B47" t="s">
        <v>3</v>
      </c>
      <c r="C47" t="s">
        <v>4</v>
      </c>
      <c r="D47" s="5" t="s">
        <v>5</v>
      </c>
    </row>
    <row r="48" spans="1:5" x14ac:dyDescent="0.35">
      <c r="A48" s="4">
        <v>19</v>
      </c>
      <c r="B48">
        <v>12</v>
      </c>
      <c r="C48">
        <f>4*0.15</f>
        <v>0.6</v>
      </c>
      <c r="D48" s="5">
        <f>4*0.85</f>
        <v>3.4</v>
      </c>
    </row>
    <row r="49" spans="1:4" x14ac:dyDescent="0.35">
      <c r="A49" s="42" t="s">
        <v>20</v>
      </c>
      <c r="B49" s="57"/>
      <c r="C49" s="57"/>
      <c r="D49" s="48"/>
    </row>
    <row r="50" spans="1:4" x14ac:dyDescent="0.35">
      <c r="A50" s="58">
        <v>0.1</v>
      </c>
      <c r="B50" s="43"/>
      <c r="C50" s="43"/>
      <c r="D50" s="52"/>
    </row>
    <row r="51" spans="1:4" x14ac:dyDescent="0.35">
      <c r="A51" s="42" t="s">
        <v>43</v>
      </c>
      <c r="B51" s="43"/>
      <c r="C51" s="43"/>
      <c r="D51" s="44"/>
    </row>
    <row r="52" spans="1:4" x14ac:dyDescent="0.35">
      <c r="A52" s="45">
        <f>(A48*A45+B48*B45+C48*C45+D48*D45)*A50</f>
        <v>0.6705000000000001</v>
      </c>
      <c r="B52" s="46"/>
      <c r="C52" s="46"/>
      <c r="D52" s="47"/>
    </row>
  </sheetData>
  <mergeCells count="13">
    <mergeCell ref="A51:D51"/>
    <mergeCell ref="A52:D52"/>
    <mergeCell ref="D21:E21"/>
    <mergeCell ref="D20:E20"/>
    <mergeCell ref="D30:E30"/>
    <mergeCell ref="D22:E22"/>
    <mergeCell ref="D31:E31"/>
    <mergeCell ref="D26:E26"/>
    <mergeCell ref="D35:E35"/>
    <mergeCell ref="A43:D43"/>
    <mergeCell ref="A46:D46"/>
    <mergeCell ref="A49:D49"/>
    <mergeCell ref="A50:D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0F01-F31B-48D4-AD88-B10A173DFE98}">
  <dimension ref="A1:Z38"/>
  <sheetViews>
    <sheetView workbookViewId="0">
      <selection activeCell="A6" sqref="A6"/>
    </sheetView>
  </sheetViews>
  <sheetFormatPr defaultRowHeight="14.5" x14ac:dyDescent="0.35"/>
  <cols>
    <col min="1" max="1" width="18" bestFit="1" customWidth="1"/>
    <col min="2" max="2" width="16.7265625" bestFit="1" customWidth="1"/>
    <col min="3" max="3" width="15.1796875" customWidth="1"/>
    <col min="4" max="4" width="19.36328125" bestFit="1" customWidth="1"/>
    <col min="5" max="5" width="17.81640625" bestFit="1" customWidth="1"/>
    <col min="6" max="6" width="18" bestFit="1" customWidth="1"/>
    <col min="7" max="8" width="17.81640625" bestFit="1" customWidth="1"/>
    <col min="9" max="9" width="12.54296875" customWidth="1"/>
    <col min="10" max="10" width="12.54296875" bestFit="1" customWidth="1"/>
    <col min="11" max="11" width="12.54296875" customWidth="1"/>
    <col min="12" max="12" width="32.26953125" bestFit="1" customWidth="1"/>
    <col min="13" max="13" width="32.26953125" customWidth="1"/>
    <col min="15" max="15" width="12.6328125" bestFit="1" customWidth="1"/>
    <col min="18" max="18" width="18" customWidth="1"/>
    <col min="19" max="19" width="19.26953125" customWidth="1"/>
    <col min="21" max="21" width="14.1796875" bestFit="1" customWidth="1"/>
    <col min="22" max="22" width="19.08984375" bestFit="1" customWidth="1"/>
    <col min="23" max="23" width="20" bestFit="1" customWidth="1"/>
    <col min="24" max="24" width="16.90625" bestFit="1" customWidth="1"/>
    <col min="25" max="25" width="14" bestFit="1" customWidth="1"/>
    <col min="26" max="26" width="20" bestFit="1" customWidth="1"/>
  </cols>
  <sheetData>
    <row r="1" spans="1:26" x14ac:dyDescent="0.35">
      <c r="A1" t="s">
        <v>47</v>
      </c>
      <c r="R1" s="59"/>
      <c r="S1" s="43"/>
      <c r="T1" s="13"/>
      <c r="U1" s="43"/>
      <c r="V1" s="43"/>
      <c r="W1" s="43"/>
      <c r="X1" s="43"/>
      <c r="Y1" s="43"/>
      <c r="Z1" s="43"/>
    </row>
    <row r="2" spans="1:26" x14ac:dyDescent="0.35">
      <c r="A2" s="1" t="s">
        <v>0</v>
      </c>
      <c r="B2" t="s">
        <v>8</v>
      </c>
      <c r="C2" t="s">
        <v>13</v>
      </c>
      <c r="D2" t="s">
        <v>9</v>
      </c>
      <c r="E2" t="s">
        <v>13</v>
      </c>
      <c r="F2" t="s">
        <v>10</v>
      </c>
      <c r="G2" t="s">
        <v>13</v>
      </c>
      <c r="H2" t="s">
        <v>11</v>
      </c>
      <c r="I2" t="s">
        <v>13</v>
      </c>
      <c r="J2" t="s">
        <v>12</v>
      </c>
      <c r="K2" t="s">
        <v>13</v>
      </c>
      <c r="L2" s="3" t="s">
        <v>29</v>
      </c>
      <c r="M2" s="3" t="s">
        <v>50</v>
      </c>
      <c r="O2" s="25" t="s">
        <v>14</v>
      </c>
      <c r="V2" s="12"/>
      <c r="Y2" s="12"/>
    </row>
    <row r="3" spans="1:26" x14ac:dyDescent="0.35">
      <c r="A3">
        <v>1</v>
      </c>
      <c r="B3" s="7">
        <f>'Scenario Core Assumptions'!$E$9</f>
        <v>302503477.5</v>
      </c>
      <c r="C3" s="7">
        <f t="shared" ref="C3:C22" si="0">B3/((1+$O$3)^A3)</f>
        <v>282713530.37383175</v>
      </c>
      <c r="D3" s="7">
        <v>0</v>
      </c>
      <c r="E3" s="7">
        <f>D3/((1+$O$3)^$A$3)</f>
        <v>0</v>
      </c>
      <c r="F3" s="7">
        <v>0</v>
      </c>
      <c r="G3" s="7">
        <f>F3/((1+$O$3)^$A$3)</f>
        <v>0</v>
      </c>
      <c r="H3" s="7">
        <v>0</v>
      </c>
      <c r="I3" s="7">
        <f>H3/((1+$O$3)^$A$3)</f>
        <v>0</v>
      </c>
      <c r="J3" s="7">
        <v>0</v>
      </c>
      <c r="K3" s="7">
        <f>J3/((1+$O$3)^$A$3)</f>
        <v>0</v>
      </c>
      <c r="L3" s="7">
        <f>C3+E3+G3+I3+K3</f>
        <v>282713530.37383175</v>
      </c>
      <c r="M3" s="7">
        <f>B3+D3+F3+H3+J3</f>
        <v>302503477.5</v>
      </c>
      <c r="O3" s="26">
        <v>7.0000000000000007E-2</v>
      </c>
    </row>
    <row r="4" spans="1:26" x14ac:dyDescent="0.35">
      <c r="A4">
        <v>2</v>
      </c>
      <c r="B4" s="7">
        <f>'Scenario Core Assumptions'!$E$11*(1+$O$6)^$A3</f>
        <v>989138.35499999998</v>
      </c>
      <c r="C4" s="7">
        <f t="shared" si="0"/>
        <v>863951.74687745655</v>
      </c>
      <c r="D4" s="7">
        <f>'Scenario Core Assumptions'!$E$9*(1+$O$6)^$A3</f>
        <v>311578581.82499999</v>
      </c>
      <c r="E4" s="7">
        <f>D4/((1+$O$3)^$A$4)</f>
        <v>272144800.26639879</v>
      </c>
      <c r="F4" s="7">
        <v>0</v>
      </c>
      <c r="G4" s="7">
        <f>F4/((1+$O$3)^$A$4)</f>
        <v>0</v>
      </c>
      <c r="H4" s="7">
        <v>0</v>
      </c>
      <c r="I4" s="7">
        <f>H4/((1+$O$3)^$A$4)</f>
        <v>0</v>
      </c>
      <c r="J4" s="7">
        <v>0</v>
      </c>
      <c r="K4" s="7">
        <f>J4/((1+$O$3)^$A$4)</f>
        <v>0</v>
      </c>
      <c r="L4" s="7">
        <f t="shared" ref="L4:L22" si="1">C4+E4+G4+I4+K4</f>
        <v>273008752.01327622</v>
      </c>
      <c r="M4" s="7">
        <f t="shared" ref="M4:M22" si="2">B4+D4+F4+H4+J4</f>
        <v>312567720.18000001</v>
      </c>
    </row>
    <row r="5" spans="1:26" x14ac:dyDescent="0.35">
      <c r="A5">
        <v>3</v>
      </c>
      <c r="B5" s="7">
        <f>'Scenario Core Assumptions'!$E$11*(1+$O$6)^$A4</f>
        <v>1018812.5056499999</v>
      </c>
      <c r="C5" s="7">
        <f t="shared" si="0"/>
        <v>831654.48531194404</v>
      </c>
      <c r="D5" s="7">
        <f>'Scenario Core Assumptions'!$E$11*(1+$O$6)^$A4</f>
        <v>1018812.5056499999</v>
      </c>
      <c r="E5" s="7">
        <f>D5/((1+$O$3)^$A$5)</f>
        <v>831654.48531194404</v>
      </c>
      <c r="F5" s="7">
        <f>'Scenario Core Assumptions'!$E$9*(1+$O$6)^$A4</f>
        <v>320925939.27974999</v>
      </c>
      <c r="G5" s="7">
        <f>F5/((1+$O$3)^$A$5)</f>
        <v>261971162.87326238</v>
      </c>
      <c r="H5" s="7">
        <v>0</v>
      </c>
      <c r="I5" s="7">
        <f>H5/((1+$O$3)^$A$5)</f>
        <v>0</v>
      </c>
      <c r="J5" s="7">
        <v>0</v>
      </c>
      <c r="K5" s="7">
        <f>J5/((1+$O$3)^$A$5)</f>
        <v>0</v>
      </c>
      <c r="L5" s="7">
        <f t="shared" si="1"/>
        <v>263634471.84388626</v>
      </c>
      <c r="M5" s="7">
        <f t="shared" si="2"/>
        <v>322963564.29105002</v>
      </c>
      <c r="O5" s="25" t="s">
        <v>48</v>
      </c>
    </row>
    <row r="6" spans="1:26" x14ac:dyDescent="0.35">
      <c r="A6">
        <v>4</v>
      </c>
      <c r="B6" s="7">
        <f>'Scenario Core Assumptions'!$E$11*(1+$O$6)^$A5</f>
        <v>1049376.8808195</v>
      </c>
      <c r="C6" s="7">
        <f t="shared" si="0"/>
        <v>800564.59801056306</v>
      </c>
      <c r="D6" s="7">
        <f>'Scenario Core Assumptions'!$E$11*(1+$O$6)^$A5</f>
        <v>1049376.8808195</v>
      </c>
      <c r="E6" s="7">
        <f>D6/((1+$O$3)^$A$6)</f>
        <v>800564.59801056306</v>
      </c>
      <c r="F6" s="7">
        <f>'Scenario Core Assumptions'!$E$11*(1+$O$6)^$A5</f>
        <v>1049376.8808195</v>
      </c>
      <c r="G6" s="7">
        <f>F6/((1+$O$3)^$A$6)</f>
        <v>800564.59801056306</v>
      </c>
      <c r="H6" s="7">
        <f>'Scenario Core Assumptions'!$E$9*(1+$O$6)^$A5</f>
        <v>330553717.45814252</v>
      </c>
      <c r="I6" s="7">
        <f>H6/((1+$O$3)^$A$6)</f>
        <v>252177848.37332737</v>
      </c>
      <c r="J6" s="7">
        <v>0</v>
      </c>
      <c r="K6" s="7">
        <f>J6/((1+$O$3)^$A$6)</f>
        <v>0</v>
      </c>
      <c r="L6" s="7">
        <f t="shared" si="1"/>
        <v>254579542.16735905</v>
      </c>
      <c r="M6" s="7">
        <f t="shared" si="2"/>
        <v>333701848.10060102</v>
      </c>
      <c r="O6" s="26">
        <v>0.03</v>
      </c>
    </row>
    <row r="7" spans="1:26" x14ac:dyDescent="0.35">
      <c r="A7">
        <v>5</v>
      </c>
      <c r="B7" s="7">
        <f>'Scenario Core Assumptions'!$E$11*(1+$O$6)^$A6</f>
        <v>1080858.1872440849</v>
      </c>
      <c r="C7" s="7">
        <f t="shared" si="0"/>
        <v>770636.9494868035</v>
      </c>
      <c r="D7" s="7">
        <f>'Scenario Core Assumptions'!$E$11*(1+$O$6)^$A6</f>
        <v>1080858.1872440849</v>
      </c>
      <c r="E7" s="7">
        <f>D7/((1+$O$3)^$A$7)</f>
        <v>770636.9494868035</v>
      </c>
      <c r="F7" s="7">
        <f>'Scenario Core Assumptions'!$E$11*(1+$O$6)^$A6</f>
        <v>1080858.1872440849</v>
      </c>
      <c r="G7" s="7">
        <f>F7/((1+$O$3)^$A$7)</f>
        <v>770636.9494868035</v>
      </c>
      <c r="H7" s="7">
        <f>'Scenario Core Assumptions'!$E$11*(1+$O$6)^$A6</f>
        <v>1080858.1872440849</v>
      </c>
      <c r="I7" s="7">
        <f>H7/((1+$O$3)^$A$7)</f>
        <v>770636.9494868035</v>
      </c>
      <c r="J7" s="7">
        <f>'Scenario Core Assumptions'!$E$9*(1+$O$6)^$A6</f>
        <v>340470328.98188674</v>
      </c>
      <c r="K7" s="7">
        <f>J7/((1+$O$3)^$A$7)</f>
        <v>242750639.08834311</v>
      </c>
      <c r="L7" s="7">
        <f t="shared" si="1"/>
        <v>245833186.88629034</v>
      </c>
      <c r="M7" s="7">
        <f t="shared" si="2"/>
        <v>344793761.73086309</v>
      </c>
    </row>
    <row r="8" spans="1:26" x14ac:dyDescent="0.35">
      <c r="A8">
        <v>6</v>
      </c>
      <c r="B8" s="7">
        <f>'Scenario Core Assumptions'!$E$13*(1+$O$6)^$A7</f>
        <v>300610082.91789645</v>
      </c>
      <c r="C8" s="7">
        <f>B8/((1+$O$3)^A8)</f>
        <v>200309191.15317735</v>
      </c>
      <c r="D8" s="7">
        <f>'Scenario Core Assumptions'!$E$11*(1+$O$6)^$A7</f>
        <v>1113283.9328614073</v>
      </c>
      <c r="E8" s="7">
        <f>D8/((1+$O$3)^$A$8)</f>
        <v>741828.0915620632</v>
      </c>
      <c r="F8" s="7">
        <f>'Scenario Core Assumptions'!$E$11*(1+$O$6)^$A7</f>
        <v>1113283.9328614073</v>
      </c>
      <c r="G8" s="7">
        <f>F8/((1+$O$3)^$A$8)</f>
        <v>741828.0915620632</v>
      </c>
      <c r="H8" s="7">
        <f>'Scenario Core Assumptions'!$E$11*(1+$O$6)^$A7</f>
        <v>1113283.9328614073</v>
      </c>
      <c r="I8" s="7">
        <f>H8/((1+$O$3)^$A$8)</f>
        <v>741828.0915620632</v>
      </c>
      <c r="J8" s="7">
        <f>'Scenario Core Assumptions'!$E$11*(1+$O$6)^$A7</f>
        <v>1113283.9328614073</v>
      </c>
      <c r="K8" s="7">
        <f>J8/((1+$O$3)^$A$8)</f>
        <v>741828.0915620632</v>
      </c>
      <c r="L8" s="7">
        <f t="shared" si="1"/>
        <v>203276503.5194256</v>
      </c>
      <c r="M8" s="7">
        <f t="shared" si="2"/>
        <v>305063218.649342</v>
      </c>
    </row>
    <row r="9" spans="1:26" x14ac:dyDescent="0.35">
      <c r="A9">
        <v>7</v>
      </c>
      <c r="B9" s="7">
        <f>'Scenario Core Assumptions'!$E$13*(1+$O$6)^$A8</f>
        <v>309628385.40543342</v>
      </c>
      <c r="C9" s="7">
        <f>B9/((1+$O$3)^A9)</f>
        <v>192820997.09137636</v>
      </c>
      <c r="D9" s="7">
        <f>'Scenario Core Assumptions'!$E$13*(1+$O$6)^$A8</f>
        <v>309628385.40543342</v>
      </c>
      <c r="E9" s="7">
        <f>D9/((1+$O$3)^$A$9)</f>
        <v>192820997.09137636</v>
      </c>
      <c r="F9" s="7">
        <f>'Scenario Core Assumptions'!$E$11*(1+$O$6)^$A8</f>
        <v>1146682.4508472497</v>
      </c>
      <c r="G9" s="7">
        <f>F9/((1+$O$3)^$A$9)</f>
        <v>714096.20028871507</v>
      </c>
      <c r="H9" s="7">
        <f>'Scenario Core Assumptions'!$E$11*(1+$O$6)^$A8</f>
        <v>1146682.4508472497</v>
      </c>
      <c r="I9" s="7">
        <f>H9/((1+$O$3)^$A$9)</f>
        <v>714096.20028871507</v>
      </c>
      <c r="J9" s="7">
        <f>'Scenario Core Assumptions'!$E$11*(1+$O$6)^$A8</f>
        <v>1146682.4508472497</v>
      </c>
      <c r="K9" s="7">
        <f>J9/((1+$O$3)^$A$9)</f>
        <v>714096.20028871507</v>
      </c>
      <c r="L9" s="7">
        <f t="shared" si="1"/>
        <v>387784282.78361887</v>
      </c>
      <c r="M9" s="7">
        <f t="shared" si="2"/>
        <v>622696818.16340864</v>
      </c>
    </row>
    <row r="10" spans="1:26" x14ac:dyDescent="0.35">
      <c r="A10">
        <v>8</v>
      </c>
      <c r="B10" s="7">
        <f>'Scenario Core Assumptions'!$E$13*(1+$O$6)^$A9</f>
        <v>318917236.96759641</v>
      </c>
      <c r="C10" s="7">
        <f t="shared" si="0"/>
        <v>185612735.51786697</v>
      </c>
      <c r="D10" s="7">
        <f>'Scenario Core Assumptions'!$E$13*(1+$O$6)^$A9</f>
        <v>318917236.96759641</v>
      </c>
      <c r="E10" s="7">
        <f>D10/((1+$O$3)^$A$10)</f>
        <v>185612735.51786697</v>
      </c>
      <c r="F10" s="7">
        <f>'Scenario Core Assumptions'!$E$13*(1+$O$6)^$A9</f>
        <v>318917236.96759641</v>
      </c>
      <c r="G10" s="7">
        <f>F10/((1+$O$3)^$A$10)</f>
        <v>185612735.51786697</v>
      </c>
      <c r="H10" s="7">
        <f>'Scenario Core Assumptions'!$E$11*(1+$O$6)^$A9</f>
        <v>1181082.9243726672</v>
      </c>
      <c r="I10" s="7">
        <f>H10/((1+$O$3)^$A$10)</f>
        <v>687401.01523119304</v>
      </c>
      <c r="J10" s="7">
        <f>'Scenario Core Assumptions'!$E$11*(1+$O$6)^$A9</f>
        <v>1181082.9243726672</v>
      </c>
      <c r="K10" s="7">
        <f>J10/((1+$O$3)^$A$10)</f>
        <v>687401.01523119304</v>
      </c>
      <c r="L10" s="7">
        <f t="shared" si="1"/>
        <v>558213008.58406341</v>
      </c>
      <c r="M10" s="7">
        <f t="shared" si="2"/>
        <v>959113876.75153458</v>
      </c>
    </row>
    <row r="11" spans="1:26" x14ac:dyDescent="0.35">
      <c r="A11">
        <v>9</v>
      </c>
      <c r="B11" s="7">
        <f>'Scenario Core Assumptions'!$E$13*(1+$O$6)^$A10</f>
        <v>328484754.07662427</v>
      </c>
      <c r="C11" s="7">
        <f t="shared" si="0"/>
        <v>178673941.66673172</v>
      </c>
      <c r="D11" s="7">
        <f>'Scenario Core Assumptions'!$E$13*(1+$O$6)^$A10</f>
        <v>328484754.07662427</v>
      </c>
      <c r="E11" s="7">
        <f>D11/((1+$O$3)^$A$11)</f>
        <v>178673941.66673172</v>
      </c>
      <c r="F11" s="7">
        <f>'Scenario Core Assumptions'!$E$13*(1+$O$6)^$A10</f>
        <v>328484754.07662427</v>
      </c>
      <c r="G11" s="7">
        <f>F11/((1+$O$3)^$A$11)</f>
        <v>178673941.66673172</v>
      </c>
      <c r="H11" s="7">
        <f>'Scenario Core Assumptions'!$E$13*(1+$O$6)^$A10</f>
        <v>328484754.07662427</v>
      </c>
      <c r="I11" s="7">
        <f>H11/((1+$O$3)^$A$11)</f>
        <v>178673941.66673172</v>
      </c>
      <c r="J11" s="7">
        <f>'Scenario Core Assumptions'!$E$11*(1+$O$6)^$A10</f>
        <v>1216515.4121038471</v>
      </c>
      <c r="K11" s="7">
        <f>J11/((1+$O$3)^$A$11)</f>
        <v>661703.7810169427</v>
      </c>
      <c r="L11" s="7">
        <f t="shared" si="1"/>
        <v>715357470.44794381</v>
      </c>
      <c r="M11" s="7">
        <f t="shared" si="2"/>
        <v>1315155531.718601</v>
      </c>
    </row>
    <row r="12" spans="1:26" x14ac:dyDescent="0.35">
      <c r="A12">
        <v>10</v>
      </c>
      <c r="B12" s="7">
        <f>'Scenario Core Assumptions'!$E$13*(1+$O$6)^$A11</f>
        <v>338339296.69892299</v>
      </c>
      <c r="C12" s="7">
        <f t="shared" si="0"/>
        <v>171994541.97825578</v>
      </c>
      <c r="D12" s="7">
        <f>'Scenario Core Assumptions'!$E$13*(1+$O$6)^$A11</f>
        <v>338339296.69892299</v>
      </c>
      <c r="E12" s="7">
        <f>D12/((1+$O$3)^$A$12)</f>
        <v>171994541.97825578</v>
      </c>
      <c r="F12" s="7">
        <f>'Scenario Core Assumptions'!$E$13*(1+$O$6)^$A11</f>
        <v>338339296.69892299</v>
      </c>
      <c r="G12" s="7">
        <f>F12/((1+$O$3)^$A$12)</f>
        <v>171994541.97825578</v>
      </c>
      <c r="H12" s="7">
        <f>'Scenario Core Assumptions'!$E$13*(1+$O$6)^$A11</f>
        <v>338339296.69892299</v>
      </c>
      <c r="I12" s="7">
        <f>H12/((1+$O$3)^$A$12)</f>
        <v>171994541.97825578</v>
      </c>
      <c r="J12" s="7">
        <f>'Scenario Core Assumptions'!$E$13*(1+$O$6)^$A11</f>
        <v>338339296.69892299</v>
      </c>
      <c r="K12" s="7">
        <f>J12/((1+$O$3)^$A$12)</f>
        <v>171994541.97825578</v>
      </c>
      <c r="L12" s="7">
        <f t="shared" si="1"/>
        <v>859972709.89127886</v>
      </c>
      <c r="M12" s="7">
        <f t="shared" si="2"/>
        <v>1691696483.4946151</v>
      </c>
    </row>
    <row r="13" spans="1:26" x14ac:dyDescent="0.35">
      <c r="A13">
        <v>11</v>
      </c>
      <c r="B13" s="7">
        <f>'Scenario Core Assumptions'!$E$13*(1+$O$6)^$A12</f>
        <v>348489475.59989071</v>
      </c>
      <c r="C13" s="7">
        <f>B8/((1+$O$3)^A13)</f>
        <v>142817684.91576773</v>
      </c>
      <c r="D13" s="7">
        <f>'Scenario Core Assumptions'!$E$13*(1+$O$6)^$A12</f>
        <v>348489475.59989071</v>
      </c>
      <c r="E13" s="7">
        <f>D13/((1+$O$3)^$A$13)</f>
        <v>165564839.47439572</v>
      </c>
      <c r="F13" s="7">
        <f>'Scenario Core Assumptions'!$E$13*(1+$O$6)^$A12</f>
        <v>348489475.59989071</v>
      </c>
      <c r="G13" s="7">
        <f>F13/((1+$O$3)^$A$13)</f>
        <v>165564839.47439572</v>
      </c>
      <c r="H13" s="7">
        <f>'Scenario Core Assumptions'!$E$13*(1+$O$6)^$A12</f>
        <v>348489475.59989071</v>
      </c>
      <c r="I13" s="7">
        <f>H13/((1+$O$3)^$A$13)</f>
        <v>165564839.47439572</v>
      </c>
      <c r="J13" s="7">
        <f>'Scenario Core Assumptions'!$E$13*(1+$O$6)^$A12</f>
        <v>348489475.59989071</v>
      </c>
      <c r="K13" s="7">
        <f>J13/((1+$O$3)^$A$13)</f>
        <v>165564839.47439572</v>
      </c>
      <c r="L13" s="7">
        <f t="shared" si="1"/>
        <v>805077042.81335068</v>
      </c>
      <c r="M13" s="7">
        <f t="shared" si="2"/>
        <v>1742447377.9994535</v>
      </c>
    </row>
    <row r="14" spans="1:26" x14ac:dyDescent="0.35">
      <c r="A14">
        <v>12</v>
      </c>
      <c r="B14" s="7">
        <f>'Scenario Core Assumptions'!$E$13*(1+$O$6)^$A13</f>
        <v>358944159.86788744</v>
      </c>
      <c r="C14" s="7">
        <f t="shared" si="0"/>
        <v>159375499.68096042</v>
      </c>
      <c r="D14" s="7">
        <f>'Scenario Core Assumptions'!$E$13*(1+$O$6)^$A13</f>
        <v>358944159.86788744</v>
      </c>
      <c r="E14" s="7">
        <f>D14/((1+$O$3)^$A$14)</f>
        <v>159375499.68096042</v>
      </c>
      <c r="F14" s="7">
        <f>'Scenario Core Assumptions'!$E$13*(1+$O$6)^$A13</f>
        <v>358944159.86788744</v>
      </c>
      <c r="G14" s="7">
        <f>F14/((1+$O$3)^$A$14)</f>
        <v>159375499.68096042</v>
      </c>
      <c r="H14" s="7">
        <f>'Scenario Core Assumptions'!$E$13*(1+$O$6)^$A13</f>
        <v>358944159.86788744</v>
      </c>
      <c r="I14" s="7">
        <f>H14/((1+$O$3)^$A$14)</f>
        <v>159375499.68096042</v>
      </c>
      <c r="J14" s="7">
        <f>'Scenario Core Assumptions'!$E$13*(1+$O$6)^$A13</f>
        <v>358944159.86788744</v>
      </c>
      <c r="K14" s="7">
        <f>J14/((1+$O$3)^$A$14)</f>
        <v>159375499.68096042</v>
      </c>
      <c r="L14" s="7">
        <f t="shared" si="1"/>
        <v>796877498.40480208</v>
      </c>
      <c r="M14" s="7">
        <f t="shared" si="2"/>
        <v>1794720799.3394372</v>
      </c>
    </row>
    <row r="15" spans="1:26" x14ac:dyDescent="0.35">
      <c r="A15">
        <v>13</v>
      </c>
      <c r="B15" s="7">
        <f>'Scenario Core Assumptions'!$E$13*(1+$O$6)^$A14</f>
        <v>369712484.66392398</v>
      </c>
      <c r="C15" s="7">
        <f t="shared" si="0"/>
        <v>153417537.07606465</v>
      </c>
      <c r="D15" s="7">
        <f>'Scenario Core Assumptions'!$E$13*(1+$O$6)^$A14</f>
        <v>369712484.66392398</v>
      </c>
      <c r="E15" s="7">
        <f>D15/((1+$O$3)^$A$15)</f>
        <v>153417537.07606465</v>
      </c>
      <c r="F15" s="7">
        <f>'Scenario Core Assumptions'!$E$13*(1+$O$6)^$A14</f>
        <v>369712484.66392398</v>
      </c>
      <c r="G15" s="7">
        <f>F15/((1+$O$3)^$A$15)</f>
        <v>153417537.07606465</v>
      </c>
      <c r="H15" s="7">
        <f>'Scenario Core Assumptions'!$E$13*(1+$O$6)^$A14</f>
        <v>369712484.66392398</v>
      </c>
      <c r="I15" s="7">
        <f>H15/((1+$O$3)^$A$15)</f>
        <v>153417537.07606465</v>
      </c>
      <c r="J15" s="7">
        <f>'Scenario Core Assumptions'!$E$13*(1+$O$6)^$A14</f>
        <v>369712484.66392398</v>
      </c>
      <c r="K15" s="7">
        <f>J15/((1+$O$3)^$A$15)</f>
        <v>153417537.07606465</v>
      </c>
      <c r="L15" s="7">
        <f t="shared" si="1"/>
        <v>767087685.38032317</v>
      </c>
      <c r="M15" s="7">
        <f t="shared" si="2"/>
        <v>1848562423.3196199</v>
      </c>
    </row>
    <row r="16" spans="1:26" x14ac:dyDescent="0.35">
      <c r="A16">
        <v>14</v>
      </c>
      <c r="B16" s="7">
        <f>'Scenario Core Assumptions'!$E$13*(1+$O$6)^$A15</f>
        <v>380803859.20384169</v>
      </c>
      <c r="C16" s="7">
        <f t="shared" si="0"/>
        <v>147682302.04518372</v>
      </c>
      <c r="D16" s="7">
        <f>'Scenario Core Assumptions'!$E$13*(1+$O$6)^$A15</f>
        <v>380803859.20384169</v>
      </c>
      <c r="E16" s="7">
        <f>D16/((1+$O$3)^$A$16)</f>
        <v>147682302.04518372</v>
      </c>
      <c r="F16" s="7">
        <f>'Scenario Core Assumptions'!$E$13*(1+$O$6)^$A15</f>
        <v>380803859.20384169</v>
      </c>
      <c r="G16" s="7">
        <f>F16/((1+$O$3)^$A$16)</f>
        <v>147682302.04518372</v>
      </c>
      <c r="H16" s="7">
        <f>'Scenario Core Assumptions'!$E$13*(1+$O$6)^$A15</f>
        <v>380803859.20384169</v>
      </c>
      <c r="I16" s="7">
        <f>H16/((1+$O$3)^$A$16)</f>
        <v>147682302.04518372</v>
      </c>
      <c r="J16" s="7">
        <f>'Scenario Core Assumptions'!$E$13*(1+$O$6)^$A15</f>
        <v>380803859.20384169</v>
      </c>
      <c r="K16" s="7">
        <f>J16/((1+$O$3)^$A$16)</f>
        <v>147682302.04518372</v>
      </c>
      <c r="L16" s="7">
        <f t="shared" si="1"/>
        <v>738411510.22591853</v>
      </c>
      <c r="M16" s="7">
        <f t="shared" si="2"/>
        <v>1904019296.0192084</v>
      </c>
    </row>
    <row r="17" spans="1:20" x14ac:dyDescent="0.35">
      <c r="A17">
        <v>15</v>
      </c>
      <c r="B17" s="7">
        <f>'Scenario Core Assumptions'!$E$13*(1+$O$6)^$A16</f>
        <v>392227974.97995698</v>
      </c>
      <c r="C17" s="7">
        <f t="shared" si="0"/>
        <v>142161468.32386845</v>
      </c>
      <c r="D17" s="7">
        <f>'Scenario Core Assumptions'!$E$13*(1+$O$6)^$A16</f>
        <v>392227974.97995698</v>
      </c>
      <c r="E17" s="7">
        <f>D17/((1+$O$3)^$A$17)</f>
        <v>142161468.32386845</v>
      </c>
      <c r="F17" s="7">
        <f>'Scenario Core Assumptions'!$E$13*(1+$O$6)^$A16</f>
        <v>392227974.97995698</v>
      </c>
      <c r="G17" s="7">
        <f>F17/((1+$O$3)^$A$17)</f>
        <v>142161468.32386845</v>
      </c>
      <c r="H17" s="7">
        <f>'Scenario Core Assumptions'!$E$13*(1+$O$6)^$A16</f>
        <v>392227974.97995698</v>
      </c>
      <c r="I17" s="7">
        <f>H17/((1+$O$3)^$A$17)</f>
        <v>142161468.32386845</v>
      </c>
      <c r="J17" s="7">
        <f>'Scenario Core Assumptions'!$E$13*(1+$O$6)^$A16</f>
        <v>392227974.97995698</v>
      </c>
      <c r="K17" s="7">
        <f>J17/((1+$O$3)^$A$17)</f>
        <v>142161468.32386845</v>
      </c>
      <c r="L17" s="7">
        <f t="shared" si="1"/>
        <v>710807341.61934233</v>
      </c>
      <c r="M17" s="7">
        <f t="shared" si="2"/>
        <v>1961139874.899785</v>
      </c>
    </row>
    <row r="18" spans="1:20" x14ac:dyDescent="0.35">
      <c r="A18">
        <v>16</v>
      </c>
      <c r="B18" s="7">
        <f>'Scenario Core Assumptions'!$E$13*(1+$O$6)^$A17</f>
        <v>403994814.22935569</v>
      </c>
      <c r="C18" s="7">
        <f t="shared" si="0"/>
        <v>136847020.90989208</v>
      </c>
      <c r="D18" s="7">
        <f>'Scenario Core Assumptions'!$E$13*(1+$O$6)^$A17</f>
        <v>403994814.22935569</v>
      </c>
      <c r="E18" s="7">
        <f>D18/((1+$O$3)^$A$18)</f>
        <v>136847020.90989208</v>
      </c>
      <c r="F18" s="7">
        <f>'Scenario Core Assumptions'!$E$13*(1+$O$6)^$A17</f>
        <v>403994814.22935569</v>
      </c>
      <c r="G18" s="7">
        <f>F18/((1+$O$3)^$A$18)</f>
        <v>136847020.90989208</v>
      </c>
      <c r="H18" s="7">
        <f>'Scenario Core Assumptions'!$E$13*(1+$O$6)^$A17</f>
        <v>403994814.22935569</v>
      </c>
      <c r="I18" s="7">
        <f>H18/((1+$O$3)^$A$18)</f>
        <v>136847020.90989208</v>
      </c>
      <c r="J18" s="7">
        <f>'Scenario Core Assumptions'!$E$13*(1+$O$6)^$A17</f>
        <v>403994814.22935569</v>
      </c>
      <c r="K18" s="7">
        <f>J18/((1+$O$3)^$A$18)</f>
        <v>136847020.90989208</v>
      </c>
      <c r="L18" s="7">
        <f t="shared" si="1"/>
        <v>684235104.54946041</v>
      </c>
      <c r="M18" s="7">
        <f t="shared" si="2"/>
        <v>2019974071.1467786</v>
      </c>
    </row>
    <row r="19" spans="1:20" x14ac:dyDescent="0.35">
      <c r="A19">
        <v>17</v>
      </c>
      <c r="B19" s="7">
        <f>'Scenario Core Assumptions'!$E$13*(1+$O$6)^$A18</f>
        <v>416114658.65623629</v>
      </c>
      <c r="C19" s="7">
        <f t="shared" si="0"/>
        <v>131731244.42727926</v>
      </c>
      <c r="D19" s="7">
        <f>'Scenario Core Assumptions'!$E$13*(1+$O$6)^$A18</f>
        <v>416114658.65623629</v>
      </c>
      <c r="E19" s="7">
        <f>D19/((1+$O$3)^$A$19)</f>
        <v>131731244.42727926</v>
      </c>
      <c r="F19" s="7">
        <f>'Scenario Core Assumptions'!$E$13*(1+$O$6)^$A18</f>
        <v>416114658.65623629</v>
      </c>
      <c r="G19" s="7">
        <f>F19/((1+$O$3)^$A$19)</f>
        <v>131731244.42727926</v>
      </c>
      <c r="H19" s="7">
        <f>'Scenario Core Assumptions'!$E$13*(1+$O$6)^$A18</f>
        <v>416114658.65623629</v>
      </c>
      <c r="I19" s="7">
        <f>H19/((1+$O$3)^$A$19)</f>
        <v>131731244.42727926</v>
      </c>
      <c r="J19" s="7">
        <f>'Scenario Core Assumptions'!$E$13*(1+$O$6)^$A18</f>
        <v>416114658.65623629</v>
      </c>
      <c r="K19" s="7">
        <f>J19/((1+$O$3)^$A$19)</f>
        <v>131731244.42727926</v>
      </c>
      <c r="L19" s="7">
        <f t="shared" si="1"/>
        <v>658656222.13639629</v>
      </c>
      <c r="M19" s="7">
        <f t="shared" si="2"/>
        <v>2080573293.2811813</v>
      </c>
    </row>
    <row r="20" spans="1:20" x14ac:dyDescent="0.35">
      <c r="A20">
        <v>18</v>
      </c>
      <c r="B20" s="7">
        <f>'Scenario Core Assumptions'!$E$13*(1+$O$6)^$A19</f>
        <v>428598098.41592342</v>
      </c>
      <c r="C20" s="7">
        <f t="shared" si="0"/>
        <v>126806711.9253249</v>
      </c>
      <c r="D20" s="7">
        <f>'Scenario Core Assumptions'!$E$13*(1+$O$6)^$A19</f>
        <v>428598098.41592342</v>
      </c>
      <c r="E20" s="7">
        <f>D20/((1+$O$3)^$A$20)</f>
        <v>126806711.9253249</v>
      </c>
      <c r="F20" s="7">
        <f>'Scenario Core Assumptions'!$E$13*(1+$O$6)^$A19</f>
        <v>428598098.41592342</v>
      </c>
      <c r="G20" s="7">
        <f>F20/((1+$O$3)^$A$20)</f>
        <v>126806711.9253249</v>
      </c>
      <c r="H20" s="7">
        <f>'Scenario Core Assumptions'!$E$13*(1+$O$6)^$A19</f>
        <v>428598098.41592342</v>
      </c>
      <c r="I20" s="7">
        <f>H20/((1+$O$3)^$A$20)</f>
        <v>126806711.9253249</v>
      </c>
      <c r="J20" s="7">
        <f>'Scenario Core Assumptions'!$E$13*(1+$O$6)^$A19</f>
        <v>428598098.41592342</v>
      </c>
      <c r="K20" s="7">
        <f>J20/((1+$O$3)^$A$20)</f>
        <v>126806711.9253249</v>
      </c>
      <c r="L20" s="7">
        <f t="shared" si="1"/>
        <v>634033559.62662446</v>
      </c>
      <c r="M20" s="7">
        <f t="shared" si="2"/>
        <v>2142990492.079617</v>
      </c>
    </row>
    <row r="21" spans="1:20" x14ac:dyDescent="0.35">
      <c r="A21">
        <v>19</v>
      </c>
      <c r="B21" s="7">
        <f>'Scenario Core Assumptions'!$E$13*(1+$O$6)^$A20</f>
        <v>441456041.36840111</v>
      </c>
      <c r="C21" s="7">
        <f t="shared" si="0"/>
        <v>122066274.09634079</v>
      </c>
      <c r="D21" s="7">
        <f>'Scenario Core Assumptions'!$E$13*(1+$O$6)^$A20</f>
        <v>441456041.36840111</v>
      </c>
      <c r="E21" s="7">
        <f>D21/((1+$O$3)^$A$21)</f>
        <v>122066274.09634079</v>
      </c>
      <c r="F21" s="7">
        <f>'Scenario Core Assumptions'!$E$13*(1+$O$6)^$A20</f>
        <v>441456041.36840111</v>
      </c>
      <c r="G21" s="7">
        <f>F21/((1+$O$3)^$A$21)</f>
        <v>122066274.09634079</v>
      </c>
      <c r="H21" s="7">
        <f>'Scenario Core Assumptions'!$E$13*(1+$O$6)^$A20</f>
        <v>441456041.36840111</v>
      </c>
      <c r="I21" s="7">
        <f>H21/((1+$O$3)^$A$21)</f>
        <v>122066274.09634079</v>
      </c>
      <c r="J21" s="7">
        <f>'Scenario Core Assumptions'!$E$13*(1+$O$6)^$A20</f>
        <v>441456041.36840111</v>
      </c>
      <c r="K21" s="7">
        <f>J21/((1+$O$3)^$A$21)</f>
        <v>122066274.09634079</v>
      </c>
      <c r="L21" s="7">
        <f t="shared" si="1"/>
        <v>610331370.481704</v>
      </c>
      <c r="M21" s="7">
        <f t="shared" si="2"/>
        <v>2207280206.8420057</v>
      </c>
    </row>
    <row r="22" spans="1:20" x14ac:dyDescent="0.35">
      <c r="A22">
        <v>20</v>
      </c>
      <c r="B22" s="7">
        <f>'Scenario Core Assumptions'!$E$13*(1+$O$6)^$A21</f>
        <v>454699722.60945314</v>
      </c>
      <c r="C22" s="7">
        <f t="shared" si="0"/>
        <v>117503048.89647759</v>
      </c>
      <c r="D22" s="7">
        <f>'Scenario Core Assumptions'!$E$13*(1+$O$6)^$A21</f>
        <v>454699722.60945314</v>
      </c>
      <c r="E22" s="7">
        <f>D22/((1+$O$3)^$A$22)</f>
        <v>117503048.89647759</v>
      </c>
      <c r="F22" s="7">
        <f>'Scenario Core Assumptions'!$E$13*(1+$O$6)^$A21</f>
        <v>454699722.60945314</v>
      </c>
      <c r="G22" s="7">
        <f>F22/((1+$O$3)^$A$22)</f>
        <v>117503048.89647759</v>
      </c>
      <c r="H22" s="7">
        <f>'Scenario Core Assumptions'!$E$13*(1+$O$6)^$A21</f>
        <v>454699722.60945314</v>
      </c>
      <c r="I22" s="7">
        <f>H22/((1+$O$3)^$A$22)</f>
        <v>117503048.89647759</v>
      </c>
      <c r="J22" s="7">
        <f>'Scenario Core Assumptions'!$E$13*(1+$O$6)^$A21</f>
        <v>454699722.60945314</v>
      </c>
      <c r="K22" s="7">
        <f>J22/((1+$O$3)^$A$22)</f>
        <v>117503048.89647759</v>
      </c>
      <c r="L22" s="7">
        <f t="shared" si="1"/>
        <v>587515244.48238802</v>
      </c>
      <c r="M22" s="7">
        <f t="shared" si="2"/>
        <v>2273498613.0472655</v>
      </c>
    </row>
    <row r="23" spans="1:20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0" x14ac:dyDescent="0.35">
      <c r="A24" s="7"/>
      <c r="B24" s="7"/>
      <c r="C24" s="7"/>
      <c r="D24" s="7"/>
      <c r="E24" s="7"/>
      <c r="I24" s="7"/>
      <c r="J24" s="7"/>
      <c r="K24" s="7" t="s">
        <v>32</v>
      </c>
      <c r="L24" s="7">
        <f>SUM(L3:L12)</f>
        <v>4044373458.5109739</v>
      </c>
      <c r="M24" s="7">
        <f>SUM(M3:M12)</f>
        <v>6510256300.5800152</v>
      </c>
      <c r="S24" s="1"/>
      <c r="T24" s="1"/>
    </row>
    <row r="25" spans="1:20" x14ac:dyDescent="0.35">
      <c r="A25" s="7"/>
      <c r="B25" s="8"/>
      <c r="D25" s="7"/>
      <c r="E25" s="7"/>
      <c r="K25" t="s">
        <v>31</v>
      </c>
      <c r="L25" s="7">
        <f>SUM(L3:L17)</f>
        <v>7862634536.9547119</v>
      </c>
      <c r="M25" s="7">
        <f>SUM(M3:M17)</f>
        <v>15761146072.15752</v>
      </c>
      <c r="S25" s="1"/>
      <c r="T25" s="1"/>
    </row>
    <row r="26" spans="1:20" x14ac:dyDescent="0.35">
      <c r="A26" s="7"/>
      <c r="B26" s="8"/>
      <c r="D26" s="7"/>
      <c r="E26" s="7"/>
      <c r="K26" t="s">
        <v>30</v>
      </c>
      <c r="L26" s="7">
        <f>SUM(L3:L22)</f>
        <v>11037406038.231285</v>
      </c>
      <c r="M26" s="7">
        <f>SUM(M3:M22)</f>
        <v>26485462748.554367</v>
      </c>
      <c r="S26" s="1"/>
      <c r="T26" s="1"/>
    </row>
    <row r="27" spans="1:20" x14ac:dyDescent="0.35">
      <c r="E27" s="7"/>
    </row>
    <row r="28" spans="1:20" x14ac:dyDescent="0.35">
      <c r="A28" s="7"/>
      <c r="B28" s="7"/>
      <c r="D28" s="7"/>
      <c r="E28" s="7"/>
    </row>
    <row r="29" spans="1:20" x14ac:dyDescent="0.35">
      <c r="A29" s="7"/>
      <c r="B29" s="7"/>
      <c r="D29" s="7"/>
      <c r="E29" s="7"/>
    </row>
    <row r="30" spans="1:20" x14ac:dyDescent="0.35">
      <c r="A30" s="7"/>
      <c r="B30" s="7"/>
      <c r="D30" s="7"/>
      <c r="E30" s="7"/>
    </row>
    <row r="31" spans="1:20" x14ac:dyDescent="0.35">
      <c r="E31" s="7"/>
    </row>
    <row r="32" spans="1:20" x14ac:dyDescent="0.35">
      <c r="A32" s="7"/>
      <c r="B32" s="7"/>
      <c r="D32" s="7"/>
      <c r="E32" s="7"/>
    </row>
    <row r="33" spans="1:5" x14ac:dyDescent="0.35">
      <c r="A33" s="7"/>
      <c r="B33" s="7"/>
      <c r="D33" s="7"/>
      <c r="E33" s="7"/>
    </row>
    <row r="34" spans="1:5" x14ac:dyDescent="0.35">
      <c r="A34" s="7"/>
      <c r="B34" s="7"/>
      <c r="D34" s="7"/>
      <c r="E34" s="7"/>
    </row>
    <row r="36" spans="1:5" x14ac:dyDescent="0.35">
      <c r="A36" s="7"/>
      <c r="B36" s="7"/>
    </row>
    <row r="37" spans="1:5" x14ac:dyDescent="0.35">
      <c r="A37" s="7"/>
      <c r="B37" s="7"/>
    </row>
    <row r="38" spans="1:5" x14ac:dyDescent="0.35">
      <c r="A38" s="7"/>
      <c r="B38" s="7"/>
    </row>
  </sheetData>
  <mergeCells count="3">
    <mergeCell ref="R1:S1"/>
    <mergeCell ref="U1:W1"/>
    <mergeCell ref="X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1578-639B-4096-A91F-17F02B2A52B9}">
  <dimension ref="A1:Z26"/>
  <sheetViews>
    <sheetView workbookViewId="0">
      <selection activeCell="G29" sqref="G29"/>
    </sheetView>
  </sheetViews>
  <sheetFormatPr defaultRowHeight="14.5" x14ac:dyDescent="0.35"/>
  <cols>
    <col min="2" max="11" width="12.54296875" bestFit="1" customWidth="1"/>
    <col min="12" max="12" width="22.90625" bestFit="1" customWidth="1"/>
    <col min="13" max="13" width="25.1796875" bestFit="1" customWidth="1"/>
    <col min="15" max="15" width="12.6328125" bestFit="1" customWidth="1"/>
    <col min="18" max="18" width="16.08984375" customWidth="1"/>
    <col min="19" max="19" width="17.36328125" customWidth="1"/>
    <col min="21" max="21" width="8.1796875" bestFit="1" customWidth="1"/>
  </cols>
  <sheetData>
    <row r="1" spans="1:26" x14ac:dyDescent="0.35">
      <c r="A1" t="s">
        <v>47</v>
      </c>
      <c r="R1" s="59"/>
      <c r="S1" s="43"/>
      <c r="T1" s="13"/>
      <c r="U1" s="43"/>
      <c r="V1" s="43"/>
      <c r="W1" s="43"/>
      <c r="X1" s="43"/>
      <c r="Y1" s="43"/>
      <c r="Z1" s="43"/>
    </row>
    <row r="2" spans="1:26" x14ac:dyDescent="0.35">
      <c r="A2" s="1" t="s">
        <v>0</v>
      </c>
      <c r="B2" t="s">
        <v>8</v>
      </c>
      <c r="C2" t="s">
        <v>13</v>
      </c>
      <c r="D2" t="s">
        <v>9</v>
      </c>
      <c r="E2" t="s">
        <v>13</v>
      </c>
      <c r="F2" t="s">
        <v>10</v>
      </c>
      <c r="G2" t="s">
        <v>13</v>
      </c>
      <c r="H2" t="s">
        <v>11</v>
      </c>
      <c r="I2" t="s">
        <v>13</v>
      </c>
      <c r="J2" t="s">
        <v>12</v>
      </c>
      <c r="K2" t="s">
        <v>13</v>
      </c>
      <c r="L2" s="3" t="s">
        <v>29</v>
      </c>
      <c r="M2" s="3" t="s">
        <v>50</v>
      </c>
      <c r="O2" s="25" t="s">
        <v>14</v>
      </c>
      <c r="V2" s="12"/>
      <c r="Y2" s="12"/>
    </row>
    <row r="3" spans="1:26" x14ac:dyDescent="0.35">
      <c r="A3">
        <v>1</v>
      </c>
      <c r="B3" s="7">
        <f>'Scenario Core Assumptions'!$E$9</f>
        <v>302503477.5</v>
      </c>
      <c r="C3" s="7">
        <f t="shared" ref="C3:C22" si="0">B3/((1+$O$3)^A3)</f>
        <v>282713530.37383175</v>
      </c>
      <c r="D3" s="7">
        <v>0</v>
      </c>
      <c r="E3" s="7">
        <f>D3/((1+$O$3)^$A$3)</f>
        <v>0</v>
      </c>
      <c r="F3" s="7">
        <v>0</v>
      </c>
      <c r="G3" s="7">
        <f>F3/((1+$O$3)^$A$3)</f>
        <v>0</v>
      </c>
      <c r="H3" s="7">
        <v>0</v>
      </c>
      <c r="I3" s="7">
        <f>H3/((1+$O$3)^$A$3)</f>
        <v>0</v>
      </c>
      <c r="J3" s="7">
        <v>0</v>
      </c>
      <c r="K3" s="7">
        <f>J3/((1+$O$3)^$A$3)</f>
        <v>0</v>
      </c>
      <c r="L3" s="7">
        <f>C3+E3+G3+I3+K3</f>
        <v>282713530.37383175</v>
      </c>
      <c r="M3" s="7">
        <f>B3+D3+F3+H3+J3</f>
        <v>302503477.5</v>
      </c>
      <c r="O3" s="26">
        <v>7.0000000000000007E-2</v>
      </c>
    </row>
    <row r="4" spans="1:26" x14ac:dyDescent="0.35">
      <c r="A4">
        <v>2</v>
      </c>
      <c r="B4" s="7">
        <f>'Scenario Core Assumptions'!$E$11*(1+$O$6)^$A3</f>
        <v>989138.35499999998</v>
      </c>
      <c r="C4" s="7">
        <f t="shared" si="0"/>
        <v>863951.74687745655</v>
      </c>
      <c r="D4" s="7">
        <f>'Scenario Core Assumptions'!$E$9*(1+$O$6)^$A3</f>
        <v>311578581.82499999</v>
      </c>
      <c r="E4" s="7">
        <f>D4/((1+$O$3)^$A$4)</f>
        <v>272144800.26639879</v>
      </c>
      <c r="F4" s="7">
        <v>0</v>
      </c>
      <c r="G4" s="7">
        <f>F4/((1+$O$3)^$A$4)</f>
        <v>0</v>
      </c>
      <c r="H4" s="7">
        <v>0</v>
      </c>
      <c r="I4" s="7">
        <f>H4/((1+$O$3)^$A$4)</f>
        <v>0</v>
      </c>
      <c r="J4" s="7">
        <v>0</v>
      </c>
      <c r="K4" s="7">
        <f>J4/((1+$O$3)^$A$4)</f>
        <v>0</v>
      </c>
      <c r="L4" s="7">
        <f t="shared" ref="L4:L22" si="1">C4+E4+G4+I4+K4</f>
        <v>273008752.01327622</v>
      </c>
      <c r="M4" s="7">
        <f t="shared" ref="M4:M21" si="2">B4+D4+F4+H4+J4</f>
        <v>312567720.18000001</v>
      </c>
    </row>
    <row r="5" spans="1:26" x14ac:dyDescent="0.35">
      <c r="A5">
        <v>3</v>
      </c>
      <c r="B5" s="7">
        <f>'Scenario Core Assumptions'!$E$11*(1+$O$6)^$A4</f>
        <v>1018812.5056499999</v>
      </c>
      <c r="C5" s="7">
        <f t="shared" si="0"/>
        <v>831654.48531194404</v>
      </c>
      <c r="D5" s="7">
        <f>'Scenario Core Assumptions'!$E$11*(1+$O$6)^$A4</f>
        <v>1018812.5056499999</v>
      </c>
      <c r="E5" s="7">
        <f>D5/((1+$O$3)^$A$5)</f>
        <v>831654.48531194404</v>
      </c>
      <c r="F5" s="7">
        <f>'Scenario Core Assumptions'!$E$9*(1+$O$6)^$A4</f>
        <v>320925939.27974999</v>
      </c>
      <c r="G5" s="7">
        <f>F5/((1+$O$3)^$A$5)</f>
        <v>261971162.87326238</v>
      </c>
      <c r="H5" s="7">
        <v>0</v>
      </c>
      <c r="I5" s="7">
        <f>H5/((1+$O$3)^$A$5)</f>
        <v>0</v>
      </c>
      <c r="J5" s="7">
        <v>0</v>
      </c>
      <c r="K5" s="7">
        <f>J5/((1+$O$3)^$A$5)</f>
        <v>0</v>
      </c>
      <c r="L5" s="7">
        <f t="shared" si="1"/>
        <v>263634471.84388626</v>
      </c>
      <c r="M5" s="7">
        <f t="shared" si="2"/>
        <v>322963564.29105002</v>
      </c>
      <c r="O5" s="25" t="s">
        <v>48</v>
      </c>
    </row>
    <row r="6" spans="1:26" x14ac:dyDescent="0.35">
      <c r="A6">
        <v>4</v>
      </c>
      <c r="B6" s="7">
        <f>'Scenario Core Assumptions'!$E$13*(1+$O$6)^$A5</f>
        <v>283353834.40276796</v>
      </c>
      <c r="C6" s="7">
        <f t="shared" si="0"/>
        <v>216169283.58117899</v>
      </c>
      <c r="D6" s="7">
        <f>'Scenario Core Assumptions'!$E$11*(1+$O$6)^$A5</f>
        <v>1049376.8808195</v>
      </c>
      <c r="E6" s="7">
        <f>D6/((1+$O$3)^$A$6)</f>
        <v>800564.59801056306</v>
      </c>
      <c r="F6" s="7">
        <f>'Scenario Core Assumptions'!$E$11*(1+$O$6)^$A5</f>
        <v>1049376.8808195</v>
      </c>
      <c r="G6" s="7">
        <f>F6/((1+$O$3)^$A$6)</f>
        <v>800564.59801056306</v>
      </c>
      <c r="H6" s="7">
        <f>'Scenario Core Assumptions'!$E$9*(1+$O$6)^$A5</f>
        <v>330553717.45814252</v>
      </c>
      <c r="I6" s="7">
        <f>H6/((1+$O$3)^$A$6)</f>
        <v>252177848.37332737</v>
      </c>
      <c r="J6" s="7">
        <v>0</v>
      </c>
      <c r="K6" s="7">
        <f>J6/((1+$O$3)^$A$6)</f>
        <v>0</v>
      </c>
      <c r="L6" s="7">
        <f t="shared" si="1"/>
        <v>469948261.15052748</v>
      </c>
      <c r="M6" s="7">
        <f t="shared" si="2"/>
        <v>616006305.62254953</v>
      </c>
      <c r="O6" s="26">
        <v>0.03</v>
      </c>
    </row>
    <row r="7" spans="1:26" x14ac:dyDescent="0.35">
      <c r="A7">
        <v>5</v>
      </c>
      <c r="B7" s="7">
        <f>'Scenario Core Assumptions'!$E$13*(1+$O$6)^$A6</f>
        <v>291854449.43485099</v>
      </c>
      <c r="C7" s="7">
        <f t="shared" si="0"/>
        <v>208088188.86786386</v>
      </c>
      <c r="D7" s="7">
        <f>'Scenario Core Assumptions'!$E$13*(1+$O$6)^$A6</f>
        <v>291854449.43485099</v>
      </c>
      <c r="E7" s="7">
        <f>D7/((1+$O$3)^$A$7)</f>
        <v>208088188.86786386</v>
      </c>
      <c r="F7" s="7">
        <f>'Scenario Core Assumptions'!$E$11*(1+$O$6)^$A6</f>
        <v>1080858.1872440849</v>
      </c>
      <c r="G7" s="7">
        <f>F7/((1+$O$3)^$A$7)</f>
        <v>770636.9494868035</v>
      </c>
      <c r="H7" s="7">
        <f>'Scenario Core Assumptions'!$E$11*(1+$O$6)^$A6</f>
        <v>1080858.1872440849</v>
      </c>
      <c r="I7" s="7">
        <f>H7/((1+$O$3)^$A$7)</f>
        <v>770636.9494868035</v>
      </c>
      <c r="J7" s="7">
        <f>'Scenario Core Assumptions'!$E$9*(1+$O$6)^$A6</f>
        <v>340470328.98188674</v>
      </c>
      <c r="K7" s="7">
        <f>J7/((1+$O$3)^$A$7)</f>
        <v>242750639.08834311</v>
      </c>
      <c r="L7" s="7">
        <f t="shared" si="1"/>
        <v>660468290.7230444</v>
      </c>
      <c r="M7" s="7">
        <f t="shared" si="2"/>
        <v>926340944.22607684</v>
      </c>
    </row>
    <row r="8" spans="1:26" x14ac:dyDescent="0.35">
      <c r="A8">
        <v>6</v>
      </c>
      <c r="B8" s="7">
        <f>'Scenario Core Assumptions'!$E$13*(1+$O$6)^$A7</f>
        <v>300610082.91789645</v>
      </c>
      <c r="C8" s="7">
        <f t="shared" si="0"/>
        <v>200309191.15317735</v>
      </c>
      <c r="D8" s="7">
        <f>'Scenario Core Assumptions'!$E$13*(1+$O$6)^$A7</f>
        <v>300610082.91789645</v>
      </c>
      <c r="E8" s="7">
        <f>D8/((1+$O$3)^$A$8)</f>
        <v>200309191.15317735</v>
      </c>
      <c r="F8" s="7">
        <f>'Scenario Core Assumptions'!$E$13*(1+$O$6)^$A7</f>
        <v>300610082.91789645</v>
      </c>
      <c r="G8" s="7">
        <f>F8/((1+$O$3)^$A$8)</f>
        <v>200309191.15317735</v>
      </c>
      <c r="H8" s="7">
        <f>'Scenario Core Assumptions'!$E$11*(1+$O$6)^$A7</f>
        <v>1113283.9328614073</v>
      </c>
      <c r="I8" s="7">
        <f>H8/((1+$O$3)^$A$8)</f>
        <v>741828.0915620632</v>
      </c>
      <c r="J8" s="7">
        <f>'Scenario Core Assumptions'!$E$11*(1+$O$6)^$A7</f>
        <v>1113283.9328614073</v>
      </c>
      <c r="K8" s="7">
        <f>J8/((1+$O$3)^$A$8)</f>
        <v>741828.0915620632</v>
      </c>
      <c r="L8" s="7">
        <f t="shared" si="1"/>
        <v>602411229.64265609</v>
      </c>
      <c r="M8" s="7">
        <f t="shared" si="2"/>
        <v>904056816.61941218</v>
      </c>
    </row>
    <row r="9" spans="1:26" x14ac:dyDescent="0.35">
      <c r="A9">
        <v>7</v>
      </c>
      <c r="B9" s="7">
        <f>'Scenario Core Assumptions'!$E$13*(1+$O$6)^$A8</f>
        <v>309628385.40543342</v>
      </c>
      <c r="C9" s="7">
        <f t="shared" si="0"/>
        <v>192820997.09137636</v>
      </c>
      <c r="D9" s="7">
        <f>'Scenario Core Assumptions'!$E$13*(1+$O$6)^$A8</f>
        <v>309628385.40543342</v>
      </c>
      <c r="E9" s="7">
        <f>D9/((1+$O$3)^$A$9)</f>
        <v>192820997.09137636</v>
      </c>
      <c r="F9" s="7">
        <f>'Scenario Core Assumptions'!$E$13*(1+$O$6)^$A8</f>
        <v>309628385.40543342</v>
      </c>
      <c r="G9" s="7">
        <f>F9/((1+$O$3)^$A$9)</f>
        <v>192820997.09137636</v>
      </c>
      <c r="H9" s="7">
        <f>'Scenario Core Assumptions'!$E$13*(1+$O$6)^$A8</f>
        <v>309628385.40543342</v>
      </c>
      <c r="I9" s="7">
        <f>H9/((1+$O$3)^$A$9)</f>
        <v>192820997.09137636</v>
      </c>
      <c r="J9" s="7">
        <f>'Scenario Core Assumptions'!$E$11*(1+$O$6)^$A8</f>
        <v>1146682.4508472497</v>
      </c>
      <c r="K9" s="7">
        <f>J9/((1+$O$3)^$A$9)</f>
        <v>714096.20028871507</v>
      </c>
      <c r="L9" s="7">
        <f t="shared" si="1"/>
        <v>771998084.56579423</v>
      </c>
      <c r="M9" s="7">
        <f t="shared" si="2"/>
        <v>1239660224.0725808</v>
      </c>
    </row>
    <row r="10" spans="1:26" x14ac:dyDescent="0.35">
      <c r="A10">
        <v>8</v>
      </c>
      <c r="B10" s="7">
        <f>'Scenario Core Assumptions'!$E$13*(1+$O$6)^$A9</f>
        <v>318917236.96759641</v>
      </c>
      <c r="C10" s="7">
        <f t="shared" si="0"/>
        <v>185612735.51786697</v>
      </c>
      <c r="D10" s="7">
        <f>'Scenario Core Assumptions'!$E$13*(1+$O$6)^$A9</f>
        <v>318917236.96759641</v>
      </c>
      <c r="E10" s="7">
        <f>D10/((1+$O$3)^$A$10)</f>
        <v>185612735.51786697</v>
      </c>
      <c r="F10" s="7">
        <f>'Scenario Core Assumptions'!$E$13*(1+$O$6)^$A9</f>
        <v>318917236.96759641</v>
      </c>
      <c r="G10" s="7">
        <f>F10/((1+$O$3)^$A$10)</f>
        <v>185612735.51786697</v>
      </c>
      <c r="H10" s="7">
        <f>'Scenario Core Assumptions'!$E$13*(1+$O$6)^$A9</f>
        <v>318917236.96759641</v>
      </c>
      <c r="I10" s="7">
        <f>H10/((1+$O$3)^$A$10)</f>
        <v>185612735.51786697</v>
      </c>
      <c r="J10" s="7">
        <f>'Scenario Core Assumptions'!$E$13*(1+$O$6)^$A9</f>
        <v>318917236.96759641</v>
      </c>
      <c r="K10" s="7">
        <f>J10/((1+$O$3)^$A$10)</f>
        <v>185612735.51786697</v>
      </c>
      <c r="L10" s="7">
        <f t="shared" si="1"/>
        <v>928063677.58933485</v>
      </c>
      <c r="M10" s="7">
        <f t="shared" si="2"/>
        <v>1594586184.8379822</v>
      </c>
    </row>
    <row r="11" spans="1:26" x14ac:dyDescent="0.35">
      <c r="A11">
        <v>9</v>
      </c>
      <c r="B11" s="7">
        <f>'Scenario Core Assumptions'!$E$13*(1+$O$6)^$A10</f>
        <v>328484754.07662427</v>
      </c>
      <c r="C11" s="7">
        <f t="shared" si="0"/>
        <v>178673941.66673172</v>
      </c>
      <c r="D11" s="7">
        <f>'Scenario Core Assumptions'!$E$13*(1+$O$6)^$A10</f>
        <v>328484754.07662427</v>
      </c>
      <c r="E11" s="7">
        <f>D11/((1+$O$3)^$A$11)</f>
        <v>178673941.66673172</v>
      </c>
      <c r="F11" s="7">
        <f>'Scenario Core Assumptions'!$E$13*(1+$O$6)^$A10</f>
        <v>328484754.07662427</v>
      </c>
      <c r="G11" s="7">
        <f>F11/((1+$O$3)^$A$11)</f>
        <v>178673941.66673172</v>
      </c>
      <c r="H11" s="7">
        <f>'Scenario Core Assumptions'!$E$13*(1+$O$6)^$A10</f>
        <v>328484754.07662427</v>
      </c>
      <c r="I11" s="7">
        <f>H11/((1+$O$3)^$A$11)</f>
        <v>178673941.66673172</v>
      </c>
      <c r="J11" s="7">
        <f>'Scenario Core Assumptions'!$E$13*(1+$O$6)^$A10</f>
        <v>328484754.07662427</v>
      </c>
      <c r="K11" s="7">
        <f>J11/((1+$O$3)^$A$11)</f>
        <v>178673941.66673172</v>
      </c>
      <c r="L11" s="7">
        <f t="shared" si="1"/>
        <v>893369708.33365858</v>
      </c>
      <c r="M11" s="7">
        <f t="shared" si="2"/>
        <v>1642423770.3831215</v>
      </c>
    </row>
    <row r="12" spans="1:26" x14ac:dyDescent="0.35">
      <c r="A12">
        <v>10</v>
      </c>
      <c r="B12" s="7">
        <f>'Scenario Core Assumptions'!$E$13*(1+$O$6)^$A11</f>
        <v>338339296.69892299</v>
      </c>
      <c r="C12" s="7">
        <f t="shared" si="0"/>
        <v>171994541.97825578</v>
      </c>
      <c r="D12" s="7">
        <f>'Scenario Core Assumptions'!$E$13*(1+$O$6)^$A11</f>
        <v>338339296.69892299</v>
      </c>
      <c r="E12" s="7">
        <f>D12/((1+$O$3)^$A$12)</f>
        <v>171994541.97825578</v>
      </c>
      <c r="F12" s="7">
        <f>'Scenario Core Assumptions'!$E$13*(1+$O$6)^$A11</f>
        <v>338339296.69892299</v>
      </c>
      <c r="G12" s="7">
        <f>F12/((1+$O$3)^$A$12)</f>
        <v>171994541.97825578</v>
      </c>
      <c r="H12" s="7">
        <f>'Scenario Core Assumptions'!$E$13*(1+$O$6)^$A11</f>
        <v>338339296.69892299</v>
      </c>
      <c r="I12" s="7">
        <f>H12/((1+$O$3)^$A$12)</f>
        <v>171994541.97825578</v>
      </c>
      <c r="J12" s="7">
        <f>'Scenario Core Assumptions'!$E$13*(1+$O$6)^$A11</f>
        <v>338339296.69892299</v>
      </c>
      <c r="K12" s="7">
        <f>J12/((1+$O$3)^$A$12)</f>
        <v>171994541.97825578</v>
      </c>
      <c r="L12" s="7">
        <f t="shared" si="1"/>
        <v>859972709.89127886</v>
      </c>
      <c r="M12" s="7">
        <f t="shared" si="2"/>
        <v>1691696483.4946151</v>
      </c>
    </row>
    <row r="13" spans="1:26" x14ac:dyDescent="0.35">
      <c r="A13">
        <v>11</v>
      </c>
      <c r="B13" s="7">
        <f>'Scenario Core Assumptions'!$E$13*(1+$O$6)^$A12</f>
        <v>348489475.59989071</v>
      </c>
      <c r="C13" s="7">
        <f t="shared" si="0"/>
        <v>165564839.47439572</v>
      </c>
      <c r="D13" s="7">
        <f>'Scenario Core Assumptions'!$E$13*(1+$O$6)^$A12</f>
        <v>348489475.59989071</v>
      </c>
      <c r="E13" s="7">
        <f>D13/((1+$O$3)^$A$13)</f>
        <v>165564839.47439572</v>
      </c>
      <c r="F13" s="7">
        <f>'Scenario Core Assumptions'!$E$13*(1+$O$6)^$A12</f>
        <v>348489475.59989071</v>
      </c>
      <c r="G13" s="7">
        <f>F13/((1+$O$3)^$A$13)</f>
        <v>165564839.47439572</v>
      </c>
      <c r="H13" s="7">
        <f>'Scenario Core Assumptions'!$E$13*(1+$O$6)^$A12</f>
        <v>348489475.59989071</v>
      </c>
      <c r="I13" s="7">
        <f>H13/((1+$O$3)^$A$13)</f>
        <v>165564839.47439572</v>
      </c>
      <c r="J13" s="7">
        <f>'Scenario Core Assumptions'!$E$13*(1+$O$6)^$A12</f>
        <v>348489475.59989071</v>
      </c>
      <c r="K13" s="7">
        <f>J13/((1+$O$3)^$A$13)</f>
        <v>165564839.47439572</v>
      </c>
      <c r="L13" s="7">
        <f t="shared" si="1"/>
        <v>827824197.37197864</v>
      </c>
      <c r="M13" s="7">
        <f t="shared" si="2"/>
        <v>1742447377.9994535</v>
      </c>
    </row>
    <row r="14" spans="1:26" x14ac:dyDescent="0.35">
      <c r="A14">
        <v>12</v>
      </c>
      <c r="B14" s="7">
        <f>'Scenario Core Assumptions'!$E$13*(1+$O$6)^$A13</f>
        <v>358944159.86788744</v>
      </c>
      <c r="C14" s="7">
        <f t="shared" si="0"/>
        <v>159375499.68096042</v>
      </c>
      <c r="D14" s="7">
        <f>'Scenario Core Assumptions'!$E$13*(1+$O$6)^$A13</f>
        <v>358944159.86788744</v>
      </c>
      <c r="E14" s="7">
        <f>D14/((1+$O$3)^$A$14)</f>
        <v>159375499.68096042</v>
      </c>
      <c r="F14" s="7">
        <f>'Scenario Core Assumptions'!$E$13*(1+$O$6)^$A13</f>
        <v>358944159.86788744</v>
      </c>
      <c r="G14" s="7">
        <f>F14/((1+$O$3)^$A$14)</f>
        <v>159375499.68096042</v>
      </c>
      <c r="H14" s="7">
        <f>'Scenario Core Assumptions'!$E$13*(1+$O$6)^$A13</f>
        <v>358944159.86788744</v>
      </c>
      <c r="I14" s="7">
        <f>H14/((1+$O$3)^$A$14)</f>
        <v>159375499.68096042</v>
      </c>
      <c r="J14" s="7">
        <f>'Scenario Core Assumptions'!$E$13*(1+$O$6)^$A13</f>
        <v>358944159.86788744</v>
      </c>
      <c r="K14" s="7">
        <f>J14/((1+$O$3)^$A$14)</f>
        <v>159375499.68096042</v>
      </c>
      <c r="L14" s="7">
        <f t="shared" si="1"/>
        <v>796877498.40480208</v>
      </c>
      <c r="M14" s="7">
        <f t="shared" si="2"/>
        <v>1794720799.3394372</v>
      </c>
    </row>
    <row r="15" spans="1:26" x14ac:dyDescent="0.35">
      <c r="A15">
        <v>13</v>
      </c>
      <c r="B15" s="7">
        <f>'Scenario Core Assumptions'!$E$13*(1+$O$6)^$A14</f>
        <v>369712484.66392398</v>
      </c>
      <c r="C15" s="7">
        <f t="shared" si="0"/>
        <v>153417537.07606465</v>
      </c>
      <c r="D15" s="7">
        <f>'Scenario Core Assumptions'!$E$13*(1+$O$6)^$A14</f>
        <v>369712484.66392398</v>
      </c>
      <c r="E15" s="7">
        <f>D15/((1+$O$3)^$A$15)</f>
        <v>153417537.07606465</v>
      </c>
      <c r="F15" s="7">
        <f>'Scenario Core Assumptions'!$E$13*(1+$O$6)^$A14</f>
        <v>369712484.66392398</v>
      </c>
      <c r="G15" s="7">
        <f>F15/((1+$O$3)^$A$15)</f>
        <v>153417537.07606465</v>
      </c>
      <c r="H15" s="7">
        <f>'Scenario Core Assumptions'!$E$13*(1+$O$6)^$A14</f>
        <v>369712484.66392398</v>
      </c>
      <c r="I15" s="7">
        <f>H15/((1+$O$3)^$A$15)</f>
        <v>153417537.07606465</v>
      </c>
      <c r="J15" s="7">
        <f>'Scenario Core Assumptions'!$E$13*(1+$O$6)^$A14</f>
        <v>369712484.66392398</v>
      </c>
      <c r="K15" s="7">
        <f>J15/((1+$O$3)^$A$15)</f>
        <v>153417537.07606465</v>
      </c>
      <c r="L15" s="7">
        <f t="shared" si="1"/>
        <v>767087685.38032317</v>
      </c>
      <c r="M15" s="7">
        <f t="shared" si="2"/>
        <v>1848562423.3196199</v>
      </c>
    </row>
    <row r="16" spans="1:26" x14ac:dyDescent="0.35">
      <c r="A16">
        <v>14</v>
      </c>
      <c r="B16" s="7">
        <f>'Scenario Core Assumptions'!$E$13*(1+$O$6)^$A15</f>
        <v>380803859.20384169</v>
      </c>
      <c r="C16" s="7">
        <f t="shared" si="0"/>
        <v>147682302.04518372</v>
      </c>
      <c r="D16" s="7">
        <f>'Scenario Core Assumptions'!$E$13*(1+$O$6)^$A15</f>
        <v>380803859.20384169</v>
      </c>
      <c r="E16" s="7">
        <f>D16/((1+$O$3)^$A$16)</f>
        <v>147682302.04518372</v>
      </c>
      <c r="F16" s="7">
        <f>'Scenario Core Assumptions'!$E$13*(1+$O$6)^$A15</f>
        <v>380803859.20384169</v>
      </c>
      <c r="G16" s="7">
        <f>F16/((1+$O$3)^$A$16)</f>
        <v>147682302.04518372</v>
      </c>
      <c r="H16" s="7">
        <f>'Scenario Core Assumptions'!$E$13*(1+$O$6)^$A15</f>
        <v>380803859.20384169</v>
      </c>
      <c r="I16" s="7">
        <f>H16/((1+$O$3)^$A$16)</f>
        <v>147682302.04518372</v>
      </c>
      <c r="J16" s="7">
        <f>'Scenario Core Assumptions'!$E$13*(1+$O$6)^$A15</f>
        <v>380803859.20384169</v>
      </c>
      <c r="K16" s="7">
        <f>J16/((1+$O$3)^$A$16)</f>
        <v>147682302.04518372</v>
      </c>
      <c r="L16" s="7">
        <f t="shared" si="1"/>
        <v>738411510.22591853</v>
      </c>
      <c r="M16" s="7">
        <f t="shared" si="2"/>
        <v>1904019296.0192084</v>
      </c>
    </row>
    <row r="17" spans="1:20" x14ac:dyDescent="0.35">
      <c r="A17">
        <v>15</v>
      </c>
      <c r="B17" s="7">
        <f>'Scenario Core Assumptions'!$E$13*(1+$O$6)^$A16</f>
        <v>392227974.97995698</v>
      </c>
      <c r="C17" s="7">
        <f t="shared" si="0"/>
        <v>142161468.32386845</v>
      </c>
      <c r="D17" s="7">
        <f>'Scenario Core Assumptions'!$E$13*(1+$O$6)^$A16</f>
        <v>392227974.97995698</v>
      </c>
      <c r="E17" s="7">
        <f>D17/((1+$O$3)^$A$17)</f>
        <v>142161468.32386845</v>
      </c>
      <c r="F17" s="7">
        <f>'Scenario Core Assumptions'!$E$13*(1+$O$6)^$A16</f>
        <v>392227974.97995698</v>
      </c>
      <c r="G17" s="7">
        <f>F17/((1+$O$3)^$A$17)</f>
        <v>142161468.32386845</v>
      </c>
      <c r="H17" s="7">
        <f>'Scenario Core Assumptions'!$E$13*(1+$O$6)^$A16</f>
        <v>392227974.97995698</v>
      </c>
      <c r="I17" s="7">
        <f>H17/((1+$O$3)^$A$17)</f>
        <v>142161468.32386845</v>
      </c>
      <c r="J17" s="7">
        <f>'Scenario Core Assumptions'!$E$13*(1+$O$6)^$A16</f>
        <v>392227974.97995698</v>
      </c>
      <c r="K17" s="7">
        <f>J17/((1+$O$3)^$A$17)</f>
        <v>142161468.32386845</v>
      </c>
      <c r="L17" s="7">
        <f t="shared" si="1"/>
        <v>710807341.61934233</v>
      </c>
      <c r="M17" s="7">
        <f t="shared" si="2"/>
        <v>1961139874.899785</v>
      </c>
    </row>
    <row r="18" spans="1:20" x14ac:dyDescent="0.35">
      <c r="A18">
        <v>16</v>
      </c>
      <c r="B18" s="7">
        <f>'Scenario Core Assumptions'!$E$13*(1+$O$6)^$A17</f>
        <v>403994814.22935569</v>
      </c>
      <c r="C18" s="7">
        <f t="shared" si="0"/>
        <v>136847020.90989208</v>
      </c>
      <c r="D18" s="7">
        <f>'Scenario Core Assumptions'!$E$13*(1+$O$6)^$A17</f>
        <v>403994814.22935569</v>
      </c>
      <c r="E18" s="7">
        <f>D18/((1+$O$3)^$A$18)</f>
        <v>136847020.90989208</v>
      </c>
      <c r="F18" s="7">
        <f>'Scenario Core Assumptions'!$E$13*(1+$O$6)^$A17</f>
        <v>403994814.22935569</v>
      </c>
      <c r="G18" s="7">
        <f>F18/((1+$O$3)^$A$18)</f>
        <v>136847020.90989208</v>
      </c>
      <c r="H18" s="7">
        <f>'Scenario Core Assumptions'!$E$13*(1+$O$6)^$A17</f>
        <v>403994814.22935569</v>
      </c>
      <c r="I18" s="7">
        <f>H18/((1+$O$3)^$A$18)</f>
        <v>136847020.90989208</v>
      </c>
      <c r="J18" s="7">
        <f>'Scenario Core Assumptions'!$E$13*(1+$O$6)^$A17</f>
        <v>403994814.22935569</v>
      </c>
      <c r="K18" s="7">
        <f>J18/((1+$O$3)^$A$18)</f>
        <v>136847020.90989208</v>
      </c>
      <c r="L18" s="7">
        <f t="shared" si="1"/>
        <v>684235104.54946041</v>
      </c>
      <c r="M18" s="7">
        <f t="shared" si="2"/>
        <v>2019974071.1467786</v>
      </c>
    </row>
    <row r="19" spans="1:20" x14ac:dyDescent="0.35">
      <c r="A19">
        <v>17</v>
      </c>
      <c r="B19" s="7">
        <f>'Scenario Core Assumptions'!$E$13*(1+$O$6)^$A18</f>
        <v>416114658.65623629</v>
      </c>
      <c r="C19" s="7">
        <f t="shared" si="0"/>
        <v>131731244.42727926</v>
      </c>
      <c r="D19" s="7">
        <f>'Scenario Core Assumptions'!$E$13*(1+$O$6)^$A18</f>
        <v>416114658.65623629</v>
      </c>
      <c r="E19" s="7">
        <f>D19/((1+$O$3)^$A$19)</f>
        <v>131731244.42727926</v>
      </c>
      <c r="F19" s="7">
        <f>'Scenario Core Assumptions'!$E$13*(1+$O$6)^$A18</f>
        <v>416114658.65623629</v>
      </c>
      <c r="G19" s="7">
        <f>F19/((1+$O$3)^$A$19)</f>
        <v>131731244.42727926</v>
      </c>
      <c r="H19" s="7">
        <f>'Scenario Core Assumptions'!$E$13*(1+$O$6)^$A18</f>
        <v>416114658.65623629</v>
      </c>
      <c r="I19" s="7">
        <f>H19/((1+$O$3)^$A$19)</f>
        <v>131731244.42727926</v>
      </c>
      <c r="J19" s="7">
        <f>'Scenario Core Assumptions'!$E$13*(1+$O$6)^$A18</f>
        <v>416114658.65623629</v>
      </c>
      <c r="K19" s="7">
        <f>J19/((1+$O$3)^$A$19)</f>
        <v>131731244.42727926</v>
      </c>
      <c r="L19" s="7">
        <f t="shared" si="1"/>
        <v>658656222.13639629</v>
      </c>
      <c r="M19" s="7">
        <f t="shared" si="2"/>
        <v>2080573293.2811813</v>
      </c>
    </row>
    <row r="20" spans="1:20" x14ac:dyDescent="0.35">
      <c r="A20">
        <v>18</v>
      </c>
      <c r="B20" s="7">
        <f>'Scenario Core Assumptions'!$E$13*(1+$O$6)^$A19</f>
        <v>428598098.41592342</v>
      </c>
      <c r="C20" s="7">
        <f t="shared" si="0"/>
        <v>126806711.9253249</v>
      </c>
      <c r="D20" s="7">
        <f>'Scenario Core Assumptions'!$E$13*(1+$O$6)^$A19</f>
        <v>428598098.41592342</v>
      </c>
      <c r="E20" s="7">
        <f>D20/((1+$O$3)^$A$20)</f>
        <v>126806711.9253249</v>
      </c>
      <c r="F20" s="7">
        <f>'Scenario Core Assumptions'!$E$13*(1+$O$6)^$A19</f>
        <v>428598098.41592342</v>
      </c>
      <c r="G20" s="7">
        <f>F20/((1+$O$3)^$A$20)</f>
        <v>126806711.9253249</v>
      </c>
      <c r="H20" s="7">
        <f>'Scenario Core Assumptions'!$E$13*(1+$O$6)^$A19</f>
        <v>428598098.41592342</v>
      </c>
      <c r="I20" s="7">
        <f>H20/((1+$O$3)^$A$20)</f>
        <v>126806711.9253249</v>
      </c>
      <c r="J20" s="7">
        <f>'Scenario Core Assumptions'!$E$13*(1+$O$6)^$A19</f>
        <v>428598098.41592342</v>
      </c>
      <c r="K20" s="7">
        <f>J20/((1+$O$3)^$A$20)</f>
        <v>126806711.9253249</v>
      </c>
      <c r="L20" s="7">
        <f t="shared" si="1"/>
        <v>634033559.62662446</v>
      </c>
      <c r="M20" s="7">
        <f t="shared" si="2"/>
        <v>2142990492.079617</v>
      </c>
    </row>
    <row r="21" spans="1:20" x14ac:dyDescent="0.35">
      <c r="A21">
        <v>19</v>
      </c>
      <c r="B21" s="7">
        <f>'Scenario Core Assumptions'!$E$13*(1+$O$6)^$A20</f>
        <v>441456041.36840111</v>
      </c>
      <c r="C21" s="7">
        <f t="shared" si="0"/>
        <v>122066274.09634079</v>
      </c>
      <c r="D21" s="7">
        <f>'Scenario Core Assumptions'!$E$13*(1+$O$6)^$A20</f>
        <v>441456041.36840111</v>
      </c>
      <c r="E21" s="7">
        <f>D21/((1+$O$3)^$A$21)</f>
        <v>122066274.09634079</v>
      </c>
      <c r="F21" s="7">
        <f>'Scenario Core Assumptions'!$E$13*(1+$O$6)^$A20</f>
        <v>441456041.36840111</v>
      </c>
      <c r="G21" s="7">
        <f>F21/((1+$O$3)^$A$21)</f>
        <v>122066274.09634079</v>
      </c>
      <c r="H21" s="7">
        <f>'Scenario Core Assumptions'!$E$13*(1+$O$6)^$A20</f>
        <v>441456041.36840111</v>
      </c>
      <c r="I21" s="7">
        <f>H21/((1+$O$3)^$A$21)</f>
        <v>122066274.09634079</v>
      </c>
      <c r="J21" s="7">
        <f>'Scenario Core Assumptions'!$E$13*(1+$O$6)^$A20</f>
        <v>441456041.36840111</v>
      </c>
      <c r="K21" s="7">
        <f>J21/((1+$O$3)^$A$21)</f>
        <v>122066274.09634079</v>
      </c>
      <c r="L21" s="7">
        <f t="shared" si="1"/>
        <v>610331370.481704</v>
      </c>
      <c r="M21" s="7">
        <f t="shared" si="2"/>
        <v>2207280206.8420057</v>
      </c>
    </row>
    <row r="22" spans="1:20" x14ac:dyDescent="0.35">
      <c r="A22">
        <v>20</v>
      </c>
      <c r="B22" s="7">
        <f>'Scenario Core Assumptions'!$E$13*(1+$O$6)^$A21</f>
        <v>454699722.60945314</v>
      </c>
      <c r="C22" s="7">
        <f t="shared" si="0"/>
        <v>117503048.89647759</v>
      </c>
      <c r="D22" s="7">
        <f>'Scenario Core Assumptions'!$E$13*(1+$O$6)^$A21</f>
        <v>454699722.60945314</v>
      </c>
      <c r="E22" s="7">
        <f>D22/((1+$O$3)^$A$22)</f>
        <v>117503048.89647759</v>
      </c>
      <c r="F22" s="7">
        <f>'Scenario Core Assumptions'!$E$13*(1+$O$6)^$A21</f>
        <v>454699722.60945314</v>
      </c>
      <c r="G22" s="7">
        <f>F22/((1+$O$3)^$A$22)</f>
        <v>117503048.89647759</v>
      </c>
      <c r="H22" s="7">
        <f>'Scenario Core Assumptions'!$E$13*(1+$O$6)^$A21</f>
        <v>454699722.60945314</v>
      </c>
      <c r="I22" s="7">
        <f>H22/((1+$O$3)^$A$22)</f>
        <v>117503048.89647759</v>
      </c>
      <c r="J22" s="7">
        <f>'Scenario Core Assumptions'!$E$13*(1+$O$6)^$A21</f>
        <v>454699722.60945314</v>
      </c>
      <c r="K22" s="7">
        <f>J22/((1+$O$3)^$A$22)</f>
        <v>117503048.89647759</v>
      </c>
      <c r="L22" s="7">
        <f t="shared" si="1"/>
        <v>587515244.48238802</v>
      </c>
      <c r="M22" s="7">
        <f>B22+D22+F22+H22+J22</f>
        <v>2273498613.0472655</v>
      </c>
    </row>
    <row r="23" spans="1:20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0" x14ac:dyDescent="0.35">
      <c r="A24" s="7"/>
      <c r="B24" s="7"/>
      <c r="C24" s="7"/>
      <c r="D24" s="7"/>
      <c r="E24" s="7"/>
      <c r="I24" s="7"/>
      <c r="J24" s="7"/>
      <c r="K24" s="7" t="s">
        <v>32</v>
      </c>
      <c r="L24" s="7">
        <f>SUM(L3:L12)</f>
        <v>6005588716.1272888</v>
      </c>
      <c r="M24" s="7">
        <f>SUM(M3:M12)</f>
        <v>9552805491.2273884</v>
      </c>
      <c r="S24" s="1"/>
      <c r="T24" s="1"/>
    </row>
    <row r="25" spans="1:20" x14ac:dyDescent="0.35">
      <c r="A25" s="7"/>
      <c r="B25" s="8"/>
      <c r="D25" s="7"/>
      <c r="E25" s="7"/>
      <c r="K25" t="s">
        <v>31</v>
      </c>
      <c r="L25" s="7">
        <f>SUM(L3:L17)</f>
        <v>9846596949.1296539</v>
      </c>
      <c r="M25" s="7">
        <f>SUM(M3:M17)</f>
        <v>18803695262.804893</v>
      </c>
      <c r="S25" s="1"/>
      <c r="T25" s="1"/>
    </row>
    <row r="26" spans="1:20" x14ac:dyDescent="0.35">
      <c r="A26" s="7"/>
      <c r="B26" s="8"/>
      <c r="D26" s="7"/>
      <c r="E26" s="7"/>
      <c r="K26" t="s">
        <v>30</v>
      </c>
      <c r="L26" s="7">
        <f>SUM(L5:L24)</f>
        <v>18471234884.146408</v>
      </c>
      <c r="M26" s="7">
        <f>SUM(M3:M22)</f>
        <v>29528011939.20174</v>
      </c>
      <c r="S26" s="1"/>
      <c r="T26" s="1"/>
    </row>
  </sheetData>
  <mergeCells count="3">
    <mergeCell ref="R1:S1"/>
    <mergeCell ref="U1:W1"/>
    <mergeCell ref="X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9F9-D0D2-41AA-AE77-B28BB3821EBD}">
  <dimension ref="A1:I52"/>
  <sheetViews>
    <sheetView workbookViewId="0">
      <selection activeCell="B42" sqref="B42"/>
    </sheetView>
  </sheetViews>
  <sheetFormatPr defaultRowHeight="14.5" x14ac:dyDescent="0.35"/>
  <cols>
    <col min="1" max="1" width="53.81640625" customWidth="1"/>
    <col min="2" max="2" width="14.1796875" bestFit="1" customWidth="1"/>
    <col min="3" max="3" width="19.453125" bestFit="1" customWidth="1"/>
    <col min="4" max="4" width="24.36328125" customWidth="1"/>
    <col min="5" max="5" width="15.90625" bestFit="1" customWidth="1"/>
    <col min="6" max="6" width="18.6328125" bestFit="1" customWidth="1"/>
  </cols>
  <sheetData>
    <row r="1" spans="1:9" x14ac:dyDescent="0.35">
      <c r="A1" s="24" t="s">
        <v>33</v>
      </c>
    </row>
    <row r="2" spans="1:9" x14ac:dyDescent="0.35">
      <c r="A2" s="17" t="s">
        <v>15</v>
      </c>
      <c r="B2" s="17" t="s">
        <v>40</v>
      </c>
      <c r="C2" s="17" t="s">
        <v>41</v>
      </c>
      <c r="D2" s="17"/>
      <c r="E2" s="17"/>
      <c r="F2" s="17"/>
      <c r="G2" s="17"/>
      <c r="H2" s="17"/>
      <c r="I2" s="17"/>
    </row>
    <row r="3" spans="1:9" x14ac:dyDescent="0.35">
      <c r="A3" s="19" t="s">
        <v>36</v>
      </c>
      <c r="B3" s="30">
        <v>138534</v>
      </c>
      <c r="C3" s="31">
        <v>568</v>
      </c>
      <c r="D3" s="19"/>
      <c r="E3" s="19"/>
      <c r="F3" s="19"/>
      <c r="G3" s="20"/>
      <c r="H3" s="20"/>
      <c r="I3" s="20"/>
    </row>
    <row r="4" spans="1:9" x14ac:dyDescent="0.35">
      <c r="A4" s="16" t="s">
        <v>38</v>
      </c>
      <c r="B4" s="32">
        <v>1280438</v>
      </c>
      <c r="C4" s="22">
        <v>471</v>
      </c>
      <c r="D4" s="16"/>
      <c r="E4" s="16"/>
      <c r="F4" s="16"/>
      <c r="G4" s="18"/>
      <c r="H4" s="18"/>
      <c r="I4" s="18"/>
    </row>
    <row r="5" spans="1:9" x14ac:dyDescent="0.35">
      <c r="A5" s="19" t="s">
        <v>37</v>
      </c>
      <c r="B5" s="30">
        <v>2245906</v>
      </c>
      <c r="C5" s="31">
        <v>497</v>
      </c>
      <c r="D5" s="19"/>
      <c r="E5" s="19"/>
      <c r="F5" s="19"/>
      <c r="G5" s="20"/>
      <c r="H5" s="20"/>
      <c r="I5" s="20"/>
    </row>
    <row r="6" spans="1:9" x14ac:dyDescent="0.35">
      <c r="A6" s="16"/>
      <c r="C6" s="16"/>
      <c r="D6" s="16"/>
      <c r="E6" s="16"/>
      <c r="F6" s="16"/>
      <c r="G6" s="18"/>
      <c r="H6" s="18"/>
      <c r="I6" s="18"/>
    </row>
    <row r="7" spans="1:9" x14ac:dyDescent="0.35">
      <c r="A7" s="21" t="s">
        <v>45</v>
      </c>
      <c r="B7" s="32">
        <f>B3</f>
        <v>138534</v>
      </c>
      <c r="C7" s="16"/>
      <c r="D7" s="16"/>
      <c r="E7" s="16"/>
      <c r="F7" s="16"/>
      <c r="G7" s="18"/>
      <c r="H7" s="18"/>
      <c r="I7" s="18"/>
    </row>
    <row r="8" spans="1:9" x14ac:dyDescent="0.35">
      <c r="A8" s="16"/>
      <c r="C8" s="16"/>
      <c r="D8" s="16"/>
      <c r="E8" s="16"/>
      <c r="F8" s="16"/>
      <c r="G8" s="18"/>
      <c r="H8" s="18"/>
      <c r="I8" s="18"/>
    </row>
    <row r="9" spans="1:9" x14ac:dyDescent="0.35">
      <c r="A9" s="16" t="s">
        <v>34</v>
      </c>
      <c r="B9" s="27">
        <v>23.8</v>
      </c>
      <c r="D9" s="35" t="s">
        <v>22</v>
      </c>
      <c r="E9" s="22">
        <f>(B15+B17*B7)*B35</f>
        <v>39447556.5</v>
      </c>
      <c r="F9" s="16"/>
      <c r="G9" s="18"/>
      <c r="H9" s="18"/>
      <c r="I9" s="18"/>
    </row>
    <row r="10" spans="1:9" x14ac:dyDescent="0.35">
      <c r="B10" s="28"/>
      <c r="E10" s="16"/>
      <c r="F10" s="16"/>
      <c r="G10" s="18"/>
      <c r="H10" s="18"/>
      <c r="I10" s="18"/>
    </row>
    <row r="11" spans="1:9" x14ac:dyDescent="0.35">
      <c r="A11" s="16" t="s">
        <v>35</v>
      </c>
      <c r="B11" s="27">
        <v>163.9</v>
      </c>
      <c r="D11" s="35" t="s">
        <v>24</v>
      </c>
      <c r="E11" s="22">
        <f>(B17*B7)*B35</f>
        <v>103900.5</v>
      </c>
      <c r="F11" s="16"/>
      <c r="G11" s="18"/>
      <c r="H11" s="18"/>
      <c r="I11" s="18"/>
    </row>
    <row r="12" spans="1:9" x14ac:dyDescent="0.35">
      <c r="F12" s="1"/>
    </row>
    <row r="13" spans="1:9" x14ac:dyDescent="0.35">
      <c r="A13" s="1" t="s">
        <v>46</v>
      </c>
      <c r="B13" s="2">
        <f>C3</f>
        <v>568</v>
      </c>
      <c r="D13" s="35" t="s">
        <v>25</v>
      </c>
      <c r="E13" s="22">
        <f>E11+B41+B37+B39</f>
        <v>28055320.837994315</v>
      </c>
      <c r="F13" s="1"/>
    </row>
    <row r="14" spans="1:9" x14ac:dyDescent="0.35">
      <c r="F14" s="1"/>
    </row>
    <row r="15" spans="1:9" x14ac:dyDescent="0.35">
      <c r="A15" t="s">
        <v>42</v>
      </c>
      <c r="B15" s="2">
        <f>B13*B7</f>
        <v>78687312</v>
      </c>
      <c r="F15" s="14"/>
    </row>
    <row r="17" spans="1:6" x14ac:dyDescent="0.35">
      <c r="A17" t="s">
        <v>39</v>
      </c>
      <c r="B17" s="29">
        <v>1.5</v>
      </c>
    </row>
    <row r="18" spans="1:6" x14ac:dyDescent="0.35">
      <c r="E18" s="13"/>
    </row>
    <row r="19" spans="1:6" x14ac:dyDescent="0.35">
      <c r="A19" t="s">
        <v>16</v>
      </c>
      <c r="B19" s="8">
        <v>7.12</v>
      </c>
      <c r="E19" s="7"/>
    </row>
    <row r="20" spans="1:6" x14ac:dyDescent="0.35">
      <c r="E20" s="13"/>
    </row>
    <row r="21" spans="1:6" x14ac:dyDescent="0.35">
      <c r="A21" t="s">
        <v>17</v>
      </c>
      <c r="B21" s="8">
        <v>0.28999999999999998</v>
      </c>
      <c r="E21" s="13"/>
    </row>
    <row r="22" spans="1:6" x14ac:dyDescent="0.35">
      <c r="E22" s="7"/>
    </row>
    <row r="23" spans="1:6" x14ac:dyDescent="0.35">
      <c r="A23" t="s">
        <v>1</v>
      </c>
      <c r="B23" s="7">
        <v>100</v>
      </c>
    </row>
    <row r="25" spans="1:6" x14ac:dyDescent="0.35">
      <c r="A25" t="s">
        <v>18</v>
      </c>
      <c r="B25" s="7">
        <v>4</v>
      </c>
    </row>
    <row r="26" spans="1:6" x14ac:dyDescent="0.35">
      <c r="E26" s="57"/>
      <c r="F26" s="57"/>
    </row>
    <row r="27" spans="1:6" x14ac:dyDescent="0.35">
      <c r="A27" t="s">
        <v>19</v>
      </c>
      <c r="B27" s="36">
        <v>0.193</v>
      </c>
    </row>
    <row r="28" spans="1:6" x14ac:dyDescent="0.35">
      <c r="E28" s="15"/>
      <c r="F28" s="15"/>
    </row>
    <row r="29" spans="1:6" x14ac:dyDescent="0.35">
      <c r="A29" t="s">
        <v>28</v>
      </c>
      <c r="B29" s="11">
        <v>0.2</v>
      </c>
      <c r="E29" s="57"/>
      <c r="F29" s="57"/>
    </row>
    <row r="31" spans="1:6" x14ac:dyDescent="0.35">
      <c r="A31" s="11" t="s">
        <v>23</v>
      </c>
      <c r="B31" s="14">
        <v>0.16669999999999999</v>
      </c>
    </row>
    <row r="32" spans="1:6" x14ac:dyDescent="0.35">
      <c r="A32" s="11"/>
      <c r="B32" s="14"/>
    </row>
    <row r="33" spans="1:5" x14ac:dyDescent="0.35">
      <c r="A33" s="11" t="s">
        <v>27</v>
      </c>
      <c r="B33" s="11">
        <v>0.57999999999999996</v>
      </c>
    </row>
    <row r="34" spans="1:5" x14ac:dyDescent="0.35">
      <c r="A34" s="11"/>
      <c r="B34" s="11"/>
    </row>
    <row r="35" spans="1:5" x14ac:dyDescent="0.35">
      <c r="A35" s="11" t="s">
        <v>49</v>
      </c>
      <c r="B35" s="36">
        <v>0.5</v>
      </c>
    </row>
    <row r="36" spans="1:5" x14ac:dyDescent="0.35">
      <c r="A36" s="23"/>
      <c r="B36" s="11"/>
    </row>
    <row r="37" spans="1:5" x14ac:dyDescent="0.35">
      <c r="A37" s="33" t="s">
        <v>44</v>
      </c>
      <c r="B37" s="2">
        <f>(B19*B9*B7+B21*B11*B7)*B35</f>
        <v>15030038.528999999</v>
      </c>
    </row>
    <row r="38" spans="1:5" x14ac:dyDescent="0.35">
      <c r="E38" s="13"/>
    </row>
    <row r="39" spans="1:5" x14ac:dyDescent="0.35">
      <c r="A39" s="34" t="s">
        <v>21</v>
      </c>
      <c r="B39" s="2">
        <f>(B9*A52*B7+B11*B7*B25*1.038*B31)*A50</f>
        <v>1792621.422980784</v>
      </c>
      <c r="E39" s="13"/>
    </row>
    <row r="40" spans="1:5" x14ac:dyDescent="0.35">
      <c r="A40" s="1"/>
      <c r="B40" s="2"/>
      <c r="E40" s="13"/>
    </row>
    <row r="41" spans="1:5" x14ac:dyDescent="0.35">
      <c r="A41" s="34" t="s">
        <v>26</v>
      </c>
      <c r="B41" s="2">
        <f>((B9*B7*B23+B11*B7*B25*1.038)*B29*B27)*(B33+A50)</f>
        <v>11128760.386013528</v>
      </c>
      <c r="E41" s="13"/>
    </row>
    <row r="42" spans="1:5" x14ac:dyDescent="0.35">
      <c r="E42" s="1"/>
    </row>
    <row r="43" spans="1:5" x14ac:dyDescent="0.35">
      <c r="A43" s="54" t="s">
        <v>6</v>
      </c>
      <c r="B43" s="55"/>
      <c r="C43" s="55"/>
      <c r="D43" s="56"/>
      <c r="E43" s="7"/>
    </row>
    <row r="44" spans="1:5" x14ac:dyDescent="0.35">
      <c r="A44" s="4" t="s">
        <v>2</v>
      </c>
      <c r="B44" t="s">
        <v>3</v>
      </c>
      <c r="C44" t="s">
        <v>4</v>
      </c>
      <c r="D44" s="5" t="s">
        <v>5</v>
      </c>
    </row>
    <row r="45" spans="1:5" x14ac:dyDescent="0.35">
      <c r="A45" s="9">
        <v>0.184</v>
      </c>
      <c r="B45" s="15">
        <v>0.24399999999999999</v>
      </c>
      <c r="C45" s="15">
        <v>0.219</v>
      </c>
      <c r="D45" s="10">
        <v>4.3999999999999997E-2</v>
      </c>
    </row>
    <row r="46" spans="1:5" x14ac:dyDescent="0.35">
      <c r="A46" s="42" t="s">
        <v>7</v>
      </c>
      <c r="B46" s="57"/>
      <c r="C46" s="57"/>
      <c r="D46" s="48"/>
    </row>
    <row r="47" spans="1:5" x14ac:dyDescent="0.35">
      <c r="A47" s="4" t="s">
        <v>2</v>
      </c>
      <c r="B47" t="s">
        <v>3</v>
      </c>
      <c r="C47" t="s">
        <v>4</v>
      </c>
      <c r="D47" s="5" t="s">
        <v>5</v>
      </c>
    </row>
    <row r="48" spans="1:5" x14ac:dyDescent="0.35">
      <c r="A48" s="4">
        <v>19</v>
      </c>
      <c r="B48">
        <v>12</v>
      </c>
      <c r="C48">
        <f>4*0.15</f>
        <v>0.6</v>
      </c>
      <c r="D48" s="5">
        <f>4*0.85</f>
        <v>3.4</v>
      </c>
    </row>
    <row r="49" spans="1:4" x14ac:dyDescent="0.35">
      <c r="A49" s="42" t="s">
        <v>20</v>
      </c>
      <c r="B49" s="57"/>
      <c r="C49" s="57"/>
      <c r="D49" s="48"/>
    </row>
    <row r="50" spans="1:4" x14ac:dyDescent="0.35">
      <c r="A50" s="58">
        <v>0.1</v>
      </c>
      <c r="B50" s="43"/>
      <c r="C50" s="43"/>
      <c r="D50" s="52"/>
    </row>
    <row r="51" spans="1:4" x14ac:dyDescent="0.35">
      <c r="A51" s="42" t="s">
        <v>43</v>
      </c>
      <c r="B51" s="43"/>
      <c r="C51" s="43"/>
      <c r="D51" s="44"/>
    </row>
    <row r="52" spans="1:4" x14ac:dyDescent="0.35">
      <c r="A52" s="45">
        <f>(A48*A45+B48*B45+C48*C45+D48*D45)*A50</f>
        <v>0.6705000000000001</v>
      </c>
      <c r="B52" s="46"/>
      <c r="C52" s="46"/>
      <c r="D52" s="47"/>
    </row>
  </sheetData>
  <mergeCells count="8">
    <mergeCell ref="E26:F26"/>
    <mergeCell ref="E29:F29"/>
    <mergeCell ref="A51:D51"/>
    <mergeCell ref="A52:D52"/>
    <mergeCell ref="A49:D49"/>
    <mergeCell ref="A50:D50"/>
    <mergeCell ref="A43:D43"/>
    <mergeCell ref="A46:D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FD7C-F0E7-41C8-A67E-A4BDC73FFB26}">
  <dimension ref="A1:Z38"/>
  <sheetViews>
    <sheetView workbookViewId="0">
      <pane xSplit="1" topLeftCell="B1" activePane="topRight" state="frozen"/>
      <selection activeCell="A3" sqref="A3"/>
      <selection pane="topRight" activeCell="G31" sqref="G31"/>
    </sheetView>
  </sheetViews>
  <sheetFormatPr defaultRowHeight="14.5" x14ac:dyDescent="0.35"/>
  <cols>
    <col min="1" max="1" width="18" bestFit="1" customWidth="1"/>
    <col min="2" max="2" width="16.7265625" bestFit="1" customWidth="1"/>
    <col min="3" max="3" width="15.1796875" customWidth="1"/>
    <col min="4" max="4" width="19.36328125" bestFit="1" customWidth="1"/>
    <col min="5" max="5" width="17.81640625" bestFit="1" customWidth="1"/>
    <col min="6" max="6" width="18" bestFit="1" customWidth="1"/>
    <col min="7" max="8" width="17.81640625" bestFit="1" customWidth="1"/>
    <col min="9" max="9" width="12.54296875" customWidth="1"/>
    <col min="10" max="10" width="12.54296875" bestFit="1" customWidth="1"/>
    <col min="11" max="11" width="12.54296875" customWidth="1"/>
    <col min="12" max="12" width="32.26953125" bestFit="1" customWidth="1"/>
    <col min="13" max="13" width="32.26953125" customWidth="1"/>
    <col min="15" max="15" width="12.6328125" bestFit="1" customWidth="1"/>
    <col min="18" max="18" width="18" customWidth="1"/>
    <col min="19" max="19" width="19.26953125" customWidth="1"/>
    <col min="21" max="21" width="14.1796875" bestFit="1" customWidth="1"/>
    <col min="22" max="22" width="19.08984375" bestFit="1" customWidth="1"/>
    <col min="23" max="23" width="20" bestFit="1" customWidth="1"/>
    <col min="24" max="24" width="16.90625" bestFit="1" customWidth="1"/>
    <col min="25" max="25" width="14" bestFit="1" customWidth="1"/>
    <col min="26" max="26" width="20" bestFit="1" customWidth="1"/>
  </cols>
  <sheetData>
    <row r="1" spans="1:26" x14ac:dyDescent="0.35">
      <c r="A1" t="s">
        <v>47</v>
      </c>
      <c r="R1" s="59"/>
      <c r="S1" s="43"/>
      <c r="T1" s="13"/>
      <c r="U1" s="43"/>
      <c r="V1" s="43"/>
      <c r="W1" s="43"/>
      <c r="X1" s="43"/>
      <c r="Y1" s="43"/>
      <c r="Z1" s="43"/>
    </row>
    <row r="2" spans="1:26" x14ac:dyDescent="0.35">
      <c r="A2" s="1" t="s">
        <v>0</v>
      </c>
      <c r="B2" t="s">
        <v>8</v>
      </c>
      <c r="C2" t="s">
        <v>13</v>
      </c>
      <c r="D2" t="s">
        <v>9</v>
      </c>
      <c r="E2" t="s">
        <v>13</v>
      </c>
      <c r="F2" t="s">
        <v>10</v>
      </c>
      <c r="G2" t="s">
        <v>13</v>
      </c>
      <c r="H2" t="s">
        <v>11</v>
      </c>
      <c r="I2" t="s">
        <v>13</v>
      </c>
      <c r="J2" t="s">
        <v>12</v>
      </c>
      <c r="K2" t="s">
        <v>13</v>
      </c>
      <c r="L2" s="3" t="s">
        <v>29</v>
      </c>
      <c r="M2" s="3" t="s">
        <v>50</v>
      </c>
      <c r="O2" s="25" t="s">
        <v>14</v>
      </c>
      <c r="V2" s="12"/>
      <c r="Y2" s="12"/>
    </row>
    <row r="3" spans="1:26" x14ac:dyDescent="0.35">
      <c r="A3">
        <v>1</v>
      </c>
      <c r="B3" s="7">
        <f>'Baseline Core Assumptions'!$E$9</f>
        <v>39447556.5</v>
      </c>
      <c r="C3" s="7">
        <f t="shared" ref="C3:C22" si="0">B3/((1+$O$3)^A3)</f>
        <v>36866875.233644858</v>
      </c>
      <c r="D3" s="7">
        <v>0</v>
      </c>
      <c r="E3" s="7">
        <f>D3/((1+$O$3)^$A$3)</f>
        <v>0</v>
      </c>
      <c r="F3" s="7">
        <v>0</v>
      </c>
      <c r="G3" s="7">
        <f>F3/((1+$O$3)^$A$3)</f>
        <v>0</v>
      </c>
      <c r="H3" s="7">
        <v>0</v>
      </c>
      <c r="I3" s="7">
        <f>H3/((1+$O$3)^$A$3)</f>
        <v>0</v>
      </c>
      <c r="J3" s="7">
        <v>0</v>
      </c>
      <c r="K3" s="7">
        <f>J3/((1+$O$3)^$A$3)</f>
        <v>0</v>
      </c>
      <c r="L3" s="7">
        <f>C3+E3+G3+I3+K3</f>
        <v>36866875.233644858</v>
      </c>
      <c r="M3" s="7">
        <f>B3+D3+F3+H3+J3</f>
        <v>39447556.5</v>
      </c>
      <c r="O3" s="26">
        <v>7.0000000000000007E-2</v>
      </c>
    </row>
    <row r="4" spans="1:26" x14ac:dyDescent="0.35">
      <c r="A4">
        <v>2</v>
      </c>
      <c r="B4" s="7">
        <f>'Baseline Core Assumptions'!$E$11*(1+$O$6)^$A3</f>
        <v>107017.515</v>
      </c>
      <c r="C4" s="7">
        <f t="shared" si="0"/>
        <v>93473.242204559341</v>
      </c>
      <c r="D4" s="7">
        <f>'Baseline Core Assumptions'!$E$9*(1+$O$6)^$A3</f>
        <v>40630983.195</v>
      </c>
      <c r="E4" s="7">
        <f>D4/((1+$O$3)^$A$4)</f>
        <v>35488674.290331036</v>
      </c>
      <c r="F4" s="7">
        <v>0</v>
      </c>
      <c r="G4" s="7">
        <f>F4/((1+$O$3)^$A$4)</f>
        <v>0</v>
      </c>
      <c r="H4" s="7">
        <v>0</v>
      </c>
      <c r="I4" s="7">
        <f>H4/((1+$O$3)^$A$4)</f>
        <v>0</v>
      </c>
      <c r="J4" s="7">
        <v>0</v>
      </c>
      <c r="K4" s="7">
        <f>J4/((1+$O$3)^$A$4)</f>
        <v>0</v>
      </c>
      <c r="L4" s="7">
        <f t="shared" ref="L4:L22" si="1">C4+E4+G4+I4+K4</f>
        <v>35582147.532535598</v>
      </c>
      <c r="M4" s="7">
        <f t="shared" ref="M4:M22" si="2">B4+D4+F4+H4+J4</f>
        <v>40738000.710000001</v>
      </c>
    </row>
    <row r="5" spans="1:26" x14ac:dyDescent="0.35">
      <c r="A5">
        <v>3</v>
      </c>
      <c r="B5" s="7">
        <f>'Baseline Core Assumptions'!$E$11*(1+$O$6)^$A4</f>
        <v>110228.04045</v>
      </c>
      <c r="C5" s="7">
        <f t="shared" si="0"/>
        <v>89978.915393173942</v>
      </c>
      <c r="D5" s="7">
        <f>'Baseline Core Assumptions'!$E$11*(1+$O$6)^$A4</f>
        <v>110228.04045</v>
      </c>
      <c r="E5" s="7">
        <f>D5/((1+$O$3)^$A$5)</f>
        <v>89978.915393173942</v>
      </c>
      <c r="F5" s="7">
        <f>'Baseline Core Assumptions'!$E$9*(1+$O$6)^$A4</f>
        <v>41849912.690849997</v>
      </c>
      <c r="G5" s="7">
        <f>F5/((1+$O$3)^$A$5)</f>
        <v>34161994.877608374</v>
      </c>
      <c r="H5" s="7">
        <v>0</v>
      </c>
      <c r="I5" s="7">
        <f>H5/((1+$O$3)^$A$5)</f>
        <v>0</v>
      </c>
      <c r="J5" s="7">
        <v>0</v>
      </c>
      <c r="K5" s="7">
        <f>J5/((1+$O$3)^$A$5)</f>
        <v>0</v>
      </c>
      <c r="L5" s="7">
        <f t="shared" si="1"/>
        <v>34341952.708394721</v>
      </c>
      <c r="M5" s="7">
        <f t="shared" si="2"/>
        <v>42070368.771749996</v>
      </c>
      <c r="O5" s="25" t="s">
        <v>48</v>
      </c>
    </row>
    <row r="6" spans="1:26" x14ac:dyDescent="0.35">
      <c r="A6">
        <v>4</v>
      </c>
      <c r="B6" s="7">
        <f>'Baseline Core Assumptions'!$E$11*(1+$O$6)^$A5</f>
        <v>113534.8816635</v>
      </c>
      <c r="C6" s="7">
        <f t="shared" si="0"/>
        <v>86615.217621466509</v>
      </c>
      <c r="D6" s="7">
        <f>'Baseline Core Assumptions'!$E$11*(1+$O$6)^$A5</f>
        <v>113534.8816635</v>
      </c>
      <c r="E6" s="7">
        <f>D6/((1+$O$3)^$A$6)</f>
        <v>86615.217621466509</v>
      </c>
      <c r="F6" s="7">
        <f>'Baseline Core Assumptions'!$E$11*(1+$O$6)^$A5</f>
        <v>113534.8816635</v>
      </c>
      <c r="G6" s="7">
        <f>F6/((1+$O$3)^$A$6)</f>
        <v>86615.217621466509</v>
      </c>
      <c r="H6" s="7">
        <f>'Baseline Core Assumptions'!$E$9*(1+$O$6)^$A5</f>
        <v>43105410.0715755</v>
      </c>
      <c r="I6" s="7">
        <f>H6/((1+$O$3)^$A$6)</f>
        <v>32884910.956950121</v>
      </c>
      <c r="J6" s="7">
        <v>0</v>
      </c>
      <c r="K6" s="7">
        <f>J6/((1+$O$3)^$A$6)</f>
        <v>0</v>
      </c>
      <c r="L6" s="7">
        <f t="shared" si="1"/>
        <v>33144756.609814521</v>
      </c>
      <c r="M6" s="7">
        <f t="shared" si="2"/>
        <v>43446014.716565996</v>
      </c>
      <c r="O6" s="26">
        <v>0.03</v>
      </c>
    </row>
    <row r="7" spans="1:26" x14ac:dyDescent="0.35">
      <c r="A7">
        <v>5</v>
      </c>
      <c r="B7" s="7">
        <f>'Baseline Core Assumptions'!$E$11*(1+$O$6)^$A6</f>
        <v>116940.928113405</v>
      </c>
      <c r="C7" s="7">
        <f t="shared" si="0"/>
        <v>83377.265560850938</v>
      </c>
      <c r="D7" s="7">
        <f>'Baseline Core Assumptions'!$E$11*(1+$O$6)^$A6</f>
        <v>116940.928113405</v>
      </c>
      <c r="E7" s="7">
        <f>D7/((1+$O$3)^$A$7)</f>
        <v>83377.265560850938</v>
      </c>
      <c r="F7" s="7">
        <f>'Baseline Core Assumptions'!$E$11*(1+$O$6)^$A6</f>
        <v>116940.928113405</v>
      </c>
      <c r="G7" s="7">
        <f>F7/((1+$O$3)^$A$7)</f>
        <v>83377.265560850938</v>
      </c>
      <c r="H7" s="7">
        <f>'Baseline Core Assumptions'!$E$11*(1+$O$6)^$A6</f>
        <v>116940.928113405</v>
      </c>
      <c r="I7" s="7">
        <f>H7/((1+$O$3)^$A$7)</f>
        <v>83377.265560850938</v>
      </c>
      <c r="J7" s="7">
        <f>'Baseline Core Assumptions'!$E$9*(1+$O$6)^$A6</f>
        <v>44398572.373722762</v>
      </c>
      <c r="K7" s="7">
        <f>J7/((1+$O$3)^$A$7)</f>
        <v>31655568.491269737</v>
      </c>
      <c r="L7" s="7">
        <f t="shared" si="1"/>
        <v>31989077.553513139</v>
      </c>
      <c r="M7" s="7">
        <f t="shared" si="2"/>
        <v>44866336.086176381</v>
      </c>
    </row>
    <row r="8" spans="1:26" x14ac:dyDescent="0.35">
      <c r="A8">
        <v>6</v>
      </c>
      <c r="B8" s="7">
        <f>'Baseline Core Assumptions'!$E$13*(1+$O$6)^$A7</f>
        <v>32523806.093655355</v>
      </c>
      <c r="C8" s="7">
        <f>B8/((1+$O$3)^A8)</f>
        <v>21671985.279423352</v>
      </c>
      <c r="D8" s="7">
        <f>'Baseline Core Assumptions'!$E$11*(1+$O$6)^$A7</f>
        <v>120449.15595680714</v>
      </c>
      <c r="E8" s="7">
        <f>D8/((1+$O$3)^$A$8)</f>
        <v>80260.358437080809</v>
      </c>
      <c r="F8" s="7">
        <f>'Baseline Core Assumptions'!$E$11*(1+$O$6)^$A7</f>
        <v>120449.15595680714</v>
      </c>
      <c r="G8" s="7">
        <f>F8/((1+$O$3)^$A$8)</f>
        <v>80260.358437080809</v>
      </c>
      <c r="H8" s="7">
        <f>'Baseline Core Assumptions'!$E$11*(1+$O$6)^$A7</f>
        <v>120449.15595680714</v>
      </c>
      <c r="I8" s="7">
        <f>H8/((1+$O$3)^$A$8)</f>
        <v>80260.358437080809</v>
      </c>
      <c r="J8" s="7">
        <f>'Baseline Core Assumptions'!$E$11*(1+$O$6)^$A7</f>
        <v>120449.15595680714</v>
      </c>
      <c r="K8" s="7">
        <f>J8/((1+$O$3)^$A$8)</f>
        <v>80260.358437080809</v>
      </c>
      <c r="L8" s="7">
        <f t="shared" si="1"/>
        <v>21993026.713171672</v>
      </c>
      <c r="M8" s="7">
        <f t="shared" si="2"/>
        <v>33005602.717482589</v>
      </c>
    </row>
    <row r="9" spans="1:26" x14ac:dyDescent="0.35">
      <c r="A9">
        <v>7</v>
      </c>
      <c r="B9" s="7">
        <f>'Baseline Core Assumptions'!$E$13*(1+$O$6)^$A8</f>
        <v>33499520.276465017</v>
      </c>
      <c r="C9" s="7">
        <f>B9/((1+$O$3)^A9)</f>
        <v>20861817.605426215</v>
      </c>
      <c r="D9" s="7">
        <f>'Baseline Core Assumptions'!$E$13*(1+$O$6)^$A8</f>
        <v>33499520.276465017</v>
      </c>
      <c r="E9" s="7">
        <f>D9/((1+$O$3)^$A$9)</f>
        <v>20861817.605426215</v>
      </c>
      <c r="F9" s="7">
        <f>'Baseline Core Assumptions'!$E$11*(1+$O$6)^$A8</f>
        <v>124062.63063551135</v>
      </c>
      <c r="G9" s="7">
        <f>F9/((1+$O$3)^$A$9)</f>
        <v>77259.971205788053</v>
      </c>
      <c r="H9" s="7">
        <f>'Baseline Core Assumptions'!$E$11*(1+$O$6)^$A8</f>
        <v>124062.63063551135</v>
      </c>
      <c r="I9" s="7">
        <f>H9/((1+$O$3)^$A$9)</f>
        <v>77259.971205788053</v>
      </c>
      <c r="J9" s="7">
        <f>'Baseline Core Assumptions'!$E$11*(1+$O$6)^$A8</f>
        <v>124062.63063551135</v>
      </c>
      <c r="K9" s="7">
        <f>J9/((1+$O$3)^$A$9)</f>
        <v>77259.971205788053</v>
      </c>
      <c r="L9" s="7">
        <f t="shared" si="1"/>
        <v>41955415.124469787</v>
      </c>
      <c r="M9" s="7">
        <f t="shared" si="2"/>
        <v>67371228.444836572</v>
      </c>
    </row>
    <row r="10" spans="1:26" x14ac:dyDescent="0.35">
      <c r="A10">
        <v>8</v>
      </c>
      <c r="B10" s="7">
        <f>'Baseline Core Assumptions'!$E$13*(1+$O$6)^$A9</f>
        <v>34504505.884758972</v>
      </c>
      <c r="C10" s="7">
        <f t="shared" si="0"/>
        <v>20081936.573447667</v>
      </c>
      <c r="D10" s="7">
        <f>'Baseline Core Assumptions'!$E$13*(1+$O$6)^$A9</f>
        <v>34504505.884758972</v>
      </c>
      <c r="E10" s="7">
        <f>D10/((1+$O$3)^$A$10)</f>
        <v>20081936.573447667</v>
      </c>
      <c r="F10" s="7">
        <f>'Baseline Core Assumptions'!$E$13*(1+$O$6)^$A9</f>
        <v>34504505.884758972</v>
      </c>
      <c r="G10" s="7">
        <f>F10/((1+$O$3)^$A$10)</f>
        <v>20081936.573447667</v>
      </c>
      <c r="H10" s="7">
        <f>'Baseline Core Assumptions'!$E$11*(1+$O$6)^$A9</f>
        <v>127784.50955457671</v>
      </c>
      <c r="I10" s="7">
        <f>H10/((1+$O$3)^$A$10)</f>
        <v>74371.747983141788</v>
      </c>
      <c r="J10" s="7">
        <f>'Baseline Core Assumptions'!$E$11*(1+$O$6)^$A9</f>
        <v>127784.50955457671</v>
      </c>
      <c r="K10" s="7">
        <f>J10/((1+$O$3)^$A$10)</f>
        <v>74371.747983141788</v>
      </c>
      <c r="L10" s="7">
        <f t="shared" si="1"/>
        <v>60394553.216309287</v>
      </c>
      <c r="M10" s="7">
        <f t="shared" si="2"/>
        <v>103769086.67338607</v>
      </c>
    </row>
    <row r="11" spans="1:26" x14ac:dyDescent="0.35">
      <c r="A11">
        <v>9</v>
      </c>
      <c r="B11" s="7">
        <f>'Baseline Core Assumptions'!$E$13*(1+$O$6)^$A10</f>
        <v>35539641.061301738</v>
      </c>
      <c r="C11" s="7">
        <f t="shared" si="0"/>
        <v>19331209.972571116</v>
      </c>
      <c r="D11" s="7">
        <f>'Baseline Core Assumptions'!$E$13*(1+$O$6)^$A10</f>
        <v>35539641.061301738</v>
      </c>
      <c r="E11" s="7">
        <f>D11/((1+$O$3)^$A$11)</f>
        <v>19331209.972571116</v>
      </c>
      <c r="F11" s="7">
        <f>'Baseline Core Assumptions'!$E$13*(1+$O$6)^$A10</f>
        <v>35539641.061301738</v>
      </c>
      <c r="G11" s="7">
        <f>F11/((1+$O$3)^$A$11)</f>
        <v>19331209.972571116</v>
      </c>
      <c r="H11" s="7">
        <f>'Baseline Core Assumptions'!$E$13*(1+$O$6)^$A10</f>
        <v>35539641.061301738</v>
      </c>
      <c r="I11" s="7">
        <f>H11/((1+$O$3)^$A$11)</f>
        <v>19331209.972571116</v>
      </c>
      <c r="J11" s="7">
        <f>'Baseline Core Assumptions'!$E$11*(1+$O$6)^$A10</f>
        <v>131618.044841214</v>
      </c>
      <c r="K11" s="7">
        <f>J11/((1+$O$3)^$A$11)</f>
        <v>71591.495722089749</v>
      </c>
      <c r="L11" s="7">
        <f t="shared" si="1"/>
        <v>77396431.386006549</v>
      </c>
      <c r="M11" s="7">
        <f t="shared" si="2"/>
        <v>142290182.29004815</v>
      </c>
    </row>
    <row r="12" spans="1:26" x14ac:dyDescent="0.35">
      <c r="A12">
        <v>10</v>
      </c>
      <c r="B12" s="7">
        <f>'Baseline Core Assumptions'!$E$13*(1+$O$6)^$A11</f>
        <v>36605830.293140791</v>
      </c>
      <c r="C12" s="7">
        <f t="shared" si="0"/>
        <v>18608547.91752173</v>
      </c>
      <c r="D12" s="7">
        <f>'Baseline Core Assumptions'!$E$13*(1+$O$6)^$A11</f>
        <v>36605830.293140791</v>
      </c>
      <c r="E12" s="7">
        <f>D12/((1+$O$3)^$A$12)</f>
        <v>18608547.91752173</v>
      </c>
      <c r="F12" s="7">
        <f>'Baseline Core Assumptions'!$E$13*(1+$O$6)^$A11</f>
        <v>36605830.293140791</v>
      </c>
      <c r="G12" s="7">
        <f>F12/((1+$O$3)^$A$12)</f>
        <v>18608547.91752173</v>
      </c>
      <c r="H12" s="7">
        <f>'Baseline Core Assumptions'!$E$13*(1+$O$6)^$A11</f>
        <v>36605830.293140791</v>
      </c>
      <c r="I12" s="7">
        <f>H12/((1+$O$3)^$A$12)</f>
        <v>18608547.91752173</v>
      </c>
      <c r="J12" s="7">
        <f>'Baseline Core Assumptions'!$E$13*(1+$O$6)^$A11</f>
        <v>36605830.293140791</v>
      </c>
      <c r="K12" s="7">
        <f>J12/((1+$O$3)^$A$12)</f>
        <v>18608547.91752173</v>
      </c>
      <c r="L12" s="7">
        <f t="shared" si="1"/>
        <v>93042739.58760865</v>
      </c>
      <c r="M12" s="7">
        <f t="shared" si="2"/>
        <v>183029151.46570396</v>
      </c>
    </row>
    <row r="13" spans="1:26" x14ac:dyDescent="0.35">
      <c r="A13">
        <v>11</v>
      </c>
      <c r="B13" s="7">
        <f>'Baseline Core Assumptions'!$E$13*(1+$O$6)^$A12</f>
        <v>37704005.201935016</v>
      </c>
      <c r="C13" s="7">
        <f>B8/((1+$O$3)^A13)</f>
        <v>15451825.986202354</v>
      </c>
      <c r="D13" s="7">
        <f>'Baseline Core Assumptions'!$E$13*(1+$O$6)^$A12</f>
        <v>37704005.201935016</v>
      </c>
      <c r="E13" s="7">
        <f>D13/((1+$O$3)^$A$13)</f>
        <v>17912901.266399421</v>
      </c>
      <c r="F13" s="7">
        <f>'Baseline Core Assumptions'!$E$13*(1+$O$6)^$A12</f>
        <v>37704005.201935016</v>
      </c>
      <c r="G13" s="7">
        <f>F13/((1+$O$3)^$A$13)</f>
        <v>17912901.266399421</v>
      </c>
      <c r="H13" s="7">
        <f>'Baseline Core Assumptions'!$E$13*(1+$O$6)^$A12</f>
        <v>37704005.201935016</v>
      </c>
      <c r="I13" s="7">
        <f>H13/((1+$O$3)^$A$13)</f>
        <v>17912901.266399421</v>
      </c>
      <c r="J13" s="7">
        <f>'Baseline Core Assumptions'!$E$13*(1+$O$6)^$A12</f>
        <v>37704005.201935016</v>
      </c>
      <c r="K13" s="7">
        <f>J13/((1+$O$3)^$A$13)</f>
        <v>17912901.266399421</v>
      </c>
      <c r="L13" s="7">
        <f t="shared" si="1"/>
        <v>87103431.051800042</v>
      </c>
      <c r="M13" s="7">
        <f t="shared" si="2"/>
        <v>188520026.00967509</v>
      </c>
    </row>
    <row r="14" spans="1:26" x14ac:dyDescent="0.35">
      <c r="A14">
        <v>12</v>
      </c>
      <c r="B14" s="7">
        <f>'Baseline Core Assumptions'!$E$13*(1+$O$6)^$A13</f>
        <v>38835125.357993066</v>
      </c>
      <c r="C14" s="7">
        <f t="shared" si="0"/>
        <v>17243260.097562063</v>
      </c>
      <c r="D14" s="7">
        <f>'Baseline Core Assumptions'!$E$13*(1+$O$6)^$A13</f>
        <v>38835125.357993066</v>
      </c>
      <c r="E14" s="7">
        <f>D14/((1+$O$3)^$A$14)</f>
        <v>17243260.097562063</v>
      </c>
      <c r="F14" s="7">
        <f>'Baseline Core Assumptions'!$E$13*(1+$O$6)^$A13</f>
        <v>38835125.357993066</v>
      </c>
      <c r="G14" s="7">
        <f>F14/((1+$O$3)^$A$14)</f>
        <v>17243260.097562063</v>
      </c>
      <c r="H14" s="7">
        <f>'Baseline Core Assumptions'!$E$13*(1+$O$6)^$A13</f>
        <v>38835125.357993066</v>
      </c>
      <c r="I14" s="7">
        <f>H14/((1+$O$3)^$A$14)</f>
        <v>17243260.097562063</v>
      </c>
      <c r="J14" s="7">
        <f>'Baseline Core Assumptions'!$E$13*(1+$O$6)^$A13</f>
        <v>38835125.357993066</v>
      </c>
      <c r="K14" s="7">
        <f>J14/((1+$O$3)^$A$14)</f>
        <v>17243260.097562063</v>
      </c>
      <c r="L14" s="7">
        <f t="shared" si="1"/>
        <v>86216300.487810314</v>
      </c>
      <c r="M14" s="7">
        <f t="shared" si="2"/>
        <v>194175626.78996533</v>
      </c>
    </row>
    <row r="15" spans="1:26" x14ac:dyDescent="0.35">
      <c r="A15">
        <v>13</v>
      </c>
      <c r="B15" s="7">
        <f>'Baseline Core Assumptions'!$E$13*(1+$O$6)^$A14</f>
        <v>40000179.118732847</v>
      </c>
      <c r="C15" s="7">
        <f t="shared" si="0"/>
        <v>16598652.243447587</v>
      </c>
      <c r="D15" s="7">
        <f>'Baseline Core Assumptions'!$E$13*(1+$O$6)^$A14</f>
        <v>40000179.118732847</v>
      </c>
      <c r="E15" s="7">
        <f>D15/((1+$O$3)^$A$15)</f>
        <v>16598652.243447587</v>
      </c>
      <c r="F15" s="7">
        <f>'Baseline Core Assumptions'!$E$13*(1+$O$6)^$A14</f>
        <v>40000179.118732847</v>
      </c>
      <c r="G15" s="7">
        <f>F15/((1+$O$3)^$A$15)</f>
        <v>16598652.243447587</v>
      </c>
      <c r="H15" s="7">
        <f>'Baseline Core Assumptions'!$E$13*(1+$O$6)^$A14</f>
        <v>40000179.118732847</v>
      </c>
      <c r="I15" s="7">
        <f>H15/((1+$O$3)^$A$15)</f>
        <v>16598652.243447587</v>
      </c>
      <c r="J15" s="7">
        <f>'Baseline Core Assumptions'!$E$13*(1+$O$6)^$A14</f>
        <v>40000179.118732847</v>
      </c>
      <c r="K15" s="7">
        <f>J15/((1+$O$3)^$A$15)</f>
        <v>16598652.243447587</v>
      </c>
      <c r="L15" s="7">
        <f t="shared" si="1"/>
        <v>82993261.217237934</v>
      </c>
      <c r="M15" s="7">
        <f t="shared" si="2"/>
        <v>200000895.59366423</v>
      </c>
    </row>
    <row r="16" spans="1:26" x14ac:dyDescent="0.35">
      <c r="A16">
        <v>14</v>
      </c>
      <c r="B16" s="7">
        <f>'Baseline Core Assumptions'!$E$13*(1+$O$6)^$A15</f>
        <v>41200184.492294833</v>
      </c>
      <c r="C16" s="7">
        <f t="shared" si="0"/>
        <v>15978141.879206557</v>
      </c>
      <c r="D16" s="7">
        <f>'Baseline Core Assumptions'!$E$13*(1+$O$6)^$A15</f>
        <v>41200184.492294833</v>
      </c>
      <c r="E16" s="7">
        <f>D16/((1+$O$3)^$A$16)</f>
        <v>15978141.879206557</v>
      </c>
      <c r="F16" s="7">
        <f>'Baseline Core Assumptions'!$E$13*(1+$O$6)^$A15</f>
        <v>41200184.492294833</v>
      </c>
      <c r="G16" s="7">
        <f>F16/((1+$O$3)^$A$16)</f>
        <v>15978141.879206557</v>
      </c>
      <c r="H16" s="7">
        <f>'Baseline Core Assumptions'!$E$13*(1+$O$6)^$A15</f>
        <v>41200184.492294833</v>
      </c>
      <c r="I16" s="7">
        <f>H16/((1+$O$3)^$A$16)</f>
        <v>15978141.879206557</v>
      </c>
      <c r="J16" s="7">
        <f>'Baseline Core Assumptions'!$E$13*(1+$O$6)^$A15</f>
        <v>41200184.492294833</v>
      </c>
      <c r="K16" s="7">
        <f>J16/((1+$O$3)^$A$16)</f>
        <v>15978141.879206557</v>
      </c>
      <c r="L16" s="7">
        <f t="shared" si="1"/>
        <v>79890709.39603278</v>
      </c>
      <c r="M16" s="7">
        <f t="shared" si="2"/>
        <v>206000922.46147418</v>
      </c>
    </row>
    <row r="17" spans="1:20" x14ac:dyDescent="0.35">
      <c r="A17">
        <v>15</v>
      </c>
      <c r="B17" s="7">
        <f>'Baseline Core Assumptions'!$E$13*(1+$O$6)^$A16</f>
        <v>42436190.027063683</v>
      </c>
      <c r="C17" s="7">
        <f t="shared" si="0"/>
        <v>15380828.164096031</v>
      </c>
      <c r="D17" s="7">
        <f>'Baseline Core Assumptions'!$E$13*(1+$O$6)^$A16</f>
        <v>42436190.027063683</v>
      </c>
      <c r="E17" s="7">
        <f>D17/((1+$O$3)^$A$17)</f>
        <v>15380828.164096031</v>
      </c>
      <c r="F17" s="7">
        <f>'Baseline Core Assumptions'!$E$13*(1+$O$6)^$A16</f>
        <v>42436190.027063683</v>
      </c>
      <c r="G17" s="7">
        <f>F17/((1+$O$3)^$A$17)</f>
        <v>15380828.164096031</v>
      </c>
      <c r="H17" s="7">
        <f>'Baseline Core Assumptions'!$E$13*(1+$O$6)^$A16</f>
        <v>42436190.027063683</v>
      </c>
      <c r="I17" s="7">
        <f>H17/((1+$O$3)^$A$17)</f>
        <v>15380828.164096031</v>
      </c>
      <c r="J17" s="7">
        <f>'Baseline Core Assumptions'!$E$13*(1+$O$6)^$A16</f>
        <v>42436190.027063683</v>
      </c>
      <c r="K17" s="7">
        <f>J17/((1+$O$3)^$A$17)</f>
        <v>15380828.164096031</v>
      </c>
      <c r="L17" s="7">
        <f t="shared" si="1"/>
        <v>76904140.820480153</v>
      </c>
      <c r="M17" s="7">
        <f t="shared" si="2"/>
        <v>212180950.1353184</v>
      </c>
    </row>
    <row r="18" spans="1:20" x14ac:dyDescent="0.35">
      <c r="A18">
        <v>16</v>
      </c>
      <c r="B18" s="7">
        <f>'Baseline Core Assumptions'!$E$13*(1+$O$6)^$A17</f>
        <v>43709275.727875598</v>
      </c>
      <c r="C18" s="7">
        <f t="shared" si="0"/>
        <v>14805843.933662537</v>
      </c>
      <c r="D18" s="7">
        <f>'Baseline Core Assumptions'!$E$13*(1+$O$6)^$A17</f>
        <v>43709275.727875598</v>
      </c>
      <c r="E18" s="7">
        <f>D18/((1+$O$3)^$A$18)</f>
        <v>14805843.933662537</v>
      </c>
      <c r="F18" s="7">
        <f>'Baseline Core Assumptions'!$E$13*(1+$O$6)^$A17</f>
        <v>43709275.727875598</v>
      </c>
      <c r="G18" s="7">
        <f>F18/((1+$O$3)^$A$18)</f>
        <v>14805843.933662537</v>
      </c>
      <c r="H18" s="7">
        <f>'Baseline Core Assumptions'!$E$13*(1+$O$6)^$A17</f>
        <v>43709275.727875598</v>
      </c>
      <c r="I18" s="7">
        <f>H18/((1+$O$3)^$A$18)</f>
        <v>14805843.933662537</v>
      </c>
      <c r="J18" s="7">
        <f>'Baseline Core Assumptions'!$E$13*(1+$O$6)^$A17</f>
        <v>43709275.727875598</v>
      </c>
      <c r="K18" s="7">
        <f>J18/((1+$O$3)^$A$18)</f>
        <v>14805843.933662537</v>
      </c>
      <c r="L18" s="7">
        <f t="shared" si="1"/>
        <v>74029219.668312684</v>
      </c>
      <c r="M18" s="7">
        <f t="shared" si="2"/>
        <v>218546378.63937798</v>
      </c>
    </row>
    <row r="19" spans="1:20" x14ac:dyDescent="0.35">
      <c r="A19">
        <v>17</v>
      </c>
      <c r="B19" s="7">
        <f>'Baseline Core Assumptions'!$E$13*(1+$O$6)^$A18</f>
        <v>45020553.999711856</v>
      </c>
      <c r="C19" s="7">
        <f t="shared" si="0"/>
        <v>14252354.440815337</v>
      </c>
      <c r="D19" s="7">
        <f>'Baseline Core Assumptions'!$E$13*(1+$O$6)^$A18</f>
        <v>45020553.999711856</v>
      </c>
      <c r="E19" s="7">
        <f>D19/((1+$O$3)^$A$19)</f>
        <v>14252354.440815337</v>
      </c>
      <c r="F19" s="7">
        <f>'Baseline Core Assumptions'!$E$13*(1+$O$6)^$A18</f>
        <v>45020553.999711856</v>
      </c>
      <c r="G19" s="7">
        <f>F19/((1+$O$3)^$A$19)</f>
        <v>14252354.440815337</v>
      </c>
      <c r="H19" s="7">
        <f>'Baseline Core Assumptions'!$E$13*(1+$O$6)^$A18</f>
        <v>45020553.999711856</v>
      </c>
      <c r="I19" s="7">
        <f>H19/((1+$O$3)^$A$19)</f>
        <v>14252354.440815337</v>
      </c>
      <c r="J19" s="7">
        <f>'Baseline Core Assumptions'!$E$13*(1+$O$6)^$A18</f>
        <v>45020553.999711856</v>
      </c>
      <c r="K19" s="7">
        <f>J19/((1+$O$3)^$A$19)</f>
        <v>14252354.440815337</v>
      </c>
      <c r="L19" s="7">
        <f t="shared" si="1"/>
        <v>71261772.204076678</v>
      </c>
      <c r="M19" s="7">
        <f t="shared" si="2"/>
        <v>225102769.9985593</v>
      </c>
    </row>
    <row r="20" spans="1:20" x14ac:dyDescent="0.35">
      <c r="A20">
        <v>18</v>
      </c>
      <c r="B20" s="7">
        <f>'Baseline Core Assumptions'!$E$13*(1+$O$6)^$A19</f>
        <v>46371170.619703211</v>
      </c>
      <c r="C20" s="7">
        <f t="shared" si="0"/>
        <v>13719556.143962426</v>
      </c>
      <c r="D20" s="7">
        <f>'Baseline Core Assumptions'!$E$13*(1+$O$6)^$A19</f>
        <v>46371170.619703211</v>
      </c>
      <c r="E20" s="7">
        <f>D20/((1+$O$3)^$A$20)</f>
        <v>13719556.143962426</v>
      </c>
      <c r="F20" s="7">
        <f>'Baseline Core Assumptions'!$E$13*(1+$O$6)^$A19</f>
        <v>46371170.619703211</v>
      </c>
      <c r="G20" s="7">
        <f>F20/((1+$O$3)^$A$20)</f>
        <v>13719556.143962426</v>
      </c>
      <c r="H20" s="7">
        <f>'Baseline Core Assumptions'!$E$13*(1+$O$6)^$A19</f>
        <v>46371170.619703211</v>
      </c>
      <c r="I20" s="7">
        <f>H20/((1+$O$3)^$A$20)</f>
        <v>13719556.143962426</v>
      </c>
      <c r="J20" s="7">
        <f>'Baseline Core Assumptions'!$E$13*(1+$O$6)^$A19</f>
        <v>46371170.619703211</v>
      </c>
      <c r="K20" s="7">
        <f>J20/((1+$O$3)^$A$20)</f>
        <v>13719556.143962426</v>
      </c>
      <c r="L20" s="7">
        <f t="shared" si="1"/>
        <v>68597780.719812125</v>
      </c>
      <c r="M20" s="7">
        <f t="shared" si="2"/>
        <v>231855853.09851605</v>
      </c>
    </row>
    <row r="21" spans="1:20" x14ac:dyDescent="0.35">
      <c r="A21">
        <v>19</v>
      </c>
      <c r="B21" s="7">
        <f>'Baseline Core Assumptions'!$E$13*(1+$O$6)^$A20</f>
        <v>47762305.738294311</v>
      </c>
      <c r="C21" s="7">
        <f t="shared" si="0"/>
        <v>13206675.540449813</v>
      </c>
      <c r="D21" s="7">
        <f>'Baseline Core Assumptions'!$E$13*(1+$O$6)^$A20</f>
        <v>47762305.738294311</v>
      </c>
      <c r="E21" s="7">
        <f>D21/((1+$O$3)^$A$21)</f>
        <v>13206675.540449813</v>
      </c>
      <c r="F21" s="7">
        <f>'Baseline Core Assumptions'!$E$13*(1+$O$6)^$A20</f>
        <v>47762305.738294311</v>
      </c>
      <c r="G21" s="7">
        <f>F21/((1+$O$3)^$A$21)</f>
        <v>13206675.540449813</v>
      </c>
      <c r="H21" s="7">
        <f>'Baseline Core Assumptions'!$E$13*(1+$O$6)^$A20</f>
        <v>47762305.738294311</v>
      </c>
      <c r="I21" s="7">
        <f>H21/((1+$O$3)^$A$21)</f>
        <v>13206675.540449813</v>
      </c>
      <c r="J21" s="7">
        <f>'Baseline Core Assumptions'!$E$13*(1+$O$6)^$A20</f>
        <v>47762305.738294311</v>
      </c>
      <c r="K21" s="7">
        <f>J21/((1+$O$3)^$A$21)</f>
        <v>13206675.540449813</v>
      </c>
      <c r="L21" s="7">
        <f t="shared" si="1"/>
        <v>66033377.702249065</v>
      </c>
      <c r="M21" s="7">
        <f t="shared" si="2"/>
        <v>238811528.69147155</v>
      </c>
    </row>
    <row r="22" spans="1:20" x14ac:dyDescent="0.35">
      <c r="A22">
        <v>20</v>
      </c>
      <c r="B22" s="7">
        <f>'Baseline Core Assumptions'!$E$13*(1+$O$6)^$A21</f>
        <v>49195174.910443135</v>
      </c>
      <c r="C22" s="7">
        <f t="shared" si="0"/>
        <v>12712968.043610567</v>
      </c>
      <c r="D22" s="7">
        <f>'Baseline Core Assumptions'!$E$13*(1+$O$6)^$A21</f>
        <v>49195174.910443135</v>
      </c>
      <c r="E22" s="7">
        <f>D22/((1+$O$3)^$A$22)</f>
        <v>12712968.043610567</v>
      </c>
      <c r="F22" s="7">
        <f>'Baseline Core Assumptions'!$E$13*(1+$O$6)^$A21</f>
        <v>49195174.910443135</v>
      </c>
      <c r="G22" s="7">
        <f>F22/((1+$O$3)^$A$22)</f>
        <v>12712968.043610567</v>
      </c>
      <c r="H22" s="7">
        <f>'Baseline Core Assumptions'!$E$13*(1+$O$6)^$A21</f>
        <v>49195174.910443135</v>
      </c>
      <c r="I22" s="7">
        <f>H22/((1+$O$3)^$A$22)</f>
        <v>12712968.043610567</v>
      </c>
      <c r="J22" s="7">
        <f>'Baseline Core Assumptions'!$E$13*(1+$O$6)^$A21</f>
        <v>49195174.910443135</v>
      </c>
      <c r="K22" s="7">
        <f>J22/((1+$O$3)^$A$22)</f>
        <v>12712968.043610567</v>
      </c>
      <c r="L22" s="7">
        <f t="shared" si="1"/>
        <v>63564840.218052834</v>
      </c>
      <c r="M22" s="7">
        <f t="shared" si="2"/>
        <v>245975874.55221567</v>
      </c>
    </row>
    <row r="23" spans="1:20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0" x14ac:dyDescent="0.35">
      <c r="A24" s="7"/>
      <c r="B24" s="7"/>
      <c r="C24" s="7"/>
      <c r="D24" s="7"/>
      <c r="E24" s="7"/>
      <c r="I24" s="7"/>
      <c r="J24" s="7"/>
      <c r="K24" s="7" t="s">
        <v>32</v>
      </c>
      <c r="L24" s="7">
        <f>SUM(L3:L12)</f>
        <v>466706975.66546875</v>
      </c>
      <c r="M24" s="7">
        <f>SUM(M3:M12)</f>
        <v>740033528.37594974</v>
      </c>
      <c r="S24" s="1"/>
      <c r="T24" s="1"/>
    </row>
    <row r="25" spans="1:20" x14ac:dyDescent="0.35">
      <c r="A25" s="7"/>
      <c r="B25" s="8"/>
      <c r="D25" s="7"/>
      <c r="E25" s="7"/>
      <c r="K25" t="s">
        <v>31</v>
      </c>
      <c r="L25" s="7">
        <f>SUM(L3:L17)</f>
        <v>879814818.63882995</v>
      </c>
      <c r="M25" s="7">
        <f>SUM(M3:M17)</f>
        <v>1740911949.3660469</v>
      </c>
      <c r="S25" s="1"/>
      <c r="T25" s="1"/>
    </row>
    <row r="26" spans="1:20" x14ac:dyDescent="0.35">
      <c r="A26" s="7"/>
      <c r="B26" s="8"/>
      <c r="D26" s="7"/>
      <c r="E26" s="7"/>
      <c r="K26" t="s">
        <v>30</v>
      </c>
      <c r="L26" s="7">
        <f>SUM(L3:L22)</f>
        <v>1223301809.1513333</v>
      </c>
      <c r="M26" s="7">
        <f>SUM(M3:M22)</f>
        <v>2901204354.3461876</v>
      </c>
      <c r="S26" s="1"/>
      <c r="T26" s="1"/>
    </row>
    <row r="27" spans="1:20" x14ac:dyDescent="0.35">
      <c r="E27" s="7"/>
    </row>
    <row r="28" spans="1:20" x14ac:dyDescent="0.35">
      <c r="A28" s="7"/>
      <c r="B28" s="7"/>
      <c r="D28" s="7"/>
      <c r="E28" s="7"/>
    </row>
    <row r="29" spans="1:20" x14ac:dyDescent="0.35">
      <c r="A29" s="7"/>
      <c r="B29" s="7"/>
      <c r="D29" s="7"/>
      <c r="E29" s="7"/>
    </row>
    <row r="30" spans="1:20" x14ac:dyDescent="0.35">
      <c r="A30" s="7"/>
      <c r="B30" s="7"/>
      <c r="D30" s="7"/>
      <c r="E30" s="7"/>
    </row>
    <row r="31" spans="1:20" x14ac:dyDescent="0.35">
      <c r="E31" s="7"/>
    </row>
    <row r="32" spans="1:20" x14ac:dyDescent="0.35">
      <c r="A32" s="7"/>
      <c r="B32" s="7"/>
      <c r="D32" s="7"/>
      <c r="E32" s="7"/>
    </row>
    <row r="33" spans="1:5" x14ac:dyDescent="0.35">
      <c r="A33" s="7"/>
      <c r="B33" s="7"/>
      <c r="D33" s="7"/>
      <c r="E33" s="7"/>
    </row>
    <row r="34" spans="1:5" x14ac:dyDescent="0.35">
      <c r="A34" s="7"/>
      <c r="B34" s="7"/>
      <c r="D34" s="7"/>
      <c r="E34" s="7"/>
    </row>
    <row r="36" spans="1:5" x14ac:dyDescent="0.35">
      <c r="A36" s="7"/>
      <c r="B36" s="7"/>
    </row>
    <row r="37" spans="1:5" x14ac:dyDescent="0.35">
      <c r="A37" s="7"/>
      <c r="B37" s="7"/>
    </row>
    <row r="38" spans="1:5" x14ac:dyDescent="0.35">
      <c r="A38" s="7"/>
      <c r="B38" s="7"/>
    </row>
  </sheetData>
  <mergeCells count="3">
    <mergeCell ref="U1:W1"/>
    <mergeCell ref="X1:Z1"/>
    <mergeCell ref="R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DD39-E48A-46EE-854D-A00F6692A14F}">
  <dimension ref="A1:Z26"/>
  <sheetViews>
    <sheetView workbookViewId="0">
      <pane xSplit="1" topLeftCell="B1" activePane="topRight" state="frozen"/>
      <selection pane="topRight" activeCell="F33" sqref="A1:XFD1048576"/>
    </sheetView>
  </sheetViews>
  <sheetFormatPr defaultRowHeight="14.5" x14ac:dyDescent="0.35"/>
  <cols>
    <col min="2" max="11" width="12.54296875" bestFit="1" customWidth="1"/>
    <col min="12" max="12" width="22.90625" bestFit="1" customWidth="1"/>
    <col min="13" max="13" width="25.1796875" bestFit="1" customWidth="1"/>
    <col min="15" max="15" width="12.6328125" bestFit="1" customWidth="1"/>
    <col min="18" max="18" width="16.08984375" customWidth="1"/>
    <col min="19" max="19" width="17.36328125" customWidth="1"/>
    <col min="21" max="21" width="8.1796875" bestFit="1" customWidth="1"/>
  </cols>
  <sheetData>
    <row r="1" spans="1:26" x14ac:dyDescent="0.35">
      <c r="A1" t="s">
        <v>47</v>
      </c>
      <c r="R1" s="59"/>
      <c r="S1" s="43"/>
      <c r="T1" s="13"/>
      <c r="U1" s="43"/>
      <c r="V1" s="43"/>
      <c r="W1" s="43"/>
      <c r="X1" s="43"/>
      <c r="Y1" s="43"/>
      <c r="Z1" s="43"/>
    </row>
    <row r="2" spans="1:26" x14ac:dyDescent="0.35">
      <c r="A2" s="1" t="s">
        <v>0</v>
      </c>
      <c r="B2" t="s">
        <v>8</v>
      </c>
      <c r="C2" t="s">
        <v>13</v>
      </c>
      <c r="D2" t="s">
        <v>9</v>
      </c>
      <c r="E2" t="s">
        <v>13</v>
      </c>
      <c r="F2" t="s">
        <v>10</v>
      </c>
      <c r="G2" t="s">
        <v>13</v>
      </c>
      <c r="H2" t="s">
        <v>11</v>
      </c>
      <c r="I2" t="s">
        <v>13</v>
      </c>
      <c r="J2" t="s">
        <v>12</v>
      </c>
      <c r="K2" t="s">
        <v>13</v>
      </c>
      <c r="L2" s="3" t="s">
        <v>29</v>
      </c>
      <c r="M2" s="3" t="s">
        <v>50</v>
      </c>
      <c r="O2" s="25" t="s">
        <v>14</v>
      </c>
      <c r="V2" s="12"/>
      <c r="Y2" s="12"/>
    </row>
    <row r="3" spans="1:26" x14ac:dyDescent="0.35">
      <c r="A3">
        <v>1</v>
      </c>
      <c r="B3" s="7">
        <f>'Baseline Core Assumptions'!$E$9</f>
        <v>39447556.5</v>
      </c>
      <c r="C3" s="7">
        <f t="shared" ref="C3:C22" si="0">B3/((1+$O$3)^A3)</f>
        <v>36866875.233644858</v>
      </c>
      <c r="D3" s="7">
        <v>0</v>
      </c>
      <c r="E3" s="7">
        <f>D3/((1+$O$3)^$A$3)</f>
        <v>0</v>
      </c>
      <c r="F3" s="7">
        <v>0</v>
      </c>
      <c r="G3" s="7">
        <f>F3/((1+$O$3)^$A$3)</f>
        <v>0</v>
      </c>
      <c r="H3" s="7">
        <v>0</v>
      </c>
      <c r="I3" s="7">
        <f>H3/((1+$O$3)^$A$3)</f>
        <v>0</v>
      </c>
      <c r="J3" s="7">
        <v>0</v>
      </c>
      <c r="K3" s="7">
        <f>J3/((1+$O$3)^$A$3)</f>
        <v>0</v>
      </c>
      <c r="L3" s="7">
        <f>C3+E3+G3+I3+K3</f>
        <v>36866875.233644858</v>
      </c>
      <c r="M3" s="7">
        <f>B3+D3+F3+H3+J3</f>
        <v>39447556.5</v>
      </c>
      <c r="O3" s="26">
        <v>7.0000000000000007E-2</v>
      </c>
    </row>
    <row r="4" spans="1:26" x14ac:dyDescent="0.35">
      <c r="A4">
        <v>2</v>
      </c>
      <c r="B4" s="7">
        <f>'Baseline Core Assumptions'!$E$11*(1+$O$6)^$A3</f>
        <v>107017.515</v>
      </c>
      <c r="C4" s="7">
        <f t="shared" si="0"/>
        <v>93473.242204559341</v>
      </c>
      <c r="D4" s="7">
        <f>'Baseline Core Assumptions'!$E$9*(1+$O$6)^$A3</f>
        <v>40630983.195</v>
      </c>
      <c r="E4" s="7">
        <f>D4/((1+$O$3)^$A$4)</f>
        <v>35488674.290331036</v>
      </c>
      <c r="F4" s="7">
        <v>0</v>
      </c>
      <c r="G4" s="7">
        <f>F4/((1+$O$3)^$A$4)</f>
        <v>0</v>
      </c>
      <c r="H4" s="7">
        <v>0</v>
      </c>
      <c r="I4" s="7">
        <f>H4/((1+$O$3)^$A$4)</f>
        <v>0</v>
      </c>
      <c r="J4" s="7">
        <v>0</v>
      </c>
      <c r="K4" s="7">
        <f>J4/((1+$O$3)^$A$4)</f>
        <v>0</v>
      </c>
      <c r="L4" s="7">
        <f t="shared" ref="L4:L22" si="1">C4+E4+G4+I4+K4</f>
        <v>35582147.532535598</v>
      </c>
      <c r="M4" s="7">
        <f t="shared" ref="M4:M21" si="2">B4+D4+F4+H4+J4</f>
        <v>40738000.710000001</v>
      </c>
    </row>
    <row r="5" spans="1:26" x14ac:dyDescent="0.35">
      <c r="A5">
        <v>3</v>
      </c>
      <c r="B5" s="7">
        <f>'Baseline Core Assumptions'!$E$11*(1+$O$6)^$A4</f>
        <v>110228.04045</v>
      </c>
      <c r="C5" s="7">
        <f t="shared" si="0"/>
        <v>89978.915393173942</v>
      </c>
      <c r="D5" s="7">
        <f>'Baseline Core Assumptions'!$E$11*(1+$O$6)^$A4</f>
        <v>110228.04045</v>
      </c>
      <c r="E5" s="7">
        <f>D5/((1+$O$3)^$A$5)</f>
        <v>89978.915393173942</v>
      </c>
      <c r="F5" s="7">
        <f>'Baseline Core Assumptions'!$E$9*(1+$O$6)^$A4</f>
        <v>41849912.690849997</v>
      </c>
      <c r="G5" s="7">
        <f>F5/((1+$O$3)^$A$5)</f>
        <v>34161994.877608374</v>
      </c>
      <c r="H5" s="7">
        <v>0</v>
      </c>
      <c r="I5" s="7">
        <f>H5/((1+$O$3)^$A$5)</f>
        <v>0</v>
      </c>
      <c r="J5" s="7">
        <v>0</v>
      </c>
      <c r="K5" s="7">
        <f>J5/((1+$O$3)^$A$5)</f>
        <v>0</v>
      </c>
      <c r="L5" s="7">
        <f t="shared" si="1"/>
        <v>34341952.708394721</v>
      </c>
      <c r="M5" s="7">
        <f t="shared" si="2"/>
        <v>42070368.771749996</v>
      </c>
      <c r="O5" s="25" t="s">
        <v>48</v>
      </c>
    </row>
    <row r="6" spans="1:26" x14ac:dyDescent="0.35">
      <c r="A6">
        <v>4</v>
      </c>
      <c r="B6" s="7">
        <f>'Baseline Core Assumptions'!$E$13*(1+$O$6)^$A5</f>
        <v>30656806.573339015</v>
      </c>
      <c r="C6" s="7">
        <f t="shared" si="0"/>
        <v>23387930.951467432</v>
      </c>
      <c r="D6" s="7">
        <f>'Baseline Core Assumptions'!$E$11*(1+$O$6)^$A5</f>
        <v>113534.8816635</v>
      </c>
      <c r="E6" s="7">
        <f>D6/((1+$O$3)^$A$6)</f>
        <v>86615.217621466509</v>
      </c>
      <c r="F6" s="7">
        <f>'Baseline Core Assumptions'!$E$11*(1+$O$6)^$A5</f>
        <v>113534.8816635</v>
      </c>
      <c r="G6" s="7">
        <f>F6/((1+$O$3)^$A$6)</f>
        <v>86615.217621466509</v>
      </c>
      <c r="H6" s="7">
        <f>'Baseline Core Assumptions'!$E$9*(1+$O$6)^$A5</f>
        <v>43105410.0715755</v>
      </c>
      <c r="I6" s="7">
        <f>H6/((1+$O$3)^$A$6)</f>
        <v>32884910.956950121</v>
      </c>
      <c r="J6" s="7">
        <v>0</v>
      </c>
      <c r="K6" s="7">
        <f>J6/((1+$O$3)^$A$6)</f>
        <v>0</v>
      </c>
      <c r="L6" s="7">
        <f t="shared" si="1"/>
        <v>56446072.343660489</v>
      </c>
      <c r="M6" s="7">
        <f t="shared" si="2"/>
        <v>73989286.40824151</v>
      </c>
      <c r="O6" s="26">
        <v>0.03</v>
      </c>
    </row>
    <row r="7" spans="1:26" x14ac:dyDescent="0.35">
      <c r="A7">
        <v>5</v>
      </c>
      <c r="B7" s="7">
        <f>'Baseline Core Assumptions'!$E$13*(1+$O$6)^$A6</f>
        <v>31576510.770539183</v>
      </c>
      <c r="C7" s="7">
        <f t="shared" si="0"/>
        <v>22513615.775711637</v>
      </c>
      <c r="D7" s="7">
        <f>'Baseline Core Assumptions'!$E$13*(1+$O$6)^$A6</f>
        <v>31576510.770539183</v>
      </c>
      <c r="E7" s="7">
        <f>D7/((1+$O$3)^$A$7)</f>
        <v>22513615.775711637</v>
      </c>
      <c r="F7" s="7">
        <f>'Baseline Core Assumptions'!$E$11*(1+$O$6)^$A6</f>
        <v>116940.928113405</v>
      </c>
      <c r="G7" s="7">
        <f>F7/((1+$O$3)^$A$7)</f>
        <v>83377.265560850938</v>
      </c>
      <c r="H7" s="7">
        <f>'Baseline Core Assumptions'!$E$11*(1+$O$6)^$A6</f>
        <v>116940.928113405</v>
      </c>
      <c r="I7" s="7">
        <f>H7/((1+$O$3)^$A$7)</f>
        <v>83377.265560850938</v>
      </c>
      <c r="J7" s="7">
        <f>'Baseline Core Assumptions'!$E$9*(1+$O$6)^$A6</f>
        <v>44398572.373722762</v>
      </c>
      <c r="K7" s="7">
        <f>J7/((1+$O$3)^$A$7)</f>
        <v>31655568.491269737</v>
      </c>
      <c r="L7" s="7">
        <f t="shared" si="1"/>
        <v>76849554.57381472</v>
      </c>
      <c r="M7" s="7">
        <f t="shared" si="2"/>
        <v>107785475.77102795</v>
      </c>
    </row>
    <row r="8" spans="1:26" x14ac:dyDescent="0.35">
      <c r="A8">
        <v>6</v>
      </c>
      <c r="B8" s="7">
        <f>'Baseline Core Assumptions'!$E$13*(1+$O$6)^$A7</f>
        <v>32523806.093655355</v>
      </c>
      <c r="C8" s="7">
        <f t="shared" si="0"/>
        <v>21671985.279423352</v>
      </c>
      <c r="D8" s="7">
        <f>'Baseline Core Assumptions'!$E$13*(1+$O$6)^$A7</f>
        <v>32523806.093655355</v>
      </c>
      <c r="E8" s="7">
        <f>D8/((1+$O$3)^$A$8)</f>
        <v>21671985.279423352</v>
      </c>
      <c r="F8" s="7">
        <f>'Baseline Core Assumptions'!$E$13*(1+$O$6)^$A7</f>
        <v>32523806.093655355</v>
      </c>
      <c r="G8" s="7">
        <f>F8/((1+$O$3)^$A$8)</f>
        <v>21671985.279423352</v>
      </c>
      <c r="H8" s="7">
        <f>'Baseline Core Assumptions'!$E$11*(1+$O$6)^$A7</f>
        <v>120449.15595680714</v>
      </c>
      <c r="I8" s="7">
        <f>H8/((1+$O$3)^$A$8)</f>
        <v>80260.358437080809</v>
      </c>
      <c r="J8" s="7">
        <f>'Baseline Core Assumptions'!$E$11*(1+$O$6)^$A7</f>
        <v>120449.15595680714</v>
      </c>
      <c r="K8" s="7">
        <f>J8/((1+$O$3)^$A$8)</f>
        <v>80260.358437080809</v>
      </c>
      <c r="L8" s="7">
        <f t="shared" si="1"/>
        <v>65176476.555144221</v>
      </c>
      <c r="M8" s="7">
        <f t="shared" si="2"/>
        <v>97812316.592879683</v>
      </c>
    </row>
    <row r="9" spans="1:26" x14ac:dyDescent="0.35">
      <c r="A9">
        <v>7</v>
      </c>
      <c r="B9" s="7">
        <f>'Baseline Core Assumptions'!$E$13*(1+$O$6)^$A8</f>
        <v>33499520.276465017</v>
      </c>
      <c r="C9" s="7">
        <f t="shared" si="0"/>
        <v>20861817.605426215</v>
      </c>
      <c r="D9" s="7">
        <f>'Baseline Core Assumptions'!$E$13*(1+$O$6)^$A8</f>
        <v>33499520.276465017</v>
      </c>
      <c r="E9" s="7">
        <f>D9/((1+$O$3)^$A$9)</f>
        <v>20861817.605426215</v>
      </c>
      <c r="F9" s="7">
        <f>'Baseline Core Assumptions'!$E$13*(1+$O$6)^$A8</f>
        <v>33499520.276465017</v>
      </c>
      <c r="G9" s="7">
        <f>F9/((1+$O$3)^$A$9)</f>
        <v>20861817.605426215</v>
      </c>
      <c r="H9" s="7">
        <f>'Baseline Core Assumptions'!$E$13*(1+$O$6)^$A8</f>
        <v>33499520.276465017</v>
      </c>
      <c r="I9" s="7">
        <f>H9/((1+$O$3)^$A$9)</f>
        <v>20861817.605426215</v>
      </c>
      <c r="J9" s="7">
        <f>'Baseline Core Assumptions'!$E$11*(1+$O$6)^$A8</f>
        <v>124062.63063551135</v>
      </c>
      <c r="K9" s="7">
        <f>J9/((1+$O$3)^$A$9)</f>
        <v>77259.971205788053</v>
      </c>
      <c r="L9" s="7">
        <f t="shared" si="1"/>
        <v>83524530.392910644</v>
      </c>
      <c r="M9" s="7">
        <f t="shared" si="2"/>
        <v>134122143.73649558</v>
      </c>
    </row>
    <row r="10" spans="1:26" x14ac:dyDescent="0.35">
      <c r="A10">
        <v>8</v>
      </c>
      <c r="B10" s="7">
        <f>'Baseline Core Assumptions'!$E$13*(1+$O$6)^$A9</f>
        <v>34504505.884758972</v>
      </c>
      <c r="C10" s="7">
        <f t="shared" si="0"/>
        <v>20081936.573447667</v>
      </c>
      <c r="D10" s="7">
        <f>'Baseline Core Assumptions'!$E$13*(1+$O$6)^$A9</f>
        <v>34504505.884758972</v>
      </c>
      <c r="E10" s="7">
        <f>D10/((1+$O$3)^$A$10)</f>
        <v>20081936.573447667</v>
      </c>
      <c r="F10" s="7">
        <f>'Baseline Core Assumptions'!$E$13*(1+$O$6)^$A9</f>
        <v>34504505.884758972</v>
      </c>
      <c r="G10" s="7">
        <f>F10/((1+$O$3)^$A$10)</f>
        <v>20081936.573447667</v>
      </c>
      <c r="H10" s="7">
        <f>'Baseline Core Assumptions'!$E$13*(1+$O$6)^$A9</f>
        <v>34504505.884758972</v>
      </c>
      <c r="I10" s="7">
        <f>H10/((1+$O$3)^$A$10)</f>
        <v>20081936.573447667</v>
      </c>
      <c r="J10" s="7">
        <f>'Baseline Core Assumptions'!$E$13*(1+$O$6)^$A9</f>
        <v>34504505.884758972</v>
      </c>
      <c r="K10" s="7">
        <f>J10/((1+$O$3)^$A$10)</f>
        <v>20081936.573447667</v>
      </c>
      <c r="L10" s="7">
        <f t="shared" si="1"/>
        <v>100409682.86723834</v>
      </c>
      <c r="M10" s="7">
        <f t="shared" si="2"/>
        <v>172522529.42379487</v>
      </c>
    </row>
    <row r="11" spans="1:26" x14ac:dyDescent="0.35">
      <c r="A11">
        <v>9</v>
      </c>
      <c r="B11" s="7">
        <f>'Baseline Core Assumptions'!$E$13*(1+$O$6)^$A10</f>
        <v>35539641.061301738</v>
      </c>
      <c r="C11" s="7">
        <f t="shared" si="0"/>
        <v>19331209.972571116</v>
      </c>
      <c r="D11" s="7">
        <f>'Baseline Core Assumptions'!$E$13*(1+$O$6)^$A10</f>
        <v>35539641.061301738</v>
      </c>
      <c r="E11" s="7">
        <f>D11/((1+$O$3)^$A$11)</f>
        <v>19331209.972571116</v>
      </c>
      <c r="F11" s="7">
        <f>'Baseline Core Assumptions'!$E$13*(1+$O$6)^$A10</f>
        <v>35539641.061301738</v>
      </c>
      <c r="G11" s="7">
        <f>F11/((1+$O$3)^$A$11)</f>
        <v>19331209.972571116</v>
      </c>
      <c r="H11" s="7">
        <f>'Baseline Core Assumptions'!$E$13*(1+$O$6)^$A10</f>
        <v>35539641.061301738</v>
      </c>
      <c r="I11" s="7">
        <f>H11/((1+$O$3)^$A$11)</f>
        <v>19331209.972571116</v>
      </c>
      <c r="J11" s="7">
        <f>'Baseline Core Assumptions'!$E$13*(1+$O$6)^$A10</f>
        <v>35539641.061301738</v>
      </c>
      <c r="K11" s="7">
        <f>J11/((1+$O$3)^$A$11)</f>
        <v>19331209.972571116</v>
      </c>
      <c r="L11" s="7">
        <f t="shared" si="1"/>
        <v>96656049.862855583</v>
      </c>
      <c r="M11" s="7">
        <f t="shared" si="2"/>
        <v>177698205.30650869</v>
      </c>
    </row>
    <row r="12" spans="1:26" x14ac:dyDescent="0.35">
      <c r="A12">
        <v>10</v>
      </c>
      <c r="B12" s="7">
        <f>'Baseline Core Assumptions'!$E$13*(1+$O$6)^$A11</f>
        <v>36605830.293140791</v>
      </c>
      <c r="C12" s="7">
        <f t="shared" si="0"/>
        <v>18608547.91752173</v>
      </c>
      <c r="D12" s="7">
        <f>'Baseline Core Assumptions'!$E$13*(1+$O$6)^$A11</f>
        <v>36605830.293140791</v>
      </c>
      <c r="E12" s="7">
        <f>D12/((1+$O$3)^$A$12)</f>
        <v>18608547.91752173</v>
      </c>
      <c r="F12" s="7">
        <f>'Baseline Core Assumptions'!$E$13*(1+$O$6)^$A11</f>
        <v>36605830.293140791</v>
      </c>
      <c r="G12" s="7">
        <f>F12/((1+$O$3)^$A$12)</f>
        <v>18608547.91752173</v>
      </c>
      <c r="H12" s="7">
        <f>'Baseline Core Assumptions'!$E$13*(1+$O$6)^$A11</f>
        <v>36605830.293140791</v>
      </c>
      <c r="I12" s="7">
        <f>H12/((1+$O$3)^$A$12)</f>
        <v>18608547.91752173</v>
      </c>
      <c r="J12" s="7">
        <f>'Baseline Core Assumptions'!$E$13*(1+$O$6)^$A11</f>
        <v>36605830.293140791</v>
      </c>
      <c r="K12" s="7">
        <f>J12/((1+$O$3)^$A$12)</f>
        <v>18608547.91752173</v>
      </c>
      <c r="L12" s="7">
        <f t="shared" si="1"/>
        <v>93042739.58760865</v>
      </c>
      <c r="M12" s="7">
        <f t="shared" si="2"/>
        <v>183029151.46570396</v>
      </c>
    </row>
    <row r="13" spans="1:26" x14ac:dyDescent="0.35">
      <c r="A13">
        <v>11</v>
      </c>
      <c r="B13" s="7">
        <f>'Baseline Core Assumptions'!$E$13*(1+$O$6)^$A12</f>
        <v>37704005.201935016</v>
      </c>
      <c r="C13" s="7">
        <f t="shared" si="0"/>
        <v>17912901.266399421</v>
      </c>
      <c r="D13" s="7">
        <f>'Baseline Core Assumptions'!$E$13*(1+$O$6)^$A12</f>
        <v>37704005.201935016</v>
      </c>
      <c r="E13" s="7">
        <f>D13/((1+$O$3)^$A$13)</f>
        <v>17912901.266399421</v>
      </c>
      <c r="F13" s="7">
        <f>'Baseline Core Assumptions'!$E$13*(1+$O$6)^$A12</f>
        <v>37704005.201935016</v>
      </c>
      <c r="G13" s="7">
        <f>F13/((1+$O$3)^$A$13)</f>
        <v>17912901.266399421</v>
      </c>
      <c r="H13" s="7">
        <f>'Baseline Core Assumptions'!$E$13*(1+$O$6)^$A12</f>
        <v>37704005.201935016</v>
      </c>
      <c r="I13" s="7">
        <f>H13/((1+$O$3)^$A$13)</f>
        <v>17912901.266399421</v>
      </c>
      <c r="J13" s="7">
        <f>'Baseline Core Assumptions'!$E$13*(1+$O$6)^$A12</f>
        <v>37704005.201935016</v>
      </c>
      <c r="K13" s="7">
        <f>J13/((1+$O$3)^$A$13)</f>
        <v>17912901.266399421</v>
      </c>
      <c r="L13" s="7">
        <f t="shared" si="1"/>
        <v>89564506.331997097</v>
      </c>
      <c r="M13" s="7">
        <f t="shared" si="2"/>
        <v>188520026.00967509</v>
      </c>
    </row>
    <row r="14" spans="1:26" x14ac:dyDescent="0.35">
      <c r="A14">
        <v>12</v>
      </c>
      <c r="B14" s="7">
        <f>'Baseline Core Assumptions'!$E$13*(1+$O$6)^$A13</f>
        <v>38835125.357993066</v>
      </c>
      <c r="C14" s="7">
        <f t="shared" si="0"/>
        <v>17243260.097562063</v>
      </c>
      <c r="D14" s="7">
        <f>'Baseline Core Assumptions'!$E$13*(1+$O$6)^$A13</f>
        <v>38835125.357993066</v>
      </c>
      <c r="E14" s="7">
        <f>D14/((1+$O$3)^$A$14)</f>
        <v>17243260.097562063</v>
      </c>
      <c r="F14" s="7">
        <f>'Baseline Core Assumptions'!$E$13*(1+$O$6)^$A13</f>
        <v>38835125.357993066</v>
      </c>
      <c r="G14" s="7">
        <f>F14/((1+$O$3)^$A$14)</f>
        <v>17243260.097562063</v>
      </c>
      <c r="H14" s="7">
        <f>'Baseline Core Assumptions'!$E$13*(1+$O$6)^$A13</f>
        <v>38835125.357993066</v>
      </c>
      <c r="I14" s="7">
        <f>H14/((1+$O$3)^$A$14)</f>
        <v>17243260.097562063</v>
      </c>
      <c r="J14" s="7">
        <f>'Baseline Core Assumptions'!$E$13*(1+$O$6)^$A13</f>
        <v>38835125.357993066</v>
      </c>
      <c r="K14" s="7">
        <f>J14/((1+$O$3)^$A$14)</f>
        <v>17243260.097562063</v>
      </c>
      <c r="L14" s="7">
        <f t="shared" si="1"/>
        <v>86216300.487810314</v>
      </c>
      <c r="M14" s="7">
        <f t="shared" si="2"/>
        <v>194175626.78996533</v>
      </c>
    </row>
    <row r="15" spans="1:26" x14ac:dyDescent="0.35">
      <c r="A15">
        <v>13</v>
      </c>
      <c r="B15" s="7">
        <f>'Baseline Core Assumptions'!$E$13*(1+$O$6)^$A14</f>
        <v>40000179.118732847</v>
      </c>
      <c r="C15" s="7">
        <f t="shared" si="0"/>
        <v>16598652.243447587</v>
      </c>
      <c r="D15" s="7">
        <f>'Baseline Core Assumptions'!$E$13*(1+$O$6)^$A14</f>
        <v>40000179.118732847</v>
      </c>
      <c r="E15" s="7">
        <f>D15/((1+$O$3)^$A$15)</f>
        <v>16598652.243447587</v>
      </c>
      <c r="F15" s="7">
        <f>'Baseline Core Assumptions'!$E$13*(1+$O$6)^$A14</f>
        <v>40000179.118732847</v>
      </c>
      <c r="G15" s="7">
        <f>F15/((1+$O$3)^$A$15)</f>
        <v>16598652.243447587</v>
      </c>
      <c r="H15" s="7">
        <f>'Baseline Core Assumptions'!$E$13*(1+$O$6)^$A14</f>
        <v>40000179.118732847</v>
      </c>
      <c r="I15" s="7">
        <f>H15/((1+$O$3)^$A$15)</f>
        <v>16598652.243447587</v>
      </c>
      <c r="J15" s="7">
        <f>'Baseline Core Assumptions'!$E$13*(1+$O$6)^$A14</f>
        <v>40000179.118732847</v>
      </c>
      <c r="K15" s="7">
        <f>J15/((1+$O$3)^$A$15)</f>
        <v>16598652.243447587</v>
      </c>
      <c r="L15" s="7">
        <f t="shared" si="1"/>
        <v>82993261.217237934</v>
      </c>
      <c r="M15" s="7">
        <f t="shared" si="2"/>
        <v>200000895.59366423</v>
      </c>
    </row>
    <row r="16" spans="1:26" x14ac:dyDescent="0.35">
      <c r="A16">
        <v>14</v>
      </c>
      <c r="B16" s="7">
        <f>'Baseline Core Assumptions'!$E$13*(1+$O$6)^$A15</f>
        <v>41200184.492294833</v>
      </c>
      <c r="C16" s="7">
        <f t="shared" si="0"/>
        <v>15978141.879206557</v>
      </c>
      <c r="D16" s="7">
        <f>'Baseline Core Assumptions'!$E$13*(1+$O$6)^$A15</f>
        <v>41200184.492294833</v>
      </c>
      <c r="E16" s="7">
        <f>D16/((1+$O$3)^$A$16)</f>
        <v>15978141.879206557</v>
      </c>
      <c r="F16" s="7">
        <f>'Baseline Core Assumptions'!$E$13*(1+$O$6)^$A15</f>
        <v>41200184.492294833</v>
      </c>
      <c r="G16" s="7">
        <f>F16/((1+$O$3)^$A$16)</f>
        <v>15978141.879206557</v>
      </c>
      <c r="H16" s="7">
        <f>'Baseline Core Assumptions'!$E$13*(1+$O$6)^$A15</f>
        <v>41200184.492294833</v>
      </c>
      <c r="I16" s="7">
        <f>H16/((1+$O$3)^$A$16)</f>
        <v>15978141.879206557</v>
      </c>
      <c r="J16" s="7">
        <f>'Baseline Core Assumptions'!$E$13*(1+$O$6)^$A15</f>
        <v>41200184.492294833</v>
      </c>
      <c r="K16" s="7">
        <f>J16/((1+$O$3)^$A$16)</f>
        <v>15978141.879206557</v>
      </c>
      <c r="L16" s="7">
        <f t="shared" si="1"/>
        <v>79890709.39603278</v>
      </c>
      <c r="M16" s="7">
        <f t="shared" si="2"/>
        <v>206000922.46147418</v>
      </c>
    </row>
    <row r="17" spans="1:20" x14ac:dyDescent="0.35">
      <c r="A17">
        <v>15</v>
      </c>
      <c r="B17" s="7">
        <f>'Baseline Core Assumptions'!$E$13*(1+$O$6)^$A16</f>
        <v>42436190.027063683</v>
      </c>
      <c r="C17" s="7">
        <f t="shared" si="0"/>
        <v>15380828.164096031</v>
      </c>
      <c r="D17" s="7">
        <f>'Baseline Core Assumptions'!$E$13*(1+$O$6)^$A16</f>
        <v>42436190.027063683</v>
      </c>
      <c r="E17" s="7">
        <f>D17/((1+$O$3)^$A$17)</f>
        <v>15380828.164096031</v>
      </c>
      <c r="F17" s="7">
        <f>'Baseline Core Assumptions'!$E$13*(1+$O$6)^$A16</f>
        <v>42436190.027063683</v>
      </c>
      <c r="G17" s="7">
        <f>F17/((1+$O$3)^$A$17)</f>
        <v>15380828.164096031</v>
      </c>
      <c r="H17" s="7">
        <f>'Baseline Core Assumptions'!$E$13*(1+$O$6)^$A16</f>
        <v>42436190.027063683</v>
      </c>
      <c r="I17" s="7">
        <f>H17/((1+$O$3)^$A$17)</f>
        <v>15380828.164096031</v>
      </c>
      <c r="J17" s="7">
        <f>'Baseline Core Assumptions'!$E$13*(1+$O$6)^$A16</f>
        <v>42436190.027063683</v>
      </c>
      <c r="K17" s="7">
        <f>J17/((1+$O$3)^$A$17)</f>
        <v>15380828.164096031</v>
      </c>
      <c r="L17" s="7">
        <f t="shared" si="1"/>
        <v>76904140.820480153</v>
      </c>
      <c r="M17" s="7">
        <f t="shared" si="2"/>
        <v>212180950.1353184</v>
      </c>
    </row>
    <row r="18" spans="1:20" x14ac:dyDescent="0.35">
      <c r="A18">
        <v>16</v>
      </c>
      <c r="B18" s="7">
        <f>'Baseline Core Assumptions'!$E$13*(1+$O$6)^$A17</f>
        <v>43709275.727875598</v>
      </c>
      <c r="C18" s="7">
        <f t="shared" si="0"/>
        <v>14805843.933662537</v>
      </c>
      <c r="D18" s="7">
        <f>'Baseline Core Assumptions'!$E$13*(1+$O$6)^$A17</f>
        <v>43709275.727875598</v>
      </c>
      <c r="E18" s="7">
        <f>D18/((1+$O$3)^$A$18)</f>
        <v>14805843.933662537</v>
      </c>
      <c r="F18" s="7">
        <f>'Baseline Core Assumptions'!$E$13*(1+$O$6)^$A17</f>
        <v>43709275.727875598</v>
      </c>
      <c r="G18" s="7">
        <f>F18/((1+$O$3)^$A$18)</f>
        <v>14805843.933662537</v>
      </c>
      <c r="H18" s="7">
        <f>'Baseline Core Assumptions'!$E$13*(1+$O$6)^$A17</f>
        <v>43709275.727875598</v>
      </c>
      <c r="I18" s="7">
        <f>H18/((1+$O$3)^$A$18)</f>
        <v>14805843.933662537</v>
      </c>
      <c r="J18" s="7">
        <f>'Baseline Core Assumptions'!$E$13*(1+$O$6)^$A17</f>
        <v>43709275.727875598</v>
      </c>
      <c r="K18" s="7">
        <f>J18/((1+$O$3)^$A$18)</f>
        <v>14805843.933662537</v>
      </c>
      <c r="L18" s="7">
        <f t="shared" si="1"/>
        <v>74029219.668312684</v>
      </c>
      <c r="M18" s="7">
        <f t="shared" si="2"/>
        <v>218546378.63937798</v>
      </c>
    </row>
    <row r="19" spans="1:20" x14ac:dyDescent="0.35">
      <c r="A19">
        <v>17</v>
      </c>
      <c r="B19" s="7">
        <f>'Baseline Core Assumptions'!$E$13*(1+$O$6)^$A18</f>
        <v>45020553.999711856</v>
      </c>
      <c r="C19" s="7">
        <f t="shared" si="0"/>
        <v>14252354.440815337</v>
      </c>
      <c r="D19" s="7">
        <f>'Baseline Core Assumptions'!$E$13*(1+$O$6)^$A18</f>
        <v>45020553.999711856</v>
      </c>
      <c r="E19" s="7">
        <f>D19/((1+$O$3)^$A$19)</f>
        <v>14252354.440815337</v>
      </c>
      <c r="F19" s="7">
        <f>'Baseline Core Assumptions'!$E$13*(1+$O$6)^$A18</f>
        <v>45020553.999711856</v>
      </c>
      <c r="G19" s="7">
        <f>F19/((1+$O$3)^$A$19)</f>
        <v>14252354.440815337</v>
      </c>
      <c r="H19" s="7">
        <f>'Baseline Core Assumptions'!$E$13*(1+$O$6)^$A18</f>
        <v>45020553.999711856</v>
      </c>
      <c r="I19" s="7">
        <f>H19/((1+$O$3)^$A$19)</f>
        <v>14252354.440815337</v>
      </c>
      <c r="J19" s="7">
        <f>'Baseline Core Assumptions'!$E$13*(1+$O$6)^$A18</f>
        <v>45020553.999711856</v>
      </c>
      <c r="K19" s="7">
        <f>J19/((1+$O$3)^$A$19)</f>
        <v>14252354.440815337</v>
      </c>
      <c r="L19" s="7">
        <f t="shared" si="1"/>
        <v>71261772.204076678</v>
      </c>
      <c r="M19" s="7">
        <f t="shared" si="2"/>
        <v>225102769.9985593</v>
      </c>
    </row>
    <row r="20" spans="1:20" x14ac:dyDescent="0.35">
      <c r="A20">
        <v>18</v>
      </c>
      <c r="B20" s="7">
        <f>'Baseline Core Assumptions'!$E$13*(1+$O$6)^$A19</f>
        <v>46371170.619703211</v>
      </c>
      <c r="C20" s="7">
        <f t="shared" si="0"/>
        <v>13719556.143962426</v>
      </c>
      <c r="D20" s="7">
        <f>'Baseline Core Assumptions'!$E$13*(1+$O$6)^$A19</f>
        <v>46371170.619703211</v>
      </c>
      <c r="E20" s="7">
        <f>D20/((1+$O$3)^$A$20)</f>
        <v>13719556.143962426</v>
      </c>
      <c r="F20" s="7">
        <f>'Baseline Core Assumptions'!$E$13*(1+$O$6)^$A19</f>
        <v>46371170.619703211</v>
      </c>
      <c r="G20" s="7">
        <f>F20/((1+$O$3)^$A$20)</f>
        <v>13719556.143962426</v>
      </c>
      <c r="H20" s="7">
        <f>'Baseline Core Assumptions'!$E$13*(1+$O$6)^$A19</f>
        <v>46371170.619703211</v>
      </c>
      <c r="I20" s="7">
        <f>H20/((1+$O$3)^$A$20)</f>
        <v>13719556.143962426</v>
      </c>
      <c r="J20" s="7">
        <f>'Baseline Core Assumptions'!$E$13*(1+$O$6)^$A19</f>
        <v>46371170.619703211</v>
      </c>
      <c r="K20" s="7">
        <f>J20/((1+$O$3)^$A$20)</f>
        <v>13719556.143962426</v>
      </c>
      <c r="L20" s="7">
        <f t="shared" si="1"/>
        <v>68597780.719812125</v>
      </c>
      <c r="M20" s="7">
        <f t="shared" si="2"/>
        <v>231855853.09851605</v>
      </c>
    </row>
    <row r="21" spans="1:20" x14ac:dyDescent="0.35">
      <c r="A21">
        <v>19</v>
      </c>
      <c r="B21" s="7">
        <f>'Baseline Core Assumptions'!$E$13*(1+$O$6)^$A20</f>
        <v>47762305.738294311</v>
      </c>
      <c r="C21" s="7">
        <f t="shared" si="0"/>
        <v>13206675.540449813</v>
      </c>
      <c r="D21" s="7">
        <f>'Baseline Core Assumptions'!$E$13*(1+$O$6)^$A20</f>
        <v>47762305.738294311</v>
      </c>
      <c r="E21" s="7">
        <f>D21/((1+$O$3)^$A$21)</f>
        <v>13206675.540449813</v>
      </c>
      <c r="F21" s="7">
        <f>'Baseline Core Assumptions'!$E$13*(1+$O$6)^$A20</f>
        <v>47762305.738294311</v>
      </c>
      <c r="G21" s="7">
        <f>F21/((1+$O$3)^$A$21)</f>
        <v>13206675.540449813</v>
      </c>
      <c r="H21" s="7">
        <f>'Baseline Core Assumptions'!$E$13*(1+$O$6)^$A20</f>
        <v>47762305.738294311</v>
      </c>
      <c r="I21" s="7">
        <f>H21/((1+$O$3)^$A$21)</f>
        <v>13206675.540449813</v>
      </c>
      <c r="J21" s="7">
        <f>'Baseline Core Assumptions'!$E$13*(1+$O$6)^$A20</f>
        <v>47762305.738294311</v>
      </c>
      <c r="K21" s="7">
        <f>J21/((1+$O$3)^$A$21)</f>
        <v>13206675.540449813</v>
      </c>
      <c r="L21" s="7">
        <f t="shared" si="1"/>
        <v>66033377.702249065</v>
      </c>
      <c r="M21" s="7">
        <f t="shared" si="2"/>
        <v>238811528.69147155</v>
      </c>
    </row>
    <row r="22" spans="1:20" x14ac:dyDescent="0.35">
      <c r="A22">
        <v>20</v>
      </c>
      <c r="B22" s="7">
        <f>'Baseline Core Assumptions'!$E$13*(1+$O$6)^$A21</f>
        <v>49195174.910443135</v>
      </c>
      <c r="C22" s="7">
        <f t="shared" si="0"/>
        <v>12712968.043610567</v>
      </c>
      <c r="D22" s="7">
        <f>'Baseline Core Assumptions'!$E$13*(1+$O$6)^$A21</f>
        <v>49195174.910443135</v>
      </c>
      <c r="E22" s="7">
        <f>D22/((1+$O$3)^$A$22)</f>
        <v>12712968.043610567</v>
      </c>
      <c r="F22" s="7">
        <f>'Baseline Core Assumptions'!$E$13*(1+$O$6)^$A21</f>
        <v>49195174.910443135</v>
      </c>
      <c r="G22" s="7">
        <f>F22/((1+$O$3)^$A$22)</f>
        <v>12712968.043610567</v>
      </c>
      <c r="H22" s="7">
        <f>'Baseline Core Assumptions'!$E$13*(1+$O$6)^$A21</f>
        <v>49195174.910443135</v>
      </c>
      <c r="I22" s="7">
        <f>H22/((1+$O$3)^$A$22)</f>
        <v>12712968.043610567</v>
      </c>
      <c r="J22" s="7">
        <f>'Baseline Core Assumptions'!$E$13*(1+$O$6)^$A21</f>
        <v>49195174.910443135</v>
      </c>
      <c r="K22" s="7">
        <f>J22/((1+$O$3)^$A$22)</f>
        <v>12712968.043610567</v>
      </c>
      <c r="L22" s="7">
        <f t="shared" si="1"/>
        <v>63564840.218052834</v>
      </c>
      <c r="M22" s="7">
        <f>B22+D22+F22+H22+J22</f>
        <v>245975874.55221567</v>
      </c>
    </row>
    <row r="23" spans="1:20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0" x14ac:dyDescent="0.35">
      <c r="A24" s="7"/>
      <c r="B24" s="7"/>
      <c r="C24" s="7"/>
      <c r="D24" s="7"/>
      <c r="E24" s="7"/>
      <c r="I24" s="7"/>
      <c r="J24" s="7"/>
      <c r="K24" s="7" t="s">
        <v>32</v>
      </c>
      <c r="L24" s="7">
        <f>SUM(L3:L12)</f>
        <v>678896081.65780783</v>
      </c>
      <c r="M24" s="7">
        <f>SUM(M3:M12)</f>
        <v>1069215034.6864022</v>
      </c>
      <c r="S24" s="1"/>
      <c r="T24" s="1"/>
    </row>
    <row r="25" spans="1:20" x14ac:dyDescent="0.35">
      <c r="A25" s="7"/>
      <c r="B25" s="8"/>
      <c r="D25" s="7"/>
      <c r="E25" s="7"/>
      <c r="K25" t="s">
        <v>31</v>
      </c>
      <c r="L25" s="7">
        <f>SUM(L3:L17)</f>
        <v>1094464999.9113662</v>
      </c>
      <c r="M25" s="7">
        <f>SUM(M3:M17)</f>
        <v>2070093455.6764994</v>
      </c>
      <c r="S25" s="1"/>
      <c r="T25" s="1"/>
    </row>
    <row r="26" spans="1:20" x14ac:dyDescent="0.35">
      <c r="A26" s="7"/>
      <c r="B26" s="8"/>
      <c r="D26" s="7"/>
      <c r="E26" s="7"/>
      <c r="K26" t="s">
        <v>30</v>
      </c>
      <c r="L26" s="7">
        <f>SUM(L5:L24)</f>
        <v>2044399049.3154972</v>
      </c>
      <c r="M26" s="7">
        <f>SUM(M3:M22)</f>
        <v>3230385860.6566401</v>
      </c>
      <c r="S26" s="1"/>
      <c r="T26" s="1"/>
    </row>
  </sheetData>
  <mergeCells count="3">
    <mergeCell ref="U1:W1"/>
    <mergeCell ref="X1:Z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Core Assumptions</vt:lpstr>
      <vt:lpstr>Scenario Model (5-yr lag)</vt:lpstr>
      <vt:lpstr>Scenario Model (3-yr lag)</vt:lpstr>
      <vt:lpstr>Baseline Core Assumptions</vt:lpstr>
      <vt:lpstr>Baseline Model (5-yr lag)</vt:lpstr>
      <vt:lpstr>Baseline Model (3-yr lag)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Broughel</dc:creator>
  <cp:lastModifiedBy>James Broughel</cp:lastModifiedBy>
  <dcterms:created xsi:type="dcterms:W3CDTF">2024-09-11T17:52:01Z</dcterms:created>
  <dcterms:modified xsi:type="dcterms:W3CDTF">2024-10-19T18:22:41Z</dcterms:modified>
</cp:coreProperties>
</file>