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540" yWindow="1280" windowWidth="24880" windowHeight="21920" tabRatio="500" activeTab="2"/>
  </bookViews>
  <sheets>
    <sheet name="total_in_1km.txt" sheetId="1" r:id="rId1"/>
    <sheet name="total_in_3nm.txt" sheetId="2" r:id="rId2"/>
    <sheet name="map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3" l="1"/>
  <c r="M5" i="2"/>
  <c r="M4" i="2"/>
  <c r="M3" i="2"/>
  <c r="K4" i="2"/>
  <c r="K5" i="2"/>
  <c r="K3" i="2"/>
  <c r="M4" i="1"/>
  <c r="M5" i="1"/>
  <c r="M3" i="1"/>
  <c r="K4" i="1"/>
  <c r="K5" i="1"/>
  <c r="K3" i="1"/>
  <c r="N4" i="3"/>
  <c r="N3" i="3"/>
  <c r="P4" i="3"/>
  <c r="P3" i="3"/>
  <c r="P5" i="3"/>
  <c r="O4" i="3"/>
  <c r="M4" i="3"/>
  <c r="O3" i="3"/>
  <c r="M3" i="3"/>
  <c r="L5" i="1"/>
  <c r="L4" i="1"/>
  <c r="L3" i="1"/>
  <c r="L4" i="2"/>
  <c r="L5" i="2"/>
  <c r="L3" i="2"/>
  <c r="J5" i="1"/>
  <c r="J4" i="1"/>
  <c r="J3" i="1"/>
  <c r="J4" i="2"/>
  <c r="J5" i="2"/>
  <c r="J3" i="2"/>
  <c r="H5" i="2"/>
  <c r="H4" i="2"/>
  <c r="H3" i="2"/>
  <c r="H4" i="1"/>
  <c r="H5" i="1"/>
  <c r="H3" i="1"/>
</calcChain>
</file>

<file path=xl/sharedStrings.xml><?xml version="1.0" encoding="utf-8"?>
<sst xmlns="http://schemas.openxmlformats.org/spreadsheetml/2006/main" count="38" uniqueCount="25">
  <si>
    <t>VALUE</t>
  </si>
  <si>
    <t>tot_rgn_1k</t>
  </si>
  <si>
    <t>tot_prot_1k</t>
  </si>
  <si>
    <t>tot_prot_3nm</t>
  </si>
  <si>
    <t>tot_rgn_3nm</t>
  </si>
  <si>
    <t>percent</t>
  </si>
  <si>
    <t>score</t>
  </si>
  <si>
    <t>score pre-MPA</t>
  </si>
  <si>
    <t>% pre-MPA</t>
  </si>
  <si>
    <t>notes:</t>
  </si>
  <si>
    <t>Some of the outlined MPAs fall into areas that are designated to other countries, according to the 3nm offshore and 1km inland regions used in the 2014 global assessment.</t>
  </si>
  <si>
    <t>(thus the scores for regions 100 and 104)</t>
  </si>
  <si>
    <t>analysis will significantly overestimate the terrestrial protected area.</t>
  </si>
  <si>
    <t xml:space="preserve">The inland values use parks designated according to the WDPA 2015 database.  The shapefiles provided by Gabon do not include several of those parks, so this  </t>
  </si>
  <si>
    <t>Some of the outlined MPAs have a very slight overlap with previously designated national parks (according to WDPA 2015); thus this analysis will slightly underestimate</t>
  </si>
  <si>
    <t>the pre-MPA % and score compared to prior OHI analyses.</t>
  </si>
  <si>
    <t>Protected areas within 3 nm offshore zone</t>
  </si>
  <si>
    <t>Protected areas within 1 km inland zone</t>
  </si>
  <si>
    <t xml:space="preserve">The inland values use parks designated according to the WDPA 2015 database.  The shapefiles provided by CI do not include several of those parks, so this  </t>
  </si>
  <si>
    <t>3nm offshore</t>
  </si>
  <si>
    <t>1km inland</t>
  </si>
  <si>
    <t>total</t>
  </si>
  <si>
    <t>post-MPA score</t>
  </si>
  <si>
    <t xml:space="preserve">% post-MPA </t>
  </si>
  <si>
    <t>Orange map regions represent "designated" protected areas according to WDPA 2014 and 2015, but not included in the .mdb from 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</si>
</sst>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9" fontId="0" fillId="0" borderId="0" xfId="27" applyFont="1"/>
    <xf numFmtId="1" fontId="0" fillId="0" borderId="0" xfId="0" applyNumberFormat="1"/>
    <xf numFmtId="9" fontId="0" fillId="2" borderId="0" xfId="27" applyFont="1" applyFill="1"/>
    <xf numFmtId="0" fontId="0" fillId="2" borderId="0" xfId="0" applyFill="1"/>
    <xf numFmtId="9" fontId="0" fillId="3" borderId="0" xfId="27" applyFont="1" applyFill="1"/>
    <xf numFmtId="1" fontId="0" fillId="3" borderId="0" xfId="0" applyNumberFormat="1" applyFill="1"/>
    <xf numFmtId="0" fontId="0" fillId="0" borderId="0" xfId="0" applyAlignment="1">
      <alignment horizontal="center" wrapText="1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2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88900</xdr:rowOff>
    </xdr:from>
    <xdr:to>
      <xdr:col>10</xdr:col>
      <xdr:colOff>622300</xdr:colOff>
      <xdr:row>48</xdr:row>
      <xdr:rowOff>50800</xdr:rowOff>
    </xdr:to>
    <xdr:pic>
      <xdr:nvPicPr>
        <xdr:cNvPr id="2" name="Picture 1" descr="MPAs Gabon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00" t="6117" r="17128" b="4212"/>
        <a:stretch/>
      </xdr:blipFill>
      <xdr:spPr>
        <a:xfrm>
          <a:off x="139700" y="88900"/>
          <a:ext cx="8737600" cy="930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Ruler="0" workbookViewId="0">
      <selection activeCell="M3" sqref="M3:M5"/>
    </sheetView>
  </sheetViews>
  <sheetFormatPr baseColWidth="10" defaultRowHeight="15" x14ac:dyDescent="0"/>
  <cols>
    <col min="8" max="8" width="13.5" bestFit="1" customWidth="1"/>
    <col min="9" max="9" width="13.83203125" customWidth="1"/>
    <col min="10" max="12" width="10.83203125" style="1"/>
  </cols>
  <sheetData>
    <row r="1" spans="1:13">
      <c r="A1" t="s">
        <v>17</v>
      </c>
    </row>
    <row r="2" spans="1:13">
      <c r="A2" t="s">
        <v>0</v>
      </c>
      <c r="B2">
        <v>1966</v>
      </c>
      <c r="C2">
        <v>1972</v>
      </c>
      <c r="D2">
        <v>1986</v>
      </c>
      <c r="E2">
        <v>2002</v>
      </c>
      <c r="F2">
        <v>2003</v>
      </c>
      <c r="G2">
        <v>2015</v>
      </c>
      <c r="H2" t="s">
        <v>2</v>
      </c>
      <c r="I2" t="s">
        <v>1</v>
      </c>
      <c r="J2" s="1" t="s">
        <v>5</v>
      </c>
      <c r="K2" s="1" t="s">
        <v>6</v>
      </c>
      <c r="L2" s="1" t="s">
        <v>8</v>
      </c>
      <c r="M2" t="s">
        <v>7</v>
      </c>
    </row>
    <row r="3" spans="1:13">
      <c r="A3">
        <v>100</v>
      </c>
      <c r="B3">
        <v>0</v>
      </c>
      <c r="C3">
        <v>0</v>
      </c>
      <c r="D3">
        <v>0</v>
      </c>
      <c r="E3">
        <v>0</v>
      </c>
      <c r="F3">
        <v>1500000</v>
      </c>
      <c r="G3">
        <v>0</v>
      </c>
      <c r="H3">
        <f>SUM(B3:G3)</f>
        <v>1500000</v>
      </c>
      <c r="I3">
        <v>195500000</v>
      </c>
      <c r="J3" s="1">
        <f>H3/I3</f>
        <v>7.6726342710997444E-3</v>
      </c>
      <c r="K3" s="1">
        <f>IF(J3&gt;0.3,100,J3/0.3*100)</f>
        <v>2.5575447570332486</v>
      </c>
      <c r="L3" s="1">
        <f>(H3-G3)/I3</f>
        <v>7.6726342710997444E-3</v>
      </c>
      <c r="M3" s="1">
        <f>IF(L3&gt;0.3,100,L3/0.3*100)</f>
        <v>2.5575447570332486</v>
      </c>
    </row>
    <row r="4" spans="1:13">
      <c r="A4">
        <v>104</v>
      </c>
      <c r="B4">
        <v>0</v>
      </c>
      <c r="C4">
        <v>0</v>
      </c>
      <c r="D4">
        <v>0</v>
      </c>
      <c r="E4">
        <v>0</v>
      </c>
      <c r="F4">
        <v>0</v>
      </c>
      <c r="G4">
        <v>1250000</v>
      </c>
      <c r="H4">
        <f t="shared" ref="H4:H5" si="0">SUM(B4:G4)</f>
        <v>1250000</v>
      </c>
      <c r="I4">
        <v>508000000</v>
      </c>
      <c r="J4" s="1">
        <f t="shared" ref="J4:J5" si="1">H4/I4</f>
        <v>2.4606299212598425E-3</v>
      </c>
      <c r="K4" s="1">
        <f t="shared" ref="K4:K5" si="2">IF(J4&gt;0.3,100,J4/0.3*100)</f>
        <v>0.82020997375328086</v>
      </c>
      <c r="L4" s="1">
        <f t="shared" ref="L4:L5" si="3">(H4-G4)/I4</f>
        <v>0</v>
      </c>
      <c r="M4" s="1">
        <f t="shared" ref="M4:M5" si="4">IF(L4&gt;0.3,100,L4/0.3*100)</f>
        <v>0</v>
      </c>
    </row>
    <row r="5" spans="1:13">
      <c r="A5">
        <v>198</v>
      </c>
      <c r="B5">
        <v>132000000</v>
      </c>
      <c r="C5">
        <v>74750000</v>
      </c>
      <c r="D5">
        <v>22250000</v>
      </c>
      <c r="E5">
        <v>154750000</v>
      </c>
      <c r="F5">
        <v>269250000</v>
      </c>
      <c r="G5">
        <v>102000000</v>
      </c>
      <c r="H5">
        <f t="shared" si="0"/>
        <v>755000000</v>
      </c>
      <c r="I5">
        <v>1636500000</v>
      </c>
      <c r="J5" s="1">
        <f t="shared" si="1"/>
        <v>0.46135044301863731</v>
      </c>
      <c r="K5" s="1">
        <f t="shared" si="2"/>
        <v>100</v>
      </c>
      <c r="L5" s="1">
        <f t="shared" si="3"/>
        <v>0.39902230369691416</v>
      </c>
      <c r="M5" s="1">
        <f t="shared" si="4"/>
        <v>100</v>
      </c>
    </row>
    <row r="7" spans="1:13">
      <c r="A7" t="s">
        <v>9</v>
      </c>
    </row>
    <row r="8" spans="1:13">
      <c r="A8" t="s">
        <v>10</v>
      </c>
    </row>
    <row r="9" spans="1:13">
      <c r="B9" t="s">
        <v>11</v>
      </c>
    </row>
    <row r="11" spans="1:13">
      <c r="A11" t="s">
        <v>14</v>
      </c>
    </row>
    <row r="12" spans="1:13">
      <c r="B12" t="s">
        <v>15</v>
      </c>
    </row>
    <row r="14" spans="1:13">
      <c r="A14" t="s">
        <v>13</v>
      </c>
    </row>
    <row r="15" spans="1:13">
      <c r="B1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Ruler="0" workbookViewId="0">
      <selection activeCell="L8" sqref="L8"/>
    </sheetView>
  </sheetViews>
  <sheetFormatPr baseColWidth="10" defaultRowHeight="15" x14ac:dyDescent="0"/>
  <cols>
    <col min="1" max="7" width="15.1640625" customWidth="1"/>
    <col min="8" max="8" width="15.33203125" customWidth="1"/>
    <col min="9" max="9" width="14" customWidth="1"/>
    <col min="10" max="12" width="10.83203125" style="1"/>
  </cols>
  <sheetData>
    <row r="1" spans="1:13">
      <c r="A1" t="s">
        <v>16</v>
      </c>
    </row>
    <row r="2" spans="1:13">
      <c r="A2" t="s">
        <v>0</v>
      </c>
      <c r="B2">
        <v>1966</v>
      </c>
      <c r="C2">
        <v>1972</v>
      </c>
      <c r="D2">
        <v>1986</v>
      </c>
      <c r="E2">
        <v>2002</v>
      </c>
      <c r="F2">
        <v>2003</v>
      </c>
      <c r="G2">
        <v>2015</v>
      </c>
      <c r="H2" t="s">
        <v>3</v>
      </c>
      <c r="I2" t="s">
        <v>4</v>
      </c>
      <c r="J2" s="1" t="s">
        <v>5</v>
      </c>
      <c r="K2" s="1" t="s">
        <v>6</v>
      </c>
      <c r="L2" s="1" t="s">
        <v>8</v>
      </c>
      <c r="M2" t="s">
        <v>7</v>
      </c>
    </row>
    <row r="3" spans="1:13">
      <c r="A3">
        <v>100</v>
      </c>
      <c r="B3">
        <v>0</v>
      </c>
      <c r="C3">
        <v>0</v>
      </c>
      <c r="D3">
        <v>0</v>
      </c>
      <c r="E3">
        <v>0</v>
      </c>
      <c r="F3">
        <v>31750000</v>
      </c>
      <c r="G3">
        <v>0</v>
      </c>
      <c r="H3">
        <f>SUM(B3:G3)</f>
        <v>31750000</v>
      </c>
      <c r="I3">
        <v>948250000</v>
      </c>
      <c r="J3" s="1">
        <f>H3/I3</f>
        <v>3.3482731347218561E-2</v>
      </c>
      <c r="K3" s="1">
        <f>IF(J3&gt;0.3,1,J3/0.3)*100</f>
        <v>11.160910449072855</v>
      </c>
      <c r="L3" s="1">
        <f>(H3-G3)/I3</f>
        <v>3.3482731347218561E-2</v>
      </c>
      <c r="M3" s="1">
        <f>IF(L3&gt;0.3,1,L3/0.3)*100</f>
        <v>11.160910449072855</v>
      </c>
    </row>
    <row r="4" spans="1:13">
      <c r="A4">
        <v>104</v>
      </c>
      <c r="B4">
        <v>0</v>
      </c>
      <c r="C4">
        <v>0</v>
      </c>
      <c r="D4">
        <v>0</v>
      </c>
      <c r="E4">
        <v>0</v>
      </c>
      <c r="F4">
        <v>0</v>
      </c>
      <c r="G4">
        <v>188250000</v>
      </c>
      <c r="H4">
        <f t="shared" ref="H4:H5" si="0">SUM(B4:G4)</f>
        <v>188250000</v>
      </c>
      <c r="I4">
        <v>3085750000</v>
      </c>
      <c r="J4" s="1">
        <f t="shared" ref="J4:J5" si="1">H4/I4</f>
        <v>6.1006238353722757E-2</v>
      </c>
      <c r="K4" s="1">
        <f t="shared" ref="K4:M5" si="2">IF(J4&gt;0.3,1,J4/0.3)*100</f>
        <v>20.335412784574252</v>
      </c>
      <c r="L4" s="1">
        <f t="shared" ref="L4:L5" si="3">(H4-G4)/I4</f>
        <v>0</v>
      </c>
      <c r="M4" s="1">
        <f t="shared" si="2"/>
        <v>0</v>
      </c>
    </row>
    <row r="5" spans="1:13">
      <c r="A5">
        <v>198</v>
      </c>
      <c r="B5">
        <v>39250000</v>
      </c>
      <c r="C5">
        <v>5750000</v>
      </c>
      <c r="D5">
        <v>27500000</v>
      </c>
      <c r="E5">
        <v>251500000</v>
      </c>
      <c r="F5">
        <v>509750000</v>
      </c>
      <c r="G5">
        <v>1254250000</v>
      </c>
      <c r="H5">
        <f t="shared" si="0"/>
        <v>2088000000</v>
      </c>
      <c r="I5">
        <v>5549500000</v>
      </c>
      <c r="J5" s="1">
        <f t="shared" si="1"/>
        <v>0.37625011262275881</v>
      </c>
      <c r="K5" s="1">
        <f t="shared" si="2"/>
        <v>100</v>
      </c>
      <c r="L5" s="1">
        <f t="shared" si="3"/>
        <v>0.15023876024867105</v>
      </c>
      <c r="M5" s="1">
        <f t="shared" si="2"/>
        <v>50.079586749557023</v>
      </c>
    </row>
    <row r="8" spans="1:13">
      <c r="A8" t="s">
        <v>9</v>
      </c>
    </row>
    <row r="9" spans="1:13">
      <c r="A9" t="s">
        <v>10</v>
      </c>
    </row>
    <row r="10" spans="1:13">
      <c r="B10" t="s">
        <v>11</v>
      </c>
    </row>
    <row r="12" spans="1:13">
      <c r="A12" t="s">
        <v>14</v>
      </c>
    </row>
    <row r="13" spans="1:13">
      <c r="B13" t="s">
        <v>15</v>
      </c>
    </row>
    <row r="15" spans="1:13">
      <c r="A15" t="s">
        <v>18</v>
      </c>
    </row>
    <row r="16" spans="1:13">
      <c r="B16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P9"/>
  <sheetViews>
    <sheetView tabSelected="1" showRuler="0" topLeftCell="B1" workbookViewId="0">
      <selection activeCell="L20" sqref="L20"/>
    </sheetView>
  </sheetViews>
  <sheetFormatPr baseColWidth="10" defaultRowHeight="15" x14ac:dyDescent="0"/>
  <cols>
    <col min="12" max="12" width="12.1640625" bestFit="1" customWidth="1"/>
    <col min="13" max="13" width="14.1640625" style="2" customWidth="1"/>
    <col min="14" max="14" width="14.1640625" customWidth="1"/>
    <col min="15" max="15" width="14.1640625" style="2" customWidth="1"/>
    <col min="16" max="16" width="14.1640625" style="3" customWidth="1"/>
  </cols>
  <sheetData>
    <row r="2" spans="12:16">
      <c r="M2" s="2" t="s">
        <v>23</v>
      </c>
      <c r="N2" s="1" t="s">
        <v>22</v>
      </c>
      <c r="O2" s="2" t="s">
        <v>8</v>
      </c>
      <c r="P2" s="3" t="s">
        <v>7</v>
      </c>
    </row>
    <row r="3" spans="12:16">
      <c r="L3" t="s">
        <v>19</v>
      </c>
      <c r="M3" s="4">
        <f>total_in_3nm.txt!J5</f>
        <v>0.37625011262275881</v>
      </c>
      <c r="N3" s="5">
        <f>total_in_3nm.txt!K5</f>
        <v>100</v>
      </c>
      <c r="O3" s="6">
        <f>total_in_3nm.txt!L5</f>
        <v>0.15023876024867105</v>
      </c>
      <c r="P3" s="7">
        <f>total_in_3nm.txt!M5</f>
        <v>50.079586749557023</v>
      </c>
    </row>
    <row r="4" spans="12:16">
      <c r="L4" t="s">
        <v>20</v>
      </c>
      <c r="M4" s="4">
        <f>total_in_1km.txt!J5</f>
        <v>0.46135044301863731</v>
      </c>
      <c r="N4" s="5">
        <f>total_in_1km.txt!K5</f>
        <v>100</v>
      </c>
      <c r="O4" s="6">
        <f>total_in_1km.txt!L5</f>
        <v>0.39902230369691416</v>
      </c>
      <c r="P4" s="7">
        <f>total_in_1km.txt!M5</f>
        <v>100</v>
      </c>
    </row>
    <row r="5" spans="12:16">
      <c r="L5" t="s">
        <v>21</v>
      </c>
      <c r="M5" s="4"/>
      <c r="N5" s="5">
        <f>AVERAGE(N3:N4)</f>
        <v>100</v>
      </c>
      <c r="O5" s="6"/>
      <c r="P5" s="7">
        <f>AVERAGE(P3:P4)</f>
        <v>75.039793374778512</v>
      </c>
    </row>
    <row r="9" spans="12:16" ht="31" customHeight="1">
      <c r="L9" s="8" t="s">
        <v>24</v>
      </c>
      <c r="M9" s="8"/>
      <c r="N9" s="8"/>
      <c r="O9" s="8"/>
      <c r="P9" s="8"/>
    </row>
  </sheetData>
  <mergeCells count="1">
    <mergeCell ref="L9:P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total_in_1km.txt</vt:lpstr>
      <vt:lpstr>total_in_3nm.txt</vt:lpstr>
      <vt:lpstr>map</vt:lpstr>
    </vt:vector>
  </TitlesOfParts>
  <Company>NCEAS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2015-03-07T00:45:38Z</dcterms:created>
  <dcterms:modified xsi:type="dcterms:W3CDTF">2015-03-09T16:54:04Z</dcterms:modified>
</cp:coreProperties>
</file>