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7365" activeTab="1"/>
  </bookViews>
  <sheets>
    <sheet name="2016" sheetId="5" r:id="rId1"/>
    <sheet name="Sheet1" sheetId="6" r:id="rId2"/>
  </sheets>
  <externalReferences>
    <externalReference r:id="rId3"/>
  </externalReferences>
  <definedNames>
    <definedName name="_xlnm.Print_Titles" localSheetId="0">'2016'!$1:$2</definedName>
  </definedNames>
  <calcPr calcId="124519"/>
</workbook>
</file>

<file path=xl/calcChain.xml><?xml version="1.0" encoding="utf-8"?>
<calcChain xmlns="http://schemas.openxmlformats.org/spreadsheetml/2006/main">
  <c r="D20" i="6"/>
  <c r="D19"/>
  <c r="D23"/>
  <c r="D22"/>
  <c r="D21"/>
  <c r="D18"/>
  <c r="D17"/>
  <c r="D16"/>
  <c r="D15"/>
  <c r="D14"/>
  <c r="D13"/>
  <c r="D12"/>
  <c r="D11"/>
  <c r="D10"/>
  <c r="B23"/>
  <c r="C23"/>
  <c r="C22"/>
  <c r="C21"/>
  <c r="C20"/>
  <c r="C19"/>
  <c r="C18"/>
  <c r="C17"/>
  <c r="C16"/>
  <c r="C15"/>
  <c r="C14"/>
  <c r="C13"/>
  <c r="C12"/>
  <c r="C11"/>
  <c r="C10"/>
  <c r="D3" l="1"/>
  <c r="D5"/>
  <c r="D4"/>
  <c r="D2"/>
  <c r="E103" i="5"/>
  <c r="E105"/>
  <c r="E106"/>
  <c r="E107"/>
  <c r="E104"/>
  <c r="F115" l="1"/>
  <c r="E115"/>
  <c r="D115"/>
  <c r="H115" s="1"/>
  <c r="C115"/>
  <c r="G115" s="1"/>
  <c r="F114"/>
  <c r="E114"/>
  <c r="D114"/>
  <c r="H114" s="1"/>
  <c r="C114"/>
  <c r="F113"/>
  <c r="E113"/>
  <c r="D113"/>
  <c r="H113" s="1"/>
  <c r="C113"/>
  <c r="G113" s="1"/>
  <c r="F112"/>
  <c r="E112"/>
  <c r="D112"/>
  <c r="H112" s="1"/>
  <c r="C112"/>
  <c r="F110"/>
  <c r="E110"/>
  <c r="D110"/>
  <c r="C110"/>
  <c r="F107"/>
  <c r="G107"/>
  <c r="D107"/>
  <c r="C107"/>
  <c r="F106"/>
  <c r="G106"/>
  <c r="D106"/>
  <c r="C106"/>
  <c r="F105"/>
  <c r="G105"/>
  <c r="D105"/>
  <c r="C105"/>
  <c r="F104"/>
  <c r="D104"/>
  <c r="D103" s="1"/>
  <c r="C104"/>
  <c r="C103" s="1"/>
  <c r="C101" s="1"/>
  <c r="F102"/>
  <c r="E102"/>
  <c r="G102" s="1"/>
  <c r="D102"/>
  <c r="C102"/>
  <c r="F111"/>
  <c r="E111"/>
  <c r="C111"/>
  <c r="C109" s="1"/>
  <c r="H110"/>
  <c r="G110"/>
  <c r="G104"/>
  <c r="H91"/>
  <c r="G91"/>
  <c r="H90"/>
  <c r="G90"/>
  <c r="H89"/>
  <c r="G89"/>
  <c r="H88"/>
  <c r="G88"/>
  <c r="F87"/>
  <c r="F85" s="1"/>
  <c r="E87"/>
  <c r="D87"/>
  <c r="C87"/>
  <c r="C85" s="1"/>
  <c r="H86"/>
  <c r="G86"/>
  <c r="E85"/>
  <c r="H83"/>
  <c r="G83"/>
  <c r="H82"/>
  <c r="G82"/>
  <c r="H81"/>
  <c r="G81"/>
  <c r="H80"/>
  <c r="G80"/>
  <c r="F79"/>
  <c r="E79"/>
  <c r="E77" s="1"/>
  <c r="D79"/>
  <c r="D77" s="1"/>
  <c r="C79"/>
  <c r="H78"/>
  <c r="G78"/>
  <c r="C77"/>
  <c r="H68"/>
  <c r="G68"/>
  <c r="H67"/>
  <c r="G67"/>
  <c r="H66"/>
  <c r="G66"/>
  <c r="H65"/>
  <c r="G65"/>
  <c r="F64"/>
  <c r="F62" s="1"/>
  <c r="E64"/>
  <c r="D64"/>
  <c r="C64"/>
  <c r="C62" s="1"/>
  <c r="H63"/>
  <c r="G63"/>
  <c r="D62"/>
  <c r="H60"/>
  <c r="G60"/>
  <c r="H59"/>
  <c r="G59"/>
  <c r="H58"/>
  <c r="G58"/>
  <c r="H57"/>
  <c r="G57"/>
  <c r="F56"/>
  <c r="E56"/>
  <c r="E54" s="1"/>
  <c r="D56"/>
  <c r="D54" s="1"/>
  <c r="C56"/>
  <c r="C54" s="1"/>
  <c r="H55"/>
  <c r="G55"/>
  <c r="H45"/>
  <c r="G45"/>
  <c r="H44"/>
  <c r="G44"/>
  <c r="H43"/>
  <c r="G43"/>
  <c r="H42"/>
  <c r="G42"/>
  <c r="F41"/>
  <c r="F39" s="1"/>
  <c r="E41"/>
  <c r="E39" s="1"/>
  <c r="D41"/>
  <c r="D39" s="1"/>
  <c r="C41"/>
  <c r="C39" s="1"/>
  <c r="H40"/>
  <c r="G40"/>
  <c r="H37"/>
  <c r="G37"/>
  <c r="H36"/>
  <c r="G36"/>
  <c r="H35"/>
  <c r="G35"/>
  <c r="H34"/>
  <c r="G34"/>
  <c r="F33"/>
  <c r="F31" s="1"/>
  <c r="E33"/>
  <c r="E31" s="1"/>
  <c r="D33"/>
  <c r="D31" s="1"/>
  <c r="C33"/>
  <c r="C31" s="1"/>
  <c r="H32"/>
  <c r="G32"/>
  <c r="H22"/>
  <c r="G22"/>
  <c r="H21"/>
  <c r="G21"/>
  <c r="H20"/>
  <c r="G20"/>
  <c r="H19"/>
  <c r="G19"/>
  <c r="H14"/>
  <c r="G14"/>
  <c r="H13"/>
  <c r="G13"/>
  <c r="H12"/>
  <c r="G12"/>
  <c r="H11"/>
  <c r="G11"/>
  <c r="H17"/>
  <c r="G17"/>
  <c r="H9"/>
  <c r="G9"/>
  <c r="F18"/>
  <c r="F16" s="1"/>
  <c r="E18"/>
  <c r="E16" s="1"/>
  <c r="F10"/>
  <c r="F8" s="1"/>
  <c r="E10"/>
  <c r="E8" s="1"/>
  <c r="D18"/>
  <c r="D16" s="1"/>
  <c r="C18"/>
  <c r="G18" s="1"/>
  <c r="D8"/>
  <c r="D10"/>
  <c r="C10"/>
  <c r="C8" s="1"/>
  <c r="H79" l="1"/>
  <c r="H105"/>
  <c r="H106"/>
  <c r="H107"/>
  <c r="D101"/>
  <c r="D116" s="1"/>
  <c r="H102"/>
  <c r="D69"/>
  <c r="G111"/>
  <c r="D111"/>
  <c r="H111" s="1"/>
  <c r="G112"/>
  <c r="G114"/>
  <c r="D23"/>
  <c r="G79"/>
  <c r="F103"/>
  <c r="F101" s="1"/>
  <c r="F116" s="1"/>
  <c r="E101"/>
  <c r="E116" s="1"/>
  <c r="H104"/>
  <c r="F109"/>
  <c r="E109"/>
  <c r="G109" s="1"/>
  <c r="D109"/>
  <c r="H109" s="1"/>
  <c r="C116"/>
  <c r="H87"/>
  <c r="H64"/>
  <c r="C16"/>
  <c r="G16" s="1"/>
  <c r="H16"/>
  <c r="G10"/>
  <c r="H8"/>
  <c r="C92"/>
  <c r="D85"/>
  <c r="D92" s="1"/>
  <c r="G85"/>
  <c r="G87"/>
  <c r="G64"/>
  <c r="C69"/>
  <c r="H56"/>
  <c r="E92"/>
  <c r="H85"/>
  <c r="F77"/>
  <c r="H77" s="1"/>
  <c r="E62"/>
  <c r="G62" s="1"/>
  <c r="H62"/>
  <c r="G56"/>
  <c r="F54"/>
  <c r="F69" s="1"/>
  <c r="H18"/>
  <c r="H10"/>
  <c r="G77"/>
  <c r="G54"/>
  <c r="F23"/>
  <c r="E23"/>
  <c r="G8"/>
  <c r="D46"/>
  <c r="F46"/>
  <c r="E46"/>
  <c r="H41"/>
  <c r="H39"/>
  <c r="G39"/>
  <c r="G41"/>
  <c r="C46"/>
  <c r="H33"/>
  <c r="G33"/>
  <c r="H31"/>
  <c r="G31"/>
  <c r="G92" l="1"/>
  <c r="G116"/>
  <c r="H69"/>
  <c r="H23"/>
  <c r="H103"/>
  <c r="F92"/>
  <c r="H92" s="1"/>
  <c r="G103"/>
  <c r="H54"/>
  <c r="H101"/>
  <c r="G101"/>
  <c r="H116"/>
  <c r="C23"/>
  <c r="G23" s="1"/>
  <c r="E69"/>
  <c r="G69" s="1"/>
  <c r="G46"/>
  <c r="H46"/>
</calcChain>
</file>

<file path=xl/sharedStrings.xml><?xml version="1.0" encoding="utf-8"?>
<sst xmlns="http://schemas.openxmlformats.org/spreadsheetml/2006/main" count="163" uniqueCount="49">
  <si>
    <t xml:space="preserve">PERKEMBANGAN VOLUME DAN NILAI PRODUKSI PERIKANAN BALI PERIODE TRIWULAN </t>
  </si>
  <si>
    <t>No</t>
  </si>
  <si>
    <t>Jenis Kegiatan</t>
  </si>
  <si>
    <t>% Naik/Turun</t>
  </si>
  <si>
    <t>I.</t>
  </si>
  <si>
    <t>II.</t>
  </si>
  <si>
    <t xml:space="preserve">        2.2.1. Tambak</t>
  </si>
  <si>
    <t xml:space="preserve">        2.2.2. Kolam</t>
  </si>
  <si>
    <t xml:space="preserve">        2.2.3. Sawah</t>
  </si>
  <si>
    <t xml:space="preserve">        2.2.4. Jaka apung</t>
  </si>
  <si>
    <t>PERIKANAN TANGKAP</t>
  </si>
  <si>
    <t xml:space="preserve"> 1.1. Tangkap Laut</t>
  </si>
  <si>
    <t xml:space="preserve"> 1.2. Tangkap Perairan Umum</t>
  </si>
  <si>
    <t xml:space="preserve">        1.2.1. Waduk</t>
  </si>
  <si>
    <t xml:space="preserve">        1.2.2. Danau</t>
  </si>
  <si>
    <t xml:space="preserve">        1.2.3. Sungai</t>
  </si>
  <si>
    <t xml:space="preserve">        1.2.4. Rawa</t>
  </si>
  <si>
    <t>PERIKANAN BUDIDAYA</t>
  </si>
  <si>
    <t>2.1. Budidaya di Laut</t>
  </si>
  <si>
    <t>2.2. Budidaya di Darat</t>
  </si>
  <si>
    <t>TRIWULAN I</t>
  </si>
  <si>
    <t>TOTAL</t>
  </si>
  <si>
    <t>Nilai (Rp.000)</t>
  </si>
  <si>
    <t>Volume (ton)</t>
  </si>
  <si>
    <t>TAHUN 2015/2016</t>
  </si>
  <si>
    <t>TRIWULAN II</t>
  </si>
  <si>
    <t>TRIWULAN III</t>
  </si>
  <si>
    <t>TRIWULAN IV</t>
  </si>
  <si>
    <t>TAHUNAN</t>
  </si>
  <si>
    <t xml:space="preserve">TUNA </t>
  </si>
  <si>
    <t>TONGKOL</t>
  </si>
  <si>
    <t>CAKALANG</t>
  </si>
  <si>
    <t>CUMI</t>
  </si>
  <si>
    <t>Kenaikan ( %)</t>
  </si>
  <si>
    <t>KOMODITAS</t>
  </si>
  <si>
    <t>Produksi Budidaya menurut Komoditas</t>
  </si>
  <si>
    <t>Rumput Laut</t>
  </si>
  <si>
    <t>Udang Vaname</t>
  </si>
  <si>
    <t>Bandeng</t>
  </si>
  <si>
    <t>Mas</t>
  </si>
  <si>
    <t>Udang Galah</t>
  </si>
  <si>
    <t xml:space="preserve">Nila </t>
  </si>
  <si>
    <t>Gurami</t>
  </si>
  <si>
    <t>Lele</t>
  </si>
  <si>
    <t>Kerapu</t>
  </si>
  <si>
    <t>Lain - lain</t>
  </si>
  <si>
    <t>kakap</t>
  </si>
  <si>
    <t>patin</t>
  </si>
  <si>
    <t xml:space="preserve">bawal tawar 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</si>
</sst>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#,##0.0;[Red]#,##0.0"/>
    <numFmt numFmtId="166" formatCode="_(* #,##0.0_);_(* \(#,##0.0\);_(* &quot;-&quot;_);_(@_)"/>
    <numFmt numFmtId="167" formatCode="_(* #,##0.0_);_(* \(#,##0.0\);_(* &quot;-&quot;??_);_(@_)"/>
  </numFmts>
  <fonts count="12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  <font>
      <b/>
      <i/>
      <sz val="10"/>
      <color theme="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43" fontId="10" fillId="0" borderId="0" applyFont="0" applyFill="0" applyBorder="0" applyAlignment="0" applyProtection="0"/>
    <xf numFmtId="0" fontId="2" fillId="0" borderId="0"/>
  </cellStyleXfs>
  <cellXfs count="10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Alignment="1">
      <alignment horizontal="center" vertical="top" wrapText="1"/>
    </xf>
    <xf numFmtId="0" fontId="0" fillId="0" borderId="0" xfId="0" applyFill="1" applyAlignment="1">
      <alignment horizontal="center"/>
    </xf>
    <xf numFmtId="0" fontId="6" fillId="0" borderId="5" xfId="1" applyFont="1" applyFill="1" applyBorder="1" applyAlignment="1" applyProtection="1">
      <alignment vertical="center"/>
      <protection locked="0"/>
    </xf>
    <xf numFmtId="0" fontId="6" fillId="0" borderId="5" xfId="1" applyFont="1" applyFill="1" applyBorder="1" applyAlignment="1" applyProtection="1">
      <alignment vertical="center"/>
    </xf>
    <xf numFmtId="164" fontId="3" fillId="4" borderId="9" xfId="3" applyNumberFormat="1" applyFont="1" applyFill="1" applyBorder="1" applyAlignment="1" applyProtection="1">
      <alignment vertical="center"/>
      <protection locked="0"/>
    </xf>
    <xf numFmtId="0" fontId="8" fillId="3" borderId="5" xfId="1" applyFont="1" applyFill="1" applyBorder="1" applyAlignment="1" applyProtection="1">
      <alignment horizontal="center" vertical="center"/>
    </xf>
    <xf numFmtId="164" fontId="8" fillId="3" borderId="9" xfId="3" applyNumberFormat="1" applyFont="1" applyFill="1" applyBorder="1" applyAlignment="1" applyProtection="1">
      <alignment vertical="center"/>
    </xf>
    <xf numFmtId="2" fontId="3" fillId="4" borderId="10" xfId="0" applyNumberFormat="1" applyFont="1" applyFill="1" applyBorder="1"/>
    <xf numFmtId="2" fontId="6" fillId="4" borderId="10" xfId="0" applyNumberFormat="1" applyFont="1" applyFill="1" applyBorder="1"/>
    <xf numFmtId="2" fontId="6" fillId="0" borderId="10" xfId="0" applyNumberFormat="1" applyFont="1" applyFill="1" applyBorder="1"/>
    <xf numFmtId="0" fontId="8" fillId="3" borderId="16" xfId="1" applyFont="1" applyFill="1" applyBorder="1" applyAlignment="1" applyProtection="1">
      <alignment vertical="center"/>
    </xf>
    <xf numFmtId="0" fontId="3" fillId="4" borderId="16" xfId="1" applyFont="1" applyFill="1" applyBorder="1" applyAlignment="1" applyProtection="1">
      <alignment vertical="center"/>
      <protection locked="0"/>
    </xf>
    <xf numFmtId="0" fontId="3" fillId="4" borderId="16" xfId="1" applyFont="1" applyFill="1" applyBorder="1" applyAlignment="1" applyProtection="1">
      <alignment vertical="center"/>
    </xf>
    <xf numFmtId="0" fontId="6" fillId="4" borderId="16" xfId="1" applyFont="1" applyFill="1" applyBorder="1" applyAlignment="1" applyProtection="1">
      <alignment vertical="center"/>
    </xf>
    <xf numFmtId="0" fontId="6" fillId="4" borderId="16" xfId="1" applyFont="1" applyFill="1" applyBorder="1" applyAlignment="1" applyProtection="1">
      <alignment vertical="center"/>
      <protection locked="0"/>
    </xf>
    <xf numFmtId="0" fontId="6" fillId="0" borderId="16" xfId="1" applyFont="1" applyFill="1" applyBorder="1" applyAlignment="1" applyProtection="1">
      <alignment vertical="center"/>
      <protection locked="0"/>
    </xf>
    <xf numFmtId="0" fontId="6" fillId="4" borderId="20" xfId="1" applyFont="1" applyFill="1" applyBorder="1" applyAlignment="1" applyProtection="1">
      <alignment vertical="center"/>
      <protection locked="0"/>
    </xf>
    <xf numFmtId="43" fontId="0" fillId="0" borderId="0" xfId="7" applyFont="1" applyFill="1"/>
    <xf numFmtId="164" fontId="8" fillId="3" borderId="19" xfId="3" applyNumberFormat="1" applyFont="1" applyFill="1" applyBorder="1" applyAlignment="1" applyProtection="1">
      <alignment vertical="center"/>
    </xf>
    <xf numFmtId="0" fontId="8" fillId="3" borderId="22" xfId="1" applyFont="1" applyFill="1" applyBorder="1" applyAlignment="1" applyProtection="1">
      <alignment vertical="center"/>
    </xf>
    <xf numFmtId="2" fontId="8" fillId="3" borderId="23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164" fontId="7" fillId="3" borderId="8" xfId="2" applyNumberFormat="1" applyFont="1" applyFill="1" applyBorder="1" applyAlignment="1" applyProtection="1">
      <alignment vertical="center"/>
    </xf>
    <xf numFmtId="166" fontId="7" fillId="3" borderId="8" xfId="2" applyNumberFormat="1" applyFont="1" applyFill="1" applyBorder="1" applyAlignment="1" applyProtection="1">
      <alignment vertical="center"/>
    </xf>
    <xf numFmtId="43" fontId="5" fillId="4" borderId="9" xfId="2" applyNumberFormat="1" applyFont="1" applyFill="1" applyBorder="1" applyAlignment="1" applyProtection="1">
      <alignment vertical="center"/>
      <protection locked="0"/>
    </xf>
    <xf numFmtId="164" fontId="5" fillId="4" borderId="9" xfId="2" applyNumberFormat="1" applyFont="1" applyFill="1" applyBorder="1" applyAlignment="1" applyProtection="1">
      <alignment vertical="center"/>
    </xf>
    <xf numFmtId="164" fontId="2" fillId="0" borderId="9" xfId="2" applyNumberFormat="1" applyFont="1" applyFill="1" applyBorder="1" applyAlignment="1" applyProtection="1">
      <alignment vertical="center"/>
      <protection locked="0"/>
    </xf>
    <xf numFmtId="41" fontId="2" fillId="0" borderId="9" xfId="5" applyFont="1" applyFill="1" applyBorder="1" applyAlignment="1" applyProtection="1">
      <alignment vertical="center"/>
      <protection locked="0"/>
    </xf>
    <xf numFmtId="164" fontId="5" fillId="4" borderId="9" xfId="2" applyNumberFormat="1" applyFont="1" applyFill="1" applyBorder="1" applyAlignment="1" applyProtection="1">
      <alignment vertical="center"/>
      <protection locked="0"/>
    </xf>
    <xf numFmtId="164" fontId="2" fillId="4" borderId="9" xfId="2" applyNumberFormat="1" applyFont="1" applyFill="1" applyBorder="1" applyAlignment="1" applyProtection="1">
      <alignment vertical="center"/>
      <protection locked="0"/>
    </xf>
    <xf numFmtId="41" fontId="2" fillId="4" borderId="9" xfId="5" applyFont="1" applyFill="1" applyBorder="1" applyAlignment="1" applyProtection="1">
      <alignment vertical="center"/>
      <protection locked="0"/>
    </xf>
    <xf numFmtId="164" fontId="2" fillId="4" borderId="11" xfId="2" applyNumberFormat="1" applyFont="1" applyFill="1" applyBorder="1" applyAlignment="1" applyProtection="1">
      <alignment vertical="center"/>
      <protection locked="0"/>
    </xf>
    <xf numFmtId="164" fontId="7" fillId="3" borderId="24" xfId="2" applyNumberFormat="1" applyFont="1" applyFill="1" applyBorder="1" applyAlignment="1" applyProtection="1">
      <alignment vertical="center"/>
    </xf>
    <xf numFmtId="164" fontId="5" fillId="4" borderId="25" xfId="2" applyNumberFormat="1" applyFont="1" applyFill="1" applyBorder="1" applyAlignment="1" applyProtection="1">
      <alignment vertical="center"/>
    </xf>
    <xf numFmtId="164" fontId="2" fillId="0" borderId="25" xfId="2" applyNumberFormat="1" applyFont="1" applyFill="1" applyBorder="1" applyAlignment="1" applyProtection="1">
      <alignment vertical="center"/>
      <protection locked="0"/>
    </xf>
    <xf numFmtId="164" fontId="8" fillId="3" borderId="25" xfId="3" applyNumberFormat="1" applyFont="1" applyFill="1" applyBorder="1" applyAlignment="1" applyProtection="1">
      <alignment vertical="center"/>
    </xf>
    <xf numFmtId="164" fontId="3" fillId="4" borderId="25" xfId="3" applyNumberFormat="1" applyFont="1" applyFill="1" applyBorder="1" applyAlignment="1" applyProtection="1">
      <alignment vertical="center"/>
      <protection locked="0"/>
    </xf>
    <xf numFmtId="164" fontId="0" fillId="0" borderId="0" xfId="0" applyNumberFormat="1" applyFill="1"/>
    <xf numFmtId="166" fontId="5" fillId="4" borderId="9" xfId="2" applyNumberFormat="1" applyFont="1" applyFill="1" applyBorder="1" applyAlignment="1" applyProtection="1">
      <alignment vertical="center"/>
      <protection locked="0"/>
    </xf>
    <xf numFmtId="166" fontId="0" fillId="0" borderId="0" xfId="0" applyNumberFormat="1" applyFill="1"/>
    <xf numFmtId="164" fontId="0" fillId="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6" fontId="2" fillId="4" borderId="9" xfId="2" applyNumberFormat="1" applyFont="1" applyFill="1" applyBorder="1" applyAlignment="1" applyProtection="1">
      <alignment vertical="center"/>
      <protection locked="0"/>
    </xf>
    <xf numFmtId="43" fontId="7" fillId="3" borderId="8" xfId="7" applyFont="1" applyFill="1" applyBorder="1" applyAlignment="1" applyProtection="1">
      <alignment vertical="center"/>
    </xf>
    <xf numFmtId="43" fontId="7" fillId="3" borderId="24" xfId="7" applyFont="1" applyFill="1" applyBorder="1" applyAlignment="1" applyProtection="1">
      <alignment vertical="center"/>
    </xf>
    <xf numFmtId="43" fontId="5" fillId="4" borderId="9" xfId="7" applyFont="1" applyFill="1" applyBorder="1" applyAlignment="1" applyProtection="1">
      <alignment vertical="center"/>
      <protection locked="0"/>
    </xf>
    <xf numFmtId="43" fontId="5" fillId="4" borderId="25" xfId="7" applyFont="1" applyFill="1" applyBorder="1" applyAlignment="1" applyProtection="1">
      <alignment vertical="center"/>
      <protection locked="0"/>
    </xf>
    <xf numFmtId="43" fontId="5" fillId="4" borderId="9" xfId="7" applyFont="1" applyFill="1" applyBorder="1" applyAlignment="1" applyProtection="1">
      <alignment vertical="center"/>
    </xf>
    <xf numFmtId="43" fontId="5" fillId="4" borderId="25" xfId="7" applyFont="1" applyFill="1" applyBorder="1" applyAlignment="1" applyProtection="1">
      <alignment vertical="center"/>
    </xf>
    <xf numFmtId="43" fontId="2" fillId="4" borderId="25" xfId="7" applyFont="1" applyFill="1" applyBorder="1" applyAlignment="1" applyProtection="1">
      <alignment vertical="center"/>
      <protection locked="0"/>
    </xf>
    <xf numFmtId="43" fontId="2" fillId="4" borderId="9" xfId="7" applyFont="1" applyFill="1" applyBorder="1" applyAlignment="1" applyProtection="1">
      <alignment vertical="center"/>
      <protection locked="0"/>
    </xf>
    <xf numFmtId="43" fontId="2" fillId="0" borderId="9" xfId="7" applyFont="1" applyFill="1" applyBorder="1" applyAlignment="1" applyProtection="1">
      <alignment vertical="center"/>
      <protection locked="0"/>
    </xf>
    <xf numFmtId="43" fontId="2" fillId="0" borderId="25" xfId="7" applyFont="1" applyFill="1" applyBorder="1" applyAlignment="1" applyProtection="1">
      <alignment vertical="center"/>
      <protection locked="0"/>
    </xf>
    <xf numFmtId="43" fontId="8" fillId="3" borderId="9" xfId="7" applyFont="1" applyFill="1" applyBorder="1" applyAlignment="1" applyProtection="1">
      <alignment vertical="center"/>
    </xf>
    <xf numFmtId="43" fontId="8" fillId="3" borderId="25" xfId="7" applyFont="1" applyFill="1" applyBorder="1" applyAlignment="1" applyProtection="1">
      <alignment vertical="center"/>
    </xf>
    <xf numFmtId="43" fontId="3" fillId="4" borderId="9" xfId="7" applyFont="1" applyFill="1" applyBorder="1" applyAlignment="1" applyProtection="1">
      <alignment vertical="center"/>
      <protection locked="0"/>
    </xf>
    <xf numFmtId="43" fontId="3" fillId="4" borderId="25" xfId="7" applyFont="1" applyFill="1" applyBorder="1" applyAlignment="1" applyProtection="1">
      <alignment vertical="center"/>
      <protection locked="0"/>
    </xf>
    <xf numFmtId="167" fontId="0" fillId="0" borderId="0" xfId="0" applyNumberFormat="1" applyFill="1"/>
    <xf numFmtId="166" fontId="5" fillId="4" borderId="9" xfId="5" applyNumberFormat="1" applyFont="1" applyFill="1" applyBorder="1" applyAlignment="1" applyProtection="1">
      <alignment vertical="center"/>
      <protection locked="0"/>
    </xf>
    <xf numFmtId="166" fontId="2" fillId="4" borderId="9" xfId="5" applyNumberFormat="1" applyFont="1" applyFill="1" applyBorder="1" applyAlignment="1" applyProtection="1">
      <alignment vertical="center"/>
      <protection locked="0"/>
    </xf>
    <xf numFmtId="166" fontId="2" fillId="4" borderId="11" xfId="5" applyNumberFormat="1" applyFont="1" applyFill="1" applyBorder="1" applyAlignment="1" applyProtection="1">
      <alignment vertical="center"/>
      <protection locked="0"/>
    </xf>
    <xf numFmtId="164" fontId="8" fillId="3" borderId="10" xfId="3" applyNumberFormat="1" applyFont="1" applyFill="1" applyBorder="1" applyAlignment="1" applyProtection="1">
      <alignment vertical="center"/>
    </xf>
    <xf numFmtId="41" fontId="0" fillId="0" borderId="0" xfId="0" applyNumberFormat="1" applyFill="1"/>
    <xf numFmtId="166" fontId="2" fillId="4" borderId="9" xfId="2" applyNumberFormat="1" applyFont="1" applyFill="1" applyBorder="1" applyAlignment="1" applyProtection="1">
      <alignment vertical="center"/>
    </xf>
    <xf numFmtId="166" fontId="6" fillId="4" borderId="9" xfId="4" applyNumberFormat="1" applyFont="1" applyFill="1" applyBorder="1" applyAlignment="1" applyProtection="1">
      <alignment vertical="center"/>
      <protection locked="0"/>
    </xf>
    <xf numFmtId="167" fontId="5" fillId="4" borderId="25" xfId="7" applyNumberFormat="1" applyFont="1" applyFill="1" applyBorder="1" applyAlignment="1" applyProtection="1">
      <alignment vertical="center"/>
      <protection locked="0"/>
    </xf>
    <xf numFmtId="167" fontId="5" fillId="4" borderId="9" xfId="7" applyNumberFormat="1" applyFont="1" applyFill="1" applyBorder="1" applyAlignment="1" applyProtection="1">
      <alignment vertical="center"/>
      <protection locked="0"/>
    </xf>
    <xf numFmtId="43" fontId="3" fillId="3" borderId="8" xfId="7" applyFont="1" applyFill="1" applyBorder="1" applyAlignment="1" applyProtection="1">
      <alignment horizontal="right" vertical="center"/>
    </xf>
    <xf numFmtId="43" fontId="3" fillId="3" borderId="13" xfId="7" applyFont="1" applyFill="1" applyBorder="1" applyAlignment="1" applyProtection="1">
      <alignment horizontal="right" vertical="center"/>
    </xf>
    <xf numFmtId="2" fontId="3" fillId="3" borderId="1" xfId="0" applyNumberFormat="1" applyFont="1" applyFill="1" applyBorder="1" applyAlignment="1">
      <alignment horizontal="center" vertical="center"/>
    </xf>
    <xf numFmtId="2" fontId="3" fillId="3" borderId="12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 applyProtection="1">
      <alignment horizontal="right" vertical="center"/>
    </xf>
    <xf numFmtId="165" fontId="3" fillId="0" borderId="12" xfId="1" applyNumberFormat="1" applyFont="1" applyFill="1" applyBorder="1" applyAlignment="1" applyProtection="1">
      <alignment horizontal="right" vertical="center"/>
    </xf>
    <xf numFmtId="165" fontId="3" fillId="3" borderId="17" xfId="1" applyNumberFormat="1" applyFont="1" applyFill="1" applyBorder="1" applyAlignment="1" applyProtection="1">
      <alignment horizontal="center" vertical="center"/>
    </xf>
    <xf numFmtId="165" fontId="3" fillId="3" borderId="18" xfId="1" applyNumberFormat="1" applyFont="1" applyFill="1" applyBorder="1" applyAlignment="1" applyProtection="1">
      <alignment horizontal="center" vertical="center"/>
    </xf>
    <xf numFmtId="164" fontId="3" fillId="3" borderId="8" xfId="3" applyNumberFormat="1" applyFont="1" applyFill="1" applyBorder="1" applyAlignment="1" applyProtection="1">
      <alignment horizontal="right" vertical="center"/>
    </xf>
    <xf numFmtId="164" fontId="3" fillId="3" borderId="13" xfId="3" applyNumberFormat="1" applyFont="1" applyFill="1" applyBorder="1" applyAlignment="1" applyProtection="1">
      <alignment horizontal="right" vertical="center"/>
    </xf>
    <xf numFmtId="41" fontId="3" fillId="3" borderId="8" xfId="3" applyNumberFormat="1" applyFont="1" applyFill="1" applyBorder="1" applyAlignment="1" applyProtection="1">
      <alignment horizontal="right" vertical="center"/>
    </xf>
    <xf numFmtId="41" fontId="3" fillId="3" borderId="13" xfId="3" applyNumberFormat="1" applyFont="1" applyFill="1" applyBorder="1" applyAlignment="1" applyProtection="1">
      <alignment horizontal="right" vertical="center"/>
    </xf>
    <xf numFmtId="43" fontId="3" fillId="3" borderId="26" xfId="7" applyFont="1" applyFill="1" applyBorder="1" applyAlignment="1" applyProtection="1">
      <alignment horizontal="right" vertical="center"/>
    </xf>
    <xf numFmtId="43" fontId="3" fillId="3" borderId="27" xfId="7" applyFont="1" applyFill="1" applyBorder="1" applyAlignment="1" applyProtection="1">
      <alignment horizontal="right" vertical="center"/>
    </xf>
    <xf numFmtId="0" fontId="3" fillId="2" borderId="2" xfId="1" applyFont="1" applyFill="1" applyBorder="1" applyAlignment="1" applyProtection="1">
      <alignment horizontal="center" vertical="center"/>
      <protection locked="0"/>
    </xf>
    <xf numFmtId="0" fontId="4" fillId="2" borderId="1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4" fillId="2" borderId="1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164" fontId="3" fillId="3" borderId="26" xfId="3" applyNumberFormat="1" applyFont="1" applyFill="1" applyBorder="1" applyAlignment="1" applyProtection="1">
      <alignment horizontal="right" vertical="center"/>
    </xf>
    <xf numFmtId="164" fontId="3" fillId="3" borderId="27" xfId="3" applyNumberFormat="1" applyFont="1" applyFill="1" applyBorder="1" applyAlignment="1" applyProtection="1">
      <alignment horizontal="right" vertical="center"/>
    </xf>
    <xf numFmtId="43" fontId="0" fillId="0" borderId="0" xfId="7" applyFont="1"/>
    <xf numFmtId="43" fontId="0" fillId="0" borderId="0" xfId="0" applyNumberFormat="1"/>
    <xf numFmtId="0" fontId="0" fillId="0" borderId="2" xfId="0" applyBorder="1"/>
    <xf numFmtId="43" fontId="0" fillId="0" borderId="2" xfId="7" applyFont="1" applyBorder="1"/>
    <xf numFmtId="167" fontId="0" fillId="0" borderId="2" xfId="0" applyNumberForma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2" fontId="0" fillId="0" borderId="0" xfId="0" applyNumberFormat="1"/>
    <xf numFmtId="2" fontId="11" fillId="0" borderId="0" xfId="0" applyNumberFormat="1" applyFont="1"/>
  </cellXfs>
  <cellStyles count="9">
    <cellStyle name="Comma" xfId="7" builtinId="3"/>
    <cellStyle name="Comma [0] 4" xfId="2"/>
    <cellStyle name="Comma [0] 6" xfId="5"/>
    <cellStyle name="Normal" xfId="0" builtinId="0"/>
    <cellStyle name="Normal 2" xfId="1"/>
    <cellStyle name="Normal 2 7" xfId="6"/>
    <cellStyle name="Normal 3" xfId="3"/>
    <cellStyle name="Normal 5" xfId="4"/>
    <cellStyle name="Normal 6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STATISTIK/BUKU%20STATISTIK/BUKU%20STATISTIK%202016/BUKU%20STATISTIK%20BUD%202016/data_SIMSTAT_2016.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uas lahan_tenaga"/>
      <sheetName val="RTP"/>
      <sheetName val="benihtebar"/>
      <sheetName val="sarana"/>
      <sheetName val="prod"/>
      <sheetName val="nilai"/>
      <sheetName val="hargaikan"/>
    </sheetNames>
    <sheetDataSet>
      <sheetData sheetId="0"/>
      <sheetData sheetId="1"/>
      <sheetData sheetId="2"/>
      <sheetData sheetId="3"/>
      <sheetData sheetId="4">
        <row r="55">
          <cell r="G55">
            <v>191.87</v>
          </cell>
          <cell r="H55">
            <v>652.6</v>
          </cell>
          <cell r="K55">
            <v>0.4</v>
          </cell>
          <cell r="S55">
            <v>5.5</v>
          </cell>
          <cell r="T55">
            <v>100855.96</v>
          </cell>
          <cell r="Y55">
            <v>0.5</v>
          </cell>
          <cell r="AA55">
            <v>3.754</v>
          </cell>
          <cell r="AG55">
            <v>5317.96</v>
          </cell>
          <cell r="AQ55">
            <v>1113.92</v>
          </cell>
          <cell r="AR55">
            <v>1956.43</v>
          </cell>
          <cell r="AU55">
            <v>545.24800000000005</v>
          </cell>
          <cell r="AV55">
            <v>55.97</v>
          </cell>
          <cell r="AW55">
            <v>2422.2550000000001</v>
          </cell>
          <cell r="BB55">
            <v>122.91</v>
          </cell>
          <cell r="BH55">
            <v>14.219999999999999</v>
          </cell>
          <cell r="BI55">
            <v>128.59</v>
          </cell>
          <cell r="BJ55">
            <v>6.08</v>
          </cell>
          <cell r="BL55">
            <v>58.52</v>
          </cell>
          <cell r="BP55">
            <v>685.29</v>
          </cell>
          <cell r="BQ55">
            <v>30.83</v>
          </cell>
          <cell r="CN55">
            <v>511</v>
          </cell>
          <cell r="CO55">
            <v>3817.81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view="pageBreakPreview" topLeftCell="A97" zoomScaleSheetLayoutView="100" workbookViewId="0">
      <selection activeCell="B120" sqref="B120"/>
    </sheetView>
  </sheetViews>
  <sheetFormatPr defaultRowHeight="15"/>
  <cols>
    <col min="1" max="1" width="3.5703125" style="2" customWidth="1"/>
    <col min="2" max="2" width="28.28515625" style="2" customWidth="1"/>
    <col min="3" max="3" width="12.5703125" style="2" customWidth="1"/>
    <col min="4" max="4" width="23" style="2" bestFit="1" customWidth="1"/>
    <col min="5" max="5" width="14.7109375" style="2" customWidth="1"/>
    <col min="6" max="6" width="23.7109375" style="2" bestFit="1" customWidth="1"/>
    <col min="7" max="7" width="12.85546875" style="2" customWidth="1"/>
    <col min="8" max="8" width="18.140625" style="2" customWidth="1"/>
    <col min="9" max="9" width="10.5703125" style="2" bestFit="1" customWidth="1"/>
    <col min="10" max="10" width="13.85546875" style="2" customWidth="1"/>
    <col min="11" max="11" width="15.140625" style="2" customWidth="1"/>
    <col min="12" max="16384" width="9.140625" style="2"/>
  </cols>
  <sheetData>
    <row r="1" spans="1:17" ht="26.25" customHeight="1">
      <c r="A1" s="96" t="s">
        <v>0</v>
      </c>
      <c r="B1" s="96"/>
      <c r="C1" s="96"/>
      <c r="D1" s="96"/>
      <c r="E1" s="96"/>
      <c r="F1" s="96"/>
      <c r="G1" s="96"/>
      <c r="H1" s="96"/>
      <c r="I1" s="1"/>
      <c r="J1" s="1"/>
      <c r="K1" s="1"/>
    </row>
    <row r="2" spans="1:17" ht="21.75" customHeight="1">
      <c r="A2" s="96" t="s">
        <v>24</v>
      </c>
      <c r="B2" s="96"/>
      <c r="C2" s="96"/>
      <c r="D2" s="96"/>
      <c r="E2" s="96"/>
      <c r="F2" s="96"/>
      <c r="G2" s="96"/>
      <c r="H2" s="96"/>
      <c r="I2" s="1"/>
      <c r="J2" s="1"/>
      <c r="K2" s="1"/>
    </row>
    <row r="3" spans="1:17" ht="15" customHeight="1">
      <c r="A3" s="3"/>
      <c r="B3" s="3"/>
      <c r="C3" s="3"/>
      <c r="D3" s="3"/>
      <c r="E3" s="3"/>
      <c r="F3" s="3"/>
      <c r="G3" s="3"/>
      <c r="H3" s="3"/>
      <c r="I3" s="1"/>
      <c r="J3" s="1"/>
      <c r="K3" s="1"/>
    </row>
    <row r="5" spans="1:17" ht="15" customHeight="1">
      <c r="A5" s="85" t="s">
        <v>1</v>
      </c>
      <c r="B5" s="85" t="s">
        <v>2</v>
      </c>
      <c r="C5" s="86" t="s">
        <v>20</v>
      </c>
      <c r="D5" s="86"/>
      <c r="E5" s="87" t="s">
        <v>20</v>
      </c>
      <c r="F5" s="88"/>
      <c r="G5" s="89" t="s">
        <v>3</v>
      </c>
      <c r="H5" s="90"/>
      <c r="J5" s="41"/>
      <c r="K5" s="43"/>
    </row>
    <row r="6" spans="1:17">
      <c r="A6" s="85"/>
      <c r="B6" s="85"/>
      <c r="C6" s="93">
        <v>2015</v>
      </c>
      <c r="D6" s="93"/>
      <c r="E6" s="94">
        <v>2016</v>
      </c>
      <c r="F6" s="95"/>
      <c r="G6" s="91"/>
      <c r="H6" s="92"/>
      <c r="J6" s="41"/>
      <c r="K6" s="43"/>
    </row>
    <row r="7" spans="1:17" s="4" customFormat="1">
      <c r="A7" s="85"/>
      <c r="B7" s="85"/>
      <c r="C7" s="24" t="s">
        <v>23</v>
      </c>
      <c r="D7" s="24" t="s">
        <v>22</v>
      </c>
      <c r="E7" s="24" t="s">
        <v>23</v>
      </c>
      <c r="F7" s="24" t="s">
        <v>22</v>
      </c>
      <c r="G7" s="24" t="s">
        <v>23</v>
      </c>
      <c r="H7" s="25" t="s">
        <v>22</v>
      </c>
      <c r="J7" s="44"/>
      <c r="K7" s="45"/>
    </row>
    <row r="8" spans="1:17">
      <c r="A8" s="8" t="s">
        <v>4</v>
      </c>
      <c r="B8" s="22" t="s">
        <v>10</v>
      </c>
      <c r="C8" s="26">
        <f>C9+C10</f>
        <v>26098.600000000002</v>
      </c>
      <c r="D8" s="27">
        <f>D9+D10</f>
        <v>377207636</v>
      </c>
      <c r="E8" s="48">
        <f>E9+E10</f>
        <v>21778.2255</v>
      </c>
      <c r="F8" s="47">
        <f>F9+F10</f>
        <v>364595254.90800548</v>
      </c>
      <c r="G8" s="23">
        <f>((E8-C8)/C8)*100</f>
        <v>-16.554046960373359</v>
      </c>
      <c r="H8" s="23">
        <f>((F8-D8)/D8)*100</f>
        <v>-3.3436176493506942</v>
      </c>
      <c r="J8" s="41"/>
      <c r="K8" s="43"/>
    </row>
    <row r="9" spans="1:17">
      <c r="A9" s="5"/>
      <c r="B9" s="14" t="s">
        <v>11</v>
      </c>
      <c r="C9" s="42">
        <v>25809.600000000002</v>
      </c>
      <c r="D9" s="62">
        <v>371376736</v>
      </c>
      <c r="E9" s="69">
        <v>21468.825499999999</v>
      </c>
      <c r="F9" s="70">
        <v>358160541</v>
      </c>
      <c r="G9" s="10">
        <f>((E9-C9)/C9)*100</f>
        <v>-16.818449336680935</v>
      </c>
      <c r="H9" s="10">
        <f>((F9-D9)/D9)*100</f>
        <v>-3.5587029877929672</v>
      </c>
      <c r="J9" s="43"/>
      <c r="K9" s="43"/>
      <c r="L9" s="43"/>
    </row>
    <row r="10" spans="1:17">
      <c r="A10" s="6"/>
      <c r="B10" s="15" t="s">
        <v>12</v>
      </c>
      <c r="C10" s="29">
        <f>SUM(C11:C14)</f>
        <v>289</v>
      </c>
      <c r="D10" s="29">
        <f>SUM(D11:D14)</f>
        <v>5830900</v>
      </c>
      <c r="E10" s="52">
        <f>SUM(E11:E14)</f>
        <v>309.40000000000003</v>
      </c>
      <c r="F10" s="51">
        <f>SUM(F11:F14)</f>
        <v>6434713.9080054536</v>
      </c>
      <c r="G10" s="10">
        <f t="shared" ref="G10:H10" si="0">((E10-C10)/C10)*100</f>
        <v>7.0588235294117769</v>
      </c>
      <c r="H10" s="10">
        <f t="shared" si="0"/>
        <v>10.355415253313446</v>
      </c>
      <c r="J10" s="43"/>
      <c r="K10" s="43"/>
      <c r="L10" s="43"/>
      <c r="M10" s="43"/>
      <c r="N10" s="43"/>
      <c r="O10" s="43"/>
      <c r="P10" s="43"/>
      <c r="Q10" s="43"/>
    </row>
    <row r="11" spans="1:17">
      <c r="A11" s="6"/>
      <c r="B11" s="16" t="s">
        <v>13</v>
      </c>
      <c r="C11" s="67">
        <v>18.600000000000001</v>
      </c>
      <c r="D11" s="67">
        <v>268000</v>
      </c>
      <c r="E11" s="53">
        <v>14.8</v>
      </c>
      <c r="F11" s="54">
        <v>197043.27717239535</v>
      </c>
      <c r="G11" s="11">
        <f>((E11-C11)/C11)*100</f>
        <v>-20.43010752688172</v>
      </c>
      <c r="H11" s="11">
        <f>((F11-D11)/D11)*100</f>
        <v>-26.476389114777852</v>
      </c>
      <c r="J11" s="43"/>
      <c r="K11" s="43"/>
      <c r="L11" s="43"/>
      <c r="M11" s="43"/>
      <c r="N11" s="43"/>
      <c r="O11" s="43"/>
      <c r="P11" s="43"/>
      <c r="Q11" s="43"/>
    </row>
    <row r="12" spans="1:17">
      <c r="A12" s="5"/>
      <c r="B12" s="17" t="s">
        <v>14</v>
      </c>
      <c r="C12" s="46">
        <v>222.3</v>
      </c>
      <c r="D12" s="63">
        <v>4664900</v>
      </c>
      <c r="E12" s="53">
        <v>202.70000000000002</v>
      </c>
      <c r="F12" s="54">
        <v>4443868.5981939668</v>
      </c>
      <c r="G12" s="11">
        <f t="shared" ref="G12:G14" si="1">((E12-C12)/C12)*100</f>
        <v>-8.8169140800719727</v>
      </c>
      <c r="H12" s="11">
        <f t="shared" ref="H12:H14" si="2">((F12-D12)/D12)*100</f>
        <v>-4.7381809214781283</v>
      </c>
      <c r="J12" s="43"/>
      <c r="K12" s="66"/>
      <c r="L12" s="43"/>
      <c r="M12" s="66"/>
      <c r="N12" s="43"/>
      <c r="O12" s="66"/>
      <c r="P12" s="43"/>
      <c r="Q12" s="66"/>
    </row>
    <row r="13" spans="1:17">
      <c r="A13" s="5"/>
      <c r="B13" s="17" t="s">
        <v>15</v>
      </c>
      <c r="C13" s="46">
        <v>46.400000000000006</v>
      </c>
      <c r="D13" s="34">
        <v>869800</v>
      </c>
      <c r="E13" s="53">
        <v>90.1</v>
      </c>
      <c r="F13" s="54">
        <v>1762302.0326390918</v>
      </c>
      <c r="G13" s="11">
        <f t="shared" si="1"/>
        <v>94.181034482758591</v>
      </c>
      <c r="H13" s="11">
        <f t="shared" si="2"/>
        <v>102.61002904565323</v>
      </c>
      <c r="J13" s="43"/>
      <c r="K13" s="43"/>
      <c r="L13" s="43"/>
      <c r="M13" s="43"/>
      <c r="N13" s="43"/>
      <c r="O13" s="43"/>
      <c r="P13" s="43"/>
      <c r="Q13" s="43"/>
    </row>
    <row r="14" spans="1:17">
      <c r="A14" s="5"/>
      <c r="B14" s="17" t="s">
        <v>16</v>
      </c>
      <c r="C14" s="68">
        <v>1.7</v>
      </c>
      <c r="D14" s="68">
        <v>28200</v>
      </c>
      <c r="E14" s="53">
        <v>1.8</v>
      </c>
      <c r="F14" s="54">
        <v>31500</v>
      </c>
      <c r="G14" s="11">
        <f t="shared" si="1"/>
        <v>5.8823529411764763</v>
      </c>
      <c r="H14" s="11">
        <f t="shared" si="2"/>
        <v>11.702127659574469</v>
      </c>
      <c r="J14" s="41"/>
    </row>
    <row r="15" spans="1:17">
      <c r="A15" s="5"/>
      <c r="B15" s="18"/>
      <c r="C15" s="30"/>
      <c r="D15" s="31"/>
      <c r="E15" s="56"/>
      <c r="F15" s="55"/>
      <c r="G15" s="12"/>
      <c r="H15" s="12"/>
      <c r="J15" s="41"/>
    </row>
    <row r="16" spans="1:17">
      <c r="A16" s="8" t="s">
        <v>5</v>
      </c>
      <c r="B16" s="13" t="s">
        <v>17</v>
      </c>
      <c r="C16" s="9">
        <f>C17+C18</f>
        <v>33467.43</v>
      </c>
      <c r="D16" s="65">
        <f>D17+D18</f>
        <v>160968364.5</v>
      </c>
      <c r="E16" s="58">
        <f>E17+E18</f>
        <v>30333.999999999996</v>
      </c>
      <c r="F16" s="57">
        <f>F17+F18</f>
        <v>186446909</v>
      </c>
      <c r="G16" s="23">
        <f>(E16-C16)/C16</f>
        <v>-9.3626250955033116E-2</v>
      </c>
      <c r="H16" s="23">
        <f t="shared" ref="H16" si="3">(F16-D16)/D16</f>
        <v>0.15828293080532604</v>
      </c>
    </row>
    <row r="17" spans="1:8">
      <c r="A17" s="5"/>
      <c r="B17" s="14" t="s">
        <v>18</v>
      </c>
      <c r="C17" s="32">
        <v>29705.91</v>
      </c>
      <c r="D17" s="62">
        <v>64639334.5</v>
      </c>
      <c r="E17" s="50">
        <v>25934.199999999997</v>
      </c>
      <c r="F17" s="49">
        <v>36830697</v>
      </c>
      <c r="G17" s="10">
        <f t="shared" ref="G17:G22" si="4">((E17-C17)/C17)*100</f>
        <v>-12.69683372769931</v>
      </c>
      <c r="H17" s="10">
        <f t="shared" ref="H17:H22" si="5">((F17-D17)/D17)*100</f>
        <v>-43.021231135973409</v>
      </c>
    </row>
    <row r="18" spans="1:8">
      <c r="A18" s="5"/>
      <c r="B18" s="14" t="s">
        <v>19</v>
      </c>
      <c r="C18" s="7">
        <f>SUM(C19:C22)</f>
        <v>3761.5200000000004</v>
      </c>
      <c r="D18" s="7">
        <f>SUM(D19:D22)</f>
        <v>96329030</v>
      </c>
      <c r="E18" s="60">
        <f>SUM(E19:E22)</f>
        <v>4399.7999999999993</v>
      </c>
      <c r="F18" s="59">
        <f>SUM(F19:F22)</f>
        <v>149616212</v>
      </c>
      <c r="G18" s="10">
        <f t="shared" si="4"/>
        <v>16.968672238882121</v>
      </c>
      <c r="H18" s="10">
        <f t="shared" si="5"/>
        <v>55.317884961573895</v>
      </c>
    </row>
    <row r="19" spans="1:8">
      <c r="A19" s="5"/>
      <c r="B19" s="17" t="s">
        <v>6</v>
      </c>
      <c r="C19" s="33">
        <v>568.54999999999995</v>
      </c>
      <c r="D19" s="63">
        <v>26004450</v>
      </c>
      <c r="E19" s="54">
        <v>1601.2</v>
      </c>
      <c r="F19" s="54">
        <v>87841000</v>
      </c>
      <c r="G19" s="11">
        <f t="shared" si="4"/>
        <v>181.62870459941959</v>
      </c>
      <c r="H19" s="11">
        <f t="shared" si="5"/>
        <v>237.79218556823926</v>
      </c>
    </row>
    <row r="20" spans="1:8">
      <c r="A20" s="5"/>
      <c r="B20" s="17" t="s">
        <v>7</v>
      </c>
      <c r="C20" s="33">
        <v>1977.97</v>
      </c>
      <c r="D20" s="63">
        <v>41953480</v>
      </c>
      <c r="E20" s="53">
        <v>1668.07</v>
      </c>
      <c r="F20" s="54">
        <v>35334322</v>
      </c>
      <c r="G20" s="11">
        <f t="shared" si="4"/>
        <v>-15.667578375809546</v>
      </c>
      <c r="H20" s="11">
        <f t="shared" si="5"/>
        <v>-15.777375321427447</v>
      </c>
    </row>
    <row r="21" spans="1:8">
      <c r="A21" s="5"/>
      <c r="B21" s="17" t="s">
        <v>8</v>
      </c>
      <c r="C21" s="33">
        <v>61.3</v>
      </c>
      <c r="D21" s="63">
        <v>1613600</v>
      </c>
      <c r="E21" s="53">
        <v>47.43</v>
      </c>
      <c r="F21" s="54">
        <v>1262790</v>
      </c>
      <c r="G21" s="11">
        <f t="shared" si="4"/>
        <v>-22.626427406199017</v>
      </c>
      <c r="H21" s="11">
        <f t="shared" si="5"/>
        <v>-21.740827962320278</v>
      </c>
    </row>
    <row r="22" spans="1:8">
      <c r="A22" s="5"/>
      <c r="B22" s="19" t="s">
        <v>9</v>
      </c>
      <c r="C22" s="35">
        <v>1153.7</v>
      </c>
      <c r="D22" s="64">
        <v>26757500</v>
      </c>
      <c r="E22" s="53">
        <v>1083.0999999999999</v>
      </c>
      <c r="F22" s="54">
        <v>25178100</v>
      </c>
      <c r="G22" s="11">
        <f t="shared" si="4"/>
        <v>-6.1194417959608334</v>
      </c>
      <c r="H22" s="11">
        <f t="shared" si="5"/>
        <v>-5.9026441184714571</v>
      </c>
    </row>
    <row r="23" spans="1:8">
      <c r="A23" s="75"/>
      <c r="B23" s="77" t="s">
        <v>21</v>
      </c>
      <c r="C23" s="79">
        <f>C8+C16</f>
        <v>59566.03</v>
      </c>
      <c r="D23" s="81">
        <f>D8+D16</f>
        <v>538176000.5</v>
      </c>
      <c r="E23" s="83">
        <f>E8+E16</f>
        <v>52112.2255</v>
      </c>
      <c r="F23" s="71">
        <f>F8+F16</f>
        <v>551042163.90800548</v>
      </c>
      <c r="G23" s="73">
        <f>((E23-C23)/C23)*100</f>
        <v>-12.513515673278878</v>
      </c>
      <c r="H23" s="73">
        <f>((F23-D23)/D23)*100</f>
        <v>2.3906980980296382</v>
      </c>
    </row>
    <row r="24" spans="1:8">
      <c r="A24" s="76"/>
      <c r="B24" s="78"/>
      <c r="C24" s="80"/>
      <c r="D24" s="82"/>
      <c r="E24" s="84"/>
      <c r="F24" s="72"/>
      <c r="G24" s="74"/>
      <c r="H24" s="74"/>
    </row>
    <row r="26" spans="1:8">
      <c r="F26" s="20"/>
    </row>
    <row r="28" spans="1:8">
      <c r="A28" s="85" t="s">
        <v>1</v>
      </c>
      <c r="B28" s="85" t="s">
        <v>2</v>
      </c>
      <c r="C28" s="86" t="s">
        <v>25</v>
      </c>
      <c r="D28" s="86"/>
      <c r="E28" s="87" t="s">
        <v>25</v>
      </c>
      <c r="F28" s="88"/>
      <c r="G28" s="89" t="s">
        <v>3</v>
      </c>
      <c r="H28" s="90"/>
    </row>
    <row r="29" spans="1:8">
      <c r="A29" s="85"/>
      <c r="B29" s="85"/>
      <c r="C29" s="93">
        <v>2015</v>
      </c>
      <c r="D29" s="93"/>
      <c r="E29" s="94">
        <v>2016</v>
      </c>
      <c r="F29" s="95"/>
      <c r="G29" s="91"/>
      <c r="H29" s="92"/>
    </row>
    <row r="30" spans="1:8">
      <c r="A30" s="85"/>
      <c r="B30" s="85"/>
      <c r="C30" s="24" t="s">
        <v>23</v>
      </c>
      <c r="D30" s="24" t="s">
        <v>22</v>
      </c>
      <c r="E30" s="24" t="s">
        <v>23</v>
      </c>
      <c r="F30" s="24" t="s">
        <v>22</v>
      </c>
      <c r="G30" s="24" t="s">
        <v>23</v>
      </c>
      <c r="H30" s="25" t="s">
        <v>22</v>
      </c>
    </row>
    <row r="31" spans="1:8">
      <c r="A31" s="8" t="s">
        <v>4</v>
      </c>
      <c r="B31" s="22" t="s">
        <v>10</v>
      </c>
      <c r="C31" s="26">
        <f>C32+C33</f>
        <v>20147.189999999995</v>
      </c>
      <c r="D31" s="27">
        <f>D32+D33</f>
        <v>351988440.40147424</v>
      </c>
      <c r="E31" s="48">
        <f>E32+E33</f>
        <v>30236.984710000001</v>
      </c>
      <c r="F31" s="47">
        <f>F32+F33</f>
        <v>500713774.82038265</v>
      </c>
      <c r="G31" s="23">
        <f>((E31-C31)/C31)*100</f>
        <v>50.080406796183532</v>
      </c>
      <c r="H31" s="23">
        <f>((F31-D31)/D31)*100</f>
        <v>42.252903035472954</v>
      </c>
    </row>
    <row r="32" spans="1:8">
      <c r="A32" s="5"/>
      <c r="B32" s="14" t="s">
        <v>11</v>
      </c>
      <c r="C32" s="42">
        <v>19745.389999999996</v>
      </c>
      <c r="D32" s="62">
        <v>344017957.80000001</v>
      </c>
      <c r="E32" s="50">
        <v>29976.974710000002</v>
      </c>
      <c r="F32" s="70">
        <v>495248768.81999999</v>
      </c>
      <c r="G32" s="10">
        <f>((E32-C32)/C32)*100</f>
        <v>51.817587345704531</v>
      </c>
      <c r="H32" s="10">
        <f>((F32-D32)/D32)*100</f>
        <v>43.960150216321054</v>
      </c>
    </row>
    <row r="33" spans="1:8">
      <c r="A33" s="6"/>
      <c r="B33" s="15" t="s">
        <v>12</v>
      </c>
      <c r="C33" s="29">
        <f>SUM(C34:C37)</f>
        <v>401.79999999999995</v>
      </c>
      <c r="D33" s="29">
        <f>SUM(D34:D37)</f>
        <v>7970482.6014742097</v>
      </c>
      <c r="E33" s="52">
        <f>SUM(E34:E37)</f>
        <v>260.01</v>
      </c>
      <c r="F33" s="51">
        <f>SUM(F34:F37)</f>
        <v>5465006.0003826339</v>
      </c>
      <c r="G33" s="10">
        <f t="shared" ref="G33" si="6">((E33-C33)/C33)*100</f>
        <v>-35.288700846192128</v>
      </c>
      <c r="H33" s="10">
        <f t="shared" ref="H33" si="7">((F33-D33)/D33)*100</f>
        <v>-31.434440376648791</v>
      </c>
    </row>
    <row r="34" spans="1:8">
      <c r="A34" s="6"/>
      <c r="B34" s="16" t="s">
        <v>13</v>
      </c>
      <c r="C34" s="67">
        <v>22.6</v>
      </c>
      <c r="D34" s="67">
        <v>275557.99579584482</v>
      </c>
      <c r="E34" s="53">
        <v>13.700000000000001</v>
      </c>
      <c r="F34" s="54">
        <v>183943.27717239532</v>
      </c>
      <c r="G34" s="11">
        <f>((E34-C34)/C34)*100</f>
        <v>-39.380530973451329</v>
      </c>
      <c r="H34" s="11">
        <f>((F34-D34)/D34)*100</f>
        <v>-33.246982494140703</v>
      </c>
    </row>
    <row r="35" spans="1:8">
      <c r="A35" s="5"/>
      <c r="B35" s="17" t="s">
        <v>14</v>
      </c>
      <c r="C35" s="46">
        <v>216.59999999999997</v>
      </c>
      <c r="D35" s="63">
        <v>4550424.6056783646</v>
      </c>
      <c r="E35" s="53">
        <v>197.10000000000002</v>
      </c>
      <c r="F35" s="54">
        <v>4298762.7232102389</v>
      </c>
      <c r="G35" s="11">
        <f t="shared" ref="G35:G37" si="8">((E35-C35)/C35)*100</f>
        <v>-9.0027700831024688</v>
      </c>
      <c r="H35" s="11">
        <f t="shared" ref="H35:H37" si="9">((F35-D35)/D35)*100</f>
        <v>-5.5305142767134967</v>
      </c>
    </row>
    <row r="36" spans="1:8">
      <c r="A36" s="5"/>
      <c r="B36" s="17" t="s">
        <v>15</v>
      </c>
      <c r="C36" s="46">
        <v>160.69999999999999</v>
      </c>
      <c r="D36" s="34">
        <v>3101700</v>
      </c>
      <c r="E36" s="53">
        <v>45.899999999999991</v>
      </c>
      <c r="F36" s="54">
        <v>937400</v>
      </c>
      <c r="G36" s="11">
        <f t="shared" si="8"/>
        <v>-71.437461107654016</v>
      </c>
      <c r="H36" s="11">
        <f t="shared" si="9"/>
        <v>-69.777863752135929</v>
      </c>
    </row>
    <row r="37" spans="1:8">
      <c r="A37" s="5"/>
      <c r="B37" s="17" t="s">
        <v>16</v>
      </c>
      <c r="C37" s="68">
        <v>1.9</v>
      </c>
      <c r="D37" s="68">
        <v>42800</v>
      </c>
      <c r="E37" s="53">
        <v>3.31</v>
      </c>
      <c r="F37" s="54">
        <v>44900</v>
      </c>
      <c r="G37" s="11">
        <f t="shared" si="8"/>
        <v>74.21052631578948</v>
      </c>
      <c r="H37" s="11">
        <f t="shared" si="9"/>
        <v>4.9065420560747661</v>
      </c>
    </row>
    <row r="38" spans="1:8">
      <c r="A38" s="5"/>
      <c r="B38" s="18"/>
      <c r="C38" s="30"/>
      <c r="D38" s="31"/>
      <c r="E38" s="56"/>
      <c r="F38" s="55"/>
      <c r="G38" s="12"/>
      <c r="H38" s="12"/>
    </row>
    <row r="39" spans="1:8">
      <c r="A39" s="8" t="s">
        <v>5</v>
      </c>
      <c r="B39" s="13" t="s">
        <v>17</v>
      </c>
      <c r="C39" s="9">
        <f>C40+C41</f>
        <v>31816.430000000004</v>
      </c>
      <c r="D39" s="65">
        <f>D40+D41</f>
        <v>151656016</v>
      </c>
      <c r="E39" s="58">
        <f>E40+E41</f>
        <v>30241.759999999998</v>
      </c>
      <c r="F39" s="57">
        <f>F40+F41</f>
        <v>145397872</v>
      </c>
      <c r="G39" s="23">
        <f>(E39-C39)/C39</f>
        <v>-4.9492353479004568E-2</v>
      </c>
      <c r="H39" s="23">
        <f t="shared" ref="H39" si="10">(F39-D39)/D39</f>
        <v>-4.1265385739791556E-2</v>
      </c>
    </row>
    <row r="40" spans="1:8">
      <c r="A40" s="5"/>
      <c r="B40" s="14" t="s">
        <v>18</v>
      </c>
      <c r="C40" s="32">
        <v>28091.390000000003</v>
      </c>
      <c r="D40" s="62">
        <v>52009526</v>
      </c>
      <c r="E40" s="50">
        <v>26314.62</v>
      </c>
      <c r="F40" s="49">
        <v>22426026</v>
      </c>
      <c r="G40" s="10">
        <f t="shared" ref="G40:G45" si="11">((E40-C40)/C40)*100</f>
        <v>-6.3249629156834315</v>
      </c>
      <c r="H40" s="10">
        <f t="shared" ref="H40:H45" si="12">((F40-D40)/D40)*100</f>
        <v>-56.88092600574749</v>
      </c>
    </row>
    <row r="41" spans="1:8">
      <c r="A41" s="5"/>
      <c r="B41" s="14" t="s">
        <v>19</v>
      </c>
      <c r="C41" s="7">
        <f>SUM(C42:C45)</f>
        <v>3725.04</v>
      </c>
      <c r="D41" s="7">
        <f>SUM(D42:D45)</f>
        <v>99646490</v>
      </c>
      <c r="E41" s="60">
        <f>SUM(E42:E45)</f>
        <v>3927.1400000000003</v>
      </c>
      <c r="F41" s="59">
        <f>SUM(F42:F45)</f>
        <v>122971846</v>
      </c>
      <c r="G41" s="10">
        <f t="shared" si="11"/>
        <v>5.4254450958915976</v>
      </c>
      <c r="H41" s="10">
        <f t="shared" si="12"/>
        <v>23.408105995504709</v>
      </c>
    </row>
    <row r="42" spans="1:8">
      <c r="A42" s="5"/>
      <c r="B42" s="17" t="s">
        <v>6</v>
      </c>
      <c r="C42" s="33">
        <v>536.77</v>
      </c>
      <c r="D42" s="63">
        <v>24914880</v>
      </c>
      <c r="E42" s="54">
        <v>1123</v>
      </c>
      <c r="F42" s="54">
        <v>53975000</v>
      </c>
      <c r="G42" s="11">
        <f t="shared" si="11"/>
        <v>109.21437487191908</v>
      </c>
      <c r="H42" s="11">
        <f t="shared" si="12"/>
        <v>116.63760772678818</v>
      </c>
    </row>
    <row r="43" spans="1:8">
      <c r="A43" s="5"/>
      <c r="B43" s="17" t="s">
        <v>7</v>
      </c>
      <c r="C43" s="33">
        <v>1948.0700000000002</v>
      </c>
      <c r="D43" s="63">
        <v>45575010</v>
      </c>
      <c r="E43" s="53">
        <v>1576.4500000000003</v>
      </c>
      <c r="F43" s="54">
        <v>39369536</v>
      </c>
      <c r="G43" s="11">
        <f t="shared" si="11"/>
        <v>-19.076316559466541</v>
      </c>
      <c r="H43" s="11">
        <f t="shared" si="12"/>
        <v>-13.615957517069113</v>
      </c>
    </row>
    <row r="44" spans="1:8">
      <c r="A44" s="5"/>
      <c r="B44" s="17" t="s">
        <v>8</v>
      </c>
      <c r="C44" s="33">
        <v>68.199999999999989</v>
      </c>
      <c r="D44" s="63">
        <v>1950200</v>
      </c>
      <c r="E44" s="53">
        <v>134.61000000000001</v>
      </c>
      <c r="F44" s="54">
        <v>4051400</v>
      </c>
      <c r="G44" s="11">
        <f t="shared" si="11"/>
        <v>97.375366568915013</v>
      </c>
      <c r="H44" s="11">
        <f t="shared" si="12"/>
        <v>107.74279561070659</v>
      </c>
    </row>
    <row r="45" spans="1:8">
      <c r="A45" s="5"/>
      <c r="B45" s="19" t="s">
        <v>9</v>
      </c>
      <c r="C45" s="35">
        <v>1172</v>
      </c>
      <c r="D45" s="64">
        <v>27206400</v>
      </c>
      <c r="E45" s="53">
        <v>1093.08</v>
      </c>
      <c r="F45" s="54">
        <v>25575910</v>
      </c>
      <c r="G45" s="11">
        <f t="shared" si="11"/>
        <v>-6.7337883959044431</v>
      </c>
      <c r="H45" s="11">
        <f t="shared" si="12"/>
        <v>-5.9930384027287698</v>
      </c>
    </row>
    <row r="46" spans="1:8">
      <c r="A46" s="75"/>
      <c r="B46" s="77" t="s">
        <v>21</v>
      </c>
      <c r="C46" s="79">
        <f>C31+C39</f>
        <v>51963.619999999995</v>
      </c>
      <c r="D46" s="81">
        <f>D31+D39</f>
        <v>503644456.40147424</v>
      </c>
      <c r="E46" s="83">
        <f>E31+E39</f>
        <v>60478.744709999999</v>
      </c>
      <c r="F46" s="71">
        <f>F31+F39</f>
        <v>646111646.8203826</v>
      </c>
      <c r="G46" s="73">
        <f>((E46-C46)/C46)*100</f>
        <v>16.38670421729665</v>
      </c>
      <c r="H46" s="73">
        <f>((F46-D46)/D46)*100</f>
        <v>28.287254750470701</v>
      </c>
    </row>
    <row r="47" spans="1:8">
      <c r="A47" s="76"/>
      <c r="B47" s="78"/>
      <c r="C47" s="80"/>
      <c r="D47" s="82"/>
      <c r="E47" s="84"/>
      <c r="F47" s="72"/>
      <c r="G47" s="74"/>
      <c r="H47" s="74"/>
    </row>
    <row r="51" spans="1:8">
      <c r="A51" s="85" t="s">
        <v>1</v>
      </c>
      <c r="B51" s="85" t="s">
        <v>2</v>
      </c>
      <c r="C51" s="87" t="s">
        <v>26</v>
      </c>
      <c r="D51" s="88"/>
      <c r="E51" s="87" t="s">
        <v>26</v>
      </c>
      <c r="F51" s="88"/>
      <c r="G51" s="89" t="s">
        <v>3</v>
      </c>
      <c r="H51" s="90"/>
    </row>
    <row r="52" spans="1:8">
      <c r="A52" s="85"/>
      <c r="B52" s="85"/>
      <c r="C52" s="93">
        <v>2015</v>
      </c>
      <c r="D52" s="93"/>
      <c r="E52" s="94">
        <v>2016</v>
      </c>
      <c r="F52" s="95"/>
      <c r="G52" s="91"/>
      <c r="H52" s="92"/>
    </row>
    <row r="53" spans="1:8">
      <c r="A53" s="85"/>
      <c r="B53" s="85"/>
      <c r="C53" s="24" t="s">
        <v>23</v>
      </c>
      <c r="D53" s="24" t="s">
        <v>22</v>
      </c>
      <c r="E53" s="24" t="s">
        <v>23</v>
      </c>
      <c r="F53" s="24" t="s">
        <v>22</v>
      </c>
      <c r="G53" s="24" t="s">
        <v>23</v>
      </c>
      <c r="H53" s="25" t="s">
        <v>22</v>
      </c>
    </row>
    <row r="54" spans="1:8">
      <c r="A54" s="8" t="s">
        <v>4</v>
      </c>
      <c r="B54" s="22" t="s">
        <v>10</v>
      </c>
      <c r="C54" s="26">
        <f>C55+C56</f>
        <v>28566.149999999998</v>
      </c>
      <c r="D54" s="27">
        <f>D55+D56</f>
        <v>449880468.52075207</v>
      </c>
      <c r="E54" s="48">
        <f>E55+E56</f>
        <v>30815.1024</v>
      </c>
      <c r="F54" s="47">
        <f>F55+F56</f>
        <v>502805919.05145621</v>
      </c>
      <c r="G54" s="23">
        <f>((E54-C54)/C54)*100</f>
        <v>7.8727878975640824</v>
      </c>
      <c r="H54" s="23">
        <f>((F54-D54)/D54)*100</f>
        <v>11.76433613682493</v>
      </c>
    </row>
    <row r="55" spans="1:8">
      <c r="A55" s="5"/>
      <c r="B55" s="14" t="s">
        <v>11</v>
      </c>
      <c r="C55" s="42">
        <v>28242.449999999997</v>
      </c>
      <c r="D55" s="62">
        <v>443397827.30000001</v>
      </c>
      <c r="E55" s="50">
        <v>30535.592400000001</v>
      </c>
      <c r="F55" s="70">
        <v>496873156.90000004</v>
      </c>
      <c r="G55" s="10">
        <f>((E55-C55)/C55)*100</f>
        <v>8.1194882172049674</v>
      </c>
      <c r="H55" s="10">
        <f>((F55-D55)/D55)*100</f>
        <v>12.060349940284883</v>
      </c>
    </row>
    <row r="56" spans="1:8">
      <c r="A56" s="6"/>
      <c r="B56" s="15" t="s">
        <v>12</v>
      </c>
      <c r="C56" s="29">
        <f>SUM(C57:C60)</f>
        <v>323.7</v>
      </c>
      <c r="D56" s="29">
        <f>SUM(D57:D60)</f>
        <v>6482641.2207520837</v>
      </c>
      <c r="E56" s="52">
        <f>SUM(E57:E60)</f>
        <v>279.51000000000005</v>
      </c>
      <c r="F56" s="51">
        <f>SUM(F57:F60)</f>
        <v>5932762.151456153</v>
      </c>
      <c r="G56" s="10">
        <f t="shared" ref="G56" si="13">((E56-C56)/C56)*100</f>
        <v>-13.651529193697851</v>
      </c>
      <c r="H56" s="10">
        <f t="shared" ref="H56" si="14">((F56-D56)/D56)*100</f>
        <v>-8.4823307440749662</v>
      </c>
    </row>
    <row r="57" spans="1:8">
      <c r="A57" s="6"/>
      <c r="B57" s="16" t="s">
        <v>13</v>
      </c>
      <c r="C57" s="67">
        <v>21.200000000000003</v>
      </c>
      <c r="D57" s="67">
        <v>277719.28384925722</v>
      </c>
      <c r="E57" s="53">
        <v>17.100000000000001</v>
      </c>
      <c r="F57" s="54">
        <v>241663.31452343837</v>
      </c>
      <c r="G57" s="11">
        <f>((E57-C57)/C57)*100</f>
        <v>-19.33962264150944</v>
      </c>
      <c r="H57" s="11">
        <f>((F57-D57)/D57)*100</f>
        <v>-12.982882868655821</v>
      </c>
    </row>
    <row r="58" spans="1:8">
      <c r="A58" s="5"/>
      <c r="B58" s="17" t="s">
        <v>14</v>
      </c>
      <c r="C58" s="46">
        <v>195</v>
      </c>
      <c r="D58" s="63">
        <v>4056721.9369028262</v>
      </c>
      <c r="E58" s="53">
        <v>225.10000000000002</v>
      </c>
      <c r="F58" s="54">
        <v>4917498.836932715</v>
      </c>
      <c r="G58" s="11">
        <f t="shared" ref="G58:G60" si="15">((E58-C58)/C58)*100</f>
        <v>15.435897435897447</v>
      </c>
      <c r="H58" s="11">
        <f t="shared" ref="H58:H60" si="16">((F58-D58)/D58)*100</f>
        <v>21.218533422260233</v>
      </c>
    </row>
    <row r="59" spans="1:8">
      <c r="A59" s="5"/>
      <c r="B59" s="17" t="s">
        <v>15</v>
      </c>
      <c r="C59" s="46">
        <v>105.80000000000001</v>
      </c>
      <c r="D59" s="34">
        <v>2113400</v>
      </c>
      <c r="E59" s="53">
        <v>35.200000000000003</v>
      </c>
      <c r="F59" s="54">
        <v>730200</v>
      </c>
      <c r="G59" s="11">
        <f t="shared" si="15"/>
        <v>-66.729678638941408</v>
      </c>
      <c r="H59" s="11">
        <f t="shared" si="16"/>
        <v>-65.449039462477515</v>
      </c>
    </row>
    <row r="60" spans="1:8">
      <c r="A60" s="5"/>
      <c r="B60" s="17" t="s">
        <v>16</v>
      </c>
      <c r="C60" s="68">
        <v>1.7000000000000002</v>
      </c>
      <c r="D60" s="68">
        <v>34800</v>
      </c>
      <c r="E60" s="53">
        <v>2.11</v>
      </c>
      <c r="F60" s="54">
        <v>43400</v>
      </c>
      <c r="G60" s="11">
        <f t="shared" si="15"/>
        <v>24.117647058823511</v>
      </c>
      <c r="H60" s="11">
        <f t="shared" si="16"/>
        <v>24.712643678160919</v>
      </c>
    </row>
    <row r="61" spans="1:8">
      <c r="A61" s="5"/>
      <c r="B61" s="18"/>
      <c r="C61" s="30"/>
      <c r="D61" s="31"/>
      <c r="E61" s="56"/>
      <c r="F61" s="55"/>
      <c r="G61" s="12"/>
      <c r="H61" s="12"/>
    </row>
    <row r="62" spans="1:8">
      <c r="A62" s="8" t="s">
        <v>5</v>
      </c>
      <c r="B62" s="13" t="s">
        <v>17</v>
      </c>
      <c r="C62" s="9">
        <f>C63+C64</f>
        <v>28183.3</v>
      </c>
      <c r="D62" s="65">
        <f>D63+D64</f>
        <v>127967164.2</v>
      </c>
      <c r="E62" s="58">
        <f>E63+E64</f>
        <v>28627.559999999998</v>
      </c>
      <c r="F62" s="57">
        <f>F63+F64</f>
        <v>160840157</v>
      </c>
      <c r="G62" s="23">
        <f>(E62-C62)/C62</f>
        <v>1.5763235675027354E-2</v>
      </c>
      <c r="H62" s="23">
        <f t="shared" ref="H62" si="17">(F62-D62)/D62</f>
        <v>0.2568861551751101</v>
      </c>
    </row>
    <row r="63" spans="1:8">
      <c r="A63" s="5"/>
      <c r="B63" s="14" t="s">
        <v>18</v>
      </c>
      <c r="C63" s="32">
        <v>24649</v>
      </c>
      <c r="D63" s="62">
        <v>25085414.200000003</v>
      </c>
      <c r="E63" s="50">
        <v>24610.859999999997</v>
      </c>
      <c r="F63" s="49">
        <v>19364636</v>
      </c>
      <c r="G63" s="10">
        <f t="shared" ref="G63:G68" si="18">((E63-C63)/C63)*100</f>
        <v>-0.15473244350684837</v>
      </c>
      <c r="H63" s="10">
        <f t="shared" ref="H63:H68" si="19">((F63-D63)/D63)*100</f>
        <v>-22.805197292696096</v>
      </c>
    </row>
    <row r="64" spans="1:8">
      <c r="A64" s="5"/>
      <c r="B64" s="14" t="s">
        <v>19</v>
      </c>
      <c r="C64" s="7">
        <f>SUM(C65:C68)</f>
        <v>3534.3</v>
      </c>
      <c r="D64" s="7">
        <f>SUM(D65:D68)</f>
        <v>102881750</v>
      </c>
      <c r="E64" s="60">
        <f>SUM(E65:E68)</f>
        <v>4016.7</v>
      </c>
      <c r="F64" s="59">
        <f>SUM(F65:F68)</f>
        <v>141475521</v>
      </c>
      <c r="G64" s="10">
        <f t="shared" si="18"/>
        <v>13.649096002037167</v>
      </c>
      <c r="H64" s="10">
        <f t="shared" si="19"/>
        <v>37.512747401750069</v>
      </c>
    </row>
    <row r="65" spans="1:11">
      <c r="A65" s="5"/>
      <c r="B65" s="17" t="s">
        <v>6</v>
      </c>
      <c r="C65" s="33">
        <v>959.40000000000009</v>
      </c>
      <c r="D65" s="63">
        <v>45733600</v>
      </c>
      <c r="E65" s="54">
        <v>1162.76</v>
      </c>
      <c r="F65" s="54">
        <v>70469200</v>
      </c>
      <c r="G65" s="11">
        <f t="shared" si="18"/>
        <v>21.196581196581185</v>
      </c>
      <c r="H65" s="11">
        <f t="shared" si="19"/>
        <v>54.086273549425371</v>
      </c>
    </row>
    <row r="66" spans="1:11">
      <c r="A66" s="5"/>
      <c r="B66" s="17" t="s">
        <v>7</v>
      </c>
      <c r="C66" s="33">
        <v>1339.7000000000003</v>
      </c>
      <c r="D66" s="63">
        <v>28172900</v>
      </c>
      <c r="E66" s="53">
        <v>1519.6000000000001</v>
      </c>
      <c r="F66" s="54">
        <v>38056681</v>
      </c>
      <c r="G66" s="11">
        <f t="shared" si="18"/>
        <v>13.428379487945049</v>
      </c>
      <c r="H66" s="11">
        <f t="shared" si="19"/>
        <v>35.082582907687886</v>
      </c>
    </row>
    <row r="67" spans="1:11">
      <c r="A67" s="5"/>
      <c r="B67" s="17" t="s">
        <v>8</v>
      </c>
      <c r="C67" s="33">
        <v>58.7</v>
      </c>
      <c r="D67" s="63">
        <v>1657250</v>
      </c>
      <c r="E67" s="53">
        <v>265.01</v>
      </c>
      <c r="F67" s="54">
        <v>7959300</v>
      </c>
      <c r="G67" s="11">
        <f t="shared" si="18"/>
        <v>351.46507666098807</v>
      </c>
      <c r="H67" s="11">
        <f t="shared" si="19"/>
        <v>380.27153416804947</v>
      </c>
    </row>
    <row r="68" spans="1:11">
      <c r="A68" s="5"/>
      <c r="B68" s="19" t="s">
        <v>9</v>
      </c>
      <c r="C68" s="35">
        <v>1176.5</v>
      </c>
      <c r="D68" s="64">
        <v>27318000</v>
      </c>
      <c r="E68" s="53">
        <v>1069.33</v>
      </c>
      <c r="F68" s="54">
        <v>24990340</v>
      </c>
      <c r="G68" s="11">
        <f t="shared" si="18"/>
        <v>-9.1092222694432703</v>
      </c>
      <c r="H68" s="11">
        <f t="shared" si="19"/>
        <v>-8.5206091221904963</v>
      </c>
    </row>
    <row r="69" spans="1:11">
      <c r="A69" s="75"/>
      <c r="B69" s="77" t="s">
        <v>21</v>
      </c>
      <c r="C69" s="79">
        <f>C54+C62</f>
        <v>56749.45</v>
      </c>
      <c r="D69" s="81">
        <f>D54+D62</f>
        <v>577847632.72075212</v>
      </c>
      <c r="E69" s="83">
        <f>E54+E62</f>
        <v>59442.662400000001</v>
      </c>
      <c r="F69" s="71">
        <f>F54+F62</f>
        <v>663646076.05145621</v>
      </c>
      <c r="G69" s="73">
        <f>((E69-C69)/C69)*100</f>
        <v>4.7457947169532115</v>
      </c>
      <c r="H69" s="73">
        <f>((F69-D69)/D69)*100</f>
        <v>14.847935419710655</v>
      </c>
    </row>
    <row r="70" spans="1:11">
      <c r="A70" s="76"/>
      <c r="B70" s="78"/>
      <c r="C70" s="80"/>
      <c r="D70" s="82"/>
      <c r="E70" s="84"/>
      <c r="F70" s="72"/>
      <c r="G70" s="74"/>
      <c r="H70" s="74"/>
    </row>
    <row r="74" spans="1:11">
      <c r="A74" s="85" t="s">
        <v>1</v>
      </c>
      <c r="B74" s="85" t="s">
        <v>2</v>
      </c>
      <c r="C74" s="87" t="s">
        <v>27</v>
      </c>
      <c r="D74" s="88"/>
      <c r="E74" s="87" t="s">
        <v>27</v>
      </c>
      <c r="F74" s="88"/>
      <c r="G74" s="89" t="s">
        <v>3</v>
      </c>
      <c r="H74" s="90"/>
    </row>
    <row r="75" spans="1:11">
      <c r="A75" s="85"/>
      <c r="B75" s="85"/>
      <c r="C75" s="93">
        <v>2015</v>
      </c>
      <c r="D75" s="93"/>
      <c r="E75" s="94">
        <v>2016</v>
      </c>
      <c r="F75" s="95"/>
      <c r="G75" s="91"/>
      <c r="H75" s="92"/>
    </row>
    <row r="76" spans="1:11">
      <c r="A76" s="85"/>
      <c r="B76" s="85"/>
      <c r="C76" s="24" t="s">
        <v>23</v>
      </c>
      <c r="D76" s="24" t="s">
        <v>22</v>
      </c>
      <c r="E76" s="24" t="s">
        <v>23</v>
      </c>
      <c r="F76" s="24" t="s">
        <v>22</v>
      </c>
      <c r="G76" s="24" t="s">
        <v>23</v>
      </c>
      <c r="H76" s="25" t="s">
        <v>22</v>
      </c>
    </row>
    <row r="77" spans="1:11">
      <c r="A77" s="8" t="s">
        <v>4</v>
      </c>
      <c r="B77" s="22" t="s">
        <v>10</v>
      </c>
      <c r="C77" s="26">
        <f>C78+C79</f>
        <v>31439.719999999998</v>
      </c>
      <c r="D77" s="27">
        <f>D78+D79</f>
        <v>502869430.40306866</v>
      </c>
      <c r="E77" s="48">
        <f>E78+E79</f>
        <v>28075.659899999999</v>
      </c>
      <c r="F77" s="47">
        <f>F78+F79</f>
        <v>494233733.17734528</v>
      </c>
      <c r="G77" s="23">
        <f>((E77-C77)/C77)*100</f>
        <v>-10.700031997740435</v>
      </c>
      <c r="H77" s="23">
        <f>((F77-D77)/D77)*100</f>
        <v>-1.7172841902124674</v>
      </c>
      <c r="J77" s="41"/>
      <c r="K77" s="43"/>
    </row>
    <row r="78" spans="1:11">
      <c r="A78" s="5"/>
      <c r="B78" s="14" t="s">
        <v>11</v>
      </c>
      <c r="C78" s="42">
        <v>31170.019999999997</v>
      </c>
      <c r="D78" s="62">
        <v>497406127.80000001</v>
      </c>
      <c r="E78" s="69">
        <v>27749.2719</v>
      </c>
      <c r="F78" s="70">
        <v>487353572.30000001</v>
      </c>
      <c r="G78" s="10">
        <f>((E78-C78)/C78)*100</f>
        <v>-10.974481569148809</v>
      </c>
      <c r="H78" s="10">
        <f>((F78-D78)/D78)*100</f>
        <v>-2.0209955081297251</v>
      </c>
      <c r="J78" s="41"/>
      <c r="K78" s="43"/>
    </row>
    <row r="79" spans="1:11">
      <c r="A79" s="6"/>
      <c r="B79" s="15" t="s">
        <v>12</v>
      </c>
      <c r="C79" s="29">
        <f>SUM(C80:C83)</f>
        <v>269.7</v>
      </c>
      <c r="D79" s="29">
        <f>SUM(D80:D83)</f>
        <v>5463302.6030686665</v>
      </c>
      <c r="E79" s="52">
        <f>SUM(E80:E83)</f>
        <v>326.38800000000003</v>
      </c>
      <c r="F79" s="51">
        <f>SUM(F80:F83)</f>
        <v>6880160.87734529</v>
      </c>
      <c r="G79" s="10">
        <f t="shared" ref="G79" si="20">((E79-C79)/C79)*100</f>
        <v>21.018909899888783</v>
      </c>
      <c r="H79" s="10">
        <f t="shared" ref="H79" si="21">((F79-D79)/D79)*100</f>
        <v>25.934098423923885</v>
      </c>
      <c r="J79" s="41"/>
      <c r="K79" s="43"/>
    </row>
    <row r="80" spans="1:11">
      <c r="A80" s="6"/>
      <c r="B80" s="16" t="s">
        <v>13</v>
      </c>
      <c r="C80" s="67">
        <v>21.200000000000003</v>
      </c>
      <c r="D80" s="67">
        <v>287102.29947645514</v>
      </c>
      <c r="E80" s="53">
        <v>18.600000000000001</v>
      </c>
      <c r="F80" s="54">
        <v>254501.77573944972</v>
      </c>
      <c r="G80" s="11">
        <f>((E80-C80)/C80)*100</f>
        <v>-12.264150943396231</v>
      </c>
      <c r="H80" s="11">
        <f>((F80-D80)/D80)*100</f>
        <v>-11.355020073490895</v>
      </c>
      <c r="J80" s="41"/>
      <c r="K80" s="43"/>
    </row>
    <row r="81" spans="1:8">
      <c r="A81" s="5"/>
      <c r="B81" s="17" t="s">
        <v>14</v>
      </c>
      <c r="C81" s="46">
        <v>202.99999999999997</v>
      </c>
      <c r="D81" s="63">
        <v>4237540.3035922116</v>
      </c>
      <c r="E81" s="53">
        <v>241.60000000000002</v>
      </c>
      <c r="F81" s="54">
        <v>5253883.9416058399</v>
      </c>
      <c r="G81" s="11">
        <f t="shared" ref="G81:G83" si="22">((E81-C81)/C81)*100</f>
        <v>19.014778325123181</v>
      </c>
      <c r="H81" s="11">
        <f t="shared" ref="H81:H83" si="23">((F81-D81)/D81)*100</f>
        <v>23.984282512948894</v>
      </c>
    </row>
    <row r="82" spans="1:8">
      <c r="A82" s="5"/>
      <c r="B82" s="17" t="s">
        <v>15</v>
      </c>
      <c r="C82" s="46">
        <v>43.6</v>
      </c>
      <c r="D82" s="34">
        <v>872700</v>
      </c>
      <c r="E82" s="53">
        <v>64.2</v>
      </c>
      <c r="F82" s="54">
        <v>1304100</v>
      </c>
      <c r="G82" s="11">
        <f t="shared" si="22"/>
        <v>47.247706422018346</v>
      </c>
      <c r="H82" s="11">
        <f t="shared" si="23"/>
        <v>49.432794774836715</v>
      </c>
    </row>
    <row r="83" spans="1:8">
      <c r="A83" s="5"/>
      <c r="B83" s="17" t="s">
        <v>16</v>
      </c>
      <c r="C83" s="68">
        <v>1.9</v>
      </c>
      <c r="D83" s="68">
        <v>65960</v>
      </c>
      <c r="E83" s="53">
        <v>1.9879999999999998</v>
      </c>
      <c r="F83" s="54">
        <v>67675.16</v>
      </c>
      <c r="G83" s="11">
        <f t="shared" si="22"/>
        <v>4.6315789473684132</v>
      </c>
      <c r="H83" s="11">
        <f t="shared" si="23"/>
        <v>2.6003032140691382</v>
      </c>
    </row>
    <row r="84" spans="1:8">
      <c r="A84" s="5"/>
      <c r="B84" s="18"/>
      <c r="C84" s="30"/>
      <c r="D84" s="31"/>
      <c r="E84" s="56"/>
      <c r="F84" s="55"/>
      <c r="G84" s="12"/>
      <c r="H84" s="12"/>
    </row>
    <row r="85" spans="1:8">
      <c r="A85" s="8" t="s">
        <v>5</v>
      </c>
      <c r="B85" s="13" t="s">
        <v>17</v>
      </c>
      <c r="C85" s="9">
        <f>C86+C87</f>
        <v>29154.62</v>
      </c>
      <c r="D85" s="65">
        <f>D86+D87</f>
        <v>145427401</v>
      </c>
      <c r="E85" s="58">
        <f>E86+E87</f>
        <v>29294.297000000002</v>
      </c>
      <c r="F85" s="57">
        <f>F86+F87</f>
        <v>186036241.5</v>
      </c>
      <c r="G85" s="23">
        <f>(E85-C85)/C85</f>
        <v>4.7909044947251353E-3</v>
      </c>
      <c r="H85" s="23">
        <f t="shared" ref="H85" si="24">(F85-D85)/D85</f>
        <v>0.27923788928882803</v>
      </c>
    </row>
    <row r="86" spans="1:8">
      <c r="A86" s="5"/>
      <c r="B86" s="14" t="s">
        <v>18</v>
      </c>
      <c r="C86" s="32">
        <v>25475.19</v>
      </c>
      <c r="D86" s="62">
        <v>26790363</v>
      </c>
      <c r="E86" s="50">
        <v>24846.65</v>
      </c>
      <c r="F86" s="49">
        <v>26053259.800000001</v>
      </c>
      <c r="G86" s="10">
        <f t="shared" ref="G86:G91" si="25">((E86-C86)/C86)*100</f>
        <v>-2.467263247104329</v>
      </c>
      <c r="H86" s="10">
        <f t="shared" ref="H86:H91" si="26">((F86-D86)/D86)*100</f>
        <v>-2.7513744401298301</v>
      </c>
    </row>
    <row r="87" spans="1:8">
      <c r="A87" s="5"/>
      <c r="B87" s="14" t="s">
        <v>19</v>
      </c>
      <c r="C87" s="7">
        <f>SUM(C88:C91)</f>
        <v>3679.4300000000003</v>
      </c>
      <c r="D87" s="7">
        <f>SUM(D88:D91)</f>
        <v>118637038</v>
      </c>
      <c r="E87" s="60">
        <f>SUM(E88:E91)</f>
        <v>4447.6469999999999</v>
      </c>
      <c r="F87" s="59">
        <f>SUM(F88:F91)</f>
        <v>159982981.69999999</v>
      </c>
      <c r="G87" s="10">
        <f t="shared" si="25"/>
        <v>20.878695884960429</v>
      </c>
      <c r="H87" s="10">
        <f t="shared" si="26"/>
        <v>34.850788924787537</v>
      </c>
    </row>
    <row r="88" spans="1:8">
      <c r="A88" s="5"/>
      <c r="B88" s="17" t="s">
        <v>6</v>
      </c>
      <c r="C88" s="33">
        <v>1222.8000000000002</v>
      </c>
      <c r="D88" s="63">
        <v>61828000</v>
      </c>
      <c r="E88" s="54">
        <v>1435.2539999999999</v>
      </c>
      <c r="F88" s="54">
        <v>85599090</v>
      </c>
      <c r="G88" s="11">
        <f t="shared" si="25"/>
        <v>17.374386653581919</v>
      </c>
      <c r="H88" s="11">
        <f t="shared" si="26"/>
        <v>38.447127515041728</v>
      </c>
    </row>
    <row r="89" spans="1:8">
      <c r="A89" s="5"/>
      <c r="B89" s="17" t="s">
        <v>7</v>
      </c>
      <c r="C89" s="33">
        <v>1215</v>
      </c>
      <c r="D89" s="63">
        <v>27680388</v>
      </c>
      <c r="E89" s="53">
        <v>1660.0229999999999</v>
      </c>
      <c r="F89" s="54">
        <v>41008091.700000003</v>
      </c>
      <c r="G89" s="11">
        <f t="shared" si="25"/>
        <v>36.627407407407397</v>
      </c>
      <c r="H89" s="11">
        <f t="shared" si="26"/>
        <v>48.148543654807163</v>
      </c>
    </row>
    <row r="90" spans="1:8">
      <c r="A90" s="5"/>
      <c r="B90" s="17" t="s">
        <v>8</v>
      </c>
      <c r="C90" s="33">
        <v>56.83</v>
      </c>
      <c r="D90" s="63">
        <v>1601550</v>
      </c>
      <c r="E90" s="53">
        <v>269.07</v>
      </c>
      <c r="F90" s="54">
        <v>8045600</v>
      </c>
      <c r="G90" s="11">
        <f t="shared" si="25"/>
        <v>373.46471933837762</v>
      </c>
      <c r="H90" s="11">
        <f t="shared" si="26"/>
        <v>402.36333551871627</v>
      </c>
    </row>
    <row r="91" spans="1:8">
      <c r="A91" s="5"/>
      <c r="B91" s="19" t="s">
        <v>9</v>
      </c>
      <c r="C91" s="35">
        <v>1184.8</v>
      </c>
      <c r="D91" s="64">
        <v>27527100</v>
      </c>
      <c r="E91" s="53">
        <v>1083.3</v>
      </c>
      <c r="F91" s="54">
        <v>25330200</v>
      </c>
      <c r="G91" s="11">
        <f t="shared" si="25"/>
        <v>-8.5668467251856857</v>
      </c>
      <c r="H91" s="11">
        <f t="shared" si="26"/>
        <v>-7.9808624955044305</v>
      </c>
    </row>
    <row r="92" spans="1:8">
      <c r="A92" s="75"/>
      <c r="B92" s="77" t="s">
        <v>21</v>
      </c>
      <c r="C92" s="79">
        <f>C77+C85</f>
        <v>60594.34</v>
      </c>
      <c r="D92" s="81">
        <f>D77+D85</f>
        <v>648296831.40306866</v>
      </c>
      <c r="E92" s="83">
        <f>E77+E85</f>
        <v>57369.956900000005</v>
      </c>
      <c r="F92" s="71">
        <f>F77+F85</f>
        <v>680269974.67734528</v>
      </c>
      <c r="G92" s="73">
        <f>((E92-C92)/C92)*100</f>
        <v>-5.3212611937022372</v>
      </c>
      <c r="H92" s="73">
        <f>((F92-D92)/D92)*100</f>
        <v>4.9318678922244796</v>
      </c>
    </row>
    <row r="93" spans="1:8">
      <c r="A93" s="76"/>
      <c r="B93" s="78"/>
      <c r="C93" s="80"/>
      <c r="D93" s="82"/>
      <c r="E93" s="84"/>
      <c r="F93" s="72"/>
      <c r="G93" s="74"/>
      <c r="H93" s="74"/>
    </row>
    <row r="98" spans="1:11">
      <c r="A98" s="85" t="s">
        <v>1</v>
      </c>
      <c r="B98" s="85" t="s">
        <v>2</v>
      </c>
      <c r="C98" s="87" t="s">
        <v>28</v>
      </c>
      <c r="D98" s="88"/>
      <c r="E98" s="87" t="s">
        <v>28</v>
      </c>
      <c r="F98" s="88"/>
      <c r="G98" s="89" t="s">
        <v>3</v>
      </c>
      <c r="H98" s="90"/>
    </row>
    <row r="99" spans="1:11">
      <c r="A99" s="85"/>
      <c r="B99" s="85"/>
      <c r="C99" s="93">
        <v>2015</v>
      </c>
      <c r="D99" s="93"/>
      <c r="E99" s="94">
        <v>2016</v>
      </c>
      <c r="F99" s="95"/>
      <c r="G99" s="91"/>
      <c r="H99" s="92"/>
    </row>
    <row r="100" spans="1:11">
      <c r="A100" s="85"/>
      <c r="B100" s="85"/>
      <c r="C100" s="24" t="s">
        <v>23</v>
      </c>
      <c r="D100" s="24" t="s">
        <v>22</v>
      </c>
      <c r="E100" s="24" t="s">
        <v>23</v>
      </c>
      <c r="F100" s="24" t="s">
        <v>22</v>
      </c>
      <c r="G100" s="24" t="s">
        <v>23</v>
      </c>
      <c r="H100" s="25" t="s">
        <v>22</v>
      </c>
    </row>
    <row r="101" spans="1:11">
      <c r="A101" s="8" t="s">
        <v>4</v>
      </c>
      <c r="B101" s="22" t="s">
        <v>10</v>
      </c>
      <c r="C101" s="26">
        <f>C102+C103</f>
        <v>106251.65999999999</v>
      </c>
      <c r="D101" s="27">
        <f>D102+D103</f>
        <v>1681945975.3252947</v>
      </c>
      <c r="E101" s="36">
        <f>E102+E103</f>
        <v>110905.97251000001</v>
      </c>
      <c r="F101" s="27">
        <f>F102+F103</f>
        <v>1862348681.9571896</v>
      </c>
      <c r="G101" s="23">
        <f>((E101-C101)/C101)*100</f>
        <v>4.3804609829154844</v>
      </c>
      <c r="H101" s="23">
        <f>((F101-D101)/D101)*100</f>
        <v>10.725832415455809</v>
      </c>
      <c r="J101" s="41"/>
      <c r="K101" s="43"/>
    </row>
    <row r="102" spans="1:11">
      <c r="A102" s="5"/>
      <c r="B102" s="14" t="s">
        <v>11</v>
      </c>
      <c r="C102" s="28">
        <f>C9+C32+C55+C78</f>
        <v>104967.45999999999</v>
      </c>
      <c r="D102" s="28">
        <f>D9+D32+D55+D78</f>
        <v>1656198648.8999999</v>
      </c>
      <c r="E102" s="28">
        <f t="shared" ref="E102:F102" si="27">E9+E32+E55+E78</f>
        <v>109730.66451</v>
      </c>
      <c r="F102" s="28">
        <f t="shared" si="27"/>
        <v>1837636039.02</v>
      </c>
      <c r="G102" s="10">
        <f>((E102-C102)/C102)*100</f>
        <v>4.5377915308229912</v>
      </c>
      <c r="H102" s="10">
        <f>((F102-D102)/D102)*100</f>
        <v>10.955050002033614</v>
      </c>
      <c r="J102" s="61"/>
      <c r="K102" s="61"/>
    </row>
    <row r="103" spans="1:11">
      <c r="A103" s="6"/>
      <c r="B103" s="15" t="s">
        <v>12</v>
      </c>
      <c r="C103" s="29">
        <f>SUM(C104:C107)</f>
        <v>1284.2</v>
      </c>
      <c r="D103" s="29">
        <f>SUM(D104:D107)</f>
        <v>25747326.425294958</v>
      </c>
      <c r="E103" s="37">
        <f>SUM(E104:E107)</f>
        <v>1175.3080000000002</v>
      </c>
      <c r="F103" s="29">
        <f>SUM(F104:F107)</f>
        <v>24712642.937189531</v>
      </c>
      <c r="G103" s="10">
        <f t="shared" ref="G103" si="28">((E103-C103)/C103)*100</f>
        <v>-8.4793645849556007</v>
      </c>
      <c r="H103" s="10">
        <f t="shared" ref="H103" si="29">((F103-D103)/D103)*100</f>
        <v>-4.0186055476770708</v>
      </c>
      <c r="J103" s="61"/>
      <c r="K103" s="61"/>
    </row>
    <row r="104" spans="1:11">
      <c r="A104" s="6"/>
      <c r="B104" s="16" t="s">
        <v>13</v>
      </c>
      <c r="C104" s="28">
        <f t="shared" ref="C104:F104" si="30">C11+C34+C57+C80</f>
        <v>83.600000000000009</v>
      </c>
      <c r="D104" s="28">
        <f t="shared" si="30"/>
        <v>1108379.5791215573</v>
      </c>
      <c r="E104" s="28">
        <f>E11+E34+E57+E80</f>
        <v>64.2</v>
      </c>
      <c r="F104" s="28">
        <f t="shared" si="30"/>
        <v>877151.64460767875</v>
      </c>
      <c r="G104" s="11">
        <f>((E104-C104)/C104)*100</f>
        <v>-23.205741626794264</v>
      </c>
      <c r="H104" s="11">
        <f>((F104-D104)/D104)*100</f>
        <v>-20.861800313673903</v>
      </c>
      <c r="J104" s="61"/>
      <c r="K104" s="61"/>
    </row>
    <row r="105" spans="1:11">
      <c r="A105" s="5"/>
      <c r="B105" s="17" t="s">
        <v>14</v>
      </c>
      <c r="C105" s="28">
        <f t="shared" ref="C105:F105" si="31">C12+C35+C58+C81</f>
        <v>836.9</v>
      </c>
      <c r="D105" s="28">
        <f t="shared" si="31"/>
        <v>17509586.846173402</v>
      </c>
      <c r="E105" s="28">
        <f t="shared" si="31"/>
        <v>866.50000000000011</v>
      </c>
      <c r="F105" s="28">
        <f t="shared" si="31"/>
        <v>18914014.099942759</v>
      </c>
      <c r="G105" s="11">
        <f t="shared" ref="G105:G107" si="32">((E105-C105)/C105)*100</f>
        <v>3.5368622296570837</v>
      </c>
      <c r="H105" s="11">
        <f t="shared" ref="H105:H107" si="33">((F105-D105)/D105)*100</f>
        <v>8.0209045827730918</v>
      </c>
    </row>
    <row r="106" spans="1:11">
      <c r="A106" s="5"/>
      <c r="B106" s="17" t="s">
        <v>15</v>
      </c>
      <c r="C106" s="28">
        <f t="shared" ref="C106:F106" si="34">C13+C36+C59+C82</f>
        <v>356.5</v>
      </c>
      <c r="D106" s="28">
        <f t="shared" si="34"/>
        <v>6957600</v>
      </c>
      <c r="E106" s="28">
        <f t="shared" si="34"/>
        <v>235.39999999999998</v>
      </c>
      <c r="F106" s="28">
        <f t="shared" si="34"/>
        <v>4734002.0326390918</v>
      </c>
      <c r="G106" s="11">
        <f t="shared" si="32"/>
        <v>-33.969144460028055</v>
      </c>
      <c r="H106" s="11">
        <f t="shared" si="33"/>
        <v>-31.95926709441342</v>
      </c>
    </row>
    <row r="107" spans="1:11">
      <c r="A107" s="5"/>
      <c r="B107" s="17" t="s">
        <v>16</v>
      </c>
      <c r="C107" s="28">
        <f t="shared" ref="C107:F107" si="35">C14+C37+C60+C83</f>
        <v>7.1999999999999993</v>
      </c>
      <c r="D107" s="28">
        <f t="shared" si="35"/>
        <v>171760</v>
      </c>
      <c r="E107" s="28">
        <f t="shared" si="35"/>
        <v>9.2080000000000002</v>
      </c>
      <c r="F107" s="28">
        <f t="shared" si="35"/>
        <v>187475.16</v>
      </c>
      <c r="G107" s="11">
        <f t="shared" si="32"/>
        <v>27.888888888888903</v>
      </c>
      <c r="H107" s="11">
        <f t="shared" si="33"/>
        <v>9.1494876571960901</v>
      </c>
    </row>
    <row r="108" spans="1:11">
      <c r="A108" s="5"/>
      <c r="B108" s="18"/>
      <c r="C108" s="30"/>
      <c r="D108" s="31"/>
      <c r="E108" s="38"/>
      <c r="F108" s="31"/>
      <c r="G108" s="12"/>
      <c r="H108" s="12"/>
    </row>
    <row r="109" spans="1:11">
      <c r="A109" s="8" t="s">
        <v>5</v>
      </c>
      <c r="B109" s="13" t="s">
        <v>17</v>
      </c>
      <c r="C109" s="21">
        <f>C110+C111</f>
        <v>122621.78</v>
      </c>
      <c r="D109" s="9">
        <f>D110+D111</f>
        <v>586018945.70000005</v>
      </c>
      <c r="E109" s="39">
        <f>E110+E111</f>
        <v>118497.61699999998</v>
      </c>
      <c r="F109" s="9">
        <f>F110+F111</f>
        <v>678721179.5</v>
      </c>
      <c r="G109" s="23">
        <f>(E109-C109)/C109</f>
        <v>-3.363320121433578E-2</v>
      </c>
      <c r="H109" s="23">
        <f t="shared" ref="H109" si="36">(F109-D109)/D109</f>
        <v>0.15818982386186689</v>
      </c>
    </row>
    <row r="110" spans="1:11">
      <c r="A110" s="5"/>
      <c r="B110" s="14" t="s">
        <v>18</v>
      </c>
      <c r="C110" s="28">
        <f t="shared" ref="C110:F110" si="37">C17+C40+C63+C86</f>
        <v>107921.49</v>
      </c>
      <c r="D110" s="28">
        <f t="shared" si="37"/>
        <v>168524637.69999999</v>
      </c>
      <c r="E110" s="28">
        <f t="shared" si="37"/>
        <v>101706.32999999999</v>
      </c>
      <c r="F110" s="28">
        <f t="shared" si="37"/>
        <v>104674618.8</v>
      </c>
      <c r="G110" s="10">
        <f t="shared" ref="G110:G115" si="38">((E110-C110)/C110)*100</f>
        <v>-5.7589642248267863</v>
      </c>
      <c r="H110" s="10">
        <f t="shared" ref="H110:H115" si="39">((F110-D110)/D110)*100</f>
        <v>-37.887646442333811</v>
      </c>
    </row>
    <row r="111" spans="1:11">
      <c r="A111" s="5"/>
      <c r="B111" s="14" t="s">
        <v>19</v>
      </c>
      <c r="C111" s="7">
        <f>SUM(C112:C115)</f>
        <v>14700.29</v>
      </c>
      <c r="D111" s="7">
        <f>SUM(D112:D115)</f>
        <v>417494308</v>
      </c>
      <c r="E111" s="40">
        <f>SUM(E112:E115)</f>
        <v>16791.287</v>
      </c>
      <c r="F111" s="7">
        <f>SUM(F112:F115)</f>
        <v>574046560.70000005</v>
      </c>
      <c r="G111" s="10">
        <f t="shared" si="38"/>
        <v>14.224188774507166</v>
      </c>
      <c r="H111" s="10">
        <f t="shared" si="39"/>
        <v>37.498056787878419</v>
      </c>
    </row>
    <row r="112" spans="1:11">
      <c r="A112" s="5"/>
      <c r="B112" s="17" t="s">
        <v>6</v>
      </c>
      <c r="C112" s="28">
        <f t="shared" ref="C112:F112" si="40">C19+C42+C65+C88</f>
        <v>3287.5200000000004</v>
      </c>
      <c r="D112" s="28">
        <f t="shared" si="40"/>
        <v>158480930</v>
      </c>
      <c r="E112" s="28">
        <f t="shared" si="40"/>
        <v>5322.2139999999999</v>
      </c>
      <c r="F112" s="28">
        <f t="shared" si="40"/>
        <v>297884290</v>
      </c>
      <c r="G112" s="11">
        <f t="shared" si="38"/>
        <v>61.891456173650624</v>
      </c>
      <c r="H112" s="11">
        <f t="shared" si="39"/>
        <v>87.962229903623097</v>
      </c>
    </row>
    <row r="113" spans="1:8">
      <c r="A113" s="5"/>
      <c r="B113" s="17" t="s">
        <v>7</v>
      </c>
      <c r="C113" s="28">
        <f t="shared" ref="C113:F113" si="41">C20+C43+C66+C89</f>
        <v>6480.74</v>
      </c>
      <c r="D113" s="28">
        <f t="shared" si="41"/>
        <v>143381778</v>
      </c>
      <c r="E113" s="28">
        <f t="shared" si="41"/>
        <v>6424.1430000000009</v>
      </c>
      <c r="F113" s="28">
        <f t="shared" si="41"/>
        <v>153768630.69999999</v>
      </c>
      <c r="G113" s="11">
        <f t="shared" si="38"/>
        <v>-0.87331076389422879</v>
      </c>
      <c r="H113" s="11">
        <f t="shared" si="39"/>
        <v>7.2441929824583351</v>
      </c>
    </row>
    <row r="114" spans="1:8">
      <c r="A114" s="5"/>
      <c r="B114" s="17" t="s">
        <v>8</v>
      </c>
      <c r="C114" s="28">
        <f t="shared" ref="C114:F114" si="42">C21+C44+C67+C90</f>
        <v>245.02999999999997</v>
      </c>
      <c r="D114" s="28">
        <f t="shared" si="42"/>
        <v>6822600</v>
      </c>
      <c r="E114" s="28">
        <f t="shared" si="42"/>
        <v>716.12</v>
      </c>
      <c r="F114" s="28">
        <f t="shared" si="42"/>
        <v>21319090</v>
      </c>
      <c r="G114" s="11">
        <f t="shared" si="38"/>
        <v>192.25809084601889</v>
      </c>
      <c r="H114" s="11">
        <f t="shared" si="39"/>
        <v>212.47750124585934</v>
      </c>
    </row>
    <row r="115" spans="1:8">
      <c r="A115" s="5"/>
      <c r="B115" s="19" t="s">
        <v>9</v>
      </c>
      <c r="C115" s="28">
        <f t="shared" ref="C115:F115" si="43">C22+C45+C68+C91</f>
        <v>4687</v>
      </c>
      <c r="D115" s="28">
        <f t="shared" si="43"/>
        <v>108809000</v>
      </c>
      <c r="E115" s="28">
        <f t="shared" si="43"/>
        <v>4328.8099999999995</v>
      </c>
      <c r="F115" s="28">
        <f t="shared" si="43"/>
        <v>101074550</v>
      </c>
      <c r="G115" s="11">
        <f t="shared" si="38"/>
        <v>-7.6422018348623961</v>
      </c>
      <c r="H115" s="11">
        <f t="shared" si="39"/>
        <v>-7.1082814840684145</v>
      </c>
    </row>
    <row r="116" spans="1:8">
      <c r="A116" s="75"/>
      <c r="B116" s="77" t="s">
        <v>21</v>
      </c>
      <c r="C116" s="79">
        <f>C101+C109</f>
        <v>228873.44</v>
      </c>
      <c r="D116" s="81">
        <f>D101+D109</f>
        <v>2267964921.0252948</v>
      </c>
      <c r="E116" s="97">
        <f>E101+E109</f>
        <v>229403.58950999999</v>
      </c>
      <c r="F116" s="81">
        <f>F101+F109</f>
        <v>2541069861.4571896</v>
      </c>
      <c r="G116" s="73">
        <f>((E116-C116)/C116)*100</f>
        <v>0.23163435215549183</v>
      </c>
      <c r="H116" s="73">
        <f>((F116-D116)/D116)*100</f>
        <v>12.041850290542868</v>
      </c>
    </row>
    <row r="117" spans="1:8">
      <c r="A117" s="76"/>
      <c r="B117" s="78"/>
      <c r="C117" s="80"/>
      <c r="D117" s="82"/>
      <c r="E117" s="98"/>
      <c r="F117" s="82"/>
      <c r="G117" s="74"/>
      <c r="H117" s="74"/>
    </row>
  </sheetData>
  <mergeCells count="77">
    <mergeCell ref="F116:F117"/>
    <mergeCell ref="G116:G117"/>
    <mergeCell ref="H116:H117"/>
    <mergeCell ref="A116:A117"/>
    <mergeCell ref="B116:B117"/>
    <mergeCell ref="C116:C117"/>
    <mergeCell ref="D116:D117"/>
    <mergeCell ref="E116:E117"/>
    <mergeCell ref="F92:F93"/>
    <mergeCell ref="G92:G93"/>
    <mergeCell ref="H92:H93"/>
    <mergeCell ref="A98:A100"/>
    <mergeCell ref="B98:B100"/>
    <mergeCell ref="C98:D98"/>
    <mergeCell ref="E98:F98"/>
    <mergeCell ref="G98:H99"/>
    <mergeCell ref="C99:D99"/>
    <mergeCell ref="E99:F99"/>
    <mergeCell ref="A92:A93"/>
    <mergeCell ref="B92:B93"/>
    <mergeCell ref="C92:C93"/>
    <mergeCell ref="D92:D93"/>
    <mergeCell ref="E92:E93"/>
    <mergeCell ref="F69:F70"/>
    <mergeCell ref="G69:G70"/>
    <mergeCell ref="H69:H70"/>
    <mergeCell ref="A74:A76"/>
    <mergeCell ref="B74:B76"/>
    <mergeCell ref="C74:D74"/>
    <mergeCell ref="E74:F74"/>
    <mergeCell ref="G74:H75"/>
    <mergeCell ref="C75:D75"/>
    <mergeCell ref="E75:F75"/>
    <mergeCell ref="A69:A70"/>
    <mergeCell ref="B69:B70"/>
    <mergeCell ref="C69:C70"/>
    <mergeCell ref="D69:D70"/>
    <mergeCell ref="E69:E70"/>
    <mergeCell ref="A51:A53"/>
    <mergeCell ref="B51:B53"/>
    <mergeCell ref="C51:D51"/>
    <mergeCell ref="E51:F51"/>
    <mergeCell ref="G51:H52"/>
    <mergeCell ref="C52:D52"/>
    <mergeCell ref="E52:F52"/>
    <mergeCell ref="A1:H1"/>
    <mergeCell ref="A2:H2"/>
    <mergeCell ref="A5:A7"/>
    <mergeCell ref="B5:B7"/>
    <mergeCell ref="C5:D5"/>
    <mergeCell ref="E5:F5"/>
    <mergeCell ref="G5:H6"/>
    <mergeCell ref="C6:D6"/>
    <mergeCell ref="E6:F6"/>
    <mergeCell ref="G23:G24"/>
    <mergeCell ref="H23:H24"/>
    <mergeCell ref="A23:A24"/>
    <mergeCell ref="B23:B24"/>
    <mergeCell ref="C23:C24"/>
    <mergeCell ref="D23:D24"/>
    <mergeCell ref="E23:E24"/>
    <mergeCell ref="F23:F24"/>
    <mergeCell ref="A28:A30"/>
    <mergeCell ref="B28:B30"/>
    <mergeCell ref="C28:D28"/>
    <mergeCell ref="E28:F28"/>
    <mergeCell ref="G28:H29"/>
    <mergeCell ref="C29:D29"/>
    <mergeCell ref="E29:F29"/>
    <mergeCell ref="F46:F47"/>
    <mergeCell ref="G46:G47"/>
    <mergeCell ref="H46:H47"/>
    <mergeCell ref="A46:A47"/>
    <mergeCell ref="B46:B47"/>
    <mergeCell ref="C46:C47"/>
    <mergeCell ref="D46:D47"/>
    <mergeCell ref="E46:E47"/>
  </mergeCells>
  <pageMargins left="2.1" right="0.24" top="0.39" bottom="0.98" header="0.3" footer="0.3"/>
  <pageSetup paperSize="5" scale="70" orientation="landscape" r:id="rId1"/>
  <rowBreaks count="2" manualBreakCount="2">
    <brk id="47" max="16383" man="1"/>
    <brk id="9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M10" sqref="M10"/>
    </sheetView>
  </sheetViews>
  <sheetFormatPr defaultRowHeight="15"/>
  <cols>
    <col min="1" max="1" width="16.140625" customWidth="1"/>
    <col min="2" max="2" width="12" customWidth="1"/>
    <col min="3" max="3" width="11.85546875" customWidth="1"/>
    <col min="4" max="4" width="7.85546875" customWidth="1"/>
    <col min="6" max="6" width="11.42578125" customWidth="1"/>
  </cols>
  <sheetData>
    <row r="1" spans="1:4" ht="20.100000000000001" customHeight="1">
      <c r="A1" s="104" t="s">
        <v>34</v>
      </c>
      <c r="B1" s="104">
        <v>2015</v>
      </c>
      <c r="C1" s="104">
        <v>2016</v>
      </c>
      <c r="D1" s="104" t="s">
        <v>33</v>
      </c>
    </row>
    <row r="2" spans="1:4" ht="20.100000000000001" customHeight="1">
      <c r="A2" s="101" t="s">
        <v>29</v>
      </c>
      <c r="B2" s="102">
        <v>13780.4</v>
      </c>
      <c r="C2" s="102">
        <v>16321.8</v>
      </c>
      <c r="D2" s="103">
        <f>((C2-B2)/B2)*100</f>
        <v>18.442135206525208</v>
      </c>
    </row>
    <row r="3" spans="1:4" ht="20.100000000000001" customHeight="1">
      <c r="A3" s="101" t="s">
        <v>31</v>
      </c>
      <c r="B3" s="102">
        <v>6550.1</v>
      </c>
      <c r="C3" s="102">
        <v>7892.8</v>
      </c>
      <c r="D3" s="103">
        <f>((C3-B3)/B3)*100</f>
        <v>20.498923680554494</v>
      </c>
    </row>
    <row r="4" spans="1:4" ht="20.100000000000001" customHeight="1">
      <c r="A4" s="101" t="s">
        <v>30</v>
      </c>
      <c r="B4" s="102">
        <v>28262.799999999999</v>
      </c>
      <c r="C4" s="102">
        <v>30123.7</v>
      </c>
      <c r="D4" s="103">
        <f t="shared" ref="D4:D5" si="0">((C4-B4)/B4)*100</f>
        <v>6.5842733204070427</v>
      </c>
    </row>
    <row r="5" spans="1:4" ht="20.100000000000001" customHeight="1">
      <c r="A5" s="101" t="s">
        <v>32</v>
      </c>
      <c r="B5" s="102">
        <v>5629.5</v>
      </c>
      <c r="C5" s="102">
        <v>10445.700000000001</v>
      </c>
      <c r="D5" s="103">
        <f t="shared" si="0"/>
        <v>85.552891020516924</v>
      </c>
    </row>
    <row r="7" spans="1:4">
      <c r="A7" s="105" t="s">
        <v>35</v>
      </c>
    </row>
    <row r="9" spans="1:4">
      <c r="A9" s="105" t="s">
        <v>34</v>
      </c>
      <c r="B9" s="106">
        <v>2015</v>
      </c>
      <c r="C9" s="106">
        <v>2016</v>
      </c>
    </row>
    <row r="10" spans="1:4">
      <c r="A10" t="s">
        <v>36</v>
      </c>
      <c r="B10" s="99">
        <v>107209.1</v>
      </c>
      <c r="C10" s="99">
        <f>[1]prod!$T$55</f>
        <v>100855.96</v>
      </c>
      <c r="D10" s="107">
        <f>((C10-B10)/B10)*100</f>
        <v>-5.9259335261652213</v>
      </c>
    </row>
    <row r="11" spans="1:4">
      <c r="A11" t="s">
        <v>37</v>
      </c>
      <c r="B11" s="99">
        <v>3243.4</v>
      </c>
      <c r="C11" s="99">
        <f>[1]prod!$AG$55</f>
        <v>5317.96</v>
      </c>
      <c r="D11" s="107">
        <f t="shared" ref="D11:D23" si="1">((C11-B11)/B11)*100</f>
        <v>63.962508478756853</v>
      </c>
    </row>
    <row r="12" spans="1:4">
      <c r="A12" t="s">
        <v>38</v>
      </c>
      <c r="B12" s="99">
        <v>36.700000000000003</v>
      </c>
      <c r="C12" s="99">
        <f>[1]prod!$Y$55</f>
        <v>0.5</v>
      </c>
      <c r="D12" s="107">
        <f t="shared" si="1"/>
        <v>-98.63760217983652</v>
      </c>
    </row>
    <row r="13" spans="1:4">
      <c r="A13" t="s">
        <v>39</v>
      </c>
      <c r="B13" s="99">
        <v>1746.6</v>
      </c>
      <c r="C13" s="99">
        <f>[1]prod!$AQ$55+[1]prod!$BP$55+[1]prod!$CN$55</f>
        <v>2310.21</v>
      </c>
      <c r="D13" s="107">
        <f t="shared" si="1"/>
        <v>32.268979732050852</v>
      </c>
    </row>
    <row r="14" spans="1:4">
      <c r="A14" t="s">
        <v>40</v>
      </c>
      <c r="B14" s="99">
        <v>240.4</v>
      </c>
      <c r="C14" s="99">
        <f>[1]prod!$BI$55</f>
        <v>128.59</v>
      </c>
      <c r="D14" s="107">
        <f t="shared" si="1"/>
        <v>-46.509983361064897</v>
      </c>
    </row>
    <row r="15" spans="1:4">
      <c r="A15" t="s">
        <v>41</v>
      </c>
      <c r="B15" s="99">
        <v>6469.4</v>
      </c>
      <c r="C15" s="99">
        <f>[1]prod!$AR$55+[1]prod!$BQ$55+[1]prod!$CO$55</f>
        <v>5805.07</v>
      </c>
      <c r="D15" s="107">
        <f t="shared" si="1"/>
        <v>-10.268803907626673</v>
      </c>
    </row>
    <row r="16" spans="1:4">
      <c r="A16" t="s">
        <v>42</v>
      </c>
      <c r="B16" s="99">
        <v>481.3</v>
      </c>
      <c r="C16" s="99">
        <f>[1]prod!$AU$55</f>
        <v>545.24800000000005</v>
      </c>
      <c r="D16" s="107">
        <f t="shared" si="1"/>
        <v>13.286515686681909</v>
      </c>
    </row>
    <row r="17" spans="1:4">
      <c r="A17" t="s">
        <v>43</v>
      </c>
      <c r="B17" s="99">
        <v>2182.3000000000002</v>
      </c>
      <c r="C17" s="99">
        <f>[1]prod!$AW$55</f>
        <v>2422.2550000000001</v>
      </c>
      <c r="D17" s="107">
        <f t="shared" si="1"/>
        <v>10.995509325024052</v>
      </c>
    </row>
    <row r="18" spans="1:4">
      <c r="A18" t="s">
        <v>44</v>
      </c>
      <c r="B18" s="99">
        <v>293.10000000000002</v>
      </c>
      <c r="C18" s="99">
        <f>[1]prod!$G$55+[1]prod!$AA$55</f>
        <v>195.624</v>
      </c>
      <c r="D18" s="107">
        <f t="shared" si="1"/>
        <v>-33.256908904810651</v>
      </c>
    </row>
    <row r="19" spans="1:4">
      <c r="A19" t="s">
        <v>46</v>
      </c>
      <c r="C19" s="107">
        <f>[1]prod!$H$55</f>
        <v>652.6</v>
      </c>
      <c r="D19" s="107" t="e">
        <f>((C19-B19)/B19)*100</f>
        <v>#DIV/0!</v>
      </c>
    </row>
    <row r="20" spans="1:4">
      <c r="A20" t="s">
        <v>47</v>
      </c>
      <c r="C20">
        <f>[1]prod!$AV$55</f>
        <v>55.97</v>
      </c>
      <c r="D20" s="107" t="e">
        <f>((C20-B20)/B20)*100</f>
        <v>#DIV/0!</v>
      </c>
    </row>
    <row r="21" spans="1:4">
      <c r="A21" t="s">
        <v>48</v>
      </c>
      <c r="C21">
        <f>[1]prod!$BB$55</f>
        <v>122.91</v>
      </c>
      <c r="D21" s="107" t="e">
        <f t="shared" si="1"/>
        <v>#DIV/0!</v>
      </c>
    </row>
    <row r="22" spans="1:4">
      <c r="A22" t="s">
        <v>45</v>
      </c>
      <c r="B22" s="99">
        <v>719.5</v>
      </c>
      <c r="C22">
        <f>[1]prod!$K$55+[1]prod!$S$55+[1]prod!$BH$55+[1]prod!$BJ$55+[1]prod!$BL$55</f>
        <v>84.72</v>
      </c>
      <c r="D22" s="107">
        <f t="shared" si="1"/>
        <v>-88.225156358582353</v>
      </c>
    </row>
    <row r="23" spans="1:4">
      <c r="B23" s="100">
        <f>SUM(B10:B22)</f>
        <v>122621.8</v>
      </c>
      <c r="C23" s="100">
        <f>SUM(C10:C22)</f>
        <v>118497.61700000003</v>
      </c>
      <c r="D23" s="108">
        <f t="shared" si="1"/>
        <v>-3.3633358831789901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2016</vt:lpstr>
      <vt:lpstr>Sheet1</vt:lpstr>
      <vt:lpstr>'2016'!Print_Titles</vt:lpstr>
    </vt:vector>
  </TitlesOfParts>
  <Company>NONE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CHANGE_ME</dc:creator>
  <cp:lastModifiedBy>USER_PC</cp:lastModifiedBy>
  <cp:lastPrinted>2017-01-03T05:45:32Z</cp:lastPrinted>
  <dcterms:created xsi:type="dcterms:W3CDTF">2012-11-06T05:50:16Z</dcterms:created>
  <dcterms:modified xsi:type="dcterms:W3CDTF">2017-01-12T19:30:04Z</dcterms:modified>
</cp:coreProperties>
</file>